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C:\Users\Dell\Desktop\UPRA_2024\Acuicultura\Plan de Acción\"/>
    </mc:Choice>
  </mc:AlternateContent>
  <xr:revisionPtr revIDLastSave="0" documentId="13_ncr:1_{8B488BC3-9826-4E18-9264-177BD17ACE98}" xr6:coauthVersionLast="46" xr6:coauthVersionMax="46" xr10:uidLastSave="{00000000-0000-0000-0000-000000000000}"/>
  <bookViews>
    <workbookView xWindow="-120" yWindow="-120" windowWidth="20730" windowHeight="11160" tabRatio="864" activeTab="3" xr2:uid="{AA7566E0-1AE5-41D0-ACF6-9E45195135AF}"/>
  </bookViews>
  <sheets>
    <sheet name="Glosario" sheetId="29" r:id="rId1"/>
    <sheet name="Portafolio_Cronograma" sheetId="16" r:id="rId2"/>
    <sheet name="Categoria de Costos" sheetId="1" r:id="rId3"/>
    <sheet name="Estimación_Por_Periodo" sheetId="26" r:id="rId4"/>
    <sheet name="Fuentes_Financiación" sheetId="25" r:id="rId5"/>
    <sheet name="Estimación_Anualizada" sheetId="27" r:id="rId6"/>
    <sheet name="P1" sheetId="18" r:id="rId7"/>
    <sheet name="P2" sheetId="19" r:id="rId8"/>
    <sheet name="P3" sheetId="20" r:id="rId9"/>
    <sheet name="P4" sheetId="21" r:id="rId10"/>
    <sheet name="P5" sheetId="22" r:id="rId11"/>
    <sheet name="P6" sheetId="23" r:id="rId12"/>
    <sheet name="P7" sheetId="24" r:id="rId13"/>
    <sheet name="P8" sheetId="6" r:id="rId14"/>
    <sheet name="Tablas_Gráficas" sheetId="28"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a">#N/A</definedName>
    <definedName name="\b">#N/A</definedName>
    <definedName name="_____hhh444" localSheetId="0">#REF!</definedName>
    <definedName name="_____hhh444" localSheetId="1">#REF!</definedName>
    <definedName name="_____hhh444">#REF!</definedName>
    <definedName name="___hhh444" localSheetId="0">#REF!</definedName>
    <definedName name="___hhh444">#REF!</definedName>
    <definedName name="_xlnm._FilterDatabase" localSheetId="0" hidden="1">Glosario!$H$3:$H$111</definedName>
    <definedName name="_xlnm._FilterDatabase" localSheetId="6" hidden="1">'P1'!#REF!</definedName>
    <definedName name="_xlnm._FilterDatabase" localSheetId="7" hidden="1">'P2'!#REF!</definedName>
    <definedName name="_xlnm._FilterDatabase" localSheetId="8" hidden="1">'P3'!#REF!</definedName>
    <definedName name="_xlnm._FilterDatabase" localSheetId="9" hidden="1">'P4'!#REF!</definedName>
    <definedName name="_xlnm._FilterDatabase" localSheetId="10" hidden="1">'P5'!#REF!</definedName>
    <definedName name="_xlnm._FilterDatabase" localSheetId="11" hidden="1">'P6'!#REF!</definedName>
    <definedName name="_xlnm._FilterDatabase" localSheetId="12" hidden="1">'P7'!#REF!</definedName>
    <definedName name="_xlnm._FilterDatabase" localSheetId="13" hidden="1">'P8'!$A$32:$Z$37</definedName>
    <definedName name="_xlnm._FilterDatabase" localSheetId="1" hidden="1">Portafolio_Cronograma!$A$1:$AK$182</definedName>
    <definedName name="_hhh444" localSheetId="0">#REF!</definedName>
    <definedName name="_hhh444" localSheetId="1">#REF!</definedName>
    <definedName name="_hhh444">#REF!</definedName>
    <definedName name="A_impresión_IM" localSheetId="0">#REF!</definedName>
    <definedName name="A_impresión_IM">#REF!</definedName>
    <definedName name="aaa">#REF!</definedName>
    <definedName name="abuela">#REF!</definedName>
    <definedName name="africa">#REF!</definedName>
    <definedName name="aleman">#REF!</definedName>
    <definedName name="ALO">#REF!</definedName>
    <definedName name="AREA_COSECHADA">#REF!</definedName>
    <definedName name="_xlnm.Print_Area">#REF!</definedName>
    <definedName name="AREA_SEMBRADA">#REF!</definedName>
    <definedName name="asia">#REF!</definedName>
    <definedName name="astringente">#REF!</definedName>
    <definedName name="autralia">#REF!</definedName>
    <definedName name="bobada">#REF!</definedName>
    <definedName name="cambio">#REF!</definedName>
    <definedName name="cccc">#N/A</definedName>
    <definedName name="centro" localSheetId="1">#REF!</definedName>
    <definedName name="centro">#REF!</definedName>
    <definedName name="contestar" localSheetId="0">#REF!</definedName>
    <definedName name="contestar">#REF!</definedName>
    <definedName name="cuadro2a">#REF!</definedName>
    <definedName name="CULTIVOS">[1]Hoja1!$AK$1:$AK$99</definedName>
    <definedName name="d" localSheetId="0">#REF!</definedName>
    <definedName name="d" localSheetId="1">#REF!</definedName>
    <definedName name="d">#REF!</definedName>
    <definedName name="desconocido" localSheetId="0">#REF!</definedName>
    <definedName name="desconocido">#REF!</definedName>
    <definedName name="Desespero">#REF!</definedName>
    <definedName name="DME_Dirty" hidden="1">"False"</definedName>
    <definedName name="DME_LocalFile" hidden="1">"True"</definedName>
    <definedName name="Extraordinario" localSheetId="1">#REF!</definedName>
    <definedName name="Extraordinario">#REF!</definedName>
    <definedName name="FECHA" localSheetId="0">#REF!</definedName>
    <definedName name="FECHA">#REF!</definedName>
    <definedName name="ffffddddd">#REF!</definedName>
    <definedName name="fffsd">#REF!</definedName>
    <definedName name="fgfgfg">#REF!</definedName>
    <definedName name="fhfhfhfjjj">#REF!</definedName>
    <definedName name="ggg">#REF!</definedName>
    <definedName name="ggggg">#REF!</definedName>
    <definedName name="gggggg">#REF!</definedName>
    <definedName name="gggggg5">#REF!</definedName>
    <definedName name="global">#REF!</definedName>
    <definedName name="hfhfhfhfhf">#REF!</definedName>
    <definedName name="hhh">#REF!</definedName>
    <definedName name="hijo">#REF!</definedName>
    <definedName name="hoas">#REF!</definedName>
    <definedName name="hoja">#REF!</definedName>
    <definedName name="idea">#REF!</definedName>
    <definedName name="Increible">#REF!</definedName>
    <definedName name="jjjjjjjjkkkk">#REF!</definedName>
    <definedName name="jjjkkkk">#REF!</definedName>
    <definedName name="joder">#REF!</definedName>
    <definedName name="kkkkkkk">#REF!</definedName>
    <definedName name="Lista1">[2]Datos!$E$4:$E$6</definedName>
    <definedName name="Logico">[3]Configuracion!$A$4:$A$5</definedName>
    <definedName name="Mamada" localSheetId="0">#REF!</definedName>
    <definedName name="Mamada" localSheetId="1">#REF!</definedName>
    <definedName name="Mamada">#REF!</definedName>
    <definedName name="manera" localSheetId="0">#REF!</definedName>
    <definedName name="manera">#REF!</definedName>
    <definedName name="marina">#REF!</definedName>
    <definedName name="marta">#REF!</definedName>
    <definedName name="mundo">#REF!</definedName>
    <definedName name="Nada">#REF!</definedName>
    <definedName name="Naturaleza1">#REF!</definedName>
    <definedName name="necesito">#REF!</definedName>
    <definedName name="ninguna">#REF!</definedName>
    <definedName name="Noto">#REF!</definedName>
    <definedName name="Notorio">#REF!</definedName>
    <definedName name="otro">#REF!</definedName>
    <definedName name="paises">[4]COD!$A$1:$B$275</definedName>
    <definedName name="pasara" localSheetId="0">#REF!</definedName>
    <definedName name="pasara" localSheetId="1">#REF!</definedName>
    <definedName name="pasara">#REF!</definedName>
    <definedName name="pastor" localSheetId="0">#REF!</definedName>
    <definedName name="pastor">#REF!</definedName>
    <definedName name="pensando">#REF!</definedName>
    <definedName name="PERIODO">#REF!</definedName>
    <definedName name="piso">#REF!</definedName>
    <definedName name="PRODUCCION">#REF!</definedName>
    <definedName name="PROGRAMAS" localSheetId="0">'[5]SECTORES,PROGRAMAS Y SUBPROGRAM'!$C$4:$D$171</definedName>
    <definedName name="PROGRAMAS" localSheetId="1">'[5]SECTORES,PROGRAMAS Y SUBPROGRAM'!$C$4:$D$171</definedName>
    <definedName name="PROGRAMAS">'[6]Sectores, programas, subprogram'!$C$8:$D$181</definedName>
    <definedName name="puntilla" localSheetId="0">#REF!</definedName>
    <definedName name="puntilla" localSheetId="1">#REF!</definedName>
    <definedName name="puntilla">#REF!</definedName>
    <definedName name="quizas" localSheetId="0">#REF!</definedName>
    <definedName name="quizas">#REF!</definedName>
    <definedName name="Rama1">#REF!</definedName>
    <definedName name="RangoCriterio2">[7]Detalle!$K:$K</definedName>
    <definedName name="RangoValor">[7]Detalle!$I:$I</definedName>
    <definedName name="RENDIMIENTO" localSheetId="0">#REF!</definedName>
    <definedName name="RENDIMIENTO" localSheetId="1">#REF!</definedName>
    <definedName name="RENDIMIENTO">#REF!</definedName>
    <definedName name="Ruta_Critica_1" localSheetId="0">#REF!</definedName>
    <definedName name="Ruta_Critica_1">#REF!</definedName>
    <definedName name="santa">#REF!</definedName>
    <definedName name="secores">'[8]Sectores y Programas'!$H$5:$I$34</definedName>
    <definedName name="Sector1">[9]Cuentas_Corrientes!$A$133:$I$133</definedName>
    <definedName name="Sector3" localSheetId="0">#REF!</definedName>
    <definedName name="Sector3" localSheetId="1">#REF!</definedName>
    <definedName name="Sector3">#REF!</definedName>
    <definedName name="Sector4" localSheetId="0">#REF!</definedName>
    <definedName name="Sector4">#REF!</definedName>
    <definedName name="SECTORES" localSheetId="0">[5]!SECTOR[[#All],[Codigo ]:[Nombre ]]</definedName>
    <definedName name="SECTORES" localSheetId="1">[5]!SECTOR[[#All],[Codigo ]:[Nombre ]]</definedName>
    <definedName name="SECTORES">[6]!SECTOR[#Data]</definedName>
    <definedName name="septico" localSheetId="0">#REF!</definedName>
    <definedName name="septico" localSheetId="1">#REF!</definedName>
    <definedName name="septico">#REF!</definedName>
    <definedName name="suerte" localSheetId="0">#REF!</definedName>
    <definedName name="suerte">#REF!</definedName>
    <definedName name="Tabla_asignación">#REF!</definedName>
    <definedName name="Tabla_Recursos">#REF!</definedName>
    <definedName name="tendre">#REF!</definedName>
    <definedName name="tener">#REF!</definedName>
    <definedName name="tierra">#REF!</definedName>
    <definedName name="TIR">#REF!</definedName>
    <definedName name="TITULO">#REF!</definedName>
    <definedName name="_xlnm.Print_Titles" localSheetId="1">#REF!,#REF!</definedName>
    <definedName name="_xlnm.Print_Titles">#REF!,#REF!</definedName>
    <definedName name="Ton">[10]Parámetros!$B$4</definedName>
    <definedName name="Totaldepto" localSheetId="0">#REF!</definedName>
    <definedName name="Totaldepto" localSheetId="1">#REF!</definedName>
    <definedName name="Totaldepto">#REF!</definedName>
    <definedName name="Transaccion1" localSheetId="0">#REF!</definedName>
    <definedName name="Transaccion1">#REF!</definedName>
    <definedName name="Valoracion1">#REF!</definedName>
    <definedName name="vives">#REF!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44" i="26" l="1"/>
  <c r="A107" i="29"/>
  <c r="A106" i="29"/>
  <c r="A105" i="29"/>
  <c r="A104" i="29"/>
  <c r="A103" i="29"/>
  <c r="A102" i="29"/>
  <c r="A101" i="29"/>
  <c r="A100" i="29"/>
  <c r="A99" i="29"/>
  <c r="A98" i="29"/>
  <c r="A97" i="29"/>
  <c r="A96" i="29"/>
  <c r="A95" i="29"/>
  <c r="A94" i="29"/>
  <c r="A93" i="29"/>
  <c r="A92" i="29"/>
  <c r="A91" i="29"/>
  <c r="A90" i="29"/>
  <c r="A89" i="29"/>
  <c r="A88" i="29"/>
  <c r="A87" i="29"/>
  <c r="A86" i="29"/>
  <c r="A85" i="29"/>
  <c r="A84" i="29"/>
  <c r="A83" i="29"/>
  <c r="A82" i="29"/>
  <c r="A81" i="29"/>
  <c r="A80" i="29"/>
  <c r="A79" i="29"/>
  <c r="A78" i="29"/>
  <c r="A75" i="29"/>
  <c r="A74" i="29"/>
  <c r="A73" i="29"/>
  <c r="A72" i="29"/>
  <c r="A68" i="29"/>
  <c r="A70" i="29"/>
  <c r="A69" i="29"/>
  <c r="A67" i="29"/>
  <c r="A66" i="29"/>
  <c r="A64" i="29"/>
  <c r="A63" i="29"/>
  <c r="A62" i="29"/>
  <c r="A61" i="29"/>
  <c r="A60" i="29"/>
  <c r="A59" i="29"/>
  <c r="A58" i="29"/>
  <c r="A57" i="29"/>
  <c r="A55" i="29"/>
  <c r="A54" i="29"/>
  <c r="A53" i="29"/>
  <c r="A52" i="29"/>
  <c r="A51" i="29"/>
  <c r="A50" i="29"/>
  <c r="A49" i="29"/>
  <c r="A48" i="29"/>
  <c r="A47" i="29"/>
  <c r="A46" i="29"/>
  <c r="A44" i="29"/>
  <c r="A43" i="29"/>
  <c r="A42" i="29"/>
  <c r="A41" i="29"/>
  <c r="A40" i="29"/>
  <c r="A39" i="29"/>
  <c r="A38" i="29"/>
  <c r="A37" i="29"/>
  <c r="A36" i="29"/>
  <c r="A34" i="29"/>
  <c r="A33" i="29"/>
  <c r="A32" i="29"/>
  <c r="A31" i="29"/>
  <c r="A30" i="29"/>
  <c r="A29" i="29"/>
  <c r="A26" i="29"/>
  <c r="A27" i="29"/>
  <c r="A25" i="29"/>
  <c r="A24" i="29"/>
  <c r="A23" i="29"/>
  <c r="A22" i="29"/>
  <c r="A21" i="29"/>
  <c r="A20" i="29"/>
  <c r="A19" i="29"/>
  <c r="A17" i="29"/>
  <c r="A16" i="29"/>
  <c r="A15" i="29"/>
  <c r="A14" i="29"/>
  <c r="A13" i="29"/>
  <c r="D65" i="28"/>
  <c r="D72" i="28"/>
  <c r="C72" i="28"/>
  <c r="D71" i="28"/>
  <c r="C71" i="28"/>
  <c r="D70" i="28"/>
  <c r="C70" i="28"/>
  <c r="D69" i="28"/>
  <c r="C69" i="28"/>
  <c r="D67" i="28"/>
  <c r="C67" i="28"/>
  <c r="D66" i="28"/>
  <c r="C66" i="28"/>
  <c r="C65" i="28"/>
  <c r="C50" i="28"/>
  <c r="B57" i="28"/>
  <c r="B56" i="28"/>
  <c r="B55" i="28"/>
  <c r="B54" i="28"/>
  <c r="B53" i="28"/>
  <c r="B52" i="28"/>
  <c r="B51" i="28"/>
  <c r="B50" i="28"/>
  <c r="H60" i="22"/>
  <c r="H59" i="22"/>
  <c r="H58" i="22"/>
  <c r="H134" i="22"/>
  <c r="H39" i="19"/>
  <c r="H215" i="6"/>
  <c r="H214" i="6"/>
  <c r="H213" i="6"/>
  <c r="F1069" i="1"/>
  <c r="H57" i="6"/>
  <c r="B32" i="28" l="1"/>
  <c r="D101" i="28"/>
  <c r="E101" i="28"/>
  <c r="F101" i="28"/>
  <c r="D102" i="28"/>
  <c r="E102" i="28"/>
  <c r="F102" i="28"/>
  <c r="D103" i="28"/>
  <c r="E103" i="28"/>
  <c r="F103" i="28"/>
  <c r="E100" i="28"/>
  <c r="F100" i="28"/>
  <c r="D100" i="28"/>
  <c r="D111" i="28"/>
  <c r="E111" i="28"/>
  <c r="F111" i="28"/>
  <c r="D112" i="28"/>
  <c r="E112" i="28"/>
  <c r="F112" i="28"/>
  <c r="E110" i="28"/>
  <c r="F110" i="28"/>
  <c r="D110" i="28"/>
  <c r="D115" i="28"/>
  <c r="E115" i="28"/>
  <c r="F115" i="28"/>
  <c r="D116" i="28"/>
  <c r="E116" i="28"/>
  <c r="F116" i="28"/>
  <c r="D117" i="28"/>
  <c r="E117" i="28"/>
  <c r="F117" i="28"/>
  <c r="E114" i="28"/>
  <c r="F114" i="28"/>
  <c r="D114" i="28"/>
  <c r="D106" i="28"/>
  <c r="E106" i="28"/>
  <c r="F106" i="28"/>
  <c r="D107" i="28"/>
  <c r="E107" i="28"/>
  <c r="F107" i="28"/>
  <c r="D108" i="28"/>
  <c r="E108" i="28"/>
  <c r="F108" i="28"/>
  <c r="E105" i="28"/>
  <c r="F105" i="28"/>
  <c r="D105" i="28"/>
  <c r="D96" i="28"/>
  <c r="E96" i="28"/>
  <c r="F96" i="28"/>
  <c r="D97" i="28"/>
  <c r="E97" i="28"/>
  <c r="F97" i="28"/>
  <c r="D98" i="28"/>
  <c r="E98" i="28"/>
  <c r="F98" i="28"/>
  <c r="E95" i="28"/>
  <c r="F95" i="28"/>
  <c r="D95" i="28"/>
  <c r="D92" i="28"/>
  <c r="E92" i="28"/>
  <c r="F92" i="28"/>
  <c r="D93" i="28"/>
  <c r="E93" i="28"/>
  <c r="F93" i="28"/>
  <c r="E91" i="28"/>
  <c r="F91" i="28"/>
  <c r="D91" i="28"/>
  <c r="D87" i="28"/>
  <c r="E87" i="28"/>
  <c r="F87" i="28"/>
  <c r="D88" i="28"/>
  <c r="E88" i="28"/>
  <c r="F88" i="28"/>
  <c r="D89" i="28"/>
  <c r="E89" i="28"/>
  <c r="F89" i="28"/>
  <c r="E86" i="28"/>
  <c r="F86" i="28"/>
  <c r="D86" i="28"/>
  <c r="E84" i="28"/>
  <c r="F84" i="28"/>
  <c r="E83" i="28"/>
  <c r="F83" i="28"/>
  <c r="D83" i="28"/>
  <c r="D84" i="28"/>
  <c r="E82" i="28"/>
  <c r="F82" i="28"/>
  <c r="D82" i="28"/>
  <c r="C118" i="28"/>
  <c r="F118" i="28" s="1"/>
  <c r="C113" i="28"/>
  <c r="C115" i="28"/>
  <c r="C116" i="28"/>
  <c r="C117" i="28"/>
  <c r="C114" i="28"/>
  <c r="C109" i="28"/>
  <c r="C111" i="28"/>
  <c r="C112" i="28"/>
  <c r="C110" i="28"/>
  <c r="C104" i="28"/>
  <c r="C106" i="28"/>
  <c r="C107" i="28"/>
  <c r="C108" i="28"/>
  <c r="C105" i="28"/>
  <c r="C99" i="28"/>
  <c r="C101" i="28"/>
  <c r="C102" i="28"/>
  <c r="C103" i="28"/>
  <c r="I103" i="28" s="1"/>
  <c r="C100" i="28"/>
  <c r="C94" i="28"/>
  <c r="C96" i="28"/>
  <c r="C97" i="28"/>
  <c r="C98" i="28"/>
  <c r="C95" i="28"/>
  <c r="C90" i="28"/>
  <c r="C92" i="28"/>
  <c r="C93" i="28"/>
  <c r="C91" i="28"/>
  <c r="C85" i="28"/>
  <c r="C87" i="28"/>
  <c r="C88" i="28"/>
  <c r="C89" i="28"/>
  <c r="C86" i="28"/>
  <c r="C81" i="28"/>
  <c r="C83" i="28"/>
  <c r="C84" i="28"/>
  <c r="C82" i="28"/>
  <c r="C58" i="28"/>
  <c r="C73" i="28" s="1"/>
  <c r="C57" i="28"/>
  <c r="C56" i="28"/>
  <c r="C55" i="28"/>
  <c r="C54" i="28"/>
  <c r="C53" i="28"/>
  <c r="C68" i="28" s="1"/>
  <c r="C52" i="28"/>
  <c r="C51" i="28"/>
  <c r="D55" i="28" l="1"/>
  <c r="D51" i="28"/>
  <c r="D52" i="28"/>
  <c r="D56" i="28"/>
  <c r="D118" i="28"/>
  <c r="D53" i="28"/>
  <c r="D68" i="28" s="1"/>
  <c r="D57" i="28"/>
  <c r="D50" i="28"/>
  <c r="D54" i="28"/>
  <c r="B117" i="28"/>
  <c r="B116" i="28"/>
  <c r="B115" i="28"/>
  <c r="B114" i="28"/>
  <c r="B113" i="28"/>
  <c r="B112" i="28"/>
  <c r="B111" i="28"/>
  <c r="B110" i="28"/>
  <c r="B109" i="28"/>
  <c r="B108" i="28"/>
  <c r="B107" i="28"/>
  <c r="B106" i="28"/>
  <c r="B105" i="28"/>
  <c r="B104" i="28"/>
  <c r="B103" i="28"/>
  <c r="B102" i="28"/>
  <c r="B101" i="28"/>
  <c r="B100" i="28"/>
  <c r="B99" i="28"/>
  <c r="B98" i="28"/>
  <c r="B97" i="28"/>
  <c r="B96" i="28"/>
  <c r="B95" i="28"/>
  <c r="B94" i="28"/>
  <c r="B93" i="28"/>
  <c r="B92" i="28"/>
  <c r="B91" i="28"/>
  <c r="B90" i="28"/>
  <c r="B89" i="28"/>
  <c r="B88" i="28"/>
  <c r="B87" i="28"/>
  <c r="B86" i="28"/>
  <c r="B85" i="28"/>
  <c r="B84" i="28"/>
  <c r="B83" i="28"/>
  <c r="B82" i="28"/>
  <c r="B81" i="28"/>
  <c r="B41" i="28"/>
  <c r="B40" i="28"/>
  <c r="B39" i="28"/>
  <c r="B38" i="28"/>
  <c r="B37" i="28"/>
  <c r="B36" i="28"/>
  <c r="B35" i="28"/>
  <c r="B34" i="28"/>
  <c r="B33" i="28"/>
  <c r="B31" i="28"/>
  <c r="B30" i="28"/>
  <c r="B29" i="28"/>
  <c r="B28" i="28"/>
  <c r="B27" i="28"/>
  <c r="B26" i="28"/>
  <c r="B25" i="28"/>
  <c r="B24" i="28"/>
  <c r="B23" i="28"/>
  <c r="B22" i="28"/>
  <c r="B21" i="28"/>
  <c r="B20" i="28"/>
  <c r="B19" i="28"/>
  <c r="B18" i="28"/>
  <c r="B17" i="28"/>
  <c r="B16" i="28"/>
  <c r="B15" i="28"/>
  <c r="B14" i="28"/>
  <c r="B13" i="28"/>
  <c r="B12" i="28"/>
  <c r="B11" i="28"/>
  <c r="B10" i="28"/>
  <c r="B9" i="28"/>
  <c r="B8" i="28"/>
  <c r="B7" i="28"/>
  <c r="B6" i="28"/>
  <c r="B5" i="28"/>
  <c r="I117" i="28"/>
  <c r="H117" i="28"/>
  <c r="G117" i="28"/>
  <c r="I116" i="28"/>
  <c r="H116" i="28"/>
  <c r="G116" i="28"/>
  <c r="I115" i="28"/>
  <c r="H115" i="28"/>
  <c r="G115" i="28"/>
  <c r="I114" i="28"/>
  <c r="H114" i="28"/>
  <c r="G114" i="28"/>
  <c r="I112" i="28"/>
  <c r="H112" i="28"/>
  <c r="G112" i="28"/>
  <c r="I111" i="28"/>
  <c r="H111" i="28"/>
  <c r="G111" i="28"/>
  <c r="I110" i="28"/>
  <c r="H110" i="28"/>
  <c r="G110" i="28"/>
  <c r="I108" i="28"/>
  <c r="H108" i="28"/>
  <c r="G108" i="28"/>
  <c r="I107" i="28"/>
  <c r="H107" i="28"/>
  <c r="G107" i="28"/>
  <c r="I106" i="28"/>
  <c r="H106" i="28"/>
  <c r="G106" i="28"/>
  <c r="I105" i="28"/>
  <c r="H105" i="28"/>
  <c r="G105" i="28"/>
  <c r="H103" i="28"/>
  <c r="G103" i="28"/>
  <c r="I102" i="28"/>
  <c r="H102" i="28"/>
  <c r="G102" i="28"/>
  <c r="I101" i="28"/>
  <c r="H101" i="28"/>
  <c r="G101" i="28"/>
  <c r="I100" i="28"/>
  <c r="H100" i="28"/>
  <c r="G100" i="28"/>
  <c r="I98" i="28"/>
  <c r="H98" i="28"/>
  <c r="G98" i="28"/>
  <c r="I97" i="28"/>
  <c r="H97" i="28"/>
  <c r="G97" i="28"/>
  <c r="I96" i="28"/>
  <c r="H96" i="28"/>
  <c r="G96" i="28"/>
  <c r="I95" i="28"/>
  <c r="H95" i="28"/>
  <c r="G95" i="28"/>
  <c r="I93" i="28"/>
  <c r="H93" i="28"/>
  <c r="G93" i="28"/>
  <c r="I92" i="28"/>
  <c r="H92" i="28"/>
  <c r="G92" i="28"/>
  <c r="I91" i="28"/>
  <c r="H91" i="28"/>
  <c r="G91" i="28"/>
  <c r="I89" i="28"/>
  <c r="H89" i="28"/>
  <c r="G89" i="28"/>
  <c r="I88" i="28"/>
  <c r="H88" i="28"/>
  <c r="G88" i="28"/>
  <c r="I87" i="28"/>
  <c r="H87" i="28"/>
  <c r="G87" i="28"/>
  <c r="I86" i="28"/>
  <c r="H86" i="28"/>
  <c r="G86" i="28"/>
  <c r="I84" i="28"/>
  <c r="H84" i="28"/>
  <c r="G84" i="28"/>
  <c r="I83" i="28"/>
  <c r="H83" i="28"/>
  <c r="G83" i="28"/>
  <c r="I82" i="28"/>
  <c r="H82" i="28"/>
  <c r="G82" i="28"/>
  <c r="I90" i="28" l="1"/>
  <c r="F90" i="28" s="1"/>
  <c r="I104" i="28"/>
  <c r="H99" i="28"/>
  <c r="I81" i="28"/>
  <c r="F81" i="28" s="1"/>
  <c r="H90" i="28"/>
  <c r="E90" i="28" s="1"/>
  <c r="I99" i="28"/>
  <c r="D58" i="28"/>
  <c r="D73" i="28"/>
  <c r="G104" i="28"/>
  <c r="D104" i="28" s="1"/>
  <c r="G99" i="28"/>
  <c r="D99" i="28" s="1"/>
  <c r="H104" i="28"/>
  <c r="E104" i="28" s="1"/>
  <c r="I109" i="28"/>
  <c r="F109" i="28" s="1"/>
  <c r="H113" i="28"/>
  <c r="E113" i="28" s="1"/>
  <c r="H109" i="28"/>
  <c r="E109" i="28" s="1"/>
  <c r="F99" i="28"/>
  <c r="E99" i="28"/>
  <c r="I94" i="28"/>
  <c r="F94" i="28" s="1"/>
  <c r="G85" i="28"/>
  <c r="D85" i="28" s="1"/>
  <c r="G113" i="28"/>
  <c r="D113" i="28" s="1"/>
  <c r="I113" i="28"/>
  <c r="F113" i="28" s="1"/>
  <c r="G109" i="28"/>
  <c r="D109" i="28" s="1"/>
  <c r="F104" i="28"/>
  <c r="H94" i="28"/>
  <c r="E94" i="28" s="1"/>
  <c r="G94" i="28"/>
  <c r="D94" i="28" s="1"/>
  <c r="G90" i="28"/>
  <c r="D90" i="28" s="1"/>
  <c r="H85" i="28"/>
  <c r="E85" i="28" s="1"/>
  <c r="I85" i="28"/>
  <c r="F85" i="28" s="1"/>
  <c r="G81" i="28"/>
  <c r="D81" i="28" s="1"/>
  <c r="H81" i="28"/>
  <c r="E81" i="28" s="1"/>
  <c r="D42" i="23"/>
  <c r="D124" i="20"/>
  <c r="D104" i="19"/>
  <c r="L82" i="28" l="1"/>
  <c r="M82" i="28"/>
  <c r="K82" i="28"/>
  <c r="F43" i="28"/>
  <c r="K7" i="28" s="1"/>
  <c r="D43" i="28"/>
  <c r="I7" i="28" s="1"/>
  <c r="E43" i="28"/>
  <c r="J7" i="28" s="1"/>
  <c r="D208" i="6" l="1"/>
  <c r="D146" i="6"/>
  <c r="D104" i="6"/>
  <c r="D49" i="6"/>
  <c r="D128" i="24"/>
  <c r="D124" i="23"/>
  <c r="D70" i="20"/>
  <c r="D69" i="20"/>
  <c r="H57" i="1"/>
  <c r="C22" i="1" s="1"/>
  <c r="D98" i="22"/>
  <c r="D146" i="22"/>
  <c r="D190" i="22"/>
  <c r="D49" i="22"/>
  <c r="D164" i="21"/>
  <c r="D123" i="21"/>
  <c r="D85" i="21"/>
  <c r="D42" i="21"/>
  <c r="D36" i="20"/>
  <c r="D78" i="20"/>
  <c r="D225" i="19"/>
  <c r="D168" i="19"/>
  <c r="D46" i="19"/>
  <c r="D45" i="18"/>
  <c r="D95" i="18"/>
  <c r="I11" i="25" l="1"/>
  <c r="I12" i="25"/>
  <c r="I13" i="25"/>
  <c r="I14" i="25"/>
  <c r="E8" i="22"/>
  <c r="E8" i="21"/>
  <c r="E9" i="19"/>
  <c r="E8" i="19"/>
  <c r="E87" i="6"/>
  <c r="H87" i="6" s="1"/>
  <c r="D109" i="24"/>
  <c r="D168" i="23"/>
  <c r="D43" i="18"/>
  <c r="D42" i="18"/>
  <c r="D162" i="21" l="1"/>
  <c r="D161" i="21"/>
  <c r="D150" i="21"/>
  <c r="D111" i="21"/>
  <c r="D29" i="21"/>
  <c r="D40" i="21"/>
  <c r="D126" i="20"/>
  <c r="D122" i="20"/>
  <c r="D77" i="20"/>
  <c r="D35" i="20"/>
  <c r="D63" i="20"/>
  <c r="C264" i="1"/>
  <c r="E127" i="24" s="1"/>
  <c r="H127" i="24" s="1"/>
  <c r="D108" i="24"/>
  <c r="E126" i="24"/>
  <c r="H126" i="24" s="1"/>
  <c r="D125" i="24"/>
  <c r="D123" i="24"/>
  <c r="E123" i="23"/>
  <c r="H123" i="23" s="1"/>
  <c r="D32" i="23"/>
  <c r="D178" i="22"/>
  <c r="D127" i="22"/>
  <c r="D81" i="22"/>
  <c r="D101" i="22"/>
  <c r="D100" i="22"/>
  <c r="D52" i="22"/>
  <c r="D51" i="22"/>
  <c r="D29" i="22"/>
  <c r="D83" i="21"/>
  <c r="D71" i="21"/>
  <c r="D107" i="20"/>
  <c r="E167" i="19"/>
  <c r="H167" i="19" s="1"/>
  <c r="D135" i="18"/>
  <c r="D134" i="18"/>
  <c r="E44" i="18"/>
  <c r="H44" i="18" s="1"/>
  <c r="I10" i="6" l="1"/>
  <c r="K174" i="16"/>
  <c r="K168" i="16"/>
  <c r="K158" i="16"/>
  <c r="K148" i="16"/>
  <c r="K144" i="16"/>
  <c r="K133" i="16"/>
  <c r="K125" i="16"/>
  <c r="K115" i="16"/>
  <c r="K110" i="16"/>
  <c r="K107" i="16"/>
  <c r="K101" i="16"/>
  <c r="K95" i="16"/>
  <c r="K92" i="16"/>
  <c r="K86" i="16"/>
  <c r="K81" i="16"/>
  <c r="K76" i="16"/>
  <c r="K72" i="16"/>
  <c r="K68" i="16"/>
  <c r="K63" i="16"/>
  <c r="K57" i="16"/>
  <c r="K53" i="16"/>
  <c r="K50" i="16"/>
  <c r="K42" i="16"/>
  <c r="K37" i="16"/>
  <c r="K30" i="16"/>
  <c r="K24" i="16"/>
  <c r="K18" i="16"/>
  <c r="K11" i="16"/>
  <c r="K3" i="16"/>
  <c r="C25" i="27"/>
  <c r="C12" i="27"/>
  <c r="B42" i="27"/>
  <c r="B41" i="27"/>
  <c r="B40" i="27"/>
  <c r="B39" i="27"/>
  <c r="B38" i="27"/>
  <c r="B37" i="27"/>
  <c r="B36" i="27"/>
  <c r="B35" i="27"/>
  <c r="B34" i="27"/>
  <c r="B33" i="27"/>
  <c r="B32" i="27"/>
  <c r="B31" i="27"/>
  <c r="B30" i="27"/>
  <c r="B29" i="27"/>
  <c r="B28" i="27"/>
  <c r="B27" i="27"/>
  <c r="B26" i="27"/>
  <c r="B25" i="27"/>
  <c r="B24" i="27"/>
  <c r="B23" i="27"/>
  <c r="B22" i="27"/>
  <c r="B21" i="27"/>
  <c r="B20" i="27"/>
  <c r="B19" i="27"/>
  <c r="B18" i="27"/>
  <c r="B17" i="27"/>
  <c r="B16" i="27"/>
  <c r="B15" i="27"/>
  <c r="B14" i="27"/>
  <c r="B13" i="27"/>
  <c r="B12" i="27"/>
  <c r="B11" i="27"/>
  <c r="B10" i="27"/>
  <c r="B9" i="27"/>
  <c r="B8" i="27"/>
  <c r="B7" i="27"/>
  <c r="B6" i="27"/>
  <c r="A6" i="25"/>
  <c r="B42" i="26"/>
  <c r="B41" i="26"/>
  <c r="B40" i="26"/>
  <c r="B39" i="26"/>
  <c r="B38" i="26"/>
  <c r="B37" i="26"/>
  <c r="B36" i="26"/>
  <c r="B35" i="26"/>
  <c r="B34" i="26"/>
  <c r="B33" i="26"/>
  <c r="B32" i="26"/>
  <c r="B31" i="26"/>
  <c r="B30" i="26"/>
  <c r="B29" i="26"/>
  <c r="B28" i="26"/>
  <c r="B27" i="26"/>
  <c r="B15" i="26"/>
  <c r="B26" i="26"/>
  <c r="B25" i="26"/>
  <c r="B24" i="26"/>
  <c r="B23" i="26"/>
  <c r="B22" i="26"/>
  <c r="B21" i="26"/>
  <c r="B20" i="26"/>
  <c r="B19" i="26"/>
  <c r="B18" i="26"/>
  <c r="B17" i="26"/>
  <c r="B16" i="26"/>
  <c r="B14" i="26"/>
  <c r="B13" i="26"/>
  <c r="B12" i="26"/>
  <c r="B11" i="26"/>
  <c r="B10" i="26"/>
  <c r="B9" i="26"/>
  <c r="B8" i="26"/>
  <c r="B7" i="26"/>
  <c r="B6" i="26"/>
  <c r="I42" i="25"/>
  <c r="I41" i="25"/>
  <c r="I40" i="25"/>
  <c r="I39" i="25"/>
  <c r="I37" i="25"/>
  <c r="I36" i="25"/>
  <c r="I35" i="25"/>
  <c r="I33" i="25"/>
  <c r="I32" i="25"/>
  <c r="I31" i="25"/>
  <c r="I30" i="25"/>
  <c r="I28" i="25"/>
  <c r="I27" i="25"/>
  <c r="I26" i="25"/>
  <c r="I25" i="25"/>
  <c r="I23" i="25"/>
  <c r="I22" i="25"/>
  <c r="I21" i="25"/>
  <c r="I20" i="25"/>
  <c r="I18" i="25"/>
  <c r="I17" i="25"/>
  <c r="I16" i="25"/>
  <c r="I8" i="25"/>
  <c r="C11" i="27" l="1"/>
  <c r="E169" i="23"/>
  <c r="H169" i="23" s="1"/>
  <c r="E166" i="23"/>
  <c r="H166" i="23" s="1"/>
  <c r="E165" i="23"/>
  <c r="H165" i="23" s="1"/>
  <c r="C20" i="27"/>
  <c r="F10" i="20"/>
  <c r="D18" i="27" s="1"/>
  <c r="X8" i="20"/>
  <c r="V16" i="27" s="1"/>
  <c r="V8" i="20"/>
  <c r="T16" i="27" s="1"/>
  <c r="T8" i="20"/>
  <c r="R16" i="27" s="1"/>
  <c r="R8" i="20"/>
  <c r="P16" i="27" s="1"/>
  <c r="P8" i="20"/>
  <c r="N16" i="27" s="1"/>
  <c r="N8" i="20"/>
  <c r="L16" i="27" s="1"/>
  <c r="L8" i="20"/>
  <c r="J16" i="27" s="1"/>
  <c r="J8" i="20"/>
  <c r="H16" i="27" s="1"/>
  <c r="H8" i="20"/>
  <c r="F16" i="27" s="1"/>
  <c r="F8" i="20"/>
  <c r="D16" i="27" s="1"/>
  <c r="H167" i="23" l="1"/>
  <c r="A42" i="25"/>
  <c r="A41" i="25"/>
  <c r="A40" i="25"/>
  <c r="A39" i="25"/>
  <c r="A38" i="25"/>
  <c r="A37" i="25"/>
  <c r="A36" i="25"/>
  <c r="A35" i="25"/>
  <c r="A34" i="25"/>
  <c r="A33" i="25"/>
  <c r="A32" i="25"/>
  <c r="A31" i="25"/>
  <c r="A30" i="25"/>
  <c r="A29" i="25"/>
  <c r="A28" i="25"/>
  <c r="A27" i="25"/>
  <c r="A26" i="25"/>
  <c r="A25" i="25"/>
  <c r="A24" i="25"/>
  <c r="A23" i="25"/>
  <c r="A22" i="25"/>
  <c r="A21" i="25"/>
  <c r="A20" i="25"/>
  <c r="A19" i="25"/>
  <c r="A18" i="25"/>
  <c r="A17" i="25"/>
  <c r="A16" i="25"/>
  <c r="A15" i="25"/>
  <c r="A14" i="25"/>
  <c r="A13" i="25"/>
  <c r="A12" i="25"/>
  <c r="A11" i="25"/>
  <c r="A10" i="25"/>
  <c r="A9" i="25"/>
  <c r="A8" i="25"/>
  <c r="A7" i="25"/>
  <c r="B176" i="6" l="1"/>
  <c r="B177" i="6"/>
  <c r="B178" i="6"/>
  <c r="B179" i="6"/>
  <c r="B180" i="6"/>
  <c r="B181" i="6"/>
  <c r="B182" i="6"/>
  <c r="B183" i="6"/>
  <c r="B175" i="6"/>
  <c r="B174" i="6"/>
  <c r="B122" i="6"/>
  <c r="B123" i="6"/>
  <c r="B124" i="6"/>
  <c r="B125" i="6"/>
  <c r="B126" i="6"/>
  <c r="B121" i="6"/>
  <c r="B120" i="6"/>
  <c r="B65" i="6"/>
  <c r="B66" i="6"/>
  <c r="B67" i="6"/>
  <c r="B68" i="6"/>
  <c r="B69" i="6"/>
  <c r="B70" i="6"/>
  <c r="B71" i="6"/>
  <c r="B72" i="6"/>
  <c r="B73" i="6"/>
  <c r="B64" i="6"/>
  <c r="B63" i="6"/>
  <c r="B17" i="6"/>
  <c r="B18" i="6"/>
  <c r="B19" i="6"/>
  <c r="B20" i="6"/>
  <c r="B21" i="6"/>
  <c r="B22" i="6"/>
  <c r="B23" i="6"/>
  <c r="B24" i="6"/>
  <c r="B25" i="6"/>
  <c r="B16" i="6"/>
  <c r="B15" i="6"/>
  <c r="B5" i="6"/>
  <c r="B98" i="24"/>
  <c r="B99" i="24"/>
  <c r="B100" i="24"/>
  <c r="B97" i="24"/>
  <c r="B96" i="24"/>
  <c r="B53" i="24"/>
  <c r="B54" i="24"/>
  <c r="B55" i="24"/>
  <c r="B56" i="24"/>
  <c r="B57" i="24"/>
  <c r="B58" i="24"/>
  <c r="B59" i="24"/>
  <c r="B60" i="24"/>
  <c r="B61" i="24"/>
  <c r="B62" i="24"/>
  <c r="B52" i="24"/>
  <c r="B51" i="24"/>
  <c r="B16" i="24"/>
  <c r="B17" i="24"/>
  <c r="B18" i="24"/>
  <c r="B19" i="24"/>
  <c r="B20" i="24"/>
  <c r="B21" i="24"/>
  <c r="B22" i="24"/>
  <c r="B15" i="24"/>
  <c r="B14" i="24"/>
  <c r="B5" i="24"/>
  <c r="B142" i="23"/>
  <c r="B143" i="23"/>
  <c r="B144" i="23"/>
  <c r="B145" i="23"/>
  <c r="B146" i="23"/>
  <c r="B147" i="23"/>
  <c r="B148" i="23"/>
  <c r="B149" i="23"/>
  <c r="B150" i="23"/>
  <c r="B141" i="23"/>
  <c r="B140" i="23"/>
  <c r="B92" i="23"/>
  <c r="B93" i="23"/>
  <c r="B94" i="23"/>
  <c r="B95" i="23"/>
  <c r="B91" i="23"/>
  <c r="B90" i="23"/>
  <c r="B62" i="23"/>
  <c r="B63" i="23"/>
  <c r="B61" i="23"/>
  <c r="B60" i="23"/>
  <c r="B17" i="23"/>
  <c r="B18" i="23"/>
  <c r="B19" i="23"/>
  <c r="B20" i="23"/>
  <c r="B21" i="23"/>
  <c r="B16" i="23"/>
  <c r="B15" i="23"/>
  <c r="B5" i="23"/>
  <c r="B164" i="22"/>
  <c r="B165" i="22"/>
  <c r="B166" i="22"/>
  <c r="B167" i="22"/>
  <c r="B168" i="22"/>
  <c r="B163" i="22"/>
  <c r="B162" i="22"/>
  <c r="B117" i="22"/>
  <c r="B118" i="22"/>
  <c r="B116" i="22"/>
  <c r="B115" i="22"/>
  <c r="B68" i="22"/>
  <c r="B69" i="22"/>
  <c r="B70" i="22"/>
  <c r="B71" i="22"/>
  <c r="B72" i="22"/>
  <c r="B67" i="22"/>
  <c r="B66" i="22"/>
  <c r="B17" i="22"/>
  <c r="B18" i="22"/>
  <c r="B19" i="22"/>
  <c r="B20" i="22"/>
  <c r="B16" i="22"/>
  <c r="B15" i="22"/>
  <c r="B5" i="22"/>
  <c r="B137" i="21"/>
  <c r="B138" i="21"/>
  <c r="B139" i="21"/>
  <c r="B140" i="21"/>
  <c r="B136" i="21"/>
  <c r="B135" i="21"/>
  <c r="B100" i="21"/>
  <c r="B101" i="21"/>
  <c r="B102" i="21"/>
  <c r="B99" i="21"/>
  <c r="B98" i="21"/>
  <c r="B60" i="21"/>
  <c r="B61" i="21"/>
  <c r="B62" i="21"/>
  <c r="B59" i="21"/>
  <c r="B58" i="21"/>
  <c r="B17" i="21"/>
  <c r="B18" i="21"/>
  <c r="B19" i="21"/>
  <c r="B20" i="21"/>
  <c r="B16" i="21"/>
  <c r="B15" i="21"/>
  <c r="B5" i="21"/>
  <c r="B94" i="20"/>
  <c r="B95" i="20"/>
  <c r="B96" i="20"/>
  <c r="B97" i="20"/>
  <c r="B98" i="20"/>
  <c r="B93" i="20"/>
  <c r="B92" i="20"/>
  <c r="B52" i="20"/>
  <c r="B53" i="20"/>
  <c r="B54" i="20"/>
  <c r="B51" i="20"/>
  <c r="B50" i="20"/>
  <c r="B16" i="20"/>
  <c r="B17" i="20"/>
  <c r="B15" i="20"/>
  <c r="B14" i="20"/>
  <c r="B5" i="20"/>
  <c r="B187" i="19"/>
  <c r="B188" i="19"/>
  <c r="B189" i="19"/>
  <c r="B190" i="19"/>
  <c r="B191" i="19"/>
  <c r="B192" i="19"/>
  <c r="B193" i="19"/>
  <c r="B186" i="19"/>
  <c r="B185" i="19"/>
  <c r="B138" i="19"/>
  <c r="B139" i="19"/>
  <c r="B140" i="19"/>
  <c r="B141" i="19"/>
  <c r="B137" i="19"/>
  <c r="B136" i="19"/>
  <c r="B61" i="19"/>
  <c r="B62" i="19"/>
  <c r="B63" i="19"/>
  <c r="B64" i="19"/>
  <c r="B65" i="19"/>
  <c r="B66" i="19"/>
  <c r="B60" i="19"/>
  <c r="B59" i="19"/>
  <c r="B17" i="19"/>
  <c r="B18" i="19"/>
  <c r="B19" i="19"/>
  <c r="B20" i="19"/>
  <c r="B21" i="19"/>
  <c r="B16" i="19"/>
  <c r="B15" i="19"/>
  <c r="B5" i="19"/>
  <c r="B113" i="18"/>
  <c r="B114" i="18"/>
  <c r="B115" i="18"/>
  <c r="B116" i="18"/>
  <c r="B117" i="18"/>
  <c r="B112" i="18"/>
  <c r="B111" i="18"/>
  <c r="B61" i="18"/>
  <c r="B62" i="18"/>
  <c r="B63" i="18"/>
  <c r="B64" i="18"/>
  <c r="B65" i="18"/>
  <c r="B66" i="18"/>
  <c r="B60" i="18"/>
  <c r="B59" i="18"/>
  <c r="B16" i="18"/>
  <c r="B17" i="18"/>
  <c r="B18" i="18"/>
  <c r="B19" i="18"/>
  <c r="B20" i="18"/>
  <c r="B21" i="18"/>
  <c r="B22" i="18"/>
  <c r="B15" i="18"/>
  <c r="B14" i="18"/>
  <c r="B5" i="18"/>
  <c r="E118" i="20" l="1"/>
  <c r="H118" i="20" s="1"/>
  <c r="E73" i="20"/>
  <c r="H73" i="20" s="1"/>
  <c r="E184" i="22"/>
  <c r="H184" i="22" s="1"/>
  <c r="E140" i="22"/>
  <c r="H140" i="22" s="1"/>
  <c r="E137" i="22"/>
  <c r="H137" i="22" s="1"/>
  <c r="E136" i="22"/>
  <c r="H136" i="22" s="1"/>
  <c r="E135" i="22"/>
  <c r="H135" i="22" s="1"/>
  <c r="E134" i="22"/>
  <c r="E92" i="22"/>
  <c r="H92" i="22" s="1"/>
  <c r="E89" i="22"/>
  <c r="H89" i="22" s="1"/>
  <c r="E88" i="22"/>
  <c r="H88" i="22" s="1"/>
  <c r="E87" i="22"/>
  <c r="H87" i="22" s="1"/>
  <c r="E43" i="22"/>
  <c r="H43" i="22" s="1"/>
  <c r="E40" i="22"/>
  <c r="H40" i="22" s="1"/>
  <c r="E39" i="22"/>
  <c r="H39" i="22" s="1"/>
  <c r="E38" i="22"/>
  <c r="H38" i="22" s="1"/>
  <c r="E37" i="22"/>
  <c r="H37" i="22" s="1"/>
  <c r="E36" i="22"/>
  <c r="M10" i="6"/>
  <c r="K41" i="27" s="1"/>
  <c r="W10" i="6"/>
  <c r="U41" i="27" s="1"/>
  <c r="S10" i="6"/>
  <c r="Q41" i="27" s="1"/>
  <c r="O10" i="6"/>
  <c r="M41" i="27" s="1"/>
  <c r="D144" i="6"/>
  <c r="D143" i="6"/>
  <c r="E99" i="6"/>
  <c r="H99" i="6" s="1"/>
  <c r="E98" i="6"/>
  <c r="H98" i="6" s="1"/>
  <c r="H1070" i="1"/>
  <c r="E90" i="6" s="1"/>
  <c r="H90" i="6" s="1"/>
  <c r="H1071" i="1"/>
  <c r="E91" i="6" s="1"/>
  <c r="H91" i="6" s="1"/>
  <c r="C1067" i="1"/>
  <c r="E207" i="6"/>
  <c r="H207" i="6" s="1"/>
  <c r="E205" i="6"/>
  <c r="H205" i="6" s="1"/>
  <c r="D206" i="6"/>
  <c r="E201" i="6"/>
  <c r="H201" i="6" s="1"/>
  <c r="E203" i="6"/>
  <c r="H203" i="6" s="1"/>
  <c r="E195" i="22"/>
  <c r="E187" i="22"/>
  <c r="H187" i="22" s="1"/>
  <c r="E189" i="22"/>
  <c r="H189" i="22" s="1"/>
  <c r="D188" i="22"/>
  <c r="E185" i="22"/>
  <c r="H185" i="22" s="1"/>
  <c r="E183" i="22"/>
  <c r="D183" i="22"/>
  <c r="E145" i="22"/>
  <c r="H145" i="22" s="1"/>
  <c r="E143" i="22"/>
  <c r="H143" i="22" s="1"/>
  <c r="D144" i="22"/>
  <c r="E141" i="22"/>
  <c r="H141" i="22" s="1"/>
  <c r="E139" i="22"/>
  <c r="D139" i="22"/>
  <c r="E129" i="22"/>
  <c r="H129" i="22" s="1"/>
  <c r="E48" i="22"/>
  <c r="H48" i="22" s="1"/>
  <c r="E97" i="22"/>
  <c r="H97" i="22" s="1"/>
  <c r="E95" i="22"/>
  <c r="H95" i="22" s="1"/>
  <c r="D96" i="22"/>
  <c r="E93" i="22"/>
  <c r="H93" i="22" s="1"/>
  <c r="E91" i="22"/>
  <c r="D91" i="22"/>
  <c r="D193" i="6"/>
  <c r="D191" i="6"/>
  <c r="E46" i="22"/>
  <c r="H46" i="22" s="1"/>
  <c r="D47" i="22"/>
  <c r="E44" i="22"/>
  <c r="H44" i="22" s="1"/>
  <c r="D42" i="22"/>
  <c r="E42" i="22"/>
  <c r="D36" i="22"/>
  <c r="E31" i="22"/>
  <c r="H31" i="22" s="1"/>
  <c r="D37" i="21"/>
  <c r="E212" i="19"/>
  <c r="H212" i="19" s="1"/>
  <c r="E211" i="19"/>
  <c r="H211" i="19" s="1"/>
  <c r="E135" i="24"/>
  <c r="H135" i="24" s="1"/>
  <c r="E160" i="19"/>
  <c r="H160" i="19" s="1"/>
  <c r="D71" i="24"/>
  <c r="D32" i="24"/>
  <c r="E220" i="19"/>
  <c r="H220" i="19" s="1"/>
  <c r="E219" i="19"/>
  <c r="H219" i="19" s="1"/>
  <c r="E218" i="19"/>
  <c r="E217" i="19"/>
  <c r="H217" i="19" s="1"/>
  <c r="E216" i="19"/>
  <c r="H216" i="19" s="1"/>
  <c r="C676" i="1"/>
  <c r="E222" i="19"/>
  <c r="H222" i="19" s="1"/>
  <c r="E205" i="19"/>
  <c r="H205" i="19" s="1"/>
  <c r="E166" i="19"/>
  <c r="H166" i="19" s="1"/>
  <c r="E160" i="21"/>
  <c r="H160" i="21" s="1"/>
  <c r="E153" i="21"/>
  <c r="H153" i="21" s="1"/>
  <c r="E163" i="21"/>
  <c r="H163" i="21" s="1"/>
  <c r="E159" i="21"/>
  <c r="H159" i="21" s="1"/>
  <c r="E157" i="21"/>
  <c r="H157" i="21" s="1"/>
  <c r="E156" i="21"/>
  <c r="D156" i="21"/>
  <c r="E122" i="21"/>
  <c r="H122" i="21" s="1"/>
  <c r="E120" i="21"/>
  <c r="H120" i="21" s="1"/>
  <c r="E118" i="21"/>
  <c r="H118" i="21" s="1"/>
  <c r="E117" i="21"/>
  <c r="H117" i="21" s="1"/>
  <c r="H119" i="21" s="1"/>
  <c r="E153" i="19"/>
  <c r="H153" i="19" s="1"/>
  <c r="D121" i="21"/>
  <c r="D117" i="21"/>
  <c r="E101" i="19"/>
  <c r="H101" i="19" s="1"/>
  <c r="E95" i="19"/>
  <c r="H95" i="19" s="1"/>
  <c r="E96" i="19"/>
  <c r="H96" i="19" s="1"/>
  <c r="E97" i="19"/>
  <c r="H97" i="19" s="1"/>
  <c r="E98" i="19"/>
  <c r="H98" i="19" s="1"/>
  <c r="E99" i="19"/>
  <c r="H99" i="19" s="1"/>
  <c r="E84" i="21"/>
  <c r="H84" i="21" s="1"/>
  <c r="E82" i="21"/>
  <c r="H82" i="21" s="1"/>
  <c r="D79" i="21"/>
  <c r="E80" i="21"/>
  <c r="H80" i="21" s="1"/>
  <c r="E78" i="19"/>
  <c r="H78" i="19" s="1"/>
  <c r="E36" i="21"/>
  <c r="H36" i="21" s="1"/>
  <c r="E77" i="21"/>
  <c r="H77" i="21" s="1"/>
  <c r="H78" i="21" s="1"/>
  <c r="E41" i="19"/>
  <c r="H41" i="19" s="1"/>
  <c r="E42" i="19"/>
  <c r="H42" i="19" s="1"/>
  <c r="E79" i="21"/>
  <c r="E33" i="19"/>
  <c r="H33" i="19" s="1"/>
  <c r="D35" i="21"/>
  <c r="H35" i="21" s="1"/>
  <c r="X10" i="20"/>
  <c r="V18" i="27" s="1"/>
  <c r="V10" i="20"/>
  <c r="T18" i="27" s="1"/>
  <c r="T10" i="20"/>
  <c r="R18" i="27" s="1"/>
  <c r="R10" i="20"/>
  <c r="P18" i="27" s="1"/>
  <c r="P10" i="20"/>
  <c r="N18" i="27" s="1"/>
  <c r="N10" i="20"/>
  <c r="L18" i="27" s="1"/>
  <c r="L10" i="20"/>
  <c r="J18" i="27" s="1"/>
  <c r="J10" i="20"/>
  <c r="H18" i="27" s="1"/>
  <c r="H10" i="20"/>
  <c r="F18" i="27" s="1"/>
  <c r="E69" i="20"/>
  <c r="H69" i="20" s="1"/>
  <c r="E74" i="20"/>
  <c r="E72" i="20"/>
  <c r="H72" i="20" s="1"/>
  <c r="D74" i="20"/>
  <c r="E134" i="24"/>
  <c r="H134" i="24" s="1"/>
  <c r="E133" i="24"/>
  <c r="H133" i="24" s="1"/>
  <c r="E132" i="24"/>
  <c r="H132" i="24" s="1"/>
  <c r="E41" i="21"/>
  <c r="H41" i="21" s="1"/>
  <c r="E39" i="21"/>
  <c r="H39" i="21" s="1"/>
  <c r="E123" i="20"/>
  <c r="H123" i="20" s="1"/>
  <c r="E121" i="20"/>
  <c r="H121" i="20" s="1"/>
  <c r="E119" i="20"/>
  <c r="H119" i="20" s="1"/>
  <c r="E117" i="20"/>
  <c r="E121" i="24"/>
  <c r="H121" i="24" s="1"/>
  <c r="E120" i="24"/>
  <c r="H120" i="24" s="1"/>
  <c r="E37" i="21"/>
  <c r="E35" i="21"/>
  <c r="E119" i="24"/>
  <c r="H119" i="24" s="1"/>
  <c r="E118" i="24"/>
  <c r="H118" i="24" s="1"/>
  <c r="E116" i="24"/>
  <c r="H116" i="24" s="1"/>
  <c r="E117" i="24"/>
  <c r="H117" i="24" s="1"/>
  <c r="E124" i="24"/>
  <c r="H124" i="24" s="1"/>
  <c r="E113" i="24"/>
  <c r="H113" i="24" s="1"/>
  <c r="E33" i="21"/>
  <c r="H33" i="21" s="1"/>
  <c r="E79" i="20"/>
  <c r="H79" i="20" s="1"/>
  <c r="E76" i="20"/>
  <c r="H76" i="20" s="1"/>
  <c r="E64" i="20"/>
  <c r="H64" i="20" s="1"/>
  <c r="E37" i="20"/>
  <c r="H37" i="20" s="1"/>
  <c r="E34" i="20"/>
  <c r="H34" i="20" s="1"/>
  <c r="D80" i="24"/>
  <c r="E31" i="20"/>
  <c r="H31" i="20" s="1"/>
  <c r="E81" i="24"/>
  <c r="H81" i="24" s="1"/>
  <c r="E77" i="24"/>
  <c r="H77" i="24" s="1"/>
  <c r="E78" i="24"/>
  <c r="H78" i="24" s="1"/>
  <c r="E38" i="24"/>
  <c r="H38" i="24" s="1"/>
  <c r="D37" i="24"/>
  <c r="D30" i="24"/>
  <c r="D160" i="23"/>
  <c r="D159" i="23"/>
  <c r="E122" i="23"/>
  <c r="H122" i="23" s="1"/>
  <c r="D121" i="23"/>
  <c r="D120" i="23"/>
  <c r="E118" i="23"/>
  <c r="H118" i="23" s="1"/>
  <c r="E117" i="23"/>
  <c r="H117" i="23" s="1"/>
  <c r="E116" i="23"/>
  <c r="H116" i="23" s="1"/>
  <c r="E115" i="23"/>
  <c r="H115" i="23" s="1"/>
  <c r="E114" i="23"/>
  <c r="H114" i="23" s="1"/>
  <c r="E113" i="23"/>
  <c r="H113" i="23" s="1"/>
  <c r="E112" i="23"/>
  <c r="H112" i="23" s="1"/>
  <c r="E107" i="23"/>
  <c r="D104" i="23"/>
  <c r="D103" i="23"/>
  <c r="E78" i="23"/>
  <c r="H78" i="23" s="1"/>
  <c r="D77" i="23"/>
  <c r="E75" i="23"/>
  <c r="H75" i="23" s="1"/>
  <c r="E44" i="23"/>
  <c r="H44" i="23" s="1"/>
  <c r="E43" i="23"/>
  <c r="H43" i="23" s="1"/>
  <c r="D41" i="23"/>
  <c r="E48" i="23"/>
  <c r="H48" i="23" s="1"/>
  <c r="E47" i="23"/>
  <c r="H47" i="23" s="1"/>
  <c r="E39" i="23"/>
  <c r="H39" i="23" s="1"/>
  <c r="E38" i="23"/>
  <c r="H38" i="23" s="1"/>
  <c r="H40" i="23" s="1"/>
  <c r="E46" i="23"/>
  <c r="H46" i="23" s="1"/>
  <c r="D29" i="23"/>
  <c r="D30" i="23"/>
  <c r="D31" i="23"/>
  <c r="E132" i="18"/>
  <c r="H132" i="18" s="1"/>
  <c r="E133" i="18"/>
  <c r="H133" i="18" s="1"/>
  <c r="D125" i="18"/>
  <c r="E99" i="18"/>
  <c r="H99" i="18" s="1"/>
  <c r="D97" i="18"/>
  <c r="D98" i="18"/>
  <c r="E97" i="18"/>
  <c r="E85" i="18"/>
  <c r="H85" i="18" s="1"/>
  <c r="E84" i="18"/>
  <c r="H84" i="18" s="1"/>
  <c r="E83" i="18"/>
  <c r="H83" i="18" s="1"/>
  <c r="E82" i="18"/>
  <c r="H82" i="18" s="1"/>
  <c r="E88" i="18"/>
  <c r="H88" i="18" s="1"/>
  <c r="D76" i="18"/>
  <c r="E91" i="18"/>
  <c r="E90" i="18"/>
  <c r="D91" i="18"/>
  <c r="D90" i="18"/>
  <c r="E80" i="18"/>
  <c r="H80" i="18" s="1"/>
  <c r="D37" i="18"/>
  <c r="E42" i="18"/>
  <c r="H42" i="18" s="1"/>
  <c r="D1051" i="1"/>
  <c r="E38" i="18" s="1"/>
  <c r="H38" i="18" s="1"/>
  <c r="D1045" i="1"/>
  <c r="E37" i="18" s="1"/>
  <c r="C1047" i="1"/>
  <c r="E40" i="18"/>
  <c r="H40" i="18" s="1"/>
  <c r="H41" i="18" s="1"/>
  <c r="D30" i="18"/>
  <c r="C870" i="1"/>
  <c r="C759" i="1"/>
  <c r="E143" i="6"/>
  <c r="H143" i="6" s="1"/>
  <c r="E138" i="6"/>
  <c r="H138" i="6" s="1"/>
  <c r="E102" i="6"/>
  <c r="E101" i="6"/>
  <c r="D102" i="6"/>
  <c r="D101" i="6"/>
  <c r="E97" i="6"/>
  <c r="H97" i="6" s="1"/>
  <c r="E96" i="6"/>
  <c r="H96" i="6" s="1"/>
  <c r="E95" i="6"/>
  <c r="H95" i="6" s="1"/>
  <c r="E94" i="6"/>
  <c r="H94" i="6" s="1"/>
  <c r="E93" i="6"/>
  <c r="H93" i="6" s="1"/>
  <c r="D189" i="6"/>
  <c r="D11" i="6" s="1"/>
  <c r="C189" i="6"/>
  <c r="C11" i="6" s="1"/>
  <c r="D132" i="6"/>
  <c r="D10" i="6" s="1"/>
  <c r="C132" i="6"/>
  <c r="C10" i="6" s="1"/>
  <c r="D79" i="6"/>
  <c r="D9" i="6" s="1"/>
  <c r="C79" i="6"/>
  <c r="C9" i="6" s="1"/>
  <c r="D31" i="6"/>
  <c r="C31" i="6"/>
  <c r="D106" i="24"/>
  <c r="C106" i="24"/>
  <c r="C10" i="24" s="1"/>
  <c r="D68" i="24"/>
  <c r="D9" i="24" s="1"/>
  <c r="C68" i="24"/>
  <c r="C9" i="24" s="1"/>
  <c r="B9" i="24"/>
  <c r="D28" i="24"/>
  <c r="D8" i="24" s="1"/>
  <c r="C28" i="24"/>
  <c r="C8" i="24" s="1"/>
  <c r="D156" i="23"/>
  <c r="D11" i="23" s="1"/>
  <c r="C156" i="23"/>
  <c r="C11" i="23" s="1"/>
  <c r="D101" i="23"/>
  <c r="D10" i="23" s="1"/>
  <c r="C101" i="23"/>
  <c r="C10" i="23" s="1"/>
  <c r="D69" i="23"/>
  <c r="D9" i="23" s="1"/>
  <c r="C69" i="23"/>
  <c r="C9" i="23" s="1"/>
  <c r="D27" i="23"/>
  <c r="D8" i="23" s="1"/>
  <c r="C27" i="23"/>
  <c r="C8" i="23" s="1"/>
  <c r="B8" i="23"/>
  <c r="D174" i="22"/>
  <c r="D11" i="22" s="1"/>
  <c r="C174" i="22"/>
  <c r="C11" i="22" s="1"/>
  <c r="B11" i="22"/>
  <c r="D124" i="22"/>
  <c r="D10" i="22" s="1"/>
  <c r="C124" i="22"/>
  <c r="C10" i="22" s="1"/>
  <c r="B10" i="22"/>
  <c r="D78" i="22"/>
  <c r="D9" i="22" s="1"/>
  <c r="C78" i="22"/>
  <c r="C9" i="22" s="1"/>
  <c r="D26" i="22"/>
  <c r="D8" i="22" s="1"/>
  <c r="C26" i="22"/>
  <c r="C8" i="22" s="1"/>
  <c r="D146" i="21"/>
  <c r="D11" i="21" s="1"/>
  <c r="C146" i="21"/>
  <c r="C11" i="21" s="1"/>
  <c r="D108" i="21"/>
  <c r="D10" i="21" s="1"/>
  <c r="C108" i="21"/>
  <c r="C10" i="21" s="1"/>
  <c r="D68" i="21"/>
  <c r="D9" i="21" s="1"/>
  <c r="C68" i="21"/>
  <c r="C9" i="21" s="1"/>
  <c r="B9" i="21"/>
  <c r="D26" i="21"/>
  <c r="D8" i="21" s="1"/>
  <c r="C26" i="21"/>
  <c r="C8" i="21" s="1"/>
  <c r="B8" i="21"/>
  <c r="D104" i="20"/>
  <c r="D10" i="20" s="1"/>
  <c r="C104" i="20"/>
  <c r="C10" i="20" s="1"/>
  <c r="D60" i="20"/>
  <c r="D9" i="20" s="1"/>
  <c r="C60" i="20"/>
  <c r="C9" i="20" s="1"/>
  <c r="B9" i="20"/>
  <c r="D23" i="20"/>
  <c r="D8" i="20" s="1"/>
  <c r="C23" i="20"/>
  <c r="C8" i="20" s="1"/>
  <c r="B8" i="20"/>
  <c r="D199" i="19"/>
  <c r="D11" i="19" s="1"/>
  <c r="C199" i="19"/>
  <c r="C11" i="19" s="1"/>
  <c r="D147" i="19"/>
  <c r="D10" i="19" s="1"/>
  <c r="C147" i="19"/>
  <c r="C10" i="19" s="1"/>
  <c r="B10" i="19"/>
  <c r="D72" i="19"/>
  <c r="D9" i="19" s="1"/>
  <c r="C72" i="19"/>
  <c r="C9" i="19" s="1"/>
  <c r="B9" i="19"/>
  <c r="D27" i="19"/>
  <c r="D8" i="19" s="1"/>
  <c r="C27" i="19"/>
  <c r="C8" i="19" s="1"/>
  <c r="D123" i="18"/>
  <c r="D10" i="18" s="1"/>
  <c r="C123" i="18"/>
  <c r="C10" i="18" s="1"/>
  <c r="D72" i="18"/>
  <c r="D9" i="18" s="1"/>
  <c r="C72" i="18"/>
  <c r="C9" i="18" s="1"/>
  <c r="D28" i="18"/>
  <c r="D8" i="18" s="1"/>
  <c r="C28" i="18"/>
  <c r="C8" i="18" s="1"/>
  <c r="D10" i="24"/>
  <c r="B10" i="24"/>
  <c r="B8" i="24"/>
  <c r="B11" i="23"/>
  <c r="B10" i="23"/>
  <c r="B9" i="23"/>
  <c r="B9" i="22"/>
  <c r="B8" i="22"/>
  <c r="B11" i="21"/>
  <c r="B10" i="21"/>
  <c r="B10" i="20"/>
  <c r="B11" i="19"/>
  <c r="B8" i="19"/>
  <c r="B10" i="18"/>
  <c r="B9" i="18"/>
  <c r="B8" i="18"/>
  <c r="B11" i="6"/>
  <c r="B10" i="6"/>
  <c r="B9" i="6"/>
  <c r="H37" i="21" l="1"/>
  <c r="H183" i="22"/>
  <c r="H38" i="21"/>
  <c r="H100" i="19"/>
  <c r="H117" i="20"/>
  <c r="H120" i="20" s="1"/>
  <c r="H186" i="22"/>
  <c r="H90" i="22"/>
  <c r="H36" i="22"/>
  <c r="H41" i="22" s="1"/>
  <c r="H37" i="18"/>
  <c r="H39" i="18" s="1"/>
  <c r="H97" i="18"/>
  <c r="H79" i="21"/>
  <c r="H81" i="21" s="1"/>
  <c r="H122" i="24"/>
  <c r="H74" i="20"/>
  <c r="H75" i="20" s="1"/>
  <c r="H195" i="22"/>
  <c r="H196" i="22" s="1"/>
  <c r="H49" i="23"/>
  <c r="H76" i="23"/>
  <c r="H136" i="24"/>
  <c r="H119" i="23"/>
  <c r="H138" i="22"/>
  <c r="H218" i="19"/>
  <c r="H221" i="19" s="1"/>
  <c r="H100" i="6"/>
  <c r="H79" i="24"/>
  <c r="H42" i="22"/>
  <c r="H45" i="22" s="1"/>
  <c r="H107" i="23"/>
  <c r="H90" i="18"/>
  <c r="H91" i="18"/>
  <c r="H91" i="22"/>
  <c r="H94" i="22" s="1"/>
  <c r="H139" i="22"/>
  <c r="H142" i="22" s="1"/>
  <c r="D1071" i="1"/>
  <c r="D1070" i="1"/>
  <c r="D1069" i="1"/>
  <c r="H1069" i="1" s="1"/>
  <c r="E89" i="6" s="1"/>
  <c r="H89" i="6" s="1"/>
  <c r="H92" i="6" s="1"/>
  <c r="H156" i="21"/>
  <c r="H158" i="21" s="1"/>
  <c r="H102" i="6"/>
  <c r="H101" i="6"/>
  <c r="E46" i="6"/>
  <c r="H46" i="6" s="1"/>
  <c r="E44" i="6"/>
  <c r="H44" i="6" s="1"/>
  <c r="E43" i="6"/>
  <c r="H43" i="6" s="1"/>
  <c r="B12" i="1"/>
  <c r="C227" i="1"/>
  <c r="E37" i="6"/>
  <c r="H37" i="6" s="1"/>
  <c r="E224" i="19" l="1"/>
  <c r="H224" i="19" s="1"/>
  <c r="E103" i="19"/>
  <c r="H103" i="19" s="1"/>
  <c r="E45" i="19"/>
  <c r="H45" i="19" s="1"/>
  <c r="E94" i="18"/>
  <c r="H94" i="18" s="1"/>
  <c r="E145" i="6"/>
  <c r="H145" i="6" s="1"/>
  <c r="E103" i="6"/>
  <c r="H103" i="6" s="1"/>
  <c r="E48" i="6"/>
  <c r="H48" i="6" s="1"/>
  <c r="B8" i="6" l="1"/>
  <c r="D8" i="6"/>
  <c r="C8" i="6"/>
  <c r="E419" i="1" l="1"/>
  <c r="D419" i="1"/>
  <c r="C419" i="1"/>
  <c r="F394" i="1"/>
  <c r="E394" i="1"/>
  <c r="D394" i="1"/>
  <c r="F886" i="1" l="1"/>
  <c r="C886" i="1"/>
  <c r="E886" i="1" s="1"/>
  <c r="E887" i="1" s="1"/>
  <c r="F885" i="1"/>
  <c r="D885" i="1"/>
  <c r="C885" i="1"/>
  <c r="C875" i="1"/>
  <c r="C878" i="1" s="1"/>
  <c r="E860" i="1"/>
  <c r="E92" i="19" s="1"/>
  <c r="H92" i="19" s="1"/>
  <c r="D860" i="1"/>
  <c r="E91" i="19" s="1"/>
  <c r="H91" i="19" s="1"/>
  <c r="C860" i="1"/>
  <c r="E90" i="19" s="1"/>
  <c r="H90" i="19" s="1"/>
  <c r="F858" i="1"/>
  <c r="F857" i="1"/>
  <c r="F856" i="1"/>
  <c r="F855" i="1"/>
  <c r="F854" i="1"/>
  <c r="C635" i="1"/>
  <c r="E80" i="19" s="1"/>
  <c r="H80" i="19" s="1"/>
  <c r="H81" i="19" s="1"/>
  <c r="C613" i="1"/>
  <c r="C589" i="1"/>
  <c r="C538" i="1"/>
  <c r="E87" i="18" s="1"/>
  <c r="H87" i="18" s="1"/>
  <c r="E802" i="1"/>
  <c r="D802" i="1"/>
  <c r="C802" i="1"/>
  <c r="F800" i="1"/>
  <c r="F799" i="1"/>
  <c r="F798" i="1"/>
  <c r="F797" i="1"/>
  <c r="F796" i="1"/>
  <c r="C774" i="1"/>
  <c r="F774" i="1"/>
  <c r="D774" i="1"/>
  <c r="C764" i="1"/>
  <c r="C767" i="1" s="1"/>
  <c r="F747" i="1"/>
  <c r="F743" i="1"/>
  <c r="F746" i="1"/>
  <c r="F745" i="1"/>
  <c r="F744" i="1"/>
  <c r="E749" i="1"/>
  <c r="E88" i="19" s="1"/>
  <c r="H88" i="19" s="1"/>
  <c r="C749" i="1"/>
  <c r="E86" i="19" s="1"/>
  <c r="H86" i="19" s="1"/>
  <c r="D749" i="1"/>
  <c r="E87" i="19" s="1"/>
  <c r="H87" i="19" s="1"/>
  <c r="D965" i="1"/>
  <c r="E161" i="19" l="1"/>
  <c r="H161" i="19" s="1"/>
  <c r="E115" i="20"/>
  <c r="H115" i="20" s="1"/>
  <c r="E162" i="19"/>
  <c r="H162" i="19" s="1"/>
  <c r="E112" i="20"/>
  <c r="H112" i="20" s="1"/>
  <c r="E163" i="19"/>
  <c r="H163" i="19" s="1"/>
  <c r="E113" i="20"/>
  <c r="H113" i="20" s="1"/>
  <c r="F887" i="1"/>
  <c r="F860" i="1"/>
  <c r="E93" i="19" s="1"/>
  <c r="H93" i="19" s="1"/>
  <c r="C887" i="1"/>
  <c r="D886" i="1"/>
  <c r="D887" i="1" s="1"/>
  <c r="F802" i="1"/>
  <c r="F749" i="1"/>
  <c r="E89" i="19" s="1"/>
  <c r="H89" i="19" s="1"/>
  <c r="H94" i="19" s="1"/>
  <c r="E164" i="19" l="1"/>
  <c r="H164" i="19" s="1"/>
  <c r="E114" i="20"/>
  <c r="H114" i="20" s="1"/>
  <c r="H116" i="20" s="1"/>
  <c r="C731" i="1"/>
  <c r="E213" i="19" s="1"/>
  <c r="H213" i="19" s="1"/>
  <c r="D57" i="1" l="1"/>
  <c r="E27" i="1" s="1"/>
  <c r="C987" i="1"/>
  <c r="C988" i="1"/>
  <c r="C986" i="1"/>
  <c r="C969" i="1"/>
  <c r="C968" i="1"/>
  <c r="C1039" i="1"/>
  <c r="C1038" i="1"/>
  <c r="C1032" i="1"/>
  <c r="C1031" i="1"/>
  <c r="C1013" i="1"/>
  <c r="C1012" i="1"/>
  <c r="C1011" i="1"/>
  <c r="C1004" i="1"/>
  <c r="C1003" i="1"/>
  <c r="C997" i="1"/>
  <c r="C996" i="1"/>
  <c r="C995" i="1"/>
  <c r="F57" i="1"/>
  <c r="G28" i="1" s="1"/>
  <c r="E30" i="1" l="1"/>
  <c r="E46" i="1"/>
  <c r="E45" i="1"/>
  <c r="E54" i="1"/>
  <c r="E38" i="1"/>
  <c r="E53" i="1"/>
  <c r="E37" i="1"/>
  <c r="E25" i="1"/>
  <c r="E50" i="1"/>
  <c r="E42" i="1"/>
  <c r="E34" i="1"/>
  <c r="E26" i="1"/>
  <c r="E49" i="1"/>
  <c r="E41" i="1"/>
  <c r="E33" i="1"/>
  <c r="E56" i="1"/>
  <c r="E52" i="1"/>
  <c r="E48" i="1"/>
  <c r="E44" i="1"/>
  <c r="E40" i="1"/>
  <c r="E36" i="1"/>
  <c r="E32" i="1"/>
  <c r="E55" i="1"/>
  <c r="E51" i="1"/>
  <c r="E47" i="1"/>
  <c r="E43" i="1"/>
  <c r="E39" i="1"/>
  <c r="E35" i="1"/>
  <c r="E31" i="1"/>
  <c r="E29" i="1"/>
  <c r="E28" i="1"/>
  <c r="G44" i="1"/>
  <c r="G43" i="1"/>
  <c r="G56" i="1"/>
  <c r="G48" i="1"/>
  <c r="G39" i="1"/>
  <c r="G52" i="1"/>
  <c r="G31" i="1"/>
  <c r="G51" i="1"/>
  <c r="G27" i="1"/>
  <c r="G55" i="1"/>
  <c r="G47" i="1"/>
  <c r="G35" i="1"/>
  <c r="G54" i="1"/>
  <c r="G50" i="1"/>
  <c r="G46" i="1"/>
  <c r="G42" i="1"/>
  <c r="G38" i="1"/>
  <c r="G34" i="1"/>
  <c r="G30" i="1"/>
  <c r="G26" i="1"/>
  <c r="G25" i="1"/>
  <c r="G53" i="1"/>
  <c r="G49" i="1"/>
  <c r="G45" i="1"/>
  <c r="G41" i="1"/>
  <c r="G37" i="1"/>
  <c r="G33" i="1"/>
  <c r="G29" i="1"/>
  <c r="G40" i="1"/>
  <c r="G36" i="1"/>
  <c r="G32" i="1"/>
  <c r="C682" i="1"/>
  <c r="C681" i="1"/>
  <c r="C680" i="1"/>
  <c r="C677" i="1"/>
  <c r="C675" i="1"/>
  <c r="C672" i="1"/>
  <c r="C671" i="1"/>
  <c r="C670" i="1"/>
  <c r="C667" i="1"/>
  <c r="C666" i="1"/>
  <c r="C665" i="1"/>
  <c r="C657" i="1"/>
  <c r="C646" i="1"/>
  <c r="C631" i="1"/>
  <c r="C633" i="1" s="1"/>
  <c r="D630" i="1"/>
  <c r="D633" i="1" s="1"/>
  <c r="C595" i="1"/>
  <c r="E57" i="1" l="1"/>
  <c r="C674" i="1"/>
  <c r="C734" i="1" s="1"/>
  <c r="G57" i="1"/>
  <c r="C669" i="1"/>
  <c r="C733" i="1" s="1"/>
  <c r="C679" i="1"/>
  <c r="C735" i="1" s="1"/>
  <c r="E39" i="19" s="1"/>
  <c r="C664" i="1"/>
  <c r="C732" i="1" s="1"/>
  <c r="E214" i="19" s="1"/>
  <c r="C212" i="1"/>
  <c r="G978" i="1"/>
  <c r="G977" i="1"/>
  <c r="E421" i="1"/>
  <c r="D421" i="1"/>
  <c r="C421" i="1"/>
  <c r="C573" i="1"/>
  <c r="C1036" i="1"/>
  <c r="C1029" i="1"/>
  <c r="C1009" i="1"/>
  <c r="D993" i="1"/>
  <c r="D239" i="1"/>
  <c r="C394" i="1"/>
  <c r="E162" i="1"/>
  <c r="E163" i="1"/>
  <c r="E164" i="1"/>
  <c r="E165" i="1"/>
  <c r="E166" i="1"/>
  <c r="E167" i="1"/>
  <c r="E40" i="21" s="1"/>
  <c r="H40" i="21" s="1"/>
  <c r="E168" i="1"/>
  <c r="E169" i="1"/>
  <c r="E170" i="1"/>
  <c r="E168" i="23" s="1"/>
  <c r="H168" i="23" s="1"/>
  <c r="H170" i="23" s="1"/>
  <c r="E171" i="1"/>
  <c r="E144" i="6" s="1"/>
  <c r="H144" i="6" s="1"/>
  <c r="E172" i="1"/>
  <c r="E173" i="1"/>
  <c r="E42" i="21" s="1"/>
  <c r="H42" i="21" s="1"/>
  <c r="E174" i="1"/>
  <c r="E175" i="1"/>
  <c r="E176" i="1"/>
  <c r="E46" i="19" s="1"/>
  <c r="H46" i="19" s="1"/>
  <c r="E177" i="1"/>
  <c r="E104" i="19" s="1"/>
  <c r="H104" i="19" s="1"/>
  <c r="E178" i="1"/>
  <c r="E179" i="1"/>
  <c r="E128" i="24" s="1"/>
  <c r="H128" i="24" s="1"/>
  <c r="E180" i="1"/>
  <c r="E181" i="1"/>
  <c r="E182" i="1"/>
  <c r="E183" i="1"/>
  <c r="E184" i="1"/>
  <c r="E185" i="1"/>
  <c r="E186" i="1"/>
  <c r="E187" i="1"/>
  <c r="E188" i="1"/>
  <c r="E189" i="1"/>
  <c r="E161" i="1"/>
  <c r="C614" i="1" s="1"/>
  <c r="D150" i="1"/>
  <c r="D149" i="1"/>
  <c r="D148" i="1"/>
  <c r="D147" i="1"/>
  <c r="D146" i="1"/>
  <c r="D145" i="1"/>
  <c r="D144" i="1"/>
  <c r="D143" i="1"/>
  <c r="D142" i="1"/>
  <c r="D141" i="1"/>
  <c r="D140" i="1"/>
  <c r="D139" i="1"/>
  <c r="E114" i="24" s="1"/>
  <c r="H114" i="24" s="1"/>
  <c r="D138" i="1"/>
  <c r="D137" i="1"/>
  <c r="D136" i="1"/>
  <c r="E83" i="19" s="1"/>
  <c r="H83" i="19" s="1"/>
  <c r="D135" i="1"/>
  <c r="D134" i="1"/>
  <c r="D133" i="1"/>
  <c r="D132" i="1"/>
  <c r="E197" i="6" s="1"/>
  <c r="H197" i="6" s="1"/>
  <c r="D131" i="1"/>
  <c r="D130" i="1"/>
  <c r="D129" i="1"/>
  <c r="E130" i="18" s="1"/>
  <c r="H130" i="18" s="1"/>
  <c r="D128" i="1"/>
  <c r="D127" i="1"/>
  <c r="D126" i="1"/>
  <c r="D125" i="1"/>
  <c r="D124" i="1"/>
  <c r="D123" i="1"/>
  <c r="D122" i="1"/>
  <c r="H40" i="19" l="1"/>
  <c r="E199" i="6"/>
  <c r="H199" i="6" s="1"/>
  <c r="E35" i="18"/>
  <c r="H35" i="18" s="1"/>
  <c r="E95" i="18"/>
  <c r="H95" i="18" s="1"/>
  <c r="E124" i="23"/>
  <c r="H124" i="23" s="1"/>
  <c r="E49" i="6"/>
  <c r="H49" i="6" s="1"/>
  <c r="E146" i="6"/>
  <c r="H146" i="6" s="1"/>
  <c r="E41" i="23"/>
  <c r="H41" i="23" s="1"/>
  <c r="E125" i="24"/>
  <c r="H125" i="24" s="1"/>
  <c r="H214" i="19"/>
  <c r="H215" i="19" s="1"/>
  <c r="E104" i="6"/>
  <c r="E208" i="6"/>
  <c r="H208" i="6" s="1"/>
  <c r="E102" i="19"/>
  <c r="H102" i="19" s="1"/>
  <c r="H105" i="19" s="1"/>
  <c r="E45" i="18"/>
  <c r="H45" i="18" s="1"/>
  <c r="H147" i="6"/>
  <c r="H43" i="21"/>
  <c r="E34" i="18"/>
  <c r="H34" i="18" s="1"/>
  <c r="E196" i="6"/>
  <c r="H196" i="6" s="1"/>
  <c r="E152" i="21"/>
  <c r="H152" i="21" s="1"/>
  <c r="E198" i="6"/>
  <c r="H198" i="6" s="1"/>
  <c r="E32" i="21"/>
  <c r="H32" i="21" s="1"/>
  <c r="H34" i="21" s="1"/>
  <c r="E75" i="24"/>
  <c r="H75" i="24" s="1"/>
  <c r="E35" i="24"/>
  <c r="H35" i="24" s="1"/>
  <c r="E34" i="23"/>
  <c r="H34" i="23" s="1"/>
  <c r="E35" i="23"/>
  <c r="H35" i="23" s="1"/>
  <c r="E180" i="22"/>
  <c r="H180" i="22" s="1"/>
  <c r="E131" i="22"/>
  <c r="H131" i="22" s="1"/>
  <c r="E84" i="22"/>
  <c r="H84" i="22" s="1"/>
  <c r="E33" i="22"/>
  <c r="H33" i="22" s="1"/>
  <c r="E207" i="19"/>
  <c r="H207" i="19" s="1"/>
  <c r="E155" i="19"/>
  <c r="H155" i="19" s="1"/>
  <c r="E82" i="19"/>
  <c r="H82" i="19" s="1"/>
  <c r="E35" i="19"/>
  <c r="H35" i="19" s="1"/>
  <c r="E36" i="19"/>
  <c r="H36" i="19" s="1"/>
  <c r="E112" i="24"/>
  <c r="H112" i="24" s="1"/>
  <c r="H115" i="24" s="1"/>
  <c r="E74" i="24"/>
  <c r="H74" i="24" s="1"/>
  <c r="E34" i="24"/>
  <c r="H34" i="24" s="1"/>
  <c r="E163" i="23"/>
  <c r="E109" i="23"/>
  <c r="H109" i="23" s="1"/>
  <c r="E154" i="21"/>
  <c r="H154" i="21" s="1"/>
  <c r="E114" i="21"/>
  <c r="H114" i="21" s="1"/>
  <c r="E74" i="21"/>
  <c r="H74" i="21" s="1"/>
  <c r="E109" i="20"/>
  <c r="H109" i="20" s="1"/>
  <c r="E66" i="20"/>
  <c r="H66" i="20" s="1"/>
  <c r="E28" i="20"/>
  <c r="H28" i="20" s="1"/>
  <c r="E181" i="22"/>
  <c r="H181" i="22" s="1"/>
  <c r="E132" i="22"/>
  <c r="H132" i="22" s="1"/>
  <c r="H133" i="22" s="1"/>
  <c r="E85" i="22"/>
  <c r="H85" i="22" s="1"/>
  <c r="E34" i="22"/>
  <c r="H34" i="22" s="1"/>
  <c r="E110" i="23"/>
  <c r="H110" i="23" s="1"/>
  <c r="E115" i="21"/>
  <c r="H115" i="21" s="1"/>
  <c r="E75" i="21"/>
  <c r="H75" i="21" s="1"/>
  <c r="E110" i="20"/>
  <c r="H110" i="20" s="1"/>
  <c r="E67" i="20"/>
  <c r="H67" i="20" s="1"/>
  <c r="E29" i="20"/>
  <c r="H29" i="20" s="1"/>
  <c r="E208" i="19"/>
  <c r="H208" i="19" s="1"/>
  <c r="E37" i="19"/>
  <c r="H37" i="19" s="1"/>
  <c r="E209" i="19"/>
  <c r="H209" i="19" s="1"/>
  <c r="E156" i="19"/>
  <c r="H156" i="19" s="1"/>
  <c r="E84" i="19"/>
  <c r="H84" i="19" s="1"/>
  <c r="E225" i="19"/>
  <c r="H225" i="19" s="1"/>
  <c r="E168" i="19"/>
  <c r="H168" i="19" s="1"/>
  <c r="E123" i="21"/>
  <c r="H123" i="21" s="1"/>
  <c r="E85" i="21"/>
  <c r="H85" i="21" s="1"/>
  <c r="E124" i="20"/>
  <c r="H124" i="20" s="1"/>
  <c r="E36" i="20"/>
  <c r="H36" i="20" s="1"/>
  <c r="E78" i="20"/>
  <c r="H78" i="20" s="1"/>
  <c r="E190" i="22"/>
  <c r="H190" i="22" s="1"/>
  <c r="E146" i="22"/>
  <c r="H146" i="22" s="1"/>
  <c r="E49" i="22"/>
  <c r="H49" i="22" s="1"/>
  <c r="E98" i="22"/>
  <c r="H98" i="22" s="1"/>
  <c r="E121" i="23"/>
  <c r="H121" i="23" s="1"/>
  <c r="E164" i="21"/>
  <c r="H164" i="21" s="1"/>
  <c r="E121" i="21"/>
  <c r="H121" i="21" s="1"/>
  <c r="E83" i="21"/>
  <c r="H83" i="21" s="1"/>
  <c r="E122" i="20"/>
  <c r="H122" i="20" s="1"/>
  <c r="E77" i="20"/>
  <c r="H77" i="20" s="1"/>
  <c r="E35" i="20"/>
  <c r="H35" i="20" s="1"/>
  <c r="H38" i="20" s="1"/>
  <c r="E188" i="22"/>
  <c r="H188" i="22" s="1"/>
  <c r="E144" i="22"/>
  <c r="H144" i="22" s="1"/>
  <c r="E96" i="22"/>
  <c r="H96" i="22" s="1"/>
  <c r="E47" i="22"/>
  <c r="H47" i="22" s="1"/>
  <c r="H50" i="22" s="1"/>
  <c r="E43" i="19"/>
  <c r="H43" i="19" s="1"/>
  <c r="H47" i="19" s="1"/>
  <c r="E223" i="19"/>
  <c r="H223" i="19" s="1"/>
  <c r="E162" i="21"/>
  <c r="H162" i="21" s="1"/>
  <c r="E44" i="19"/>
  <c r="H44" i="19" s="1"/>
  <c r="E123" i="24"/>
  <c r="H123" i="24" s="1"/>
  <c r="E80" i="24"/>
  <c r="H80" i="24" s="1"/>
  <c r="H82" i="24" s="1"/>
  <c r="E37" i="24"/>
  <c r="H37" i="24" s="1"/>
  <c r="H39" i="24" s="1"/>
  <c r="E120" i="23"/>
  <c r="H120" i="23" s="1"/>
  <c r="E77" i="23"/>
  <c r="H77" i="23" s="1"/>
  <c r="H79" i="23" s="1"/>
  <c r="E42" i="23"/>
  <c r="E43" i="18"/>
  <c r="H43" i="18" s="1"/>
  <c r="E206" i="6"/>
  <c r="H206" i="6" s="1"/>
  <c r="E161" i="21"/>
  <c r="H161" i="21" s="1"/>
  <c r="E140" i="6"/>
  <c r="H140" i="6" s="1"/>
  <c r="E36" i="23"/>
  <c r="H36" i="23" s="1"/>
  <c r="E39" i="6"/>
  <c r="H39" i="6" s="1"/>
  <c r="E79" i="18"/>
  <c r="H79" i="18" s="1"/>
  <c r="E129" i="18"/>
  <c r="H129" i="18" s="1"/>
  <c r="E78" i="18"/>
  <c r="H78" i="18" s="1"/>
  <c r="E47" i="6"/>
  <c r="H47" i="6" s="1"/>
  <c r="E135" i="18"/>
  <c r="H135" i="18" s="1"/>
  <c r="E92" i="18"/>
  <c r="H92" i="18" s="1"/>
  <c r="E45" i="6"/>
  <c r="H45" i="6" s="1"/>
  <c r="E134" i="18"/>
  <c r="H134" i="18" s="1"/>
  <c r="E93" i="18"/>
  <c r="H93" i="18" s="1"/>
  <c r="E141" i="6"/>
  <c r="H141" i="6" s="1"/>
  <c r="E41" i="6"/>
  <c r="H41" i="6" s="1"/>
  <c r="E40" i="6"/>
  <c r="H40" i="6" s="1"/>
  <c r="E86" i="6"/>
  <c r="H86" i="6" s="1"/>
  <c r="H88" i="6" s="1"/>
  <c r="D420" i="1"/>
  <c r="E395" i="1"/>
  <c r="C420" i="1"/>
  <c r="C395" i="1"/>
  <c r="D395" i="1"/>
  <c r="E420" i="1"/>
  <c r="F775" i="1"/>
  <c r="F776" i="1" s="1"/>
  <c r="E159" i="19" s="1"/>
  <c r="H159" i="19" s="1"/>
  <c r="C775" i="1"/>
  <c r="C684" i="1"/>
  <c r="F395" i="1"/>
  <c r="B15" i="1"/>
  <c r="B14" i="1"/>
  <c r="B13" i="1"/>
  <c r="D950" i="1"/>
  <c r="D949" i="1"/>
  <c r="D948" i="1"/>
  <c r="D947" i="1"/>
  <c r="D943" i="1"/>
  <c r="D942" i="1"/>
  <c r="D941" i="1"/>
  <c r="D969" i="1" s="1"/>
  <c r="G969" i="1" s="1"/>
  <c r="D940" i="1"/>
  <c r="D968" i="1" s="1"/>
  <c r="G968" i="1" s="1"/>
  <c r="D934" i="1"/>
  <c r="D933" i="1"/>
  <c r="B11" i="1"/>
  <c r="B10" i="1"/>
  <c r="B9" i="1"/>
  <c r="B8" i="1"/>
  <c r="B7" i="1"/>
  <c r="D1080" i="1"/>
  <c r="C1080" i="1"/>
  <c r="E1063" i="1"/>
  <c r="C1025" i="1"/>
  <c r="E70" i="20" s="1"/>
  <c r="H70" i="20" s="1"/>
  <c r="H71" i="20" s="1"/>
  <c r="C974" i="1"/>
  <c r="C984" i="1"/>
  <c r="F735" i="1"/>
  <c r="F734" i="1"/>
  <c r="F733" i="1"/>
  <c r="F732" i="1"/>
  <c r="F731" i="1"/>
  <c r="D936" i="1"/>
  <c r="D935" i="1"/>
  <c r="D1013" i="1" s="1"/>
  <c r="G1013" i="1" s="1"/>
  <c r="C606" i="1"/>
  <c r="C605" i="1"/>
  <c r="C604" i="1"/>
  <c r="C597" i="1"/>
  <c r="C596" i="1"/>
  <c r="C580" i="1"/>
  <c r="C577" i="1"/>
  <c r="C576" i="1"/>
  <c r="C574" i="1"/>
  <c r="C529" i="1"/>
  <c r="C519" i="1"/>
  <c r="E518" i="1"/>
  <c r="E517" i="1"/>
  <c r="E32" i="20" s="1"/>
  <c r="H32" i="20" s="1"/>
  <c r="H33" i="20" s="1"/>
  <c r="E516" i="1"/>
  <c r="E515" i="1"/>
  <c r="E202" i="6" s="1"/>
  <c r="H202" i="6" s="1"/>
  <c r="H204" i="6" s="1"/>
  <c r="C506" i="1"/>
  <c r="C453" i="1"/>
  <c r="E157" i="6" s="1"/>
  <c r="H157" i="6" s="1"/>
  <c r="C452" i="1"/>
  <c r="E156" i="6" s="1"/>
  <c r="H156" i="6" s="1"/>
  <c r="C447" i="1"/>
  <c r="E155" i="6" s="1"/>
  <c r="H155" i="6" s="1"/>
  <c r="C446" i="1"/>
  <c r="E154" i="6" s="1"/>
  <c r="H154" i="6" s="1"/>
  <c r="C441" i="1"/>
  <c r="E153" i="6" s="1"/>
  <c r="H153" i="6" s="1"/>
  <c r="C440" i="1"/>
  <c r="E152" i="6" s="1"/>
  <c r="H152" i="6" s="1"/>
  <c r="C434" i="1"/>
  <c r="C433" i="1"/>
  <c r="C432" i="1"/>
  <c r="C431" i="1"/>
  <c r="E418" i="1"/>
  <c r="D418" i="1"/>
  <c r="C418" i="1"/>
  <c r="E409" i="1"/>
  <c r="D409" i="1"/>
  <c r="C409" i="1"/>
  <c r="E408" i="1"/>
  <c r="D408" i="1"/>
  <c r="C408" i="1"/>
  <c r="E407" i="1"/>
  <c r="D407" i="1"/>
  <c r="C407" i="1"/>
  <c r="E406" i="1"/>
  <c r="D406" i="1"/>
  <c r="C406" i="1"/>
  <c r="F396" i="1"/>
  <c r="E396" i="1"/>
  <c r="D396" i="1"/>
  <c r="C396" i="1"/>
  <c r="F393" i="1"/>
  <c r="E393" i="1"/>
  <c r="D393" i="1"/>
  <c r="C393" i="1"/>
  <c r="F385" i="1"/>
  <c r="E385" i="1"/>
  <c r="D385" i="1"/>
  <c r="C385" i="1"/>
  <c r="F384" i="1"/>
  <c r="E384" i="1"/>
  <c r="D384" i="1"/>
  <c r="C384" i="1"/>
  <c r="F382" i="1"/>
  <c r="E382" i="1"/>
  <c r="D382" i="1"/>
  <c r="C382" i="1"/>
  <c r="C372" i="1"/>
  <c r="C371" i="1"/>
  <c r="C370" i="1"/>
  <c r="C369" i="1"/>
  <c r="C361" i="1"/>
  <c r="C360" i="1"/>
  <c r="C359" i="1"/>
  <c r="C358" i="1"/>
  <c r="C339" i="1"/>
  <c r="C342" i="1" s="1"/>
  <c r="C332" i="1"/>
  <c r="C333" i="1" s="1"/>
  <c r="D314" i="1"/>
  <c r="C313" i="1"/>
  <c r="C312" i="1"/>
  <c r="D305" i="1"/>
  <c r="C305" i="1"/>
  <c r="D294" i="1"/>
  <c r="C294" i="1"/>
  <c r="C283" i="1"/>
  <c r="D271" i="1"/>
  <c r="D270" i="1"/>
  <c r="D251" i="1"/>
  <c r="D250" i="1"/>
  <c r="D249" i="1"/>
  <c r="D241" i="1"/>
  <c r="D240" i="1"/>
  <c r="B6" i="1"/>
  <c r="H104" i="6" l="1"/>
  <c r="H105" i="6" s="1"/>
  <c r="H46" i="18"/>
  <c r="H36" i="18"/>
  <c r="H96" i="18"/>
  <c r="H68" i="20"/>
  <c r="H76" i="24"/>
  <c r="H111" i="20"/>
  <c r="H111" i="23"/>
  <c r="H169" i="19"/>
  <c r="H147" i="22"/>
  <c r="H165" i="21"/>
  <c r="H125" i="20"/>
  <c r="H85" i="19"/>
  <c r="H129" i="24"/>
  <c r="H191" i="22"/>
  <c r="H86" i="21"/>
  <c r="H157" i="19"/>
  <c r="H155" i="21"/>
  <c r="H142" i="6"/>
  <c r="H86" i="22"/>
  <c r="H136" i="18"/>
  <c r="H42" i="6"/>
  <c r="H209" i="6"/>
  <c r="H125" i="23"/>
  <c r="H124" i="21"/>
  <c r="H76" i="21"/>
  <c r="H163" i="23"/>
  <c r="H164" i="23" s="1"/>
  <c r="H182" i="22"/>
  <c r="H200" i="6"/>
  <c r="H42" i="23"/>
  <c r="H45" i="23" s="1"/>
  <c r="H50" i="6"/>
  <c r="H99" i="22"/>
  <c r="H80" i="20"/>
  <c r="H30" i="20"/>
  <c r="H116" i="21"/>
  <c r="H36" i="24"/>
  <c r="H38" i="19"/>
  <c r="H35" i="22"/>
  <c r="H37" i="23"/>
  <c r="H226" i="19"/>
  <c r="H210" i="19"/>
  <c r="H131" i="18"/>
  <c r="H81" i="18"/>
  <c r="E29" i="23"/>
  <c r="H29" i="23" s="1"/>
  <c r="E191" i="6"/>
  <c r="H191" i="6" s="1"/>
  <c r="E30" i="24"/>
  <c r="H30" i="24" s="1"/>
  <c r="E201" i="19"/>
  <c r="H201" i="19" s="1"/>
  <c r="E149" i="19"/>
  <c r="H149" i="19" s="1"/>
  <c r="E74" i="19"/>
  <c r="H74" i="19" s="1"/>
  <c r="E29" i="19"/>
  <c r="H29" i="19" s="1"/>
  <c r="E108" i="24"/>
  <c r="H108" i="24" s="1"/>
  <c r="E70" i="24"/>
  <c r="H70" i="24" s="1"/>
  <c r="E71" i="23"/>
  <c r="H71" i="23" s="1"/>
  <c r="E158" i="23"/>
  <c r="H158" i="23" s="1"/>
  <c r="E103" i="23"/>
  <c r="H103" i="23" s="1"/>
  <c r="E176" i="22"/>
  <c r="H176" i="22" s="1"/>
  <c r="E126" i="22"/>
  <c r="H126" i="22" s="1"/>
  <c r="E192" i="6"/>
  <c r="H192" i="6" s="1"/>
  <c r="E80" i="22"/>
  <c r="H80" i="22" s="1"/>
  <c r="E28" i="22"/>
  <c r="H28" i="22" s="1"/>
  <c r="E31" i="24"/>
  <c r="H31" i="24" s="1"/>
  <c r="E202" i="19"/>
  <c r="H202" i="19" s="1"/>
  <c r="E148" i="21"/>
  <c r="H148" i="21" s="1"/>
  <c r="E150" i="19"/>
  <c r="H150" i="19" s="1"/>
  <c r="E110" i="21"/>
  <c r="H110" i="21" s="1"/>
  <c r="E75" i="19"/>
  <c r="H75" i="19" s="1"/>
  <c r="E30" i="19"/>
  <c r="H30" i="19" s="1"/>
  <c r="E70" i="21"/>
  <c r="H70" i="21" s="1"/>
  <c r="E28" i="21"/>
  <c r="H28" i="21" s="1"/>
  <c r="E106" i="20"/>
  <c r="H106" i="20" s="1"/>
  <c r="E62" i="20"/>
  <c r="H62" i="20" s="1"/>
  <c r="E25" i="20"/>
  <c r="H25" i="20" s="1"/>
  <c r="E159" i="23"/>
  <c r="H159" i="23" s="1"/>
  <c r="E104" i="23"/>
  <c r="H104" i="23" s="1"/>
  <c r="E75" i="18"/>
  <c r="H75" i="18" s="1"/>
  <c r="E30" i="23"/>
  <c r="H30" i="23" s="1"/>
  <c r="E31" i="18"/>
  <c r="H31" i="18" s="1"/>
  <c r="E126" i="18"/>
  <c r="H126" i="18" s="1"/>
  <c r="E33" i="6"/>
  <c r="H33" i="6" s="1"/>
  <c r="E81" i="6"/>
  <c r="H81" i="6" s="1"/>
  <c r="E134" i="6"/>
  <c r="H134" i="6" s="1"/>
  <c r="E34" i="6"/>
  <c r="H34" i="6" s="1"/>
  <c r="E82" i="6"/>
  <c r="H82" i="6" s="1"/>
  <c r="E135" i="6"/>
  <c r="H135" i="6" s="1"/>
  <c r="C349" i="1"/>
  <c r="C350" i="1" s="1"/>
  <c r="C581" i="1"/>
  <c r="E775" i="1"/>
  <c r="E776" i="1" s="1"/>
  <c r="D775" i="1"/>
  <c r="D776" i="1" s="1"/>
  <c r="C776" i="1"/>
  <c r="D996" i="1"/>
  <c r="G996" i="1" s="1"/>
  <c r="D987" i="1"/>
  <c r="G987" i="1" s="1"/>
  <c r="D1039" i="1"/>
  <c r="F1039" i="1" s="1"/>
  <c r="H1039" i="1" s="1"/>
  <c r="D997" i="1"/>
  <c r="D988" i="1"/>
  <c r="D986" i="1"/>
  <c r="G986" i="1" s="1"/>
  <c r="D995" i="1"/>
  <c r="G995" i="1" s="1"/>
  <c r="D1038" i="1"/>
  <c r="F1038" i="1" s="1"/>
  <c r="H1038" i="1" s="1"/>
  <c r="D1011" i="1"/>
  <c r="D1031" i="1"/>
  <c r="G1031" i="1" s="1"/>
  <c r="D1003" i="1"/>
  <c r="G1003" i="1" s="1"/>
  <c r="D1032" i="1"/>
  <c r="G1032" i="1" s="1"/>
  <c r="D1004" i="1"/>
  <c r="G1004" i="1" s="1"/>
  <c r="D1012" i="1"/>
  <c r="G1012" i="1" s="1"/>
  <c r="D242" i="1"/>
  <c r="C256" i="1" s="1"/>
  <c r="C386" i="1"/>
  <c r="F386" i="1"/>
  <c r="C314" i="1"/>
  <c r="D397" i="1"/>
  <c r="C598" i="1"/>
  <c r="C373" i="1"/>
  <c r="D410" i="1"/>
  <c r="D411" i="1" s="1"/>
  <c r="E410" i="1"/>
  <c r="C422" i="1"/>
  <c r="C423" i="1" s="1"/>
  <c r="D422" i="1"/>
  <c r="D423" i="1" s="1"/>
  <c r="D252" i="1"/>
  <c r="C257" i="1" s="1"/>
  <c r="C397" i="1"/>
  <c r="F397" i="1"/>
  <c r="F398" i="1" s="1"/>
  <c r="D386" i="1"/>
  <c r="C410" i="1"/>
  <c r="C411" i="1" s="1"/>
  <c r="C615" i="1"/>
  <c r="C362" i="1"/>
  <c r="E397" i="1"/>
  <c r="C607" i="1"/>
  <c r="E98" i="18" s="1"/>
  <c r="H98" i="18" s="1"/>
  <c r="H100" i="18" s="1"/>
  <c r="E386" i="1"/>
  <c r="E387" i="1" s="1"/>
  <c r="E422" i="1"/>
  <c r="E519" i="1"/>
  <c r="E86" i="18" l="1"/>
  <c r="H86" i="18" s="1"/>
  <c r="H89" i="18" s="1"/>
  <c r="E158" i="19" a="1"/>
  <c r="E158" i="19" s="1"/>
  <c r="H158" i="19" s="1"/>
  <c r="H165" i="19" s="1"/>
  <c r="E398" i="1"/>
  <c r="E170" i="19"/>
  <c r="H170" i="19" s="1"/>
  <c r="H171" i="19" s="1"/>
  <c r="E32" i="23"/>
  <c r="H32" i="23" s="1"/>
  <c r="E178" i="22"/>
  <c r="H178" i="22" s="1"/>
  <c r="E128" i="22"/>
  <c r="H128" i="22" s="1"/>
  <c r="E194" i="6"/>
  <c r="H194" i="6" s="1"/>
  <c r="E82" i="22"/>
  <c r="H82" i="22" s="1"/>
  <c r="E30" i="22"/>
  <c r="H30" i="22" s="1"/>
  <c r="E204" i="19"/>
  <c r="H204" i="19" s="1"/>
  <c r="E150" i="21"/>
  <c r="H150" i="21" s="1"/>
  <c r="E152" i="19"/>
  <c r="H152" i="19" s="1"/>
  <c r="E112" i="21"/>
  <c r="H112" i="21" s="1"/>
  <c r="E77" i="19"/>
  <c r="H77" i="19" s="1"/>
  <c r="E32" i="19"/>
  <c r="H32" i="19" s="1"/>
  <c r="E72" i="21"/>
  <c r="H72" i="21" s="1"/>
  <c r="E30" i="21"/>
  <c r="H30" i="21" s="1"/>
  <c r="E110" i="24"/>
  <c r="H110" i="24" s="1"/>
  <c r="E72" i="24"/>
  <c r="H72" i="24" s="1"/>
  <c r="E161" i="23"/>
  <c r="H161" i="23" s="1"/>
  <c r="E106" i="23"/>
  <c r="H106" i="23" s="1"/>
  <c r="E73" i="23"/>
  <c r="H73" i="23" s="1"/>
  <c r="D387" i="1"/>
  <c r="E148" i="22"/>
  <c r="H148" i="22" s="1"/>
  <c r="E51" i="22"/>
  <c r="H51" i="22" s="1"/>
  <c r="C398" i="1"/>
  <c r="E193" i="22"/>
  <c r="H193" i="22" s="1"/>
  <c r="E101" i="22"/>
  <c r="H101" i="22" s="1"/>
  <c r="E44" i="21"/>
  <c r="E126" i="20"/>
  <c r="H126" i="20" s="1"/>
  <c r="H127" i="20" s="1"/>
  <c r="E171" i="23"/>
  <c r="H171" i="23" s="1"/>
  <c r="E126" i="23"/>
  <c r="H126" i="23" s="1"/>
  <c r="H127" i="23" s="1"/>
  <c r="E149" i="22"/>
  <c r="H149" i="22" s="1"/>
  <c r="E52" i="22"/>
  <c r="H52" i="22" s="1"/>
  <c r="E227" i="19"/>
  <c r="H227" i="19" s="1"/>
  <c r="H228" i="19" s="1"/>
  <c r="E106" i="19"/>
  <c r="C387" i="1"/>
  <c r="E192" i="22"/>
  <c r="H192" i="22" s="1"/>
  <c r="E100" i="22"/>
  <c r="H100" i="22" s="1"/>
  <c r="E130" i="24"/>
  <c r="H130" i="24" s="1"/>
  <c r="H131" i="24" s="1"/>
  <c r="E172" i="23"/>
  <c r="H172" i="23" s="1"/>
  <c r="E31" i="23"/>
  <c r="H31" i="23" s="1"/>
  <c r="E177" i="22"/>
  <c r="H177" i="22" s="1"/>
  <c r="E127" i="22"/>
  <c r="H127" i="22" s="1"/>
  <c r="E193" i="6"/>
  <c r="H193" i="6" s="1"/>
  <c r="E81" i="22"/>
  <c r="H81" i="22" s="1"/>
  <c r="H83" i="22" s="1"/>
  <c r="E29" i="22"/>
  <c r="H29" i="22" s="1"/>
  <c r="E32" i="24"/>
  <c r="H32" i="24" s="1"/>
  <c r="H33" i="24" s="1"/>
  <c r="H41" i="24" s="1"/>
  <c r="H45" i="24" s="1"/>
  <c r="E203" i="19"/>
  <c r="H203" i="19" s="1"/>
  <c r="E149" i="21"/>
  <c r="H149" i="21" s="1"/>
  <c r="E151" i="19"/>
  <c r="H151" i="19" s="1"/>
  <c r="E111" i="21"/>
  <c r="H111" i="21" s="1"/>
  <c r="E76" i="19"/>
  <c r="H76" i="19" s="1"/>
  <c r="E31" i="19"/>
  <c r="H31" i="19" s="1"/>
  <c r="E71" i="21"/>
  <c r="H71" i="21" s="1"/>
  <c r="E107" i="20"/>
  <c r="H107" i="20" s="1"/>
  <c r="H108" i="20" s="1"/>
  <c r="E29" i="21"/>
  <c r="H29" i="21" s="1"/>
  <c r="H31" i="21" s="1"/>
  <c r="E109" i="24"/>
  <c r="H109" i="24" s="1"/>
  <c r="E63" i="20"/>
  <c r="H63" i="20" s="1"/>
  <c r="H65" i="20" s="1"/>
  <c r="H82" i="20" s="1"/>
  <c r="E26" i="20"/>
  <c r="H26" i="20" s="1"/>
  <c r="H27" i="20" s="1"/>
  <c r="H40" i="20" s="1"/>
  <c r="H41" i="20" s="1"/>
  <c r="H42" i="20" s="1"/>
  <c r="E8" i="20" s="1"/>
  <c r="E71" i="24"/>
  <c r="H71" i="24" s="1"/>
  <c r="E160" i="23"/>
  <c r="H160" i="23" s="1"/>
  <c r="H162" i="23" s="1"/>
  <c r="E105" i="23"/>
  <c r="H105" i="23" s="1"/>
  <c r="E72" i="23"/>
  <c r="H72" i="23" s="1"/>
  <c r="E32" i="18"/>
  <c r="H32" i="18" s="1"/>
  <c r="E127" i="18"/>
  <c r="H127" i="18" s="1"/>
  <c r="E76" i="18"/>
  <c r="H76" i="18" s="1"/>
  <c r="E30" i="18"/>
  <c r="H30" i="18" s="1"/>
  <c r="E125" i="18"/>
  <c r="H125" i="18" s="1"/>
  <c r="E74" i="18"/>
  <c r="H74" i="18" s="1"/>
  <c r="E411" i="1"/>
  <c r="E150" i="6"/>
  <c r="H150" i="6" s="1"/>
  <c r="F387" i="1"/>
  <c r="E148" i="6"/>
  <c r="H148" i="6" s="1"/>
  <c r="D398" i="1"/>
  <c r="E149" i="6"/>
  <c r="H149" i="6" s="1"/>
  <c r="E423" i="1"/>
  <c r="E151" i="6"/>
  <c r="H151" i="6" s="1"/>
  <c r="E36" i="6"/>
  <c r="H36" i="6" s="1"/>
  <c r="E137" i="6"/>
  <c r="H137" i="6" s="1"/>
  <c r="E84" i="6"/>
  <c r="H84" i="6" s="1"/>
  <c r="E35" i="6"/>
  <c r="H35" i="6" s="1"/>
  <c r="E136" i="6"/>
  <c r="H136" i="6" s="1"/>
  <c r="H162" i="6" s="1"/>
  <c r="E10" i="6" s="1"/>
  <c r="E83" i="6"/>
  <c r="H83" i="6" s="1"/>
  <c r="C259" i="1"/>
  <c r="H38" i="6" l="1"/>
  <c r="H53" i="6" s="1"/>
  <c r="H34" i="19"/>
  <c r="H49" i="19" s="1"/>
  <c r="H194" i="22"/>
  <c r="H195" i="6"/>
  <c r="H211" i="6" s="1"/>
  <c r="H212" i="6" s="1"/>
  <c r="H44" i="21"/>
  <c r="H45" i="21" s="1"/>
  <c r="H47" i="21" s="1"/>
  <c r="H108" i="23"/>
  <c r="H129" i="23" s="1"/>
  <c r="J8" i="24"/>
  <c r="T8" i="24"/>
  <c r="O8" i="24"/>
  <c r="H154" i="19"/>
  <c r="H73" i="24"/>
  <c r="H84" i="24" s="1"/>
  <c r="H128" i="18"/>
  <c r="H139" i="18" s="1"/>
  <c r="H113" i="21"/>
  <c r="H126" i="21" s="1"/>
  <c r="H79" i="19"/>
  <c r="H206" i="19"/>
  <c r="H230" i="19" s="1"/>
  <c r="H85" i="6"/>
  <c r="H108" i="6" s="1"/>
  <c r="H113" i="6" s="1"/>
  <c r="H73" i="21"/>
  <c r="H88" i="21" s="1"/>
  <c r="H89" i="21" s="1"/>
  <c r="H90" i="21" s="1"/>
  <c r="H53" i="22"/>
  <c r="H179" i="22"/>
  <c r="H198" i="22" s="1"/>
  <c r="H130" i="22"/>
  <c r="H54" i="6"/>
  <c r="H56" i="6"/>
  <c r="H140" i="18"/>
  <c r="H141" i="18" s="1"/>
  <c r="E10" i="18" s="1"/>
  <c r="H142" i="18"/>
  <c r="F10" i="18" s="1"/>
  <c r="H109" i="6"/>
  <c r="H110" i="6" s="1"/>
  <c r="H111" i="6"/>
  <c r="H127" i="21"/>
  <c r="H128" i="21" s="1"/>
  <c r="E10" i="21" s="1"/>
  <c r="H129" i="21"/>
  <c r="H52" i="19"/>
  <c r="H53" i="19"/>
  <c r="H50" i="19"/>
  <c r="C16" i="27"/>
  <c r="H42" i="24"/>
  <c r="H43" i="24" s="1"/>
  <c r="H44" i="24"/>
  <c r="F8" i="24" s="1"/>
  <c r="H86" i="20"/>
  <c r="W9" i="20" s="1"/>
  <c r="H85" i="20"/>
  <c r="F9" i="20" s="1"/>
  <c r="F11" i="20" s="1"/>
  <c r="H83" i="20"/>
  <c r="H84" i="20" s="1"/>
  <c r="E9" i="20" s="1"/>
  <c r="C17" i="27" s="1"/>
  <c r="H92" i="21"/>
  <c r="H9" i="21" s="1"/>
  <c r="H91" i="21"/>
  <c r="F9" i="21" s="1"/>
  <c r="H33" i="18"/>
  <c r="H48" i="18" s="1"/>
  <c r="H106" i="19"/>
  <c r="H107" i="19" s="1"/>
  <c r="H109" i="19" s="1"/>
  <c r="H33" i="23"/>
  <c r="H51" i="23" s="1"/>
  <c r="H54" i="23" s="1"/>
  <c r="F8" i="23" s="1"/>
  <c r="H32" i="22"/>
  <c r="H102" i="22"/>
  <c r="H105" i="22" s="1"/>
  <c r="H109" i="22" s="1"/>
  <c r="H173" i="23"/>
  <c r="H176" i="23" s="1"/>
  <c r="H151" i="21"/>
  <c r="H167" i="21" s="1"/>
  <c r="H173" i="19"/>
  <c r="H139" i="6"/>
  <c r="H158" i="6"/>
  <c r="H129" i="20"/>
  <c r="H74" i="23"/>
  <c r="H81" i="23" s="1"/>
  <c r="H84" i="23" s="1"/>
  <c r="H150" i="22"/>
  <c r="H152" i="22" s="1"/>
  <c r="C41" i="27"/>
  <c r="F10" i="21"/>
  <c r="H111" i="24"/>
  <c r="H139" i="24" s="1"/>
  <c r="H77" i="18"/>
  <c r="H102" i="18" s="1"/>
  <c r="H44" i="20"/>
  <c r="G8" i="20" s="1"/>
  <c r="H90" i="24" l="1"/>
  <c r="H87" i="24"/>
  <c r="H82" i="23"/>
  <c r="H83" i="23" s="1"/>
  <c r="E9" i="23" s="1"/>
  <c r="H85" i="24"/>
  <c r="H86" i="24"/>
  <c r="E9" i="24" s="1"/>
  <c r="F9" i="24"/>
  <c r="D36" i="27" s="1"/>
  <c r="H88" i="24"/>
  <c r="X9" i="24" s="1"/>
  <c r="V36" i="27" s="1"/>
  <c r="H89" i="24"/>
  <c r="H114" i="6"/>
  <c r="H112" i="6"/>
  <c r="F9" i="6" s="1"/>
  <c r="H55" i="22"/>
  <c r="H160" i="6"/>
  <c r="H161" i="6" s="1"/>
  <c r="H155" i="22"/>
  <c r="H156" i="22"/>
  <c r="V9" i="22"/>
  <c r="T26" i="27" s="1"/>
  <c r="P9" i="22"/>
  <c r="N26" i="27" s="1"/>
  <c r="K9" i="22"/>
  <c r="S9" i="22"/>
  <c r="W9" i="22"/>
  <c r="T9" i="22"/>
  <c r="R26" i="27" s="1"/>
  <c r="O9" i="22"/>
  <c r="J9" i="22"/>
  <c r="H26" i="27" s="1"/>
  <c r="X9" i="22"/>
  <c r="V26" i="27" s="1"/>
  <c r="N9" i="22"/>
  <c r="L26" i="27" s="1"/>
  <c r="R9" i="22"/>
  <c r="P26" i="27" s="1"/>
  <c r="L9" i="22"/>
  <c r="J26" i="27" s="1"/>
  <c r="H108" i="22"/>
  <c r="H105" i="18"/>
  <c r="F9" i="18" s="1"/>
  <c r="H103" i="18"/>
  <c r="H104" i="18" s="1"/>
  <c r="H144" i="24"/>
  <c r="H142" i="24"/>
  <c r="H140" i="24"/>
  <c r="H143" i="24"/>
  <c r="H141" i="24"/>
  <c r="E10" i="24" s="1"/>
  <c r="C37" i="27" s="1"/>
  <c r="H164" i="6"/>
  <c r="H165" i="6"/>
  <c r="H177" i="23"/>
  <c r="H180" i="23"/>
  <c r="F11" i="23" s="1"/>
  <c r="H179" i="23"/>
  <c r="H49" i="18"/>
  <c r="H53" i="18"/>
  <c r="H52" i="18"/>
  <c r="H51" i="18"/>
  <c r="F8" i="18" s="1"/>
  <c r="D7" i="27" s="1"/>
  <c r="H234" i="19"/>
  <c r="H233" i="19"/>
  <c r="F11" i="19" s="1"/>
  <c r="H231" i="19"/>
  <c r="H232" i="19" s="1"/>
  <c r="E11" i="19" s="1"/>
  <c r="H133" i="23"/>
  <c r="G10" i="23" s="1"/>
  <c r="H134" i="23"/>
  <c r="H132" i="23"/>
  <c r="H130" i="23"/>
  <c r="H131" i="23" s="1"/>
  <c r="E10" i="23" s="1"/>
  <c r="H51" i="21"/>
  <c r="H52" i="21"/>
  <c r="H133" i="20"/>
  <c r="H130" i="20"/>
  <c r="H131" i="20" s="1"/>
  <c r="E10" i="20" s="1"/>
  <c r="E11" i="20" s="1"/>
  <c r="H174" i="19"/>
  <c r="H175" i="19"/>
  <c r="E10" i="19" s="1"/>
  <c r="H176" i="19"/>
  <c r="H178" i="19"/>
  <c r="X10" i="19" s="1"/>
  <c r="H177" i="19"/>
  <c r="W10" i="19" s="1"/>
  <c r="H179" i="19"/>
  <c r="H106" i="22"/>
  <c r="H107" i="22" s="1"/>
  <c r="E9" i="22" s="1"/>
  <c r="H153" i="22"/>
  <c r="H154" i="22" s="1"/>
  <c r="E10" i="22" s="1"/>
  <c r="C27" i="27" s="1"/>
  <c r="H56" i="22"/>
  <c r="H199" i="22"/>
  <c r="H200" i="22" s="1"/>
  <c r="E11" i="22" s="1"/>
  <c r="H203" i="22"/>
  <c r="G11" i="22" s="1"/>
  <c r="H202" i="22"/>
  <c r="X11" i="22" s="1"/>
  <c r="V28" i="27" s="1"/>
  <c r="H168" i="21"/>
  <c r="H169" i="21" s="1"/>
  <c r="E11" i="21" s="1"/>
  <c r="H171" i="21"/>
  <c r="H170" i="21"/>
  <c r="F11" i="21" s="1"/>
  <c r="H120" i="19"/>
  <c r="H116" i="19"/>
  <c r="J9" i="19" s="1"/>
  <c r="H114" i="19"/>
  <c r="H9" i="19" s="1"/>
  <c r="H112" i="19"/>
  <c r="H113" i="19"/>
  <c r="H119" i="19"/>
  <c r="M9" i="19" s="1"/>
  <c r="H115" i="19"/>
  <c r="I9" i="19" s="1"/>
  <c r="H118" i="19"/>
  <c r="H117" i="19"/>
  <c r="K9" i="19" s="1"/>
  <c r="H110" i="19"/>
  <c r="F11" i="6"/>
  <c r="G8" i="6"/>
  <c r="F8" i="6"/>
  <c r="P9" i="24"/>
  <c r="N36" i="27" s="1"/>
  <c r="E9" i="18"/>
  <c r="I8" i="19"/>
  <c r="G11" i="27" s="1"/>
  <c r="X9" i="23"/>
  <c r="V31" i="27" s="1"/>
  <c r="H9" i="23"/>
  <c r="F31" i="27" s="1"/>
  <c r="O9" i="23"/>
  <c r="M31" i="27" s="1"/>
  <c r="M9" i="23"/>
  <c r="K31" i="27" s="1"/>
  <c r="N9" i="23"/>
  <c r="L31" i="27" s="1"/>
  <c r="J9" i="23"/>
  <c r="H31" i="27" s="1"/>
  <c r="G9" i="23"/>
  <c r="E31" i="27" s="1"/>
  <c r="L9" i="23"/>
  <c r="J31" i="27" s="1"/>
  <c r="S9" i="23"/>
  <c r="Q31" i="27" s="1"/>
  <c r="R9" i="23"/>
  <c r="P31" i="27" s="1"/>
  <c r="T9" i="23"/>
  <c r="R31" i="27" s="1"/>
  <c r="Q9" i="23"/>
  <c r="O31" i="27" s="1"/>
  <c r="K9" i="23"/>
  <c r="I31" i="27" s="1"/>
  <c r="I9" i="23"/>
  <c r="G31" i="27" s="1"/>
  <c r="P9" i="23"/>
  <c r="N31" i="27" s="1"/>
  <c r="W9" i="23"/>
  <c r="U31" i="27" s="1"/>
  <c r="V9" i="23"/>
  <c r="T31" i="27" s="1"/>
  <c r="F9" i="23"/>
  <c r="D31" i="27" s="1"/>
  <c r="U9" i="23"/>
  <c r="S31" i="27" s="1"/>
  <c r="L9" i="19"/>
  <c r="J12" i="27" s="1"/>
  <c r="H127" i="19"/>
  <c r="U9" i="19" s="1"/>
  <c r="H123" i="19"/>
  <c r="Q9" i="19" s="1"/>
  <c r="G9" i="19"/>
  <c r="H130" i="19"/>
  <c r="H126" i="19"/>
  <c r="T9" i="19" s="1"/>
  <c r="H122" i="19"/>
  <c r="P9" i="19" s="1"/>
  <c r="H129" i="19"/>
  <c r="H125" i="19"/>
  <c r="S9" i="19" s="1"/>
  <c r="H121" i="19"/>
  <c r="O9" i="19" s="1"/>
  <c r="H128" i="19"/>
  <c r="V9" i="19" s="1"/>
  <c r="H124" i="19"/>
  <c r="R9" i="19" s="1"/>
  <c r="X8" i="19"/>
  <c r="V11" i="27" s="1"/>
  <c r="V8" i="19"/>
  <c r="T11" i="27" s="1"/>
  <c r="T8" i="19"/>
  <c r="R11" i="27" s="1"/>
  <c r="N8" i="19"/>
  <c r="L11" i="27" s="1"/>
  <c r="S8" i="19"/>
  <c r="Q11" i="27" s="1"/>
  <c r="O8" i="19"/>
  <c r="M11" i="27" s="1"/>
  <c r="U8" i="19"/>
  <c r="S11" i="27" s="1"/>
  <c r="L8" i="19"/>
  <c r="J11" i="27" s="1"/>
  <c r="K8" i="19"/>
  <c r="I11" i="27" s="1"/>
  <c r="G9" i="20"/>
  <c r="O9" i="20"/>
  <c r="M17" i="27" s="1"/>
  <c r="U17" i="27"/>
  <c r="I9" i="20"/>
  <c r="G17" i="27" s="1"/>
  <c r="Q9" i="20"/>
  <c r="O17" i="27" s="1"/>
  <c r="K9" i="20"/>
  <c r="I17" i="27" s="1"/>
  <c r="U9" i="20"/>
  <c r="S17" i="27" s="1"/>
  <c r="S9" i="20"/>
  <c r="Q17" i="27" s="1"/>
  <c r="M9" i="20"/>
  <c r="K17" i="27" s="1"/>
  <c r="J9" i="20"/>
  <c r="J11" i="20" s="1"/>
  <c r="L9" i="20"/>
  <c r="L11" i="20" s="1"/>
  <c r="V9" i="20"/>
  <c r="V11" i="20" s="1"/>
  <c r="X9" i="20"/>
  <c r="X11" i="20" s="1"/>
  <c r="H9" i="20"/>
  <c r="H11" i="20" s="1"/>
  <c r="R9" i="20"/>
  <c r="R11" i="20" s="1"/>
  <c r="P9" i="20"/>
  <c r="P11" i="20" s="1"/>
  <c r="N9" i="20"/>
  <c r="N11" i="20" s="1"/>
  <c r="T9" i="20"/>
  <c r="T11" i="20" s="1"/>
  <c r="E8" i="24"/>
  <c r="W8" i="20"/>
  <c r="O8" i="20"/>
  <c r="U8" i="20"/>
  <c r="M8" i="20"/>
  <c r="S8" i="20"/>
  <c r="K8" i="20"/>
  <c r="Q8" i="20"/>
  <c r="I8" i="20"/>
  <c r="C18" i="27"/>
  <c r="C15" i="27" s="1"/>
  <c r="E11" i="6"/>
  <c r="I11" i="6"/>
  <c r="C36" i="27"/>
  <c r="M9" i="24"/>
  <c r="K36" i="27" s="1"/>
  <c r="W9" i="24"/>
  <c r="U36" i="27" s="1"/>
  <c r="O9" i="24"/>
  <c r="M36" i="27" s="1"/>
  <c r="I9" i="24"/>
  <c r="G36" i="27" s="1"/>
  <c r="Q9" i="24"/>
  <c r="O36" i="27" s="1"/>
  <c r="S9" i="24"/>
  <c r="Q36" i="27" s="1"/>
  <c r="L9" i="24"/>
  <c r="J36" i="27" s="1"/>
  <c r="H9" i="24"/>
  <c r="F36" i="27" s="1"/>
  <c r="U9" i="24"/>
  <c r="S36" i="27" s="1"/>
  <c r="K9" i="24"/>
  <c r="I36" i="27" s="1"/>
  <c r="G8" i="24"/>
  <c r="U8" i="24"/>
  <c r="P8" i="24"/>
  <c r="K8" i="24"/>
  <c r="Q8" i="24"/>
  <c r="L8" i="24"/>
  <c r="X8" i="24"/>
  <c r="S8" i="24"/>
  <c r="N8" i="24"/>
  <c r="I8" i="24"/>
  <c r="W8" i="24"/>
  <c r="R8" i="24"/>
  <c r="M8" i="24"/>
  <c r="H8" i="24"/>
  <c r="V8" i="24"/>
  <c r="D22" i="27"/>
  <c r="X10" i="21"/>
  <c r="V22" i="27" s="1"/>
  <c r="C22" i="27"/>
  <c r="N8" i="6"/>
  <c r="I8" i="6"/>
  <c r="H8" i="6"/>
  <c r="X8" i="6"/>
  <c r="L8" i="6"/>
  <c r="V8" i="6"/>
  <c r="H52" i="23"/>
  <c r="H53" i="23"/>
  <c r="E8" i="23" s="1"/>
  <c r="X8" i="23"/>
  <c r="T8" i="23"/>
  <c r="P8" i="23"/>
  <c r="L8" i="23"/>
  <c r="H8" i="23"/>
  <c r="Q8" i="23"/>
  <c r="I8" i="23"/>
  <c r="W8" i="23"/>
  <c r="S8" i="23"/>
  <c r="O8" i="23"/>
  <c r="K8" i="23"/>
  <c r="G8" i="23"/>
  <c r="V8" i="23"/>
  <c r="R8" i="23"/>
  <c r="N8" i="23"/>
  <c r="J8" i="23"/>
  <c r="D30" i="27"/>
  <c r="U8" i="23"/>
  <c r="M8" i="23"/>
  <c r="H178" i="23"/>
  <c r="E11" i="23" s="1"/>
  <c r="G41" i="27"/>
  <c r="E8" i="18"/>
  <c r="H48" i="21"/>
  <c r="W9" i="19"/>
  <c r="F9" i="19"/>
  <c r="N9" i="19"/>
  <c r="X9" i="19"/>
  <c r="V9" i="24"/>
  <c r="T36" i="27" s="1"/>
  <c r="W10" i="21"/>
  <c r="U22" i="27" s="1"/>
  <c r="V10" i="21"/>
  <c r="T22" i="27" s="1"/>
  <c r="U10" i="21"/>
  <c r="S22" i="27" s="1"/>
  <c r="T10" i="21"/>
  <c r="R22" i="27" s="1"/>
  <c r="S10" i="21"/>
  <c r="Q22" i="27" s="1"/>
  <c r="R10" i="21"/>
  <c r="P22" i="27" s="1"/>
  <c r="Q10" i="21"/>
  <c r="O22" i="27" s="1"/>
  <c r="P10" i="21"/>
  <c r="N22" i="27" s="1"/>
  <c r="O10" i="21"/>
  <c r="M22" i="27" s="1"/>
  <c r="N10" i="21"/>
  <c r="L22" i="27" s="1"/>
  <c r="M10" i="21"/>
  <c r="K22" i="27" s="1"/>
  <c r="L10" i="21"/>
  <c r="J22" i="27" s="1"/>
  <c r="K10" i="21"/>
  <c r="I22" i="27" s="1"/>
  <c r="J10" i="21"/>
  <c r="H22" i="27" s="1"/>
  <c r="I10" i="21"/>
  <c r="G22" i="27" s="1"/>
  <c r="H10" i="21"/>
  <c r="G10" i="21"/>
  <c r="H55" i="6"/>
  <c r="E8" i="6" s="1"/>
  <c r="G9" i="24" l="1"/>
  <c r="E36" i="27" s="1"/>
  <c r="R9" i="24"/>
  <c r="P36" i="27" s="1"/>
  <c r="J9" i="24"/>
  <c r="H36" i="27" s="1"/>
  <c r="E36" i="26" s="1"/>
  <c r="N9" i="24"/>
  <c r="L36" i="27" s="1"/>
  <c r="W36" i="27" s="1"/>
  <c r="C36" i="26" s="1"/>
  <c r="T9" i="24"/>
  <c r="R36" i="27" s="1"/>
  <c r="H166" i="6"/>
  <c r="H163" i="6"/>
  <c r="F10" i="6" s="1"/>
  <c r="H167" i="6"/>
  <c r="U10" i="6" s="1"/>
  <c r="S41" i="27" s="1"/>
  <c r="X10" i="22"/>
  <c r="V27" i="27" s="1"/>
  <c r="R10" i="22"/>
  <c r="P27" i="27" s="1"/>
  <c r="N10" i="22"/>
  <c r="L27" i="27" s="1"/>
  <c r="V10" i="22"/>
  <c r="T27" i="27" s="1"/>
  <c r="L10" i="22"/>
  <c r="J27" i="27" s="1"/>
  <c r="T10" i="22"/>
  <c r="R27" i="27" s="1"/>
  <c r="P10" i="22"/>
  <c r="N27" i="27" s="1"/>
  <c r="K10" i="22"/>
  <c r="I27" i="27" s="1"/>
  <c r="S10" i="22"/>
  <c r="Q27" i="27" s="1"/>
  <c r="O10" i="22"/>
  <c r="J10" i="22"/>
  <c r="H27" i="27" s="1"/>
  <c r="U10" i="22"/>
  <c r="G10" i="22"/>
  <c r="Q10" i="22"/>
  <c r="O27" i="27" s="1"/>
  <c r="M10" i="22"/>
  <c r="K27" i="27" s="1"/>
  <c r="F10" i="22"/>
  <c r="D27" i="27" s="1"/>
  <c r="I10" i="22"/>
  <c r="H10" i="22"/>
  <c r="G9" i="22"/>
  <c r="I9" i="22"/>
  <c r="H9" i="22"/>
  <c r="Q9" i="22"/>
  <c r="F9" i="22"/>
  <c r="H201" i="22"/>
  <c r="F11" i="22" s="1"/>
  <c r="D28" i="27" s="1"/>
  <c r="J8" i="22"/>
  <c r="H8" i="22"/>
  <c r="O8" i="22"/>
  <c r="G8" i="22"/>
  <c r="I8" i="22"/>
  <c r="T8" i="22"/>
  <c r="V8" i="22"/>
  <c r="R8" i="22"/>
  <c r="N8" i="22"/>
  <c r="X8" i="22"/>
  <c r="P8" i="22"/>
  <c r="W8" i="22"/>
  <c r="U8" i="22"/>
  <c r="Q8" i="22"/>
  <c r="M8" i="22"/>
  <c r="L8" i="22"/>
  <c r="S8" i="22"/>
  <c r="K8" i="22"/>
  <c r="Y10" i="21"/>
  <c r="B22" i="25" s="1"/>
  <c r="Y8" i="20"/>
  <c r="G8" i="21"/>
  <c r="H8" i="21"/>
  <c r="Y8" i="23"/>
  <c r="K11" i="22"/>
  <c r="I28" i="27" s="1"/>
  <c r="F10" i="24"/>
  <c r="D37" i="27" s="1"/>
  <c r="G10" i="24"/>
  <c r="G11" i="24" s="1"/>
  <c r="H50" i="21"/>
  <c r="F8" i="21" s="1"/>
  <c r="Y9" i="19"/>
  <c r="Y8" i="24"/>
  <c r="Y9" i="23"/>
  <c r="B31" i="25" s="1"/>
  <c r="F31" i="26"/>
  <c r="E31" i="26"/>
  <c r="H10" i="23"/>
  <c r="F10" i="23"/>
  <c r="F12" i="23" s="1"/>
  <c r="F12" i="6"/>
  <c r="J8" i="6"/>
  <c r="R8" i="6"/>
  <c r="P39" i="27" s="1"/>
  <c r="M8" i="6"/>
  <c r="K39" i="27" s="1"/>
  <c r="T8" i="6"/>
  <c r="R39" i="27" s="1"/>
  <c r="Q8" i="6"/>
  <c r="O39" i="27" s="1"/>
  <c r="W8" i="6"/>
  <c r="U39" i="27" s="1"/>
  <c r="S8" i="6"/>
  <c r="Q39" i="27" s="1"/>
  <c r="T39" i="27"/>
  <c r="V39" i="27"/>
  <c r="G39" i="27"/>
  <c r="H39" i="27"/>
  <c r="E39" i="27"/>
  <c r="J39" i="27"/>
  <c r="F39" i="27"/>
  <c r="L39" i="27"/>
  <c r="E11" i="24"/>
  <c r="E12" i="23"/>
  <c r="E12" i="22"/>
  <c r="F22" i="27"/>
  <c r="E9" i="21"/>
  <c r="Y9" i="20"/>
  <c r="E17" i="27"/>
  <c r="G16" i="27"/>
  <c r="K16" i="27"/>
  <c r="S16" i="27"/>
  <c r="O16" i="27"/>
  <c r="I16" i="27"/>
  <c r="M16" i="27"/>
  <c r="Q16" i="27"/>
  <c r="U16" i="27"/>
  <c r="P10" i="19"/>
  <c r="V10" i="19"/>
  <c r="R10" i="19"/>
  <c r="F10" i="19"/>
  <c r="R8" i="19"/>
  <c r="P11" i="27" s="1"/>
  <c r="F8" i="19"/>
  <c r="Q8" i="19"/>
  <c r="O11" i="27" s="1"/>
  <c r="P8" i="19"/>
  <c r="N11" i="27" s="1"/>
  <c r="J8" i="19"/>
  <c r="H11" i="27" s="1"/>
  <c r="C39" i="27"/>
  <c r="M11" i="22"/>
  <c r="K28" i="27" s="1"/>
  <c r="W10" i="22"/>
  <c r="U27" i="27" s="1"/>
  <c r="G8" i="19"/>
  <c r="E11" i="27" s="1"/>
  <c r="M8" i="19"/>
  <c r="K11" i="27" s="1"/>
  <c r="H8" i="19"/>
  <c r="F11" i="27" s="1"/>
  <c r="W8" i="19"/>
  <c r="U11" i="27" s="1"/>
  <c r="C8" i="27"/>
  <c r="W11" i="22"/>
  <c r="U28" i="27" s="1"/>
  <c r="I11" i="22"/>
  <c r="G28" i="27" s="1"/>
  <c r="O11" i="22"/>
  <c r="M28" i="27" s="1"/>
  <c r="S11" i="22"/>
  <c r="Q28" i="27" s="1"/>
  <c r="U11" i="22"/>
  <c r="S28" i="27" s="1"/>
  <c r="E28" i="27"/>
  <c r="J11" i="22"/>
  <c r="H28" i="27" s="1"/>
  <c r="H11" i="22"/>
  <c r="F28" i="27" s="1"/>
  <c r="V11" i="22"/>
  <c r="T28" i="27" s="1"/>
  <c r="I8" i="18"/>
  <c r="G7" i="27" s="1"/>
  <c r="H11" i="21"/>
  <c r="F23" i="27" s="1"/>
  <c r="I11" i="21"/>
  <c r="G23" i="27" s="1"/>
  <c r="Q11" i="21"/>
  <c r="O23" i="27" s="1"/>
  <c r="G11" i="21"/>
  <c r="E23" i="27" s="1"/>
  <c r="U11" i="21"/>
  <c r="S23" i="27" s="1"/>
  <c r="R17" i="27"/>
  <c r="R15" i="27" s="1"/>
  <c r="P17" i="27"/>
  <c r="J17" i="27"/>
  <c r="J15" i="27" s="1"/>
  <c r="L17" i="27"/>
  <c r="L15" i="27" s="1"/>
  <c r="F17" i="27"/>
  <c r="F15" i="27" s="1"/>
  <c r="H17" i="27"/>
  <c r="H15" i="27" s="1"/>
  <c r="N17" i="27"/>
  <c r="N15" i="27" s="1"/>
  <c r="T17" i="27"/>
  <c r="T15" i="27" s="1"/>
  <c r="D17" i="27"/>
  <c r="V17" i="27"/>
  <c r="V15" i="27" s="1"/>
  <c r="R10" i="24"/>
  <c r="P37" i="27" s="1"/>
  <c r="L10" i="24"/>
  <c r="J37" i="27" s="1"/>
  <c r="U10" i="24"/>
  <c r="S37" i="27" s="1"/>
  <c r="H10" i="24"/>
  <c r="I10" i="24"/>
  <c r="G37" i="27" s="1"/>
  <c r="X10" i="24"/>
  <c r="V37" i="27" s="1"/>
  <c r="O10" i="24"/>
  <c r="M37" i="27" s="1"/>
  <c r="K10" i="24"/>
  <c r="I37" i="27" s="1"/>
  <c r="J10" i="24"/>
  <c r="H37" i="27" s="1"/>
  <c r="I30" i="27"/>
  <c r="N30" i="27"/>
  <c r="S30" i="27"/>
  <c r="P30" i="27"/>
  <c r="M30" i="27"/>
  <c r="O30" i="27"/>
  <c r="R30" i="27"/>
  <c r="K30" i="27"/>
  <c r="G30" i="27"/>
  <c r="E30" i="26" s="1"/>
  <c r="T30" i="27"/>
  <c r="Q30" i="27"/>
  <c r="F30" i="27"/>
  <c r="V30" i="27"/>
  <c r="L30" i="27"/>
  <c r="H30" i="27"/>
  <c r="E30" i="27"/>
  <c r="U30" i="27"/>
  <c r="J30" i="27"/>
  <c r="Q11" i="22"/>
  <c r="O28" i="27" s="1"/>
  <c r="R11" i="22"/>
  <c r="P28" i="27" s="1"/>
  <c r="L11" i="22"/>
  <c r="J28" i="27" s="1"/>
  <c r="T11" i="22"/>
  <c r="R28" i="27" s="1"/>
  <c r="N11" i="22"/>
  <c r="L28" i="27" s="1"/>
  <c r="P11" i="22"/>
  <c r="N28" i="27" s="1"/>
  <c r="C28" i="27"/>
  <c r="C23" i="27"/>
  <c r="E22" i="27"/>
  <c r="L9" i="21"/>
  <c r="J21" i="27" s="1"/>
  <c r="M9" i="21"/>
  <c r="K21" i="27" s="1"/>
  <c r="E16" i="27"/>
  <c r="Q11" i="19"/>
  <c r="I11" i="19"/>
  <c r="S11" i="19"/>
  <c r="W11" i="19"/>
  <c r="O11" i="19"/>
  <c r="U11" i="19"/>
  <c r="M11" i="19"/>
  <c r="K11" i="19"/>
  <c r="T11" i="19"/>
  <c r="L11" i="19"/>
  <c r="H11" i="19"/>
  <c r="R11" i="19"/>
  <c r="J11" i="19"/>
  <c r="V11" i="19"/>
  <c r="X11" i="19"/>
  <c r="P11" i="19"/>
  <c r="G11" i="19"/>
  <c r="N11" i="19"/>
  <c r="C7" i="27"/>
  <c r="E11" i="18"/>
  <c r="P12" i="27"/>
  <c r="F12" i="27"/>
  <c r="G12" i="27"/>
  <c r="O12" i="27"/>
  <c r="V12" i="27"/>
  <c r="N12" i="27"/>
  <c r="I12" i="27"/>
  <c r="Q12" i="27"/>
  <c r="T12" i="27"/>
  <c r="L12" i="27"/>
  <c r="K12" i="27"/>
  <c r="S12" i="27"/>
  <c r="R12" i="27"/>
  <c r="H12" i="27"/>
  <c r="E12" i="27"/>
  <c r="M12" i="27"/>
  <c r="U12" i="27"/>
  <c r="F36" i="26"/>
  <c r="D36" i="26"/>
  <c r="U35" i="27"/>
  <c r="R35" i="27"/>
  <c r="F35" i="27"/>
  <c r="G35" i="27"/>
  <c r="J35" i="27"/>
  <c r="S35" i="27"/>
  <c r="T35" i="27"/>
  <c r="N35" i="27"/>
  <c r="C35" i="27"/>
  <c r="M35" i="27"/>
  <c r="K35" i="27"/>
  <c r="L35" i="27"/>
  <c r="O35" i="27"/>
  <c r="E35" i="27"/>
  <c r="V35" i="27"/>
  <c r="H35" i="27"/>
  <c r="P35" i="27"/>
  <c r="Q35" i="27"/>
  <c r="I35" i="27"/>
  <c r="D35" i="27"/>
  <c r="C31" i="27"/>
  <c r="C30" i="27"/>
  <c r="C26" i="27"/>
  <c r="M11" i="21"/>
  <c r="K23" i="27" s="1"/>
  <c r="D12" i="27"/>
  <c r="W11" i="21"/>
  <c r="U23" i="27" s="1"/>
  <c r="R11" i="21"/>
  <c r="P23" i="27" s="1"/>
  <c r="L11" i="21"/>
  <c r="J23" i="27" s="1"/>
  <c r="S11" i="21"/>
  <c r="Q23" i="27" s="1"/>
  <c r="V11" i="21"/>
  <c r="T23" i="27" s="1"/>
  <c r="P11" i="21"/>
  <c r="N23" i="27" s="1"/>
  <c r="K11" i="21"/>
  <c r="I23" i="27" s="1"/>
  <c r="N11" i="21"/>
  <c r="L23" i="27" s="1"/>
  <c r="T11" i="21"/>
  <c r="R23" i="27" s="1"/>
  <c r="O11" i="21"/>
  <c r="M23" i="27" s="1"/>
  <c r="J11" i="21"/>
  <c r="H23" i="27" s="1"/>
  <c r="X11" i="21"/>
  <c r="V23" i="27" s="1"/>
  <c r="D23" i="27"/>
  <c r="E22" i="26"/>
  <c r="F22" i="26"/>
  <c r="X11" i="6"/>
  <c r="P11" i="6"/>
  <c r="H11" i="6"/>
  <c r="R11" i="6"/>
  <c r="V11" i="6"/>
  <c r="N11" i="6"/>
  <c r="G11" i="6"/>
  <c r="T11" i="6"/>
  <c r="L11" i="6"/>
  <c r="D42" i="27"/>
  <c r="J11" i="6"/>
  <c r="W11" i="6"/>
  <c r="O11" i="6"/>
  <c r="U11" i="6"/>
  <c r="M11" i="6"/>
  <c r="S11" i="6"/>
  <c r="K11" i="6"/>
  <c r="Q11" i="6"/>
  <c r="G42" i="27"/>
  <c r="K8" i="6"/>
  <c r="U8" i="6"/>
  <c r="D39" i="27"/>
  <c r="P8" i="6"/>
  <c r="I10" i="23"/>
  <c r="E32" i="27"/>
  <c r="O10" i="23"/>
  <c r="M32" i="27" s="1"/>
  <c r="M10" i="23"/>
  <c r="K32" i="27" s="1"/>
  <c r="K10" i="23"/>
  <c r="I32" i="27" s="1"/>
  <c r="T10" i="23"/>
  <c r="R32" i="27" s="1"/>
  <c r="J10" i="23"/>
  <c r="H32" i="27" s="1"/>
  <c r="R10" i="23"/>
  <c r="P32" i="27" s="1"/>
  <c r="F32" i="27"/>
  <c r="L10" i="23"/>
  <c r="P10" i="23"/>
  <c r="N32" i="27" s="1"/>
  <c r="X10" i="23"/>
  <c r="V32" i="27" s="1"/>
  <c r="N10" i="23"/>
  <c r="L32" i="27" s="1"/>
  <c r="V10" i="23"/>
  <c r="T32" i="27" s="1"/>
  <c r="T11" i="23"/>
  <c r="R33" i="27" s="1"/>
  <c r="L11" i="23"/>
  <c r="J33" i="27" s="1"/>
  <c r="V11" i="23"/>
  <c r="T33" i="27" s="1"/>
  <c r="R11" i="23"/>
  <c r="P33" i="27" s="1"/>
  <c r="J11" i="23"/>
  <c r="H33" i="27" s="1"/>
  <c r="X11" i="23"/>
  <c r="D33" i="27"/>
  <c r="P11" i="23"/>
  <c r="H11" i="23"/>
  <c r="F33" i="27" s="1"/>
  <c r="N11" i="23"/>
  <c r="L33" i="27" s="1"/>
  <c r="S11" i="23"/>
  <c r="Q33" i="27" s="1"/>
  <c r="K11" i="23"/>
  <c r="I33" i="27" s="1"/>
  <c r="Q11" i="23"/>
  <c r="O33" i="27" s="1"/>
  <c r="I11" i="23"/>
  <c r="G33" i="27" s="1"/>
  <c r="U11" i="23"/>
  <c r="S33" i="27" s="1"/>
  <c r="W11" i="23"/>
  <c r="U33" i="27" s="1"/>
  <c r="O11" i="23"/>
  <c r="M33" i="27" s="1"/>
  <c r="G11" i="23"/>
  <c r="E33" i="27" s="1"/>
  <c r="M11" i="23"/>
  <c r="K33" i="27" s="1"/>
  <c r="L8" i="21"/>
  <c r="X8" i="21"/>
  <c r="R8" i="21"/>
  <c r="V8" i="21"/>
  <c r="P8" i="21"/>
  <c r="T8" i="21"/>
  <c r="N8" i="21"/>
  <c r="U8" i="21"/>
  <c r="O8" i="21"/>
  <c r="I8" i="21"/>
  <c r="W8" i="21"/>
  <c r="M8" i="21"/>
  <c r="S8" i="21"/>
  <c r="K8" i="21"/>
  <c r="E20" i="27"/>
  <c r="Q8" i="21"/>
  <c r="J8" i="21"/>
  <c r="B16" i="25"/>
  <c r="G10" i="6"/>
  <c r="X10" i="18"/>
  <c r="V9" i="27" s="1"/>
  <c r="T10" i="18"/>
  <c r="R9" i="27" s="1"/>
  <c r="P10" i="18"/>
  <c r="N9" i="27" s="1"/>
  <c r="L10" i="18"/>
  <c r="J9" i="27" s="1"/>
  <c r="H10" i="18"/>
  <c r="F9" i="27" s="1"/>
  <c r="W10" i="18"/>
  <c r="U9" i="27" s="1"/>
  <c r="S10" i="18"/>
  <c r="Q9" i="27" s="1"/>
  <c r="O10" i="18"/>
  <c r="M9" i="27" s="1"/>
  <c r="K10" i="18"/>
  <c r="I9" i="27" s="1"/>
  <c r="G10" i="18"/>
  <c r="V10" i="18"/>
  <c r="T9" i="27" s="1"/>
  <c r="R10" i="18"/>
  <c r="P9" i="27" s="1"/>
  <c r="N10" i="18"/>
  <c r="L9" i="27" s="1"/>
  <c r="J10" i="18"/>
  <c r="H9" i="27" s="1"/>
  <c r="U10" i="18"/>
  <c r="S9" i="27" s="1"/>
  <c r="Q10" i="18"/>
  <c r="O9" i="27" s="1"/>
  <c r="M10" i="18"/>
  <c r="K9" i="27" s="1"/>
  <c r="I10" i="18"/>
  <c r="G9" i="27" s="1"/>
  <c r="X9" i="18"/>
  <c r="T9" i="18"/>
  <c r="P9" i="18"/>
  <c r="L9" i="18"/>
  <c r="H9" i="18"/>
  <c r="W9" i="18"/>
  <c r="S9" i="18"/>
  <c r="O9" i="18"/>
  <c r="K9" i="18"/>
  <c r="G9" i="18"/>
  <c r="V9" i="18"/>
  <c r="R9" i="18"/>
  <c r="N9" i="18"/>
  <c r="J9" i="18"/>
  <c r="U9" i="18"/>
  <c r="Q9" i="18"/>
  <c r="M9" i="18"/>
  <c r="I9" i="18"/>
  <c r="X8" i="18"/>
  <c r="V7" i="27" s="1"/>
  <c r="U8" i="18"/>
  <c r="S7" i="27" s="1"/>
  <c r="R8" i="18"/>
  <c r="P7" i="27" s="1"/>
  <c r="O8" i="18"/>
  <c r="M7" i="27" s="1"/>
  <c r="L8" i="18"/>
  <c r="J7" i="27" s="1"/>
  <c r="V8" i="18"/>
  <c r="T7" i="27" s="1"/>
  <c r="Q8" i="18"/>
  <c r="O7" i="27" s="1"/>
  <c r="G8" i="18"/>
  <c r="W8" i="18"/>
  <c r="U7" i="27" s="1"/>
  <c r="T8" i="18"/>
  <c r="R7" i="27" s="1"/>
  <c r="S8" i="18"/>
  <c r="Q7" i="27" s="1"/>
  <c r="P8" i="18"/>
  <c r="N7" i="27" s="1"/>
  <c r="N8" i="18"/>
  <c r="L7" i="27" s="1"/>
  <c r="M8" i="18"/>
  <c r="K7" i="27" s="1"/>
  <c r="K8" i="18"/>
  <c r="I7" i="27" s="1"/>
  <c r="J8" i="18"/>
  <c r="H7" i="27" s="1"/>
  <c r="H8" i="18"/>
  <c r="F7" i="27" s="1"/>
  <c r="K10" i="6"/>
  <c r="I41" i="27" s="1"/>
  <c r="V10" i="24"/>
  <c r="V11" i="24" s="1"/>
  <c r="W10" i="24"/>
  <c r="W11" i="24" s="1"/>
  <c r="S10" i="24"/>
  <c r="S11" i="24" s="1"/>
  <c r="T10" i="24"/>
  <c r="T11" i="24" s="1"/>
  <c r="P10" i="24"/>
  <c r="P11" i="24" s="1"/>
  <c r="Q10" i="24"/>
  <c r="Q11" i="24" s="1"/>
  <c r="M10" i="24"/>
  <c r="M11" i="24" s="1"/>
  <c r="N10" i="24"/>
  <c r="W10" i="23"/>
  <c r="U32" i="27" s="1"/>
  <c r="U10" i="23"/>
  <c r="S32" i="27" s="1"/>
  <c r="S10" i="23"/>
  <c r="Q32" i="27" s="1"/>
  <c r="Q10" i="23"/>
  <c r="O32" i="27" s="1"/>
  <c r="W10" i="20"/>
  <c r="W11" i="20" s="1"/>
  <c r="U10" i="20"/>
  <c r="U11" i="20" s="1"/>
  <c r="S10" i="20"/>
  <c r="S11" i="20" s="1"/>
  <c r="Q10" i="20"/>
  <c r="Q11" i="20" s="1"/>
  <c r="O10" i="20"/>
  <c r="O11" i="20" s="1"/>
  <c r="M10" i="20"/>
  <c r="M11" i="20" s="1"/>
  <c r="K10" i="20"/>
  <c r="K11" i="20" s="1"/>
  <c r="I10" i="20"/>
  <c r="I11" i="20" s="1"/>
  <c r="G10" i="20"/>
  <c r="G11" i="20" s="1"/>
  <c r="O8" i="6"/>
  <c r="N11" i="24" l="1"/>
  <c r="Y9" i="24"/>
  <c r="B36" i="25" s="1"/>
  <c r="Y8" i="18"/>
  <c r="Y8" i="6"/>
  <c r="F8" i="22"/>
  <c r="Y8" i="22" s="1"/>
  <c r="D22" i="26"/>
  <c r="G22" i="26" s="1"/>
  <c r="W22" i="27"/>
  <c r="C22" i="26" s="1"/>
  <c r="Y11" i="19"/>
  <c r="D34" i="27"/>
  <c r="Y8" i="21"/>
  <c r="F12" i="21"/>
  <c r="D20" i="27"/>
  <c r="Y10" i="18"/>
  <c r="Y11" i="23"/>
  <c r="M12" i="21"/>
  <c r="B17" i="25"/>
  <c r="G17" i="25" s="1"/>
  <c r="D11" i="27"/>
  <c r="W11" i="27" s="1"/>
  <c r="C11" i="26" s="1"/>
  <c r="Y8" i="19"/>
  <c r="E16" i="26"/>
  <c r="Y11" i="21"/>
  <c r="F11" i="24"/>
  <c r="Y10" i="20"/>
  <c r="Y11" i="20" s="1"/>
  <c r="X11" i="18"/>
  <c r="F16" i="26"/>
  <c r="Y11" i="22"/>
  <c r="Y9" i="18"/>
  <c r="H11" i="24"/>
  <c r="Y10" i="24"/>
  <c r="Y11" i="24" s="1"/>
  <c r="Y11" i="6"/>
  <c r="N39" i="27"/>
  <c r="M39" i="27"/>
  <c r="S39" i="27"/>
  <c r="F39" i="26" s="1"/>
  <c r="R11" i="24"/>
  <c r="O11" i="24"/>
  <c r="K11" i="24"/>
  <c r="U11" i="24"/>
  <c r="J11" i="24"/>
  <c r="L11" i="24"/>
  <c r="X11" i="24"/>
  <c r="F37" i="27"/>
  <c r="F34" i="27" s="1"/>
  <c r="I11" i="24"/>
  <c r="G12" i="23"/>
  <c r="L12" i="23"/>
  <c r="H12" i="23"/>
  <c r="M12" i="23"/>
  <c r="K12" i="23"/>
  <c r="R12" i="23"/>
  <c r="W12" i="23"/>
  <c r="X12" i="23"/>
  <c r="T12" i="23"/>
  <c r="U12" i="23"/>
  <c r="G32" i="27"/>
  <c r="G29" i="27" s="1"/>
  <c r="Y10" i="23"/>
  <c r="Y12" i="23" s="1"/>
  <c r="J12" i="23"/>
  <c r="S12" i="23"/>
  <c r="Q12" i="23"/>
  <c r="P12" i="23"/>
  <c r="I12" i="23"/>
  <c r="V12" i="23"/>
  <c r="O12" i="23"/>
  <c r="N12" i="23"/>
  <c r="F30" i="26"/>
  <c r="H12" i="21"/>
  <c r="C21" i="27"/>
  <c r="C19" i="27" s="1"/>
  <c r="E12" i="21"/>
  <c r="L12" i="21"/>
  <c r="E11" i="26"/>
  <c r="F11" i="26"/>
  <c r="B11" i="25"/>
  <c r="E9" i="27"/>
  <c r="F21" i="27"/>
  <c r="G16" i="25"/>
  <c r="F16" i="25"/>
  <c r="S29" i="27"/>
  <c r="C32" i="27"/>
  <c r="F29" i="27"/>
  <c r="I29" i="27"/>
  <c r="U29" i="27"/>
  <c r="Q29" i="27"/>
  <c r="F28" i="26"/>
  <c r="E28" i="26"/>
  <c r="Q9" i="21"/>
  <c r="O21" i="27" s="1"/>
  <c r="V9" i="21"/>
  <c r="T21" i="27" s="1"/>
  <c r="U9" i="21"/>
  <c r="S21" i="27" s="1"/>
  <c r="G9" i="21"/>
  <c r="D11" i="26"/>
  <c r="P34" i="27"/>
  <c r="D23" i="26"/>
  <c r="P15" i="27"/>
  <c r="F17" i="26"/>
  <c r="D15" i="27"/>
  <c r="D17" i="26"/>
  <c r="W17" i="27"/>
  <c r="C17" i="26" s="1"/>
  <c r="E17" i="26"/>
  <c r="I34" i="27"/>
  <c r="H34" i="27"/>
  <c r="V34" i="27"/>
  <c r="M34" i="27"/>
  <c r="J34" i="27"/>
  <c r="S34" i="27"/>
  <c r="K37" i="27"/>
  <c r="K34" i="27" s="1"/>
  <c r="Q37" i="27"/>
  <c r="Q34" i="27" s="1"/>
  <c r="L37" i="27"/>
  <c r="L34" i="27" s="1"/>
  <c r="O37" i="27"/>
  <c r="O34" i="27" s="1"/>
  <c r="U37" i="27"/>
  <c r="U34" i="27" s="1"/>
  <c r="R37" i="27"/>
  <c r="R34" i="27" s="1"/>
  <c r="N37" i="27"/>
  <c r="N34" i="27" s="1"/>
  <c r="T37" i="27"/>
  <c r="D32" i="27"/>
  <c r="D29" i="27" s="1"/>
  <c r="W28" i="27"/>
  <c r="C28" i="26" s="1"/>
  <c r="D28" i="26"/>
  <c r="N9" i="21"/>
  <c r="L21" i="27" s="1"/>
  <c r="P9" i="21"/>
  <c r="N21" i="27" s="1"/>
  <c r="X9" i="21"/>
  <c r="V21" i="27" s="1"/>
  <c r="W9" i="21"/>
  <c r="U21" i="27" s="1"/>
  <c r="J9" i="21"/>
  <c r="H21" i="27" s="1"/>
  <c r="R9" i="21"/>
  <c r="P21" i="27" s="1"/>
  <c r="I9" i="21"/>
  <c r="G21" i="27" s="1"/>
  <c r="S9" i="21"/>
  <c r="Q21" i="27" s="1"/>
  <c r="O9" i="21"/>
  <c r="M21" i="27" s="1"/>
  <c r="T9" i="21"/>
  <c r="R21" i="27" s="1"/>
  <c r="K9" i="21"/>
  <c r="I21" i="27" s="1"/>
  <c r="M20" i="27"/>
  <c r="K20" i="27"/>
  <c r="K19" i="27" s="1"/>
  <c r="S20" i="27"/>
  <c r="T20" i="27"/>
  <c r="O20" i="27"/>
  <c r="N20" i="27"/>
  <c r="I20" i="27"/>
  <c r="U20" i="27"/>
  <c r="L20" i="27"/>
  <c r="P20" i="27"/>
  <c r="F20" i="27"/>
  <c r="J20" i="27"/>
  <c r="J19" i="27" s="1"/>
  <c r="H20" i="27"/>
  <c r="Q20" i="27"/>
  <c r="G20" i="27"/>
  <c r="R20" i="27"/>
  <c r="V20" i="27"/>
  <c r="W16" i="27"/>
  <c r="C16" i="26" s="1"/>
  <c r="D16" i="26"/>
  <c r="E12" i="26"/>
  <c r="D9" i="27"/>
  <c r="T8" i="27"/>
  <c r="T6" i="27" s="1"/>
  <c r="V11" i="18"/>
  <c r="J42" i="27"/>
  <c r="K8" i="27"/>
  <c r="K6" i="27" s="1"/>
  <c r="M11" i="18"/>
  <c r="H8" i="27"/>
  <c r="H6" i="27" s="1"/>
  <c r="J11" i="18"/>
  <c r="E8" i="27"/>
  <c r="G11" i="18"/>
  <c r="U8" i="27"/>
  <c r="U6" i="27" s="1"/>
  <c r="W11" i="18"/>
  <c r="R8" i="27"/>
  <c r="R6" i="27" s="1"/>
  <c r="T11" i="18"/>
  <c r="Q42" i="27"/>
  <c r="U42" i="27"/>
  <c r="R42" i="27"/>
  <c r="P42" i="27"/>
  <c r="F11" i="18"/>
  <c r="Q8" i="27"/>
  <c r="Q6" i="27" s="1"/>
  <c r="S11" i="18"/>
  <c r="I42" i="27"/>
  <c r="T42" i="27"/>
  <c r="O8" i="27"/>
  <c r="Q11" i="18"/>
  <c r="L8" i="27"/>
  <c r="N11" i="18"/>
  <c r="I8" i="27"/>
  <c r="I6" i="27" s="1"/>
  <c r="K11" i="18"/>
  <c r="F8" i="27"/>
  <c r="F6" i="27" s="1"/>
  <c r="H11" i="18"/>
  <c r="V8" i="27"/>
  <c r="V6" i="27" s="1"/>
  <c r="K42" i="27"/>
  <c r="H42" i="27"/>
  <c r="E42" i="27"/>
  <c r="F42" i="27"/>
  <c r="G8" i="27"/>
  <c r="G6" i="27" s="1"/>
  <c r="I11" i="18"/>
  <c r="N8" i="27"/>
  <c r="N6" i="27" s="1"/>
  <c r="P11" i="18"/>
  <c r="M42" i="27"/>
  <c r="V42" i="27"/>
  <c r="S8" i="27"/>
  <c r="S6" i="27" s="1"/>
  <c r="U11" i="18"/>
  <c r="P8" i="27"/>
  <c r="P6" i="27" s="1"/>
  <c r="R11" i="18"/>
  <c r="M8" i="27"/>
  <c r="M6" i="27" s="1"/>
  <c r="O11" i="18"/>
  <c r="J8" i="27"/>
  <c r="J6" i="27" s="1"/>
  <c r="L11" i="18"/>
  <c r="O42" i="27"/>
  <c r="S42" i="27"/>
  <c r="L42" i="27"/>
  <c r="N42" i="27"/>
  <c r="F12" i="26"/>
  <c r="D39" i="26"/>
  <c r="E37" i="27"/>
  <c r="E34" i="27" s="1"/>
  <c r="G36" i="26"/>
  <c r="H36" i="26" s="1"/>
  <c r="W35" i="27"/>
  <c r="C35" i="26" s="1"/>
  <c r="E35" i="26"/>
  <c r="G34" i="27"/>
  <c r="F35" i="26"/>
  <c r="C34" i="27"/>
  <c r="D35" i="26"/>
  <c r="O29" i="27"/>
  <c r="V33" i="27"/>
  <c r="V29" i="27" s="1"/>
  <c r="P29" i="27"/>
  <c r="K29" i="27"/>
  <c r="N33" i="27"/>
  <c r="E33" i="26" s="1"/>
  <c r="T29" i="27"/>
  <c r="H29" i="27"/>
  <c r="M29" i="27"/>
  <c r="C33" i="27"/>
  <c r="L29" i="27"/>
  <c r="R29" i="27"/>
  <c r="E29" i="27"/>
  <c r="F32" i="26"/>
  <c r="J32" i="27"/>
  <c r="J29" i="27" s="1"/>
  <c r="W31" i="27"/>
  <c r="C31" i="26" s="1"/>
  <c r="D31" i="26"/>
  <c r="G31" i="26" s="1"/>
  <c r="H31" i="26" s="1"/>
  <c r="D30" i="26"/>
  <c r="W30" i="27"/>
  <c r="C24" i="27"/>
  <c r="I26" i="27"/>
  <c r="Q26" i="27"/>
  <c r="U26" i="27"/>
  <c r="M26" i="27"/>
  <c r="M9" i="22"/>
  <c r="K26" i="27" s="1"/>
  <c r="G26" i="27"/>
  <c r="O26" i="27"/>
  <c r="U9" i="22"/>
  <c r="S26" i="27" s="1"/>
  <c r="N12" i="22"/>
  <c r="V12" i="22"/>
  <c r="L12" i="22"/>
  <c r="X12" i="22"/>
  <c r="R12" i="22"/>
  <c r="J12" i="22"/>
  <c r="K12" i="22"/>
  <c r="P12" i="22"/>
  <c r="Q18" i="27"/>
  <c r="Q15" i="27" s="1"/>
  <c r="K18" i="27"/>
  <c r="K15" i="27" s="1"/>
  <c r="S18" i="27"/>
  <c r="S15" i="27" s="1"/>
  <c r="I18" i="27"/>
  <c r="I15" i="27" s="1"/>
  <c r="E18" i="27"/>
  <c r="M18" i="27"/>
  <c r="M15" i="27" s="1"/>
  <c r="U18" i="27"/>
  <c r="U15" i="27" s="1"/>
  <c r="G18" i="27"/>
  <c r="O18" i="27"/>
  <c r="B12" i="25"/>
  <c r="H12" i="25" s="1"/>
  <c r="D12" i="26"/>
  <c r="W12" i="27"/>
  <c r="E7" i="26"/>
  <c r="E7" i="27"/>
  <c r="F7" i="26"/>
  <c r="L6" i="27"/>
  <c r="C9" i="27"/>
  <c r="E9" i="26"/>
  <c r="F9" i="26"/>
  <c r="D8" i="27"/>
  <c r="I39" i="27"/>
  <c r="W23" i="27"/>
  <c r="C23" i="26" s="1"/>
  <c r="E23" i="26"/>
  <c r="F23" i="26"/>
  <c r="D21" i="27"/>
  <c r="V10" i="6"/>
  <c r="T41" i="27" s="1"/>
  <c r="L10" i="6"/>
  <c r="J41" i="27" s="1"/>
  <c r="R10" i="6"/>
  <c r="P41" i="27" s="1"/>
  <c r="N10" i="6"/>
  <c r="L41" i="27" s="1"/>
  <c r="T10" i="6"/>
  <c r="R41" i="27" s="1"/>
  <c r="X10" i="6"/>
  <c r="V41" i="27" s="1"/>
  <c r="J10" i="6"/>
  <c r="H41" i="27" s="1"/>
  <c r="H10" i="6"/>
  <c r="E41" i="27"/>
  <c r="Q10" i="6"/>
  <c r="O41" i="27" s="1"/>
  <c r="P10" i="6"/>
  <c r="N41" i="27" s="1"/>
  <c r="D41" i="27"/>
  <c r="H17" i="25"/>
  <c r="G22" i="25"/>
  <c r="F22" i="25"/>
  <c r="H22" i="25"/>
  <c r="H16" i="25"/>
  <c r="F36" i="25"/>
  <c r="H36" i="25"/>
  <c r="G36" i="25"/>
  <c r="G31" i="25"/>
  <c r="F31" i="25"/>
  <c r="H31" i="25"/>
  <c r="B35" i="25"/>
  <c r="B30" i="25"/>
  <c r="T12" i="22"/>
  <c r="S27" i="27"/>
  <c r="F27" i="26" s="1"/>
  <c r="G27" i="27"/>
  <c r="M27" i="27"/>
  <c r="F27" i="27"/>
  <c r="F17" i="25" l="1"/>
  <c r="E39" i="26"/>
  <c r="B18" i="25"/>
  <c r="F18" i="25" s="1"/>
  <c r="F15" i="25" s="1"/>
  <c r="F12" i="22"/>
  <c r="D25" i="27"/>
  <c r="W12" i="22"/>
  <c r="G16" i="26"/>
  <c r="F41" i="27"/>
  <c r="W41" i="27" s="1"/>
  <c r="C41" i="26" s="1"/>
  <c r="Y10" i="6"/>
  <c r="B41" i="25" s="1"/>
  <c r="G41" i="25" s="1"/>
  <c r="Y10" i="22"/>
  <c r="B27" i="25" s="1"/>
  <c r="Y9" i="22"/>
  <c r="B26" i="25" s="1"/>
  <c r="G26" i="25" s="1"/>
  <c r="Y11" i="18"/>
  <c r="S12" i="22"/>
  <c r="G39" i="26"/>
  <c r="M12" i="22"/>
  <c r="F42" i="26"/>
  <c r="E42" i="26"/>
  <c r="F33" i="26"/>
  <c r="F29" i="26" s="1"/>
  <c r="D32" i="26"/>
  <c r="Q12" i="22"/>
  <c r="O12" i="22"/>
  <c r="F26" i="27"/>
  <c r="H12" i="22"/>
  <c r="G12" i="22"/>
  <c r="U12" i="22"/>
  <c r="I12" i="22"/>
  <c r="Y9" i="21"/>
  <c r="Y12" i="21" s="1"/>
  <c r="S19" i="27"/>
  <c r="U12" i="21"/>
  <c r="X12" i="21"/>
  <c r="W12" i="21"/>
  <c r="K12" i="21"/>
  <c r="P12" i="21"/>
  <c r="R12" i="21"/>
  <c r="T19" i="27"/>
  <c r="S12" i="21"/>
  <c r="Q12" i="21"/>
  <c r="T12" i="21"/>
  <c r="N12" i="21"/>
  <c r="E21" i="27"/>
  <c r="E19" i="27" s="1"/>
  <c r="G12" i="21"/>
  <c r="O12" i="21"/>
  <c r="F19" i="27"/>
  <c r="J12" i="21"/>
  <c r="I12" i="21"/>
  <c r="V12" i="21"/>
  <c r="M19" i="27"/>
  <c r="G11" i="26"/>
  <c r="H11" i="26" s="1"/>
  <c r="C29" i="27"/>
  <c r="V19" i="27"/>
  <c r="L19" i="27"/>
  <c r="O19" i="27"/>
  <c r="G17" i="26"/>
  <c r="H17" i="26" s="1"/>
  <c r="G28" i="26"/>
  <c r="H28" i="26" s="1"/>
  <c r="G19" i="27"/>
  <c r="F12" i="25"/>
  <c r="P12" i="25" s="1"/>
  <c r="H19" i="27"/>
  <c r="N19" i="27"/>
  <c r="H16" i="26"/>
  <c r="F37" i="26"/>
  <c r="F34" i="26" s="1"/>
  <c r="T34" i="27"/>
  <c r="W34" i="27" s="1"/>
  <c r="E37" i="26"/>
  <c r="E34" i="26" s="1"/>
  <c r="E27" i="26"/>
  <c r="E26" i="27"/>
  <c r="F21" i="26"/>
  <c r="P19" i="27"/>
  <c r="I19" i="27"/>
  <c r="R19" i="27"/>
  <c r="E21" i="26"/>
  <c r="Q19" i="27"/>
  <c r="U19" i="27"/>
  <c r="E20" i="26"/>
  <c r="W20" i="27"/>
  <c r="C20" i="26" s="1"/>
  <c r="D20" i="26"/>
  <c r="F20" i="26"/>
  <c r="E6" i="27"/>
  <c r="E8" i="26"/>
  <c r="E6" i="26" s="1"/>
  <c r="F8" i="26"/>
  <c r="F6" i="26" s="1"/>
  <c r="O6" i="27"/>
  <c r="B8" i="25"/>
  <c r="F8" i="25" s="1"/>
  <c r="C42" i="27"/>
  <c r="D37" i="26"/>
  <c r="W37" i="27"/>
  <c r="C37" i="26" s="1"/>
  <c r="C34" i="26" s="1"/>
  <c r="P36" i="25"/>
  <c r="O36" i="25"/>
  <c r="N36" i="25"/>
  <c r="M36" i="25"/>
  <c r="G35" i="26"/>
  <c r="H35" i="26" s="1"/>
  <c r="N29" i="27"/>
  <c r="D33" i="26"/>
  <c r="G33" i="26" s="1"/>
  <c r="W33" i="27"/>
  <c r="C33" i="26" s="1"/>
  <c r="W32" i="27"/>
  <c r="C32" i="26" s="1"/>
  <c r="E32" i="26"/>
  <c r="E29" i="26" s="1"/>
  <c r="C30" i="26"/>
  <c r="G30" i="26"/>
  <c r="E27" i="27"/>
  <c r="E26" i="26"/>
  <c r="F26" i="26"/>
  <c r="D26" i="27"/>
  <c r="T25" i="27"/>
  <c r="T24" i="27" s="1"/>
  <c r="F25" i="27"/>
  <c r="S25" i="27"/>
  <c r="S24" i="27" s="1"/>
  <c r="J25" i="27"/>
  <c r="J24" i="27" s="1"/>
  <c r="H25" i="27"/>
  <c r="H24" i="27" s="1"/>
  <c r="Q25" i="27"/>
  <c r="Q24" i="27" s="1"/>
  <c r="N25" i="27"/>
  <c r="N24" i="27" s="1"/>
  <c r="K25" i="27"/>
  <c r="K24" i="27" s="1"/>
  <c r="P25" i="27"/>
  <c r="P24" i="27" s="1"/>
  <c r="L25" i="27"/>
  <c r="L24" i="27" s="1"/>
  <c r="U25" i="27"/>
  <c r="U24" i="27" s="1"/>
  <c r="R25" i="27"/>
  <c r="R24" i="27" s="1"/>
  <c r="E25" i="27"/>
  <c r="G25" i="27"/>
  <c r="I25" i="27"/>
  <c r="I24" i="27" s="1"/>
  <c r="O25" i="27"/>
  <c r="V25" i="27"/>
  <c r="V24" i="27" s="1"/>
  <c r="M25" i="27"/>
  <c r="M24" i="27" s="1"/>
  <c r="H22" i="26"/>
  <c r="G23" i="26"/>
  <c r="H23" i="26" s="1"/>
  <c r="P16" i="25"/>
  <c r="O16" i="25"/>
  <c r="N16" i="25"/>
  <c r="M16" i="25"/>
  <c r="F18" i="26"/>
  <c r="F15" i="26" s="1"/>
  <c r="O15" i="27"/>
  <c r="D18" i="26"/>
  <c r="W18" i="27"/>
  <c r="E15" i="27"/>
  <c r="E18" i="26"/>
  <c r="E15" i="26" s="1"/>
  <c r="G15" i="27"/>
  <c r="M17" i="25"/>
  <c r="N17" i="25"/>
  <c r="O17" i="25"/>
  <c r="P17" i="25"/>
  <c r="G12" i="26"/>
  <c r="G12" i="25"/>
  <c r="C12" i="26"/>
  <c r="D7" i="26"/>
  <c r="G7" i="26" s="1"/>
  <c r="W7" i="27"/>
  <c r="C7" i="26" s="1"/>
  <c r="D9" i="26"/>
  <c r="G9" i="26" s="1"/>
  <c r="C6" i="27"/>
  <c r="W9" i="27"/>
  <c r="C9" i="26" s="1"/>
  <c r="D8" i="26"/>
  <c r="D6" i="27"/>
  <c r="W8" i="27"/>
  <c r="E41" i="26"/>
  <c r="F41" i="26"/>
  <c r="W39" i="27"/>
  <c r="C39" i="26" s="1"/>
  <c r="P22" i="25"/>
  <c r="O22" i="25"/>
  <c r="N22" i="25"/>
  <c r="M22" i="25"/>
  <c r="D19" i="27"/>
  <c r="P31" i="25"/>
  <c r="O31" i="25"/>
  <c r="N31" i="25"/>
  <c r="M31" i="25"/>
  <c r="G35" i="25"/>
  <c r="H35" i="25"/>
  <c r="F35" i="25"/>
  <c r="G18" i="25"/>
  <c r="G15" i="25" s="1"/>
  <c r="H18" i="25"/>
  <c r="H15" i="25" s="1"/>
  <c r="H11" i="25"/>
  <c r="G11" i="25"/>
  <c r="F11" i="25"/>
  <c r="G30" i="25"/>
  <c r="F30" i="25"/>
  <c r="H30" i="25"/>
  <c r="B39" i="25"/>
  <c r="B37" i="25"/>
  <c r="B34" i="25" s="1"/>
  <c r="B32" i="25"/>
  <c r="B23" i="25"/>
  <c r="B20" i="25"/>
  <c r="B9" i="25"/>
  <c r="B7" i="25"/>
  <c r="D41" i="26" l="1"/>
  <c r="B15" i="25"/>
  <c r="O12" i="25"/>
  <c r="Y12" i="22"/>
  <c r="H39" i="26"/>
  <c r="F24" i="27"/>
  <c r="D21" i="26"/>
  <c r="G21" i="26" s="1"/>
  <c r="B21" i="25"/>
  <c r="H21" i="25" s="1"/>
  <c r="W21" i="27"/>
  <c r="W19" i="27" s="1"/>
  <c r="F19" i="26"/>
  <c r="D15" i="25"/>
  <c r="M12" i="25"/>
  <c r="N12" i="25"/>
  <c r="E15" i="25"/>
  <c r="C15" i="25"/>
  <c r="H30" i="26"/>
  <c r="G20" i="26"/>
  <c r="H20" i="26" s="1"/>
  <c r="E19" i="26"/>
  <c r="G37" i="26"/>
  <c r="H37" i="26" s="1"/>
  <c r="D34" i="26"/>
  <c r="T10" i="19"/>
  <c r="T12" i="19" s="1"/>
  <c r="N10" i="19"/>
  <c r="N12" i="19" s="1"/>
  <c r="S10" i="19"/>
  <c r="S12" i="19" s="1"/>
  <c r="K10" i="19"/>
  <c r="K12" i="19" s="1"/>
  <c r="Q10" i="19"/>
  <c r="Q12" i="19" s="1"/>
  <c r="J10" i="19"/>
  <c r="J12" i="19" s="1"/>
  <c r="V12" i="19"/>
  <c r="P12" i="19"/>
  <c r="H8" i="25"/>
  <c r="G8" i="25"/>
  <c r="B42" i="25"/>
  <c r="W42" i="27"/>
  <c r="C42" i="26" s="1"/>
  <c r="D42" i="26"/>
  <c r="G42" i="26" s="1"/>
  <c r="P35" i="25"/>
  <c r="O35" i="25"/>
  <c r="N35" i="25"/>
  <c r="M35" i="25"/>
  <c r="H33" i="26"/>
  <c r="D29" i="26"/>
  <c r="G29" i="26" s="1"/>
  <c r="C29" i="26"/>
  <c r="W29" i="27"/>
  <c r="G32" i="26"/>
  <c r="H32" i="26" s="1"/>
  <c r="W27" i="27"/>
  <c r="C27" i="26" s="1"/>
  <c r="D27" i="26"/>
  <c r="G27" i="26" s="1"/>
  <c r="H26" i="25"/>
  <c r="F26" i="25"/>
  <c r="D26" i="26"/>
  <c r="G26" i="26" s="1"/>
  <c r="D24" i="27"/>
  <c r="W26" i="27"/>
  <c r="C26" i="26" s="1"/>
  <c r="W25" i="27"/>
  <c r="G24" i="27"/>
  <c r="E25" i="26"/>
  <c r="E24" i="26" s="1"/>
  <c r="F25" i="26"/>
  <c r="F24" i="26" s="1"/>
  <c r="O24" i="27"/>
  <c r="E24" i="27"/>
  <c r="D25" i="26"/>
  <c r="C18" i="26"/>
  <c r="C15" i="26" s="1"/>
  <c r="W15" i="27"/>
  <c r="G18" i="26"/>
  <c r="D15" i="26"/>
  <c r="G15" i="26" s="1"/>
  <c r="N18" i="25"/>
  <c r="N15" i="25" s="1"/>
  <c r="O18" i="25"/>
  <c r="O15" i="25" s="1"/>
  <c r="P18" i="25"/>
  <c r="P15" i="25" s="1"/>
  <c r="M18" i="25"/>
  <c r="M15" i="25" s="1"/>
  <c r="R14" i="27"/>
  <c r="N14" i="27"/>
  <c r="O14" i="27"/>
  <c r="Q14" i="27"/>
  <c r="I14" i="27"/>
  <c r="T14" i="27"/>
  <c r="L14" i="27"/>
  <c r="H14" i="27"/>
  <c r="H12" i="26"/>
  <c r="M11" i="25"/>
  <c r="N11" i="25"/>
  <c r="O11" i="25"/>
  <c r="P11" i="25"/>
  <c r="H7" i="25"/>
  <c r="G7" i="25"/>
  <c r="F7" i="25"/>
  <c r="H7" i="26"/>
  <c r="H9" i="26"/>
  <c r="P8" i="25"/>
  <c r="M8" i="25"/>
  <c r="N8" i="25"/>
  <c r="O8" i="25"/>
  <c r="C8" i="26"/>
  <c r="C6" i="26" s="1"/>
  <c r="W6" i="27"/>
  <c r="G8" i="26"/>
  <c r="D6" i="26"/>
  <c r="G6" i="26" s="1"/>
  <c r="H41" i="25"/>
  <c r="F41" i="25"/>
  <c r="M41" i="25" s="1"/>
  <c r="G41" i="26"/>
  <c r="H41" i="26" s="1"/>
  <c r="P30" i="25"/>
  <c r="N30" i="25"/>
  <c r="O30" i="25"/>
  <c r="M30" i="25"/>
  <c r="G20" i="25"/>
  <c r="H20" i="25"/>
  <c r="F20" i="25"/>
  <c r="F39" i="25"/>
  <c r="H39" i="25"/>
  <c r="G39" i="25"/>
  <c r="G27" i="25"/>
  <c r="H27" i="25"/>
  <c r="F27" i="25"/>
  <c r="F37" i="25"/>
  <c r="H37" i="25"/>
  <c r="H34" i="25" s="1"/>
  <c r="E34" i="25" s="1"/>
  <c r="G37" i="25"/>
  <c r="G34" i="25" s="1"/>
  <c r="D34" i="25" s="1"/>
  <c r="G23" i="25"/>
  <c r="H23" i="25"/>
  <c r="F23" i="25"/>
  <c r="H9" i="25"/>
  <c r="G9" i="25"/>
  <c r="F9" i="25"/>
  <c r="F32" i="25"/>
  <c r="G32" i="25"/>
  <c r="H32" i="25"/>
  <c r="B6" i="25"/>
  <c r="B33" i="25"/>
  <c r="B25" i="25"/>
  <c r="D19" i="26" l="1"/>
  <c r="L13" i="27"/>
  <c r="G34" i="26"/>
  <c r="H34" i="26" s="1"/>
  <c r="B19" i="25"/>
  <c r="F21" i="25"/>
  <c r="P21" i="25" s="1"/>
  <c r="G21" i="25"/>
  <c r="G19" i="25" s="1"/>
  <c r="C21" i="26"/>
  <c r="C19" i="26" s="1"/>
  <c r="H29" i="26"/>
  <c r="R13" i="27"/>
  <c r="R10" i="27" s="1"/>
  <c r="O13" i="27"/>
  <c r="H42" i="26"/>
  <c r="I15" i="25"/>
  <c r="Q13" i="27"/>
  <c r="Q10" i="27" s="1"/>
  <c r="T13" i="27"/>
  <c r="H13" i="27"/>
  <c r="H10" i="27" s="1"/>
  <c r="L10" i="27"/>
  <c r="H27" i="26"/>
  <c r="J15" i="25"/>
  <c r="H18" i="26"/>
  <c r="U10" i="19"/>
  <c r="U12" i="19" s="1"/>
  <c r="O10" i="19"/>
  <c r="O12" i="19" s="1"/>
  <c r="L10" i="19"/>
  <c r="L12" i="19" s="1"/>
  <c r="X12" i="19"/>
  <c r="I10" i="19"/>
  <c r="I12" i="19" s="1"/>
  <c r="N13" i="27"/>
  <c r="N10" i="27" s="1"/>
  <c r="H10" i="19"/>
  <c r="H12" i="19" s="1"/>
  <c r="M10" i="19"/>
  <c r="M12" i="19" s="1"/>
  <c r="W12" i="19"/>
  <c r="G10" i="19"/>
  <c r="E12" i="19"/>
  <c r="R12" i="19"/>
  <c r="F12" i="19"/>
  <c r="I13" i="27"/>
  <c r="I10" i="27" s="1"/>
  <c r="H8" i="26"/>
  <c r="G42" i="25"/>
  <c r="H42" i="25"/>
  <c r="F42" i="25"/>
  <c r="F34" i="25"/>
  <c r="C34" i="25" s="1"/>
  <c r="O37" i="25"/>
  <c r="O34" i="25" s="1"/>
  <c r="N37" i="25"/>
  <c r="N34" i="25" s="1"/>
  <c r="P37" i="25"/>
  <c r="P34" i="25" s="1"/>
  <c r="M37" i="25"/>
  <c r="M34" i="25" s="1"/>
  <c r="O27" i="25"/>
  <c r="N27" i="25"/>
  <c r="P27" i="25"/>
  <c r="M27" i="25"/>
  <c r="H26" i="26"/>
  <c r="P26" i="25"/>
  <c r="O26" i="25"/>
  <c r="N26" i="25"/>
  <c r="M26" i="25"/>
  <c r="G25" i="26"/>
  <c r="D24" i="26"/>
  <c r="C25" i="26"/>
  <c r="C24" i="26" s="1"/>
  <c r="W24" i="27"/>
  <c r="L15" i="25"/>
  <c r="K15" i="25"/>
  <c r="H15" i="26"/>
  <c r="V14" i="27"/>
  <c r="J14" i="27"/>
  <c r="G14" i="27"/>
  <c r="M14" i="27"/>
  <c r="S14" i="27"/>
  <c r="O10" i="27"/>
  <c r="C14" i="27"/>
  <c r="P14" i="27"/>
  <c r="D14" i="27"/>
  <c r="F14" i="27"/>
  <c r="U14" i="27"/>
  <c r="E14" i="27"/>
  <c r="K14" i="27"/>
  <c r="T10" i="27"/>
  <c r="P7" i="25"/>
  <c r="N7" i="25"/>
  <c r="O7" i="25"/>
  <c r="M7" i="25"/>
  <c r="F6" i="25"/>
  <c r="O9" i="25"/>
  <c r="P9" i="25"/>
  <c r="N9" i="25"/>
  <c r="M9" i="25"/>
  <c r="H6" i="26"/>
  <c r="O41" i="25"/>
  <c r="P41" i="25"/>
  <c r="N41" i="25"/>
  <c r="O39" i="25"/>
  <c r="N39" i="25"/>
  <c r="P39" i="25"/>
  <c r="M39" i="25"/>
  <c r="G19" i="26"/>
  <c r="O20" i="25"/>
  <c r="P20" i="25"/>
  <c r="N20" i="25"/>
  <c r="M20" i="25"/>
  <c r="N23" i="25"/>
  <c r="O23" i="25"/>
  <c r="P23" i="25"/>
  <c r="M23" i="25"/>
  <c r="P32" i="25"/>
  <c r="O32" i="25"/>
  <c r="N32" i="25"/>
  <c r="M32" i="25"/>
  <c r="H19" i="25"/>
  <c r="G6" i="25"/>
  <c r="D6" i="25" s="1"/>
  <c r="G25" i="25"/>
  <c r="F25" i="25"/>
  <c r="H25" i="25"/>
  <c r="H6" i="25"/>
  <c r="E6" i="25" s="1"/>
  <c r="B29" i="25"/>
  <c r="H33" i="25"/>
  <c r="H29" i="25" s="1"/>
  <c r="G33" i="25"/>
  <c r="G29" i="25" s="1"/>
  <c r="F33" i="25"/>
  <c r="B28" i="25"/>
  <c r="D13" i="27"/>
  <c r="U13" i="27"/>
  <c r="F19" i="25" l="1"/>
  <c r="G13" i="27"/>
  <c r="S13" i="27"/>
  <c r="D19" i="25"/>
  <c r="C19" i="25"/>
  <c r="E19" i="25"/>
  <c r="G24" i="26"/>
  <c r="H24" i="26" s="1"/>
  <c r="O21" i="25"/>
  <c r="O19" i="25" s="1"/>
  <c r="H19" i="26"/>
  <c r="N21" i="25"/>
  <c r="N19" i="25" s="1"/>
  <c r="J19" i="25" s="1"/>
  <c r="H21" i="26"/>
  <c r="M21" i="25"/>
  <c r="M19" i="25" s="1"/>
  <c r="Y10" i="19"/>
  <c r="Y12" i="19" s="1"/>
  <c r="G12" i="19"/>
  <c r="I34" i="25"/>
  <c r="O6" i="25"/>
  <c r="K6" i="25" s="1"/>
  <c r="C6" i="25"/>
  <c r="P13" i="27"/>
  <c r="P10" i="27" s="1"/>
  <c r="K13" i="27"/>
  <c r="K10" i="27" s="1"/>
  <c r="K34" i="25"/>
  <c r="E13" i="27"/>
  <c r="E10" i="27" s="1"/>
  <c r="M13" i="27"/>
  <c r="M10" i="27" s="1"/>
  <c r="F13" i="27"/>
  <c r="F10" i="27" s="1"/>
  <c r="J13" i="27"/>
  <c r="J10" i="27" s="1"/>
  <c r="J34" i="25"/>
  <c r="L34" i="25"/>
  <c r="S10" i="27"/>
  <c r="N42" i="25"/>
  <c r="M42" i="25"/>
  <c r="P42" i="25"/>
  <c r="O42" i="25"/>
  <c r="D29" i="25"/>
  <c r="P25" i="25"/>
  <c r="N25" i="25"/>
  <c r="O25" i="25"/>
  <c r="M25" i="25"/>
  <c r="H25" i="26"/>
  <c r="P19" i="25"/>
  <c r="L19" i="25" s="1"/>
  <c r="U10" i="27"/>
  <c r="F14" i="26"/>
  <c r="D10" i="27"/>
  <c r="G10" i="27"/>
  <c r="C13" i="27"/>
  <c r="E14" i="26"/>
  <c r="V13" i="27"/>
  <c r="V10" i="27" s="1"/>
  <c r="W14" i="27"/>
  <c r="C14" i="26" s="1"/>
  <c r="D14" i="26"/>
  <c r="M6" i="25"/>
  <c r="F29" i="25"/>
  <c r="C29" i="25" s="1"/>
  <c r="N33" i="25"/>
  <c r="N29" i="25" s="1"/>
  <c r="P33" i="25"/>
  <c r="P29" i="25" s="1"/>
  <c r="O33" i="25"/>
  <c r="O29" i="25" s="1"/>
  <c r="M33" i="25"/>
  <c r="M29" i="25" s="1"/>
  <c r="E29" i="25"/>
  <c r="N6" i="25"/>
  <c r="J6" i="25" s="1"/>
  <c r="P6" i="25"/>
  <c r="L6" i="25" s="1"/>
  <c r="B24" i="25"/>
  <c r="G28" i="25"/>
  <c r="G24" i="25" s="1"/>
  <c r="F28" i="25"/>
  <c r="H28" i="25"/>
  <c r="H24" i="25" s="1"/>
  <c r="I19" i="25" l="1"/>
  <c r="K19" i="25"/>
  <c r="I6" i="25"/>
  <c r="E13" i="26"/>
  <c r="E10" i="26" s="1"/>
  <c r="K29" i="25"/>
  <c r="J29" i="25"/>
  <c r="L29" i="25"/>
  <c r="F24" i="25"/>
  <c r="C24" i="25" s="1"/>
  <c r="P28" i="25"/>
  <c r="P24" i="25" s="1"/>
  <c r="O28" i="25"/>
  <c r="O24" i="25" s="1"/>
  <c r="N28" i="25"/>
  <c r="N24" i="25" s="1"/>
  <c r="M28" i="25"/>
  <c r="M24" i="25" s="1"/>
  <c r="E24" i="25"/>
  <c r="G14" i="26"/>
  <c r="H14" i="26" s="1"/>
  <c r="F13" i="26"/>
  <c r="F10" i="26" s="1"/>
  <c r="D13" i="26"/>
  <c r="C10" i="27"/>
  <c r="W13" i="27"/>
  <c r="W10" i="27" s="1"/>
  <c r="I29" i="25"/>
  <c r="D24" i="25"/>
  <c r="U9" i="6"/>
  <c r="U12" i="6" s="1"/>
  <c r="O9" i="6"/>
  <c r="O12" i="6" s="1"/>
  <c r="M9" i="6"/>
  <c r="M12" i="6" s="1"/>
  <c r="B13" i="25"/>
  <c r="B14" i="25"/>
  <c r="S9" i="6"/>
  <c r="S12" i="6" s="1"/>
  <c r="H9" i="6"/>
  <c r="H12" i="6" s="1"/>
  <c r="E9" i="6"/>
  <c r="E12" i="6" l="1"/>
  <c r="M40" i="27"/>
  <c r="M38" i="27" s="1"/>
  <c r="M43" i="27" s="1"/>
  <c r="S40" i="27"/>
  <c r="S38" i="27" s="1"/>
  <c r="S43" i="27" s="1"/>
  <c r="I24" i="25"/>
  <c r="J24" i="25"/>
  <c r="Q40" i="27"/>
  <c r="Q38" i="27" s="1"/>
  <c r="Q43" i="27" s="1"/>
  <c r="K40" i="27"/>
  <c r="K38" i="27" s="1"/>
  <c r="K43" i="27" s="1"/>
  <c r="K24" i="25"/>
  <c r="L24" i="25"/>
  <c r="C13" i="26"/>
  <c r="C10" i="26" s="1"/>
  <c r="G13" i="26"/>
  <c r="D10" i="26"/>
  <c r="V9" i="6"/>
  <c r="V12" i="6" s="1"/>
  <c r="J9" i="6"/>
  <c r="J12" i="6" s="1"/>
  <c r="P9" i="6"/>
  <c r="P12" i="6" s="1"/>
  <c r="X9" i="6"/>
  <c r="X12" i="6" s="1"/>
  <c r="R9" i="6"/>
  <c r="R12" i="6" s="1"/>
  <c r="I9" i="6"/>
  <c r="I12" i="6" s="1"/>
  <c r="G9" i="6"/>
  <c r="G12" i="6" s="1"/>
  <c r="L9" i="6"/>
  <c r="L12" i="6" s="1"/>
  <c r="W9" i="6"/>
  <c r="W12" i="6" s="1"/>
  <c r="Q9" i="6"/>
  <c r="Q12" i="6" s="1"/>
  <c r="K9" i="6"/>
  <c r="K12" i="6" s="1"/>
  <c r="T9" i="6"/>
  <c r="T12" i="6" s="1"/>
  <c r="N9" i="6"/>
  <c r="N12" i="6" s="1"/>
  <c r="F14" i="25"/>
  <c r="H14" i="25"/>
  <c r="G14" i="25"/>
  <c r="B10" i="25"/>
  <c r="G13" i="25"/>
  <c r="H13" i="25"/>
  <c r="F13" i="25"/>
  <c r="Y9" i="6" l="1"/>
  <c r="Y12" i="6" s="1"/>
  <c r="V40" i="27"/>
  <c r="V38" i="27" s="1"/>
  <c r="V43" i="27" s="1"/>
  <c r="I40" i="27"/>
  <c r="I38" i="27" s="1"/>
  <c r="I43" i="27" s="1"/>
  <c r="N40" i="27"/>
  <c r="N38" i="27" s="1"/>
  <c r="N43" i="27" s="1"/>
  <c r="J40" i="27"/>
  <c r="J38" i="27" s="1"/>
  <c r="J43" i="27" s="1"/>
  <c r="G40" i="27"/>
  <c r="G38" i="27" s="1"/>
  <c r="G43" i="27" s="1"/>
  <c r="H40" i="27"/>
  <c r="H38" i="27" s="1"/>
  <c r="H43" i="27" s="1"/>
  <c r="L40" i="27"/>
  <c r="L38" i="27" s="1"/>
  <c r="L43" i="27" s="1"/>
  <c r="U40" i="27"/>
  <c r="U38" i="27" s="1"/>
  <c r="U43" i="27" s="1"/>
  <c r="P40" i="27"/>
  <c r="P38" i="27" s="1"/>
  <c r="P43" i="27" s="1"/>
  <c r="C40" i="27"/>
  <c r="C38" i="27" s="1"/>
  <c r="C43" i="27" s="1"/>
  <c r="F40" i="27"/>
  <c r="F38" i="27" s="1"/>
  <c r="F43" i="27" s="1"/>
  <c r="O40" i="27"/>
  <c r="E40" i="27"/>
  <c r="E38" i="27" s="1"/>
  <c r="E43" i="27" s="1"/>
  <c r="R40" i="27"/>
  <c r="R38" i="27" s="1"/>
  <c r="R43" i="27" s="1"/>
  <c r="D40" i="27"/>
  <c r="T40" i="27"/>
  <c r="T38" i="27" s="1"/>
  <c r="T43" i="27" s="1"/>
  <c r="H13" i="26"/>
  <c r="M13" i="25"/>
  <c r="O13" i="25"/>
  <c r="P13" i="25"/>
  <c r="N13" i="25"/>
  <c r="P14" i="25"/>
  <c r="M14" i="25"/>
  <c r="N14" i="25"/>
  <c r="O14" i="25"/>
  <c r="G10" i="26"/>
  <c r="H10" i="26" s="1"/>
  <c r="H10" i="25"/>
  <c r="E10" i="25" s="1"/>
  <c r="F10" i="25"/>
  <c r="G10" i="25"/>
  <c r="D10" i="25" s="1"/>
  <c r="C10" i="25" l="1"/>
  <c r="E40" i="26"/>
  <c r="E38" i="26" s="1"/>
  <c r="E43" i="26" s="1"/>
  <c r="B40" i="25"/>
  <c r="B38" i="25" s="1"/>
  <c r="B43" i="25" s="1"/>
  <c r="W40" i="27"/>
  <c r="D38" i="27"/>
  <c r="D43" i="27" s="1"/>
  <c r="D40" i="26"/>
  <c r="F40" i="26"/>
  <c r="F38" i="26" s="1"/>
  <c r="F43" i="26" s="1"/>
  <c r="O38" i="27"/>
  <c r="O43" i="27" s="1"/>
  <c r="M10" i="25"/>
  <c r="N10" i="25"/>
  <c r="J10" i="25" s="1"/>
  <c r="P10" i="25"/>
  <c r="L10" i="25" s="1"/>
  <c r="O10" i="25"/>
  <c r="K10" i="25" s="1"/>
  <c r="I10" i="25" l="1"/>
  <c r="H40" i="25"/>
  <c r="H38" i="25" s="1"/>
  <c r="E38" i="25" s="1"/>
  <c r="F40" i="25"/>
  <c r="O40" i="25" s="1"/>
  <c r="O38" i="25" s="1"/>
  <c r="G40" i="25"/>
  <c r="G38" i="25" s="1"/>
  <c r="D38" i="25" s="1"/>
  <c r="G40" i="26"/>
  <c r="D38" i="26"/>
  <c r="D43" i="26" s="1"/>
  <c r="C40" i="26"/>
  <c r="C38" i="26" s="1"/>
  <c r="C43" i="26" s="1"/>
  <c r="F44" i="26" s="1"/>
  <c r="W38" i="27"/>
  <c r="P40" i="25" l="1"/>
  <c r="P38" i="25" s="1"/>
  <c r="F38" i="25"/>
  <c r="F43" i="25" s="1"/>
  <c r="C43" i="25" s="1"/>
  <c r="D44" i="26"/>
  <c r="E44" i="26"/>
  <c r="N40" i="25"/>
  <c r="N38" i="25" s="1"/>
  <c r="C38" i="25"/>
  <c r="M40" i="25"/>
  <c r="M38" i="25" s="1"/>
  <c r="M43" i="25" s="1"/>
  <c r="G43" i="25"/>
  <c r="D43" i="25" s="1"/>
  <c r="H43" i="25"/>
  <c r="E43" i="25" s="1"/>
  <c r="H40" i="26"/>
  <c r="G38" i="26"/>
  <c r="H38" i="26" s="1"/>
  <c r="W43" i="27"/>
  <c r="X19" i="27" s="1"/>
  <c r="P43" i="25"/>
  <c r="L38" i="25"/>
  <c r="O43" i="25"/>
  <c r="K38" i="25" l="1"/>
  <c r="J38" i="25"/>
  <c r="N43" i="25"/>
  <c r="J43" i="25" s="1"/>
  <c r="D127" i="28" s="1"/>
  <c r="I38" i="25"/>
  <c r="X38" i="27"/>
  <c r="X10" i="27"/>
  <c r="G43" i="26"/>
  <c r="H43" i="26" s="1"/>
  <c r="K43" i="25"/>
  <c r="E127" i="28" s="1"/>
  <c r="I43" i="25"/>
  <c r="F127" i="28" s="1"/>
  <c r="L43" i="25"/>
  <c r="C127" i="28" s="1"/>
  <c r="X40" i="27"/>
  <c r="X39" i="27"/>
  <c r="X21" i="27"/>
  <c r="X27" i="27"/>
  <c r="X23" i="27"/>
  <c r="X20" i="27"/>
  <c r="X17" i="27"/>
  <c r="X22" i="27"/>
  <c r="X9" i="27"/>
  <c r="X24" i="27"/>
  <c r="X11" i="27"/>
  <c r="X25" i="27"/>
  <c r="X16" i="27"/>
  <c r="X30" i="27"/>
  <c r="X34" i="27"/>
  <c r="X37" i="27"/>
  <c r="X15" i="27"/>
  <c r="X18" i="27"/>
  <c r="X35" i="27"/>
  <c r="X26" i="27"/>
  <c r="X41" i="27"/>
  <c r="X42" i="27"/>
  <c r="X7" i="27"/>
  <c r="X14" i="27"/>
  <c r="X28" i="27"/>
  <c r="X32" i="27"/>
  <c r="X12" i="27"/>
  <c r="X8" i="27"/>
  <c r="X36" i="27"/>
  <c r="X29" i="27"/>
  <c r="X31" i="27"/>
  <c r="X33" i="27"/>
  <c r="X13" i="27"/>
  <c r="X6" i="27"/>
  <c r="X43" i="27" l="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<sst xmlns="http://schemas.openxmlformats.org/spreadsheetml/2006/main" count="5892" uniqueCount="2021">
  <si>
    <t>EJE ESTRUCTURAL</t>
  </si>
  <si>
    <t>OBJETIVO ESTRATÉGICO</t>
  </si>
  <si>
    <t>PROGRAMA</t>
  </si>
  <si>
    <t xml:space="preserve">ACTIVIDADES </t>
  </si>
  <si>
    <t>FRECUENCIA (ÚNICA VEZ, RECURRENTE o PERMANENTE)</t>
  </si>
  <si>
    <t>DURACIÓN ÚNICA VEZ (MESES)</t>
  </si>
  <si>
    <t>DURACIÓN RECURRENTE O PERMANENTE (MESES Y PERIODOS DE IMPLEMENTACIÓN)</t>
  </si>
  <si>
    <t>DURACIÓN ACTIVIDAD MESES RECURRENTE O PERMANENTE 
 (EN UN AÑO)</t>
  </si>
  <si>
    <t>ORDEN DE IMPLEMENTACIÓN DE LA IE</t>
  </si>
  <si>
    <t>FECHA DE INICIO DE LA IE</t>
  </si>
  <si>
    <t>FECHA DE TERMINACIÓN DE LA IE</t>
  </si>
  <si>
    <t>PERIODO DE IMPLEMENTACIÓN IE</t>
  </si>
  <si>
    <t>FECHA DE INICIO DE LA ACTIVIDAD</t>
  </si>
  <si>
    <t>FECHA DE TERMINACIÓN DE LA ACTIVIDAD</t>
  </si>
  <si>
    <t>PERIODO DE IMPLEMENTACIÓN  ACTIVIDAD</t>
  </si>
  <si>
    <t>DIAGRAMA DE GANTT</t>
  </si>
  <si>
    <t>EE1. Productividad y competitividad</t>
  </si>
  <si>
    <t>OE1. Incrementar la participación de los productos de la cadena, en el mercado nacional y mundial</t>
  </si>
  <si>
    <t>1. Aumento del consumo y posicionamiento de los productos de la acuicultura colombiana en el mercado nacional y mundial</t>
  </si>
  <si>
    <t>1.1. Promoción y posicionamiento de los productos de la acuicultura colombiana en el mercado internacional</t>
  </si>
  <si>
    <t>1.1.1. Identificar oportunidades comerciales para incursionar, desarrollar y ampliar mercados internacionales para los productos y subproductos de la acuicultura (tilapia, trucha, cachama y camarón de cultivo), a partir de la admisibilidad por mercado objetivo, considerando el análisis de caracterización y tendencias de consumo, nichos de mercado, canales de comercialización, segmentos de mercado, tipo de presentación de producto, volúmenes y tallas disponibles por periodos específicos, y demás aspectos que se deben abordar con cada país según la especie, de acuerdo con los avances en el análisis de estructura e inteligencia de mercados (actividad 8.4.6).</t>
  </si>
  <si>
    <t xml:space="preserve">Independiente </t>
  </si>
  <si>
    <t xml:space="preserve">Recurrente </t>
  </si>
  <si>
    <t>6 meses cada 2 años</t>
  </si>
  <si>
    <t>Mes 1 del año 2</t>
  </si>
  <si>
    <t>Mes 12 del año 20</t>
  </si>
  <si>
    <t>Años 2 al 20</t>
  </si>
  <si>
    <t>Mes 6 del año 20</t>
  </si>
  <si>
    <t>Años 2, 4, 6, 8, 10, 12, 14, 16, 18 y 20</t>
  </si>
  <si>
    <t>Años 2, 5, 8, 11, 14, 17 y 20.</t>
  </si>
  <si>
    <t>1.1.3. Realizar el acompañamiento por parte de Procolombia para crear el plan exportador de la cachama, considerando la admisibilidad en mercados objetivo, para los piscicultores que operan en las cuencas de origen u otras autorizadas y que tengan acceso a plantas certificadas (HACCP) para procesamiento y exportación, teniendo en cuenta el aumento de oferta a partir de los avances en la gestión para el traslado de especies entre cuencas (actividad 7.1.7).</t>
  </si>
  <si>
    <t>Años 2, 5, 8, 11, 14, 17 y 20</t>
  </si>
  <si>
    <t>Permanente</t>
  </si>
  <si>
    <t>4 meses cada año</t>
  </si>
  <si>
    <t>Mes 4 del año 2</t>
  </si>
  <si>
    <t>Mes 7 del año 20</t>
  </si>
  <si>
    <t xml:space="preserve">1.1.5. Diseñar y socializar material promocional requerido para participar en ferias internacionales o ruedas de negocio a nivel país, para las especies tilapia, trucha, cachama y camarón de cultivo, que contenga información de sus productos y subproductos, resaltando elementos diferenciadores como calidad, historias de valor, origen de producción (tilapia, trucha y camarón) y marca país (cachama), trazabilidad, e importancia y sostenibilidad social, ambiental y económica, teniendo en cuenta las características de los consumidores, segmentos de mercado y canales de comercialización. </t>
  </si>
  <si>
    <t>3 meses cada año</t>
  </si>
  <si>
    <t>Mes 7 del año 2</t>
  </si>
  <si>
    <t>Mes 9 del año 20</t>
  </si>
  <si>
    <t>1.1.6. Apoyar financieramente las acciones de promoción y comercialización lideradas por ProColombia, dirigidas a acuicultores, organizaciones de acuicultores, empresas productoras, procesadoras y exportadoras, impulsando macro ruedas de negocios, participación en ferias internacionales, misiones exploratorias, canales de comercialización electrónicos y otros espacios que permitan ampliar y consolidar los productos de la acuicultura colombiana en el mercado internacional.</t>
  </si>
  <si>
    <t>12 meses cada año</t>
  </si>
  <si>
    <t>1.1.7. Brindar apoyo técnico y financiero para fomentar, facilitar el cumplimiento de requisitos establecidos por el mercado de exportación, como los trámites ante entidades involucradas en la VUCE y la participación en proyectos de beneficios exclusivos para fomentar la exportación (zonas francas para agroindustria, Plan Vallejo, entre otros).</t>
  </si>
  <si>
    <t>12 meses los 2 primeros años, luego 12 meses cada 5 años</t>
  </si>
  <si>
    <t>Mes 12 del año 18</t>
  </si>
  <si>
    <t>Años 2 al 3, 8, 13 y 18</t>
  </si>
  <si>
    <t>3 meses cada 2 años</t>
  </si>
  <si>
    <t>1.2. Eficiencia en la dinámica comercial nacional</t>
  </si>
  <si>
    <t>1.2.1. Identificar oportunidades para incursionar, desarrollar y ampliar mercados nacionales formales para los productos de la acuicultura (tilapia, trucha, cachama y camarón de cultivo), a partir de un análisis de caracterización y tendencias de consumo, nichos de mercado, canales de comercialización, segmentos de mercado, admisibilidad sanitaria, diferenciación entre producto fresco y congelado, entre otros, de acuerdo con los avances en el análisis de estructura e inteligencia de mercados (actividad 8.4.6).</t>
  </si>
  <si>
    <t>Años 2, 4, 6, 8, 10, 12, 14, 16, 18 y 20.</t>
  </si>
  <si>
    <t>1.2.2. Fomentar el consumo interno de productos y subproductos de la acuicultura colombiana mediante campañas permanentes, que incluyan material promocional, degustaciones y preparaciones, resaltando atributos diferenciadores como características nutricionales, preparación fácil, tipos de empaques y sellos distintivos de calidad, además de aspectos de sostenibilidad ambiental y social, considerando los diferentes segmentos de mercado, perfiles de consumidores, canales de comercialización y usos demandados por industrias como alimentos balanceados, cosmética, terapéutica y nutracéutica.</t>
  </si>
  <si>
    <t>6 meses cada año</t>
  </si>
  <si>
    <t>Mes 6 del año 2</t>
  </si>
  <si>
    <t>1.2.3. Diseñar e implementar actividades de educación al consumidor para destacar las cualidades nutricionales, usos gastronómicos, calidad, responsabilidad social y ambiental de los sistemas productivos, diferenciando la variedad de productos nacionales mediante la identificación de sellos y empaques distintivos, dirigidos a segmentos de mercado como instituciones educativas, hogares, mercado institucional, escuelas de gastronomía y el sector HORECA (hoteles, restaurantes y cafeterías), entre otros.</t>
  </si>
  <si>
    <t>12 meses en el primer año, luego 12 meses cada 2 años</t>
  </si>
  <si>
    <t>Mes 1 del año 3</t>
  </si>
  <si>
    <t xml:space="preserve">Mes 12 del año 19 </t>
  </si>
  <si>
    <t>Años 3, 5, 7, 9, 11, 13, 15, 17 y 19.</t>
  </si>
  <si>
    <t>1.2.5. Impulsar y consolidar espacios de comercialización como ferias comerciales, ruedas de negocios, circuitos cortos de comercialización, festivales gastronómicos, entre otros, dirigidos a comercializadores ubicados en sitios fijos como plazas de mercado, supermercados y restaurantes, con el propósito de fomentar y fortalecer negocios a nivel regional y nacional, reduciendo la intermediación e incorporando mecanismos para garantizar el cumplimiento de condiciones acordadas, como contratos de suministro y otros.</t>
  </si>
  <si>
    <t>Años 2 al 20.</t>
  </si>
  <si>
    <t>1.2.6. Realizar acompañamiento comercial y financiero a acuicultores, organizaciones de acuicultores, empresas productoras, procesadoras, transformadoras y comercializadoras, para la suscripción e implementación de acuerdos comerciales y de inversión, desarrollo de proveedores (volumen, frecuencia y calidad del producto ofertado), figuras integradoras (comercial, técnica, financiera, entre otras), sistemas de integración vertical y horizontal y asociación empresarial, fomentando alianzas de mediano y largo plazo que mejoren la estabilidad de la oferta y la competitividad de la cadena.</t>
  </si>
  <si>
    <t>12 meses en los primeros 5 años, luego 12 meses cada 4 años</t>
  </si>
  <si>
    <t>Años 2 al 6, 10, 14 y 18</t>
  </si>
  <si>
    <t xml:space="preserve">1.2.7. Realizar acompañamiento técnico dirigido a acuicultores, organizaciones de acuicultores, empresas productoras procesadoras, transformadoras y comercializadores, con el fin de establecer convenios público - privados para aumentar la participación en compras públicas de los productos de la acuicultura, a través de los programas oficiales de alimentación, a nivel municipal, departamental y nacional. </t>
  </si>
  <si>
    <t>6 meses los primeros 4 años, luego 6 meses cada 3 años</t>
  </si>
  <si>
    <t>Años 2 al 5, 8, 11, 14, 17 y 20</t>
  </si>
  <si>
    <t>1.3. Modernización y optimización de los servicios logísticos especializados</t>
  </si>
  <si>
    <t>12 meses del primer año, luego 12 meses cada 4 años</t>
  </si>
  <si>
    <t>Mes 7 del año 1</t>
  </si>
  <si>
    <t>Años 1 al 20</t>
  </si>
  <si>
    <t>Años 2, 6, 10, 14 y 18</t>
  </si>
  <si>
    <t>12 meses del primer año, luego 12 meses cada 3 años</t>
  </si>
  <si>
    <t>Años 3, 6, 9, 12, 15 y 18</t>
  </si>
  <si>
    <t xml:space="preserve">1.3.3. Fomentar el desarrollo de sistemas integrados especializados a lo largo de la cadena, en alistamiento, empaque, embalaje y cadena de frio en transporte, almacenamiento y distribución, que permitan conservar la calidad e inocuidad de los productos de la acuicultura (fresco y congelado), de conformidad con las exigencias del mercado objetivo, tanto de exportación como de consumo nacional, a través de la promoción de instrumentos financieros y no financieros. </t>
  </si>
  <si>
    <t>3 meses del primer año, luego 3 meses cada 2 años</t>
  </si>
  <si>
    <t xml:space="preserve">1.3.5. Fomentar la creación y fortalecimiento de empresas especializadas en la proveeduría de bienes y servicios para el transporte, almacenamiento, alistamiento, empaque y cadena de frio de la cadena de la acuicultura, a través de acompañamiento técnico y comercial y la divulgación de los instrumentos financieros disponibles. </t>
  </si>
  <si>
    <t>12 meses los primeros 2 años, luego 12 meses cada 5 años</t>
  </si>
  <si>
    <t>Años 1 al 3, 8, 13 y 18</t>
  </si>
  <si>
    <t>1.3.6. Realizar las gestiones requeridas, dentro del alcance de la cadena, ante el Ministerio del Transporte y la Aeronáutica Civil, con el fin que se habiliten aeropuertos y rutas para el despacho de productos de la acuicultura en fresco, de acuerdo con el aumento en los volúmenes de producción y demanda comercial en cada territorio, y evaluar las alternativas logísticas de transporte marítimo y fluvial para productos congelados.</t>
  </si>
  <si>
    <t>6 meses del primer año, y luego 6 meses cada 5 años</t>
  </si>
  <si>
    <t>Mes 6 del año 18</t>
  </si>
  <si>
    <t>OE2. Lograr el crecimiento sostenido de la producción, procesamiento y transformación de productos de la cadena</t>
  </si>
  <si>
    <t>2. Mejora del desempeño productivo primario e industrial de la cadena</t>
  </si>
  <si>
    <t>2.1. Conformación de clústeres en las regiones de mayor producción de la acuicultura</t>
  </si>
  <si>
    <t xml:space="preserve">6 meses cada año </t>
  </si>
  <si>
    <t>Años 2 al  20</t>
  </si>
  <si>
    <t>Años 2, 6, 10, 14 y  18</t>
  </si>
  <si>
    <t>2.1.3. Consolidar modelos productivos regionales para los acuicultores, mediante la implementación de sistemas integrados de gestión de calidad que faciliten los procesos de IVC, así como las medidas preventivas y correctivas que requiere la producción primaria y procesamiento para cada especie de la acuicultura (tilapia, trucha, cachama y camarón de cultivo).</t>
  </si>
  <si>
    <t xml:space="preserve">12 meses cada año </t>
  </si>
  <si>
    <t>Mes 12 del año 19</t>
  </si>
  <si>
    <t>Años 2 al 4, 9, 14 y 19</t>
  </si>
  <si>
    <t>2.1.5. Identificar y priorizar zonas estratégicas de intervención para el mejoramiento de la infraestructura de conectividad vial y cobertura de servicios públicos en las regiones donde se consolide la conformación de clústeres de la cadena, promoviendo la inversión público-privada para tal fin.</t>
  </si>
  <si>
    <t>2.1.6. Fomentar mediante el apoyo técnico y financiero la creación, formalización y fortalecimiento de empresas especializadas en la proveeduría de bienes y servicios requeridos para la producción, procesamiento y transformación de especies de la acuicultura (tilapia, trucha, cachama y camarón de cultivo), en las regiones de mayor producción, con el fin de favorecer el crecimiento de economías de escala y la conformación de los clústeres.</t>
  </si>
  <si>
    <t>2.2. Mejora de la eficiencia productiva de los acuicultores de subsistencia y pequeños acuicultores</t>
  </si>
  <si>
    <t>Mes 1 del año 5</t>
  </si>
  <si>
    <t>Años 5 al 20</t>
  </si>
  <si>
    <t>12 meses en el primer año, luego 12 meses cada 3 años</t>
  </si>
  <si>
    <t>Años 2 al 3, 6, 9, 12, 15 y 18</t>
  </si>
  <si>
    <t>2.2.7. Fomentar entre los acuicultores de subsistencia y pequeños acuicultores el mejoramiento de la infraestructura en sus unidades productivas, la correcta gestión documental y su integración al sistema de trazabilidad, en articulación con los avances en el desarrollo de este sistema (actividad 7.3.1), para cumplir con exigencias normativas y estándares voluntarios de calidad e inocuidad, mediante instrumentos financieros y no financieros.</t>
  </si>
  <si>
    <t>2.3. Incremento de la productividad en sistemas de medianos y grandes acuicultores</t>
  </si>
  <si>
    <t>12 meses los 3 primeros años, luego 12 meses cada 5 años</t>
  </si>
  <si>
    <t xml:space="preserve">Años 1 al 4, 9, 14 y 19 </t>
  </si>
  <si>
    <t>2.3.2. Brindar acompañamiento técnico especializado a medianos y grandes acuicultores para la implementación de las BPPA a través de los estándares voluntarios, como un proceso de mejora continua bajo el cual se identifiquen procesos y procedimientos en la producción primaria, cadena de custodia y procesamiento, para demostrar la calidad del producto, bajo la estandarización de criterios de cumplimiento técnico; así como la implementación de prácticas que garanticen y demuestren el bienestar animal en las diferentes etapas de producción primaria (alevinaje y sistema de engorde), entre otros.</t>
  </si>
  <si>
    <t>2.3.3. Socializar a los medianos y grandes acuicultores, los nuevos cuerpos de agua de uso público identificados, tales como embalses, lagos, lagunas, entre otros, para el establecimiento de nuevos sistemas productivos, conforme a los segundos usos establecidos en cada una de las licencias ambientales y su aprovechamiento productivo, a través de modelos integradores que permitan el control de las interacciones entre las diferentes actividades, que puedan desarrollarse en cada cuerpo de agua, teniendo en cuenta los avances en su identificación y planificación (actividad 4.4.5), así como las gestiones realizadas para el uso de los mismos (actividad 7.1.8).</t>
  </si>
  <si>
    <t>Mes 6 del año 19</t>
  </si>
  <si>
    <t>Años 5, 7, 9, 11, 13, 15, 17 y 19</t>
  </si>
  <si>
    <t>2.3.4. Promover la tecnificación e intensificación de la producción de camarón para medianos y grandes camaronicultores, a través de la promoción de instrumentos financieros y no financieros, que permitan mejorar la competitividad de los sistemas productivos, con énfasis en la reactivación de áreas en la región de la Costa Atlántica, en articulación con los avances en la identificación de las zonas disponibles (actividad 4.4.4).</t>
  </si>
  <si>
    <t>12 meses cada 3 años</t>
  </si>
  <si>
    <t>2.4. Mejora en la generación de valor agregado y en los procesos industriales</t>
  </si>
  <si>
    <t>2.4.1. Analizar la oferta de infraestructura disponible para el acopio y procesamiento de los productos de la acuicultura (trucha, tilapia, cachama y camarón de cultivo), así como las necesidades de infraestructura que tienen los productores de subsistencia y pequeños productores, para proponer, identificar e implementar soluciones factibles y sostenibles y realizar las mejoras requeridas para cumplir con las necesidades del subsector.</t>
  </si>
  <si>
    <t>Años 1 al  3, 8, 13 y  18</t>
  </si>
  <si>
    <t>12 meses los 3 primeros años, luego 12 meses cada 2 años</t>
  </si>
  <si>
    <t>Años 1 al 4, 6, 8, 10, 12, 14, 16, 18 y 20</t>
  </si>
  <si>
    <t xml:space="preserve">2.4.3. Fomentar el acceso de los acuicultores de subsistencia y de los pequeños acuicultores a plantas de procesamiento y cadena de frio para sus productos, mediante el apoyo técnico y financiero a esquemas asociativos que generen economías de escala, en beneficio de la mejora de la eficiencia y la disminución de los costos. </t>
  </si>
  <si>
    <t>12 meses el primer año, luego 12 meses cada 2 años</t>
  </si>
  <si>
    <t>Años 1 al 2, 4, 6, 8, 10, 12, 14, 16, 18 y 20</t>
  </si>
  <si>
    <t>12 meses los 2 primeros años, luego 12 meses cada 2 años</t>
  </si>
  <si>
    <t>Años 1 al  3, 5, 7, 9, 11, 13, 15, 17 y 19</t>
  </si>
  <si>
    <t>2.4.6. Realizar el acompañamiento y capacitación básica a procesadores y transformadores de productos de la acuicultura, en planeación estratégica, gestión empresarial (análisis de costos, rentabilidad y talento humano), indicadores de productividad, desarrollo de alianzas comerciales y la adecuada gestión de proveedores de bienes y servicios, que les permita el fortalecimiento de sus modelos de negocio.</t>
  </si>
  <si>
    <t>12 meses los 2 primeros años, luego 12 meses cada 3 años</t>
  </si>
  <si>
    <t>Años 1 al 3, 6, 9, 12, 15 y 18</t>
  </si>
  <si>
    <t>2.4.7. Promover el desarrollo de capacidades técnicas, para empresas productoras, procesadoras y transformadoras en cada región, para la implementación de sistemas integrados de gestión de calidad e inocuidad requeridos por el mercado de exportación bajo estándares voluntarios como son BAP, ASC, GLOBALG.A.P, entre otros, a través del uso adecuado de la información del sistema productivo generada en los diferentes puntos de control y analizada bajo su respectivo criterio de cumplimiento.</t>
  </si>
  <si>
    <t>2.4.8. Promover la creación, formalización y fortalecimiento de empresas especializadas en la proveeduría de bienes y servicios para el procesamiento y transformación de los productos de la acuicultura, en términos de insumos, labores de proceso, equipos de proceso industrial, entre otros, a través de acompañamiento técnico y comercial, y de la divulgación de los instrumentos financieros disponibles.</t>
  </si>
  <si>
    <t>EE2. Desarrollo social</t>
  </si>
  <si>
    <t>OE3. Contribuir al mejoramiento del entorno social de la cadena y a su ordenamiento productivo y social de la propiedad rural</t>
  </si>
  <si>
    <t xml:space="preserve">3. Mejora del entorno y desarrollo social  de la cadena </t>
  </si>
  <si>
    <t xml:space="preserve">3.1. Mejora del nivel educativo y desarrollo de competencias de los acuicultores de subsistencia y pequeños acuicultores </t>
  </si>
  <si>
    <t>3.1.1. Promover convenios con las entidades competentes y establecer una red colaborativa, para fomentar el acceso a programas de educación básica primaria, secundaria, media y superior, con enfoque diferencial, de los acuicultores de subsistencia y pequeños acuicultores, en articulación con la Ley general de educación (Ley 115 de 1994) y la Resolución 021598 de 2021 de Ministerio de Educación (Plan Especial de Educación Rural), a través de incentivos y mecanismos de financiación.</t>
  </si>
  <si>
    <t>6 meses cada 4 años</t>
  </si>
  <si>
    <t>Años 1, 5, 9, 13 y 17</t>
  </si>
  <si>
    <t>3.1.2. Promover y masificar con enfoque regional y diferencial, la participación de los acuicultores de subsistencia y pequeños acuicultores, en los programas alternativos de educación formal y no formal, cursos complementarios, procesos de certificación en competencias laborales, economía solidaria, diversificación productiva agropecuaria y no agropecuaria, formación para el trabajo, entre otros, impartidos por el SENA y otras instituciones, contribuyendo en la transferencia  efectiva y adopción de tecnologías y conocimientos, cualificación de la mano de obra, mejora de sus capacidades, e identificación de actividades económicas alternativas tendientes a mejorar sus ingresos y calidad de vida.</t>
  </si>
  <si>
    <t>6 meses cada  2 años</t>
  </si>
  <si>
    <t xml:space="preserve">Años 1, 3, 5, 7, 9, 11, 13, 15, 17 y 19 </t>
  </si>
  <si>
    <t>3.1.3. Promover la articulación con entidades gubernamentales a nivel local, regional y nacional, con el objetivo de fomentar y mejorar el acceso de los acuicultores de subsistencia y pequeños acuicultores, a equipos de cómputo y conectividad (internet y redes) para promover el uso de las TIC en las regiones productoras.</t>
  </si>
  <si>
    <t>Años 1 al 2, 5, 8, 11, 14, 17 y 20</t>
  </si>
  <si>
    <t>3.2. Fomento de la integración generacional en la cadena</t>
  </si>
  <si>
    <t>3.2.1. Realizar acompañamiento técnico a los jóvenes rurales vinculados a la cadena, en el proceso de integración y participación activa en la Red Nacional de Jóvenes Rurales, para fortalecer la toma de decisiones, la comunicación y el intercambio de conocimientos entre los emprendedores, gestores y líderes juveniles.</t>
  </si>
  <si>
    <t>12 meses de cada año</t>
  </si>
  <si>
    <t xml:space="preserve">Años 1 al 20 </t>
  </si>
  <si>
    <t>3.2.2. Socializar y difundir la oferta institucional disponible para jóvenes rurales vinculados a la cadena, promoviendo su participación en programas que faciliten el acceso a bienes y servicios productivos del sector agropecuario y de desarrollo rural, así como en programas de acceso a tierras y fortalecimiento de autonomía económica, entre otros.</t>
  </si>
  <si>
    <t>6 meses de cada año</t>
  </si>
  <si>
    <t xml:space="preserve">Mes 6 del año 20 </t>
  </si>
  <si>
    <t>3.2.3. Diseñar estrategias e iniciativas que incentiven a los jóvenes rurales a permanecer en los territorios, incorporando proyectos productivos sostenibles enmarcados en las actividades propias de la cadena, promoviendo el desarrollo de programas de mentoría liderados por productores experimentados, que fortalezcan sus competencias, creen nuevas fuentes de empleo, mejoren sus ingresos y su calidad de vida, y contribuyan a la integración generacional en la cadena, en articulación con los avances en el fortalecimiento del talento humano en extensión agropecuaria (actividad 8.3.5).</t>
  </si>
  <si>
    <t>3.2.4. Realizar giras con los jóvenes rurales vinculados a la cadena, a modelos de proyectos productivos de acuicultura exitosos, donde puedan conocer los diferentes procesos de la cadena (administrativo-empresarial, fases de producción y comercialización) con el fin de motivarlos a crear su negocio y a integrarse a la actividad productiva como una alternativa económica viable para permanecer en las zonas rurales.</t>
  </si>
  <si>
    <t>3 meses cada 4 años</t>
  </si>
  <si>
    <t>Mes 3 del año 17</t>
  </si>
  <si>
    <t>Año 1, 5, 9, 13 y 17</t>
  </si>
  <si>
    <t>3.3. Gestión para el fortalecimiento y mejora de la calidad de vida de los acuicultores de subsistencia y pequeños acuicultores</t>
  </si>
  <si>
    <t>3.3.1. Incentivar la promoción y divulgación de los programas a nivel local, regional y nacional relacionados con la implementación de un modelo de atención integral en salud para las zonas rurales, el aumento en la cobertura del aseguramiento y la oferta de servicios de salud, en el marco de la implementación del Plan Nacional de Salud Rural, entre los acuicultores de subsistencia y pequeños acuicultores.</t>
  </si>
  <si>
    <t>3.3.2. Apoyar la divulgación y la articulación de los programas de educación alimentaria y nutricional, promoción de hábitos alimentarios saludables y de prácticas productivas agroecológicas de autoconsumo, entre los acuicultores de subsistencia, pequeños acuicultores y sus familias, en el marco de la implementación del Plan Nacional Rural del Sistema para la Garantía Progresiva del Derecho a la Alimentación.</t>
  </si>
  <si>
    <t>3.3.4. Divulgar y promover el acceso a la oferta institucional para mejorar la conectividad vial, entre los actores de la cadena, favoreciendo la reducción de costos de transporte y la comercialización de los productos y facilitando el desarrollo de actividades alternativas como el turismo, en el marco de los Planes Nacionales para la Reforma Rural Integral.</t>
  </si>
  <si>
    <t xml:space="preserve">3.3.5. Fomentar el desarrollo de nuevas unidades productivas en zonas aptas para el desarrollo de la acuicultura, dentro de la frontera agrícola y que han sido afectadas por el conflicto armado, a través de la formulación y ejecución de proyectos productivos, como alternativa para la mejora de los ingresos y calidad de vida de los acuicultores de subsistencia, pequeños acuicultores y sus familias. </t>
  </si>
  <si>
    <t>Mes 7 del año 19</t>
  </si>
  <si>
    <t>4.1. Fomento de la formalización ambiental, productiva y sanitaria de los acuicultores</t>
  </si>
  <si>
    <t>4.1.1. Capacitar y brindar acompañamiento técnico y financiero a los acuicultores, especialmente a los de subsistencia y pequeños acuicultores, sobre los lineamientos vigentes y requisitos para registrar sus predios ante el ICA y obtener la certificación de predios bioseguros, en articulación con las entidades del sector que hacen presencia en región (ICA, AUNAP, entes territoriales, entre otras), para facilitar las acciones tendientes a la prevención, detección, diagnóstico oportuno de enfermedades y el manejo adecuado del diagnóstico, favoreciendo el cumplimiento de la normatividad sanitaria de su unidad productiva, en concordancia con los avances en el fortalecimiento de las capacidades para la formalización productiva y sanitaria, así como para la calidad e inocuidad (iniciativa estratégica 7.2).</t>
  </si>
  <si>
    <t xml:space="preserve">9 meses los 5 primeros años, luego 9 meses cada 2 años </t>
  </si>
  <si>
    <t>Años 2 al 6, 8, 10, 12, 14, 16, 18 y 20</t>
  </si>
  <si>
    <t xml:space="preserve">4.1.2. Brindar acompañamiento técnico y financiero para incrementar los procesos de formalización de los acuicultores, socializando el paso a paso de los trámites para obtener los permisos requeridos (ambientales, sanitarios y productivos) según el tipo de productor, especie y sistema productivo, así como divulgar a los entes territoriales los procesos de formalización relacionados con la actividad productiva, para que puedan orientar a los acuicultores en cada territorio, en concordancia con los avances en el programa 7 de las capacidades institucionales para el incremento de la formalización sectorial y la optimización del desempeño de la cadena (iniciativas estratégicas 7.1 y 7.2). </t>
  </si>
  <si>
    <t>12 meses los 5 primero años , luego 12 meses cada 2 años</t>
  </si>
  <si>
    <t>Años 2 al 7, 9, 11, 13, 15, 17 y 19</t>
  </si>
  <si>
    <t>4.1.4. Fomentar la realización de campañas de formalización para medianos y grandes acuicultores, teniendo en cuenta las mejoras y ajustes normativos, así como los instrumentos de fomento y financiamiento disponibles, en articulación con los avances en el fortalecimiento de las capacidades institucionales para la formalización productiva y sanitaria, así como para la calidad e inocuidad (actividad 7.2.1).</t>
  </si>
  <si>
    <t>9  meses del  primer año, luego 9 meses cada 3 años</t>
  </si>
  <si>
    <t>4.2. Promoción de la formalización empresarial y laboral en la cadena</t>
  </si>
  <si>
    <t>4.2.1. Capacitar y brindar acompañamiento técnico a los acuicultores en aspectos empresariales, financieros, tributarios y cumplimiento de normatividad laboral, acorde con la Red Nacional de Formalización laboral, la oferta de programas de emprendimiento, en el marco de la Política Pública de Emprendimiento y empresarismo (CONPES 4098 de 2022), así como con el Plan Progresivo de Protección Social y de Garantía de Derechos de los trabajadores y trabajadoras rurales (Resolución 2951 de 2020 del MinTrabajo) y demás instrumentos relevantes.</t>
  </si>
  <si>
    <t>7 meses del  primer año, luego 7 meses cada 4 años</t>
  </si>
  <si>
    <t>Mes 7 del año 18</t>
  </si>
  <si>
    <t xml:space="preserve">4.2.2. Promover la empleabilidad de los acuicultores de subsistencia, pequeños y medianos acuicultores a través de los programas de la agencia de empleo público del SENA, las diferentes cajas de compensación familiar, formación para el trabajo, entre otros, como mecanismos para la inserción en el mercado laboral formal de la mano de obra calificada, semicualificada o no cualificada en las regiones productoras. </t>
  </si>
  <si>
    <t>4.2.3. Promover la cultura de la formalización laboral a través de la participación de los actores de la cadena en actividades de sensibilización, campañas de capacitación y difusión sobre buenas prácticas laborales, seguridad social y formalización laboral, a través de la Red Nacional de Formalización Laboral, resaltando los beneficios de la seguridad social e instrumentos existentes en la normatividad laboral y los posibles mecanismos de formalización, con el fin de incrementar la afiliación al Sistema General en Seguridad Social y en articulación con el Plan Progresivo de Protección Social y de Garantía de Derechos de los Trabajadores y Trabajadoras Rurales (Resolución 2951 de 2020 del MinTrabajo), con el propósito de fortalecer la protección social de los trabajadores y sus familias.</t>
  </si>
  <si>
    <t xml:space="preserve">6 meses los 3 primeros años, luego 6 meses cada 5 años </t>
  </si>
  <si>
    <t>4.2.4. Brindar apoyo técnico y financiero para evaluar e implementar planes de mejora orientados a fomentar, facilitar e incrementar la formalización empresarial y laboral a lo largo de la cadena, en concordancia con los avances en el fortalecimiento de los instrumentos de fomento, financiamiento y gestión de riesgos (actividades 6.4.1, 6.4.2 y 6.4.5).</t>
  </si>
  <si>
    <t>4.3. Gestión de la formalización, acceso y tenencia de la tierra</t>
  </si>
  <si>
    <t>4.3.1. Promover la participación de los acuicultores de subsistencia, pequeños acuicultores, mujeres y jóvenes rurales vinculados a la cadena, en los procesos de implementación del Plan Nacional de Formalización Masiva de la Propiedad Rural (Resolución 000382 de 2021), así como a los diferentes programas, incentivos e instrumentos financieros disponibles para la compra de tierras a precios asequibles, con el objetivo de fomentar el desarrollo de la actividad productiva.</t>
  </si>
  <si>
    <t>7 meses los 3 primeros años, luego 7 meses cada 3 años</t>
  </si>
  <si>
    <t>Años 1 al 4, 7, 10, 13, 16 y 19</t>
  </si>
  <si>
    <t>4.3.2. Realizar acompañamiento técnico en el proceso de registro de mujeres rurales vinculadas a la cadena en el Sistema de Información de Mujer Rural (SIMUR) y en los programas de la Agencia Nacional de Tierras (ANT), con el fin de promover el acceso y formalización de la propiedad rural, así como facilitar el acceso a otros servicios y programas agropecuarios (créditos e incentivos), de bienestar y justicia.</t>
  </si>
  <si>
    <t>12  meses de cada año</t>
  </si>
  <si>
    <t xml:space="preserve">Mes 12 del año 20 </t>
  </si>
  <si>
    <t xml:space="preserve">12 meses los 5 primeros años luego 12 meses cada 2 años </t>
  </si>
  <si>
    <t>Años 1 al 6, 8, 10, 12, 14, 16, 18 y 20</t>
  </si>
  <si>
    <t>6 meses los 5 primeros años, luego 6 meses cada 4 años</t>
  </si>
  <si>
    <t>Mes 6 del año 17</t>
  </si>
  <si>
    <t>Años 1 al 5, 9, 13 y 17</t>
  </si>
  <si>
    <t>4.4.2. Formular los Planes maestros de reconversión productiva para las regiones productoras de la cadena de la acuicultura y realizar el acompañamiento técnico y financiero a los acuicultores para su implementación, teniendo en cuenta los diferentes enfoques de la reconversión productiva (transformación e innovación tecnológica, agregación de valor, diversificación agropecuaria, cambio de sistema productivo, producción agropecuaria en áreas condicionadas dentro de la frontera agrícola, y recuperación y rehabilitación de la capacidad productiva).</t>
  </si>
  <si>
    <t xml:space="preserve">4.4.3. Fomentar la  participación de los acuicultores en los procesos de  actualización de los Planes de Ordenamiento Territorial, para promover la inclusión de la acuicultura como actividad agropecuaria dentro de los usos permitidos en estos instrumentos de planificación territorial, tanto los procesos de producción como los de procesamiento, como medida para disminuir y prevenir posibles conflictos de uso y condicionamiento de la actividad productiva, y lograr la asignación de recursos para la actividad a nivel local. </t>
  </si>
  <si>
    <t xml:space="preserve">Permanente </t>
  </si>
  <si>
    <t>4.4.4. Identificar las zonas disponibles para la reactivación de la producción de camarón en la Costa Atlántica y en el Pacífico colombiano, y evaluar nuevas zonas de producción de camarón en aguas continentales, aprovechando la semilla desarrollada por Ceniacua, y fomentando el desarrollo de la camaronicultura.</t>
  </si>
  <si>
    <t>8 meses los 5 primeros años y luego 8 meses cada 4 años</t>
  </si>
  <si>
    <t>Mes 8 del año 18</t>
  </si>
  <si>
    <t>Años 1 al 6, 10, 14 y 18</t>
  </si>
  <si>
    <t xml:space="preserve">2 meses cada año </t>
  </si>
  <si>
    <t>Mes 2 del año 20</t>
  </si>
  <si>
    <t>EE3. Gestión ambiental</t>
  </si>
  <si>
    <t>OE4. Mejorar el relacionamiento ambiental de la cadena, con las normas, instituciones y acuicultores</t>
  </si>
  <si>
    <t>5. Fortalecimiento de la sostenibilidad ambiental en la cadena</t>
  </si>
  <si>
    <t>5.1. Mejora de la gestión integral y aprovechamiento del recurso hídrico en la cadena</t>
  </si>
  <si>
    <t xml:space="preserve">5.1.1. Realizar acompañamiento técnico y financiero a los acuicultores y procesadores, para la optimización del uso del recurso hídrico, control de pérdidas, reconversión de tecnologías y la implementación de los programas para el uso eficiente y ahorro del agua, en el marco de la Política Nacional para la Gestión Integral del Recurso Hídrico y la normatividad vigente, así como las guías ambientales para el sector y sus respectivas actualizaciones. </t>
  </si>
  <si>
    <t>10 meses de cada año</t>
  </si>
  <si>
    <t>Mes 10 del año 20</t>
  </si>
  <si>
    <t xml:space="preserve">5.1.3. Realizar acompañamiento técnico y financiero a los procesadores y transformadores para implementar sistemas de manejo de aguas residuales resultantes del procesamiento en la cadena de acuicultura, incluyendo mecanismos de posible reúso en actividades agrícolas. </t>
  </si>
  <si>
    <t xml:space="preserve">5.1.4. Socializar e implementar la metodología para la medición de la huella hídrica en la producción y procesamiento de tilapia, cachama, trucha y camarón de cultivo, en las diferentes regiones productoras, como un indicador de sostenibilidad que contribuya en la optimización del recurso hídrico, de acuerdo con los avances en la formulación de la metodología desarrollada para cada especie (actividad 8.4.7). </t>
  </si>
  <si>
    <t xml:space="preserve">6 meses cada 2 años </t>
  </si>
  <si>
    <t>Mes 10 del año 2</t>
  </si>
  <si>
    <t xml:space="preserve">5.1.5. Socializar con los piscicultores la metodología para la estimación de módulos de uso de agua no consuntivo del sector de la acuicultura, para las diferentes especies de acuerdo con los modelos y sistemas de producción, en concordancia con los avances en la revisión y actualización de esta metodología (actividad 7.1.4). </t>
  </si>
  <si>
    <t>Mes 7 del año 3</t>
  </si>
  <si>
    <t>5.2.1. Promover el acceso y fortalecimiento de capacidades de los acuicultores para el manejo y uso de información agroclimática y de susceptibilidad a inundaciones y deslizamientos, mediante capacitación y acompañamiento técnico que permita orientar y favorecer la planificación segura de la actividad productiva, de manera que esta no se desarrolle en zonas de riesgo y se cuenten con alertas tempranas frente a fenómenos de variabilidad climática a partir de la información local, en articulación con las oficinas de planeación municipal, las mesas agroclimáticas regionales y otros instrumentos para la gestión de cambio climático y riesgos ambientales, en el marco del Sistema de Gestión de Riesgos Agropecuarios (SIGRA) y los avances en la implementación del sistema de información integrado para la cadena de acuicultura (actividad 8.4.4).</t>
  </si>
  <si>
    <t>6 meses los primeros 5 años, luego 6 meses cada 2 años</t>
  </si>
  <si>
    <t>5.2.3. Realizar acompañamiento técnico a los acuicultores para la implementación de medidas de adaptación al cambio climático en la producción, como el monitoreo constante de las principales variables climáticas y ambientales, optimización del recurso hídrico con el fin de aumentar la capacidad de captación, almacenamiento y aprovechamiento del agua en soluciones individuales o colectivas como medida frente a los fenómenos de sequía, construcción de diques de protección de inundación o zonas de inundación dirigida, relocalización de parte o toda la instalación hacia zonas no inundables, zonas de amortiguamiento a través de reforestación de franjas o rondas de cuerpos de agua, calendario climático para acuicultura, entre otras, considerando las especies, el tipo de productor, características del sistema productivo y las diferencias entre regiones productoras.</t>
  </si>
  <si>
    <t xml:space="preserve">5.2.4. Realizar acompañamiento técnico a los procesadores y transformadores para la implementación de medidas de mitigación de GEI y adaptación al cambio climático en las plantas de procesamiento, tales como optimización en el uso de agua, tratamiento y reúso de aguas residuales, aumentar la capacidad de almacenamiento y aprovechamiento del agua como medida frente a los fenómenos de sequía, optimización energética, uso de energías alternativas para la autonomía y eficiencia energética, entre otras. </t>
  </si>
  <si>
    <t>5.2.6. Implementar mecanismos para la medición de la huella de carbono en la cadena de la acuicultura, que facilite el registro, análisis y control de información de las iniciativas de reducción y remoción de emisiones de GEI, en las actividades de producción primaria, procesamiento y transformación, en articulación con los estudios de línea base de modelos regionales para estimación y captura de GEI (actividad 8.4.7).</t>
  </si>
  <si>
    <t xml:space="preserve">5.3.1. Realizar acompañamiento técnico y financiero a los acuicultores, procesadores y transformadores, incluyendo giras a proyectos exitosos tanto nacionales como internacionales, para la adopción de modelos de economía circular y transferencia de las tecnologías orientadas a la valorización de los subproductos resultantes del cultivo y proceso, que puedan ser aprovechados como materia prima para la elaboración de otros productos (colágeno, bioabonos, Bio digeridos, aceites de pescado, harinas, entre otros), así como en la gestión ambiental de los residuos de envases y empaques, generados en la actividad productiva, considerando la especie, el tipo de productor, sistema de producción, aspectos técnicos, financieros, territoriales, sociales y culturales que garanticen la viabilidad y sostenibilidad en la implementación de dichos modelos. </t>
  </si>
  <si>
    <t>5.3.2. Realizar el acompañamiento técnico y financiero a los acuicultores y procesadores en la implementación de tecnologías orientadas al aprovechamiento de biomasa residual del cultivo y el proceso, para la elaboración de biofertilizantes, acondicionadores de suelo orgánicos, y biogás obtenido a partir del aprovechamiento de vísceras, agua sangre, lodos y demás residuos orgánicos de la unidad productiva para la generación de energía, considerando todos los aspectos necesarios que aseguren la viabilidad y sostenibilidad de la implementación de estas tecnologías, e incluyendo visitas a proyectos exitosos a nivel nacional e internacional.</t>
  </si>
  <si>
    <t>5.3.3. Realizar el acompañamiento técnico y financiero a los piscicultores, para implementar sistemas de Agro Acuicultura Integrada (SAAI), o sistemas de acuaponía orientados al aprovechamiento de los nutrientes disueltos en las aguas del cultivo o extraídas de los sistemas de tratamiento de lodos, para el cultivo de hortalizas, arroz u otras especies vegetales para consumo, así como para la reutilización o recirculación de aguas residuales de los SAAI hacia los tanques de cultivo de peces, teniendo en cuenta aspectos técnicos, financieros, territoriales, sociales y culturales que garanticen la viabilidad y sostenibilidad en la implementación de dichos sistemas, contemplando giras a proyectos exitosos tanto nacionales como internacionales.</t>
  </si>
  <si>
    <t>5.4. Mejora en la gestión de la divulgación e implementación del marco normativo ambiental para la cadena</t>
  </si>
  <si>
    <t xml:space="preserve">5.4.1. Realizar acompañamiento técnico a los acuicultores, procesadores y transformadores, en materia de trámites asociados al uso de recursos naturales, para la obtención de permisos de concesión de aguas, de vertimientos, permisos de concesión por reúso, ocupación de cauce, ronda hídrica,  tasas de compensación forestal para la acuicultura, entre otros, que facilite la formalización en materia ambiental de la cadena, el cumplimiento normativo y la implementación de las guías ambientales para el sector, considerando los avances en la gestión y articulación interinstitucional para la formalización ambiental (iniciativa estratégica 7.1). </t>
  </si>
  <si>
    <t xml:space="preserve">5.4.2. Realizar acompañamiento técnico a los camaronicultores para la implementación y cumplimiento de los ajustes normativos de los permisos de concesión y vertimientos, de acuerdo con los avances en la gestión y articulación interinstitucional para la mejora de la normatividad relacionada (actividad 7.1.6). </t>
  </si>
  <si>
    <t xml:space="preserve">5.4.3. Promover la realización de acuerdos de conservación o de manejo, entre las autoridades ambientales y los acuicultores ubicados en áreas de importancia ambiental fuera de la frontera agrícola, para la sustitución gradual de la actividad productiva en áreas de exclusión legal para su desarrollo. </t>
  </si>
  <si>
    <t xml:space="preserve">4 meses cada año </t>
  </si>
  <si>
    <t>Mes 4 del año 20</t>
  </si>
  <si>
    <t xml:space="preserve">10 meses los 5 primeros años, luego 10 meses cada 5 años </t>
  </si>
  <si>
    <t>Mes 10 del año 17</t>
  </si>
  <si>
    <t>Años 2 al 7, 12 y 17</t>
  </si>
  <si>
    <t>5.4.6. Divulgar y promover el uso de mecanismos financieros y no financieros como Líneas Especiales de Crédito (LEC), Incentivo a la Capitalización Rural (ICR), instrumentos de gestión de riesgo, Negocios verdes y otros instrumentos para promover las acciones de gestión ambiental y uso eficiente de los recursos naturales en la cadena de acuicultura, en articulación con los avances en el fortalecimiento de los instrumentos de fomento, financiamiento y gestión de riesgos (actividades 6.4.5 y 6.4.6).</t>
  </si>
  <si>
    <t>EE4. Capacidades institucionales</t>
  </si>
  <si>
    <t>OE5. Mejorar la capacidad y desempeño institucional asociado a la cadena</t>
  </si>
  <si>
    <t>6. Fortalecimiento en la gestión organizacional de la cadena</t>
  </si>
  <si>
    <t>6.1. Adopción, promoción y seguimiento de la política pública de la cadena de la acuicultura para especies de consumo humano</t>
  </si>
  <si>
    <t xml:space="preserve">6.1.1. Adoptar como marco de política pública para los próximos 20 años el Plan de Ordenamiento Productivo de la cadena de la acuicultura para especies de consumo humano (tilapia, trucha, cachama y camarón de cultivo), mediante resolución expedida por el Ministerio de Agricultura y Desarrollo Rural. </t>
  </si>
  <si>
    <t>Única vez</t>
  </si>
  <si>
    <t>Inicio</t>
  </si>
  <si>
    <t>Mes 1 del año 1</t>
  </si>
  <si>
    <t>Año 1</t>
  </si>
  <si>
    <t>Mes 6 del año 1</t>
  </si>
  <si>
    <t>Dependiente 6.1.1</t>
  </si>
  <si>
    <t>2 meses cada año</t>
  </si>
  <si>
    <t xml:space="preserve">6.1.4. Estructurar y gestionar, por parte del Ministerio de Agricultura y Desarrollo Rural en coordinación con el Consejo Nacional de la Cadena de la Acuicultura, el presupuesto de este Plan de Acción, teniendo en cuenta la estimación de costos y fuentes de financiación del portafolio de programas, el cronograma de implementación, así como los actores líderes y aliados a nivel territorial, nacional e internacional, relacionados con la gestión y asignación de los recursos requeridos. </t>
  </si>
  <si>
    <t>6.1.5. Diseñar e implementar el sistema de seguimiento y evaluación del Plan de Ordenamiento Productivo de la cadena de la acuicultura para especies de consumo humano (tilapia, trucha, cachama y camarón de cultivo), mediante el cual se genere de manera coordinada entre el Ministerio de Agricultura y Desarrollo Rural y la Unidad de Planificación Rural Agropecuaria, un informe anual de seguimiento y evaluación de este Plan.</t>
  </si>
  <si>
    <t>12 meses el primer año  y luego 2 meses de cada año</t>
  </si>
  <si>
    <t>6.1.6. Elaborar y ejecutar un plan de comunicación a nivel nacional y regional, para socializar el Plan de Ordenamiento Productivo de la cadena de la acuicultura para especies de consumo humano (tilapia, trucha, cachama y camarón de cultivo), dirigido principalmente a los actores líderes en su gestión e implementación, así como a los departamentos y municipios de alta relevancia para esta cadena.</t>
  </si>
  <si>
    <t xml:space="preserve">12 meses los primeros 2 años, luego 2 meses cada 3 años </t>
  </si>
  <si>
    <t xml:space="preserve">Mes 2 del año 20 </t>
  </si>
  <si>
    <t xml:space="preserve">6.2. Fortalecimiento de las capacidades de gestión de la Organización de la Cadena Productiva de la Acuicultura </t>
  </si>
  <si>
    <t>6.2.1. Conformar, fortalecer y gestionar el funcionamiento de los comités regionales de la cadena de la acuicultura para consumo humano, en el marco de la Ley 811 de 2003 y demás normas relacionadas, con el propósito de hacer una interacción y articulación constante con el Consejo Nacional Cadena de la Acuicultura y las regiones productoras.</t>
  </si>
  <si>
    <t>6.2.2. Gestionar la continuidad, operatividad y capacidad ejecutiva del Consejo Nacional Cadena de la Acuicultura a nivel nacional, y de los comités regionales de la cadena, para el cumplimiento de sus actividades misionales.</t>
  </si>
  <si>
    <t>6.2.3. Impulsar y consolidar espacios de diálogo y gestión promovidos por la organización de la cadena, para movilizar y gestionar recursos físicos, técnicos y económicos a nivel departamental, nacional y de cooperación internacional, generando alianzas estratégicas que aborden prioritariamente los temas estructurales necesarios para el desarrollo competitivo de la cadena, sus regiones y clústeres, en el marco de la implementación de este Plan de Ordenamiento Productivo.</t>
  </si>
  <si>
    <t>Dependiente 6.2.1 y 6.2.2</t>
  </si>
  <si>
    <t xml:space="preserve">Mes 3 del año 20 </t>
  </si>
  <si>
    <t xml:space="preserve">6.3.1. Socializar y difundir la oferta institucional dirigida a promover la asociatividad rural productiva u otros modelos asociativos de base social en la cadena de la acuicultura para consumo humano, en concordancia con los lineamientos de política para la asociatividad rural (Resolución 161 de 2021 del MinAgricultura), el Plan Nacional de Fomento a la Economía Solidaria y Cooperativa Rural (PLANFES) y demás instrumentos relevantes. </t>
  </si>
  <si>
    <t>4 meses cada 2 años</t>
  </si>
  <si>
    <t xml:space="preserve">Mes 4 del año 19 </t>
  </si>
  <si>
    <t>Años 1, 3, 5, 7, 9, 11, 13, 15, 17, y 19</t>
  </si>
  <si>
    <t xml:space="preserve">6.3.2. Identificar y socializar los casos de éxito de los modelos de asociatividad existentes en las diferentes regiones a lo largo de la cadena, con el fin de replicar y fomentar la asociatividad entre los acuicultores.  </t>
  </si>
  <si>
    <t>Mes 4 del año 19</t>
  </si>
  <si>
    <t>6.3.3. Incentivar y acompañar técnica y financieramente a los acuicultores, en el fomento, formalización, fortalecimiento y crecimiento de la asociatividad rural productiva y otros modelos asociativos de base social, contribuyendo con la competitividad territorial.</t>
  </si>
  <si>
    <t>12 meses los primeros 5 años, y luego 12 meses cada  2 años</t>
  </si>
  <si>
    <t>12 meses los primeros 3 años, y luego 3 meses cada año</t>
  </si>
  <si>
    <t>6.3.5. Fortalecer las capacidades de las organizaciones de acuicultores, procesadores, transformadores y comercializadores de la cadena, con enfoque territorial y diferencial, a través de formación, capacitación y acompañamiento en diversas áreas como modelos de asociatividad rural productiva u otros modelos asociativos de base social, esquemas colaborativos, economía solidaria, sistemas de integración vertical y horizontal, estrategias de gestión comercial y de conformación de alianzas estratégicas, y desarrollo de competencias administrativas, financieras, sociales y técnicas; promoviendo una cultura organizacional y empresarial sólida, la autogestión, la gobernanza, el acceso al crédito y otros aspectos relevantes para asegurar su permanencia y desarrollo en entornos de economía de escala y participación en mercados especializados, entre otros.</t>
  </si>
  <si>
    <t>Dependiente 6.3.3</t>
  </si>
  <si>
    <t>12 meses los primeros 3 años, y luego 4 meses cada año</t>
  </si>
  <si>
    <t>6.4. Fortalecimiento y creación de instrumentos de fomento, financiamiento y gestión de riesgos para la cadena</t>
  </si>
  <si>
    <t>6.4.1. Revisar, diseñar y/o mejorar los instrumentos de financiamiento formales, para promover el crecimiento, la cobertura y el acceso individual o asociativo al crédito de fomento a acuicultores, procesadores, transformadores, comercializadores, empresas de bienes y servicios, entre otras, así como profundizar en la implementación de garantías alternativas al crédito, tales como garantías mobiliarias, cesión de derechos, entre otros; en función del tipo de tecnología que implementan.</t>
  </si>
  <si>
    <t>6.4.3. Promover la interrelación de los actores de la cadena de la acuicultura con el sector financiero (intermediarios financieros y FINAGRO), a través de alianzas para la elaboración de marcos de referencia de la acuicultura (guías agroeconómicas) por tipo de productor, especie y región, la promoción de actividades de educación financiera, así como para la identificación de un modelo de negocio que posibilite el acceso al crédito, con especial énfasis en los pequeños acuicultores y de subsistencia.</t>
  </si>
  <si>
    <t>6.4.6. Realizar la divulgación y promoción de los instrumentos financieros y de gestión de riesgos disponibles para el sector agropecuario (LEC, ICR, ISA, entre otros), que contribuyen a mejorar la competitividad y sostenibilidad de la cadena, entre los diferentes intermediarios financieros, con el propósito de fomentar su utilización y escalamiento por parte de los acuicultores, asociaciones de acuicultores, procesadores, transformadores, y comercializadores de la cadena, empresas de bienes y servicios, entre otras.</t>
  </si>
  <si>
    <t>1 mes cada 2 años</t>
  </si>
  <si>
    <t>Mes 1 del año 19</t>
  </si>
  <si>
    <t>6.4.7. Gestionar el aumento en la asignación de recursos dirigidos a fortalecer los mecanismos financieros y promover el diseño de mecanismos no financieros, orientados a la dotación de infraestructura y equipos requeridos para la producción primaria de la cadena de la acuicultura, así como para la construcción y mejoramiento de infraestructura, maquinaria y equipos de las plantas de procesamiento en el marco del Decreto 60 de 2002.</t>
  </si>
  <si>
    <t>6.4.8. Actualizar y/o fomentar los programas y productos financieros que permitan la inclusión financiera de los actores de la cadena, mejorando el acceso y la cobertura tanto al crédito de fomento como al comercial, en articulación con la Ley de Fortalecimiento al Financiamiento de los Pequeños y Medianos Productores Agropecuarios (Ley 2186 de 2022) y con los instrumentos generados para la economía popular.</t>
  </si>
  <si>
    <t>6.4.9. Revisar, mejorar y fortalecer los instrumentos de política y programas orientados a la financiación y cofinanciación de iniciativas productivas bajo esquemas de asociatividad rural productiva o modelos asociativos de base social e integración, mediante mecanismos de financiamiento que promuevan la productividad y la mejora en la comercialización, como convocatorias para acceso a recursos, capital semilla, fondos autogestionados, crédito asociativo o individual, microcrédito, fondos concursables, y servicios de la banca comercial, entre otros.</t>
  </si>
  <si>
    <t>4 meses cada 2 años durante 10 años y luego cada 3 años</t>
  </si>
  <si>
    <t>Años 1 al 9, 12, 15 y 18</t>
  </si>
  <si>
    <t>Mes 12 del año 3</t>
  </si>
  <si>
    <t xml:space="preserve">Años 1 al 3 </t>
  </si>
  <si>
    <t>7. Fortalecimiento de las capacidades institucionales para el incremento de la formalización sectorial y la optimización del desempeño de la cadena</t>
  </si>
  <si>
    <t>7.1. Gestión y articulación interinstitucional en la generación de capacidades para la formalización ambiental de la cadena</t>
  </si>
  <si>
    <t>12 meses cada año durante los primeros 3 años y luego 5 meses cada año</t>
  </si>
  <si>
    <t>Mes 5 del año 20</t>
  </si>
  <si>
    <t>7.1.2. Realizar acuerdos interministeriales entre MinAmbiente y MinAgricultura, con la participación del Consejo Nacional Cadena de la Acuicultura, la AUNAP y ASOCARS, para revisar, definir, ajustar y actualizar el esquema normativo y operativo ambiental, aplicable a la cadena de la acuicultura de acuerdo con las propuestas de ajustes resultantes de los espacios de articulación interinstitucional (actividad 7.1.1) que promuevan la formalización ambiental de los acuicultores, procesadores y transformadores de la cadena.</t>
  </si>
  <si>
    <t>Dependiente 7.1.1.</t>
  </si>
  <si>
    <t>12 meses cada año durante los primeros 3 años y luego 4 meses cada 5 años</t>
  </si>
  <si>
    <t>Mes 10 del año 1</t>
  </si>
  <si>
    <t>Años 1 al 4, 9, 14 y 19</t>
  </si>
  <si>
    <t>7.1.3. Promover el fortalecimiento de la gestión técnica, operativa y administrativa de las Autoridades ambientales para dar respuesta eficaz a los procesos requeridos en la formalización ambiental de los acuicultores, procesadores, transformadores, que incluyan el desarrollo de herramientas prácticas, la simplificación y sistematización de los trámites para la verificación del cumplimiento y adopción de las normativas vigentes con enfoque regional y diferencial (módulos de uso/consumo de agua por especie y sistema productivo, reúso para producción primaria y planta de procesamiento, concesión de uso de aguas, ocupación de cauce, vertimientos, definición de rondas hídricas, entre otras), y que además permitan la reducción de tiempos de atención y respuesta a las solicitudes de los usuarios y posible disminución de los costos para los acuicultores de subsistencia y pequeños acuicultores.</t>
  </si>
  <si>
    <t>Mes 6 del año 3</t>
  </si>
  <si>
    <t>Años 1 al 3</t>
  </si>
  <si>
    <t>6 meses cada 5 años</t>
  </si>
  <si>
    <t>Mes 6 del año 16</t>
  </si>
  <si>
    <t>Años 1, 6, 11 y 16</t>
  </si>
  <si>
    <t>12 meses en el primer año y luego 2 meses cada año</t>
  </si>
  <si>
    <t>Mes 2 año 20</t>
  </si>
  <si>
    <t>7.1.8. Gestionar ante las Autoridades ambientales, bajo el liderazgo de la AUNAP,  la utilización de los cuerpos de agua de uso público, nuevos desde la formulación de los Planes de ordenamiento de usos alternativos a la generación de energía y en los existentes conforme a los segundos usos (agroindustrial, agricultura, acuicultura), la integración de la normativa que aplique (productiva, pesquera, energética, entre otras) junto con los correspondientes análisis de capacidad de carga y demás estudios requeridos para el desarrollo de la actividad, de acuerdo con los avances en la identificación de los cuerpos de agua (actividad 4.4.5).</t>
  </si>
  <si>
    <t xml:space="preserve"> 12 meses cada año  </t>
  </si>
  <si>
    <t xml:space="preserve">7.2.1. Promover el fortalecimiento de las capacidades técnicas, operativas, administrativas y de infraestructura (red de laboratorios) de la  AUNAP, el ICA, el INVIMA y las Entidades Territoriales de Salud,  que contribuyan de manera efectiva al cumplimiento de la prevención, inspección, vigilancia y control y demás funciones misionales, y a facilitar los procesos para la formalización productiva, la sanidad, calidad, inocuidad y trazabilidad de las especies tilapia, trucha, cachama y camarón de cultivo a nivel territorial y nacional, a través de una estrategia de gestión de las entidades competentes para contar con la disponibilidad de los recursos requeridos. </t>
  </si>
  <si>
    <t>12 meses primer año y luego 3 meses cada 5 años</t>
  </si>
  <si>
    <t>Años 1 al 2, 7, 12 y 17</t>
  </si>
  <si>
    <t>7.2.3. Definir e implementar mecanismos de articulación, coordinación y armonización de esfuerzos entre las entidades AUNAP, ICA, INVIMA y Entidades Territoriales de Salud, involucrando a los respectivos Ministerios, para la simplificación y sistematización de los trámites relacionados con la formalización productiva, la sanidad, calidad e inocuidad para la cadena, que permitan la reducción de tiempos de atención y respuesta a las solicitudes de los usuarios, así como la evaluación de la disminución de los costos de implementación para los acuicultores de subsistencia y pequeños acuicultores, promoviendo que las acciones estén articuladas con la normativa vigente y las particularidades regionales.</t>
  </si>
  <si>
    <t>12 meses durante los primeros 2 años y luego 3 meses cada 4 años</t>
  </si>
  <si>
    <t>Mes 3 del año 19</t>
  </si>
  <si>
    <t>Años 1 al 3, 7, 11, 15 y 19</t>
  </si>
  <si>
    <t>7.2.4. Generar alianzas colaborativas público privadas como estrategia para ampliar la capacidad de respuesta de la institucionalidad, en el apoyo al diagnóstico, prevención y monitoreo en la sanidad, calidad e inocuidad en la cadena de la acuicultura para consumo humano.</t>
  </si>
  <si>
    <t>7.2.5. Promover el fortalecimiento y continuidad del "Programa sanitario de especies acuícolas" a cargo del ICA bajo los lineamientos del MinAgricultura, que incluye las especies, tilapia, trucha y camarón de cultivo, y la gestión para incluir la cachama, de manera tal que permita dar cumplimiento a exigencias internacionales como las establecidas por la OMSA, sobre enfermedades de declaración obligatoria, entre otras.</t>
  </si>
  <si>
    <t>7.2.8. Gestionar ante la SIC el desarrollo de la reglamentación normativa requerida bajo el Estatuto del Consumidor, para garantizar la inocuidad y prácticas comerciales acordes con el Codex Alimentarius (HACCP), fortaleciendo los procesos y procedimientos para verificar la calidad de los productos nacionales e importados, de modo que se mantengan altos estándares en los productos de la acuicultura.</t>
  </si>
  <si>
    <t xml:space="preserve">12 meses durante año 1 y luego 5 meses cada 5 años </t>
  </si>
  <si>
    <t>Mes 5 del año 17</t>
  </si>
  <si>
    <t>Años 1 al 2, 7, 11 y 17</t>
  </si>
  <si>
    <t>7.2.9. Definir las variables de calidad que se deben implementar en los productos de la acuicultura como humedad, color, variables sensoriales, análisis bromatológicos para identificar nutrientes existentes en el producto, entre otros, así como las condiciones de presentación de producto, fresco y congelado, con su respectivo porcentaje de glaseado y las prohibiciones requeridas desde la inocuidad.</t>
  </si>
  <si>
    <t xml:space="preserve">6 meses en el primer año y luego 3 meses cada 5 años </t>
  </si>
  <si>
    <t>Mes 3 del año 16</t>
  </si>
  <si>
    <t>7.2.10. Promover coordinadamente con las entidades que corresponda (MinSalud, MinAgricultura, MinComercio), acciones estratégicas encaminadas a gestionar la admisibilidad sanitaria (condiciones de calidad e inocuidad de un producto para su ingreso al país destino) con países con los que no se cuente con admisibilidad y que sean de interés para la exportación, así como la actualización normativa sectorial (producción primaria y planta de procesamiento), de manera tal que se tiendan oportunamente los obstáculos para la exportación y el cumplimiento a los procesos de admisibilidad sanitaria establecidos por el mercado objetivo.</t>
  </si>
  <si>
    <t xml:space="preserve">12 meses los 2 primeros años y luego 6 meses cada 5 años </t>
  </si>
  <si>
    <t>Dependiente 7.2.2.</t>
  </si>
  <si>
    <t>3 meses cada año los primeros 3 años y luego 2 meses cada 2 años</t>
  </si>
  <si>
    <t>Años 2 al 4, 6, 8, 10, 12, 14, 16, 18 y 20</t>
  </si>
  <si>
    <t>7.3. Diseño e implementación del sistema de trazabilidad para la cadena de la acuicultura</t>
  </si>
  <si>
    <t>7.3.2. Gestionar la asignación de recursos públicos, privados y/o de cooperación internacional, para escalar, consolidar y operar el sistema de trazabilidad a lo largo de la cadena, de manera progresiva en el territorio nacional, realizando el seguimiento y monitoreo periódico que incluya indicadores de relación costo/beneficio, de los resultados esperados en materia de calidad, inocuidad, exportaciones, consumo interno, entre otros.</t>
  </si>
  <si>
    <t>12 meses los 5 primeros años y luego 5 meses cada año</t>
  </si>
  <si>
    <t>7.3.3. Implementar y operar el sistema de trazabilidad para los productos de la cadena de la acuicultura mediante el acopio, registro y manejo de información que permita soportar el cumplimiento de la normatividad nacional e internacional, en articulación con los avances en la implementación del sistema integrado de información para la cadena (actividad 8.4.4).</t>
  </si>
  <si>
    <t>Dependiente 7.3.1.</t>
  </si>
  <si>
    <t>Mes 8 del año 2</t>
  </si>
  <si>
    <t>7.3.4. Diseñar e implementar una campaña de comunicación y promoción de la trazabilidad de la cadena de la acuicultura, dirigida a los acuicultores para promover la implementación del sistema de trazabilidad y a los consumidores nacionales e internacionales para que reconozcan y acepten los productos de la cadena por su efectiva trazabilidad.</t>
  </si>
  <si>
    <t>4 meses cada año los primeros 4 años y luego  2  meses cada 3 años</t>
  </si>
  <si>
    <t xml:space="preserve">OE6. Impulsar la generación de conocimiento relacionada con la cadena, así como, su divulgación y apropiación
</t>
  </si>
  <si>
    <t>8. Fortalecimiento de la generación, divulgación y apropiación social del conocimiento relacionado con la cadena</t>
  </si>
  <si>
    <t>8.1. Fortalecimiento de la investigación, desarrollo tecnológico e innovación para la cadena</t>
  </si>
  <si>
    <t>8.1.1. Promover la participación de los actores de la cadena, en la actualización del PECTIA y su agenda dinámica de I+D+i, liderados por el MinAgricultura, Agrosavia y AUNAP - OGCI, con enfoque regional y por especie, en las líneas de investigación estratégicas concertadas, con énfasis en manejo sanitario (prevención de enfermedades), mejoramiento genético, reproducción y desarrollo larvario, nuevos productos, derivados y subproductos, modernización y transformación, manejo sostenible de los sistemas productivos, alimentación y nutrición (uso de suplementos y/o la producción de alimentos alternativos para peces con materias primas regionales), diseño y desarrollo de empaques que preserven por más tiempo la vida útil de los productos de la acuicultura, entre otros.</t>
  </si>
  <si>
    <t>12 meses cada 5 años</t>
  </si>
  <si>
    <t>Mes 12 del  año 17</t>
  </si>
  <si>
    <t xml:space="preserve">8.1.2. Promover la integración y adopción del PECTIA en la Agenda de Investigación de la AUNAP - OGCI, con el fin de articular los lineamientos y temas priorizados para las investigaciones propias de la cadena de la acuicultura, considerando procesos de verificación que garanticen la debida acreditación, por parte de MinCiencias, de las entidades ejecutoras de los proyectos de investigación. </t>
  </si>
  <si>
    <t xml:space="preserve">6 meses cada 5 años </t>
  </si>
  <si>
    <t>Mes 6 del  año 16</t>
  </si>
  <si>
    <t>8.1.3. Conformar y fortalecer una red nacional de investigación, desarrollo e innovación en acuicultura, que involucre a actores públicos y privados a nivel regional, nacional e internacional, para articular, evaluar y priorizar temas de investigación, modernización tecnológica y optimización de recursos técnicos, financieros, físicos y de talento humano, con un enfoque en necesidades prácticas y transferencia de tecnologías en las líneas estratégicas concertadas, alineadas con estándares internacionales y enfocadas en la producción primaria y la modernización de la industria.</t>
  </si>
  <si>
    <t>Mes 12 del  año 20</t>
  </si>
  <si>
    <t>8.1.5. Fortalecer la investigación especializada en sanidad y genética de la tilapia para desarrollar variedades mejoradas, a través del trabajo colaborativo de la red conformada para satisfacer la demanda de semilla de calidad a nivel nacional.</t>
  </si>
  <si>
    <t xml:space="preserve">10 meses el primer año y luego 6 meses cada 5 años </t>
  </si>
  <si>
    <t>Años 1 al 2, 7, 12, 17</t>
  </si>
  <si>
    <t>8.1.7. Fortalecer la investigación e infraestructura para especies nativas, con énfasis en cachama, abordando necesidades en mejoramiento genético, nutrición, sanidad y manejo de sistemas de cultivo, a través del trabajo colaborativo de la red conformada.</t>
  </si>
  <si>
    <t>8.1.8. Fortalecer el centro de investigaciones e infraestructura para camarón en el Pacífico Colombiano para satisfacer las necesidades del programa de mejoramiento genético y la demanda de semillas de camarón desarrolladas por CENIACUA.</t>
  </si>
  <si>
    <t xml:space="preserve">8.1.9. Diseñar y ejecutar una estrategia de financiamiento para la articulación, concurrencia y gestión de fuentes de inversión y financiación públicas y privadas, regionales y nacionales, así como de cooperación internacional, garantizando los recursos necesarios para la investigación y transferencia de tecnologías a lo largo de la cadena. </t>
  </si>
  <si>
    <t>OE6. Impulsar la generación de conocimiento relacionada con la cadena, así como, su divulgación y apropiación</t>
  </si>
  <si>
    <t>8.2.1. Definir y promover mecanismos de participación y articulación de los actores de la cadena en las instancias de planificación departamental y municipal (PDEA y otros planes o directrices de ordenamiento territorial) para priorizar la acuicultura en los programas y proyectos de extensión agropecuaria.</t>
  </si>
  <si>
    <t>4 meses el primer año, y luego 1 mes cada 3 años</t>
  </si>
  <si>
    <t>Año 1, 4, 7, 11, 13, 16 y 19</t>
  </si>
  <si>
    <t>8.2.3. Diseñar y concertar una agenda para fortalecer las capacidades de los productores de acuicultura, adaptada a las diferentes condiciones regionales y especies aptas para cultivo, abordando aspectos como: el desarrollo de habilidades humanas y sociales, el fortalecimiento de la asociatividad, el acceso y la efectiva utilización de la información y la gestión sostenible de los recursos naturales, en concordancia con el Subsistema Nacional de Extensión Agropecuaria (SNIA, Ley 1876 de 2017) y el Programa Nacional de Extensionismo en Acuicultura de Colombia (PNEA), aprovechando experiencias exitosas replicables.</t>
  </si>
  <si>
    <t>8 meses cada 3 años</t>
  </si>
  <si>
    <t>Mes 8 del año 20</t>
  </si>
  <si>
    <t xml:space="preserve">8.2.4. Conformar y/o fortalecer redes colaborativas entre actores públicos y privados para articular las intervenciones en extensión agropecuaria y asistencia técnica, mejorando la eficiencia en la prestación del servicio, en términos de cobertura, calidad, y oportunidad, identificando y unificando metodologías y facilitando el seguimiento, monitoreo y evaluación, en articulación con los avances en el desarrollo del sistema integrado de información para la cadena (actividad 8.4.4). </t>
  </si>
  <si>
    <t>Años 1 al año 20</t>
  </si>
  <si>
    <t>12 meses primeros 5 años y luego 8 meses cada 2 años</t>
  </si>
  <si>
    <t>8.2.6. Promover alianzas entre productores, organizaciones de productores regionales, el gremio (FEDEACUA y ACUANAL), la academia, las entidades territoriales, y otras entidades de apoyo, para la concurrencia y gestión de recursos financieros que faciliten el acceso al servicio de extensión agropecuaria y asistencia técnica.</t>
  </si>
  <si>
    <t>Dependiente 8.2.2</t>
  </si>
  <si>
    <t>Mes 6 del  año 20</t>
  </si>
  <si>
    <t>Mes 4 del  año 20</t>
  </si>
  <si>
    <t>8.2.8. Promover la gestión efectiva en la reglamentación y asignación de recursos del Fondo Nacional de Extensión Agropecuaria para aumentar la cobertura, calidad, pertinencia, continuidad, permanencia y sostenibilidad del servicio de extensión agropecuaria para la cadena de la acuicultura.</t>
  </si>
  <si>
    <t>8.2.9. Establecer estrategias que permitan la vinculación de profesionales especializados en acuicultura en las instituciones territoriales encargadas de brindar los servicios de extensión agropecuaria y asistencia técnica, impulsando acciones y estrategias que mejoren las condiciones laborales de estos profesionales, con el fin de brindar asistencia de manera asertiva, oportuna y de calidad, ajustada a las necesidades reales de los productores de la cadena de acuicultura.</t>
  </si>
  <si>
    <t>12 meses los primeros 2 años, luego 2 meses cada año</t>
  </si>
  <si>
    <r>
      <t>Años 1 al</t>
    </r>
    <r>
      <rPr>
        <strike/>
        <sz val="11"/>
        <color theme="1"/>
        <rFont val="Arial"/>
        <family val="2"/>
      </rPr>
      <t xml:space="preserve"> </t>
    </r>
    <r>
      <rPr>
        <sz val="11"/>
        <color theme="1"/>
        <rFont val="Arial"/>
        <family val="2"/>
      </rPr>
      <t>20</t>
    </r>
  </si>
  <si>
    <t>8.3. Fortalecimiento del talento humano en investigación y desarrollo tecnológico y en extensión agropecuaria, y asistencia técnica e industrial para la cadena</t>
  </si>
  <si>
    <t xml:space="preserve">8.3.1. Identificar y evaluar la oferta de formación y capacitación para profesionales, técnicos y tecnólogos, relacionada con la cadena, realizando un análisis de cobertura y brechas de formación con enfoque regional, en áreas específicas y temas requeridos por la cadena de la acuicultura. </t>
  </si>
  <si>
    <t>6 meses los primeros 2 años, luego 6 meses cada 5 años</t>
  </si>
  <si>
    <t>8.3.2. Promover la creación, mejora, actualización y expansión de programas de formación integral, cursos complementarios y procesos de certificación en competencias laborales, entre otros, dirigidos a fortalecer las habilidades de profesionales, técnicos y tecnólogos agropecuarios e industriales relacionados con la cadena, con enfoque regional, orientados a la adopción de avances tecnológicos desarrollados para la cadena, teniendo en cuenta lo establecido en el PECTIA, en articulación con el Subsistema Nacional de Formación y Capacitación para la Innovación Agropecuaria (SNIA, Ley 1876 de 2017) y el Marco Nacional de Cualificaciones del MinEducación.</t>
  </si>
  <si>
    <t>8.3.3. Promover acuerdos y alianzas con instituciones educativas para fortalecer la formación formal del recurso humano en conocimientos especializados enfocados hacia las necesidades de I+D+i de la cadena y para fomentar programas de apoyo financiero que estimulen el acceso de los profesionales a especializaciones, maestrías y doctorados.</t>
  </si>
  <si>
    <t>Dependiente 8.3.1</t>
  </si>
  <si>
    <t xml:space="preserve">12 meses primer año, luego 6 meses cada 5 años </t>
  </si>
  <si>
    <t>Años  2, 7, 12 y 17</t>
  </si>
  <si>
    <t>8.3.4. Fomentar la formación de talento humano (profesionales, técnicos y tecnólogos agropecuarios e industriales) en competencias, habilidades y destrezas relacionadas con la estructuración y gestión de proyectos de investigación, desarrollo e innovación (I+D+i) aplicados a la cadena de la acuicultura.</t>
  </si>
  <si>
    <t>12 meses cada 2 años</t>
  </si>
  <si>
    <t xml:space="preserve">Años 2, 4, 6, 8, 10, 12, 14, 16, 18 y 20 </t>
  </si>
  <si>
    <t>8.3.5. Identificar y capacitar a los extensionistas y asistentes técnicos agropecuarios e industriales de la cadena de la acuicultura en los diferentes desarrollos tecnológicos sobre el manejo integral del cultivo, eficiencia e inocuidad en el procesamiento, diversificación y valor agregado del producto, comercialización, asociatividad y sostenibilidad ambiental (aprovechamiento de residuos), entre otros, priorizando a los jóvenes rurales con formación relacionada, para que sean promotores del cambio y de adopción de tecnología en sus territorios.</t>
  </si>
  <si>
    <t xml:space="preserve">Año 2, 4, 6, 8, 10, 12, 14, 16, 18 y 20 </t>
  </si>
  <si>
    <t>8.3.6. Realizar capacitaciones a extensionistas y asistentes técnicos agropecuarios e industriales de la cadena de la acuicultura en habilidades blandas, aspectos de andragogía (educación para adultos), pedagogía y uso de las TIC, así como en diferentes técnicas de capacitación o transferencia de conocimiento como el uso de recursos de apoyo (videos, podcast y material didáctico, entre otras), para fortalecer los procesos de extensionismo con enfoque regional y diferenciado, en concordancia con los Planes Departamentales de Extensión Agropecuaria (PDEA).</t>
  </si>
  <si>
    <t>8.4. Mejora de la gestión integral y coordinada de la información en la cadena</t>
  </si>
  <si>
    <t>Mes 12 del año 1</t>
  </si>
  <si>
    <t>8.4.2. Elaborar un estudio técnico, financiero, jurídico y operativo, que incluya las fuentes de financiamiento, para la creación y operación del sistema integrado de información para la cadena de la acuicultura, definiendo el modelo de gestión, arquitectura y servicios tecnológicos de información, considerando los requerimientos de información para las especies objeto de este plan, así como la recopilación, revisión y validación de datos, el procesamiento en tiempo real, el monitoreo automatizado y la interoperabilidad con otros sistemas.</t>
  </si>
  <si>
    <t>Dependiente 8.4.1</t>
  </si>
  <si>
    <t>Año 2</t>
  </si>
  <si>
    <t>8.4.3. Establecer acuerdos entre los actores generadores de información para la cadena de la acuicultura para especies de consumo humano, en articulación con el Plan Estadístico Sectorial Agropecuario (PES) 2022-2026, el Sistema Nacional Unificado de Información Rural y Agropecuaria (SNUIRA), el Sistema de Información del Servicio Estadístico Pesquero Colombiano (SEPEC), entre otros, asegurando la interoperabilidad con los sistemas existentes, el flujo y la calidad de la información y las medidas para el acceso a la información por parte de los actores.</t>
  </si>
  <si>
    <t>12 meses primeros 2 años y luego 6 meses cada 2 años</t>
  </si>
  <si>
    <t xml:space="preserve">Dependiente 8.4.1 y 8.4.2 </t>
  </si>
  <si>
    <t>Independiente</t>
  </si>
  <si>
    <t xml:space="preserve">6 meses el primer año y luego 6 meses cada 10 años </t>
  </si>
  <si>
    <t>Mes 7 del año1</t>
  </si>
  <si>
    <t>Mes 6 del año 11</t>
  </si>
  <si>
    <t>Años 1 y 11</t>
  </si>
  <si>
    <t>8.4.7. Realizar estudios de línea base de modelos regionales para estimación y captura de Gases de Efecto Invernadero (GEI), desarrollar metodologías para la medición de huella de carbono y estimación de huella hídrica, por especie y adaptadas a cada región productora.</t>
  </si>
  <si>
    <t>6 meses cada 10 años</t>
  </si>
  <si>
    <t xml:space="preserve">Mes 7 del año 1 </t>
  </si>
  <si>
    <t xml:space="preserve">8.4.8. Impulsar la formulación y concertación del plan de tecnología de información para la cadena de la acuicultura, estableciendo una visión estratégica, tendencias y dinámicas, en materia de Tecnologías de la Información y Comunicación, realizando su actualización periódica y promoviendo el fortalecimiento de las entidades generadoras de información requerida por la cadena, así como la aplicación de soluciones basadas en tecnologías emergentes, considerando los avances de Acuicultura digital y sistemas expertos de otras cadenas.  </t>
  </si>
  <si>
    <t xml:space="preserve">8.4.9. Diseñar estrategias para socializar y difundir la oferta institucional relacionada con el uso y desarrollo de soluciones basadas en tecnologías de la información, red de extensionistas y asistentes técnicos, agencias de empleo y formación por competencias, empresas de servicios, disponibilidad de recursos para participar en convocatorias que apunten al desarrollo de la investigación, entre otros aspectos, con el fin de acercar a los actores de la cadena con la oferta de servicios disponible para el sector. </t>
  </si>
  <si>
    <t xml:space="preserve">12 meses primeros 3 años y luego 12 meses cada 2 años </t>
  </si>
  <si>
    <t xml:space="preserve">Mes  7 del año 1 </t>
  </si>
  <si>
    <t xml:space="preserve">Categoría de Costos </t>
  </si>
  <si>
    <t>Resumen de Rubros</t>
  </si>
  <si>
    <t>Número de UPA, producción y porcentaje para la cadena de acuicultura</t>
  </si>
  <si>
    <t xml:space="preserve">Regiones </t>
  </si>
  <si>
    <t xml:space="preserve">Departamentos </t>
  </si>
  <si>
    <t>Departamento</t>
  </si>
  <si>
    <t>Cantidad UPA (1)</t>
  </si>
  <si>
    <t>Participación % UPA</t>
  </si>
  <si>
    <t>Producción 2019 (t)(2)</t>
  </si>
  <si>
    <t>Participación % Producción</t>
  </si>
  <si>
    <t>Región Andina</t>
  </si>
  <si>
    <t>Antioquia</t>
  </si>
  <si>
    <t>Boyacá</t>
  </si>
  <si>
    <t>Caldas</t>
  </si>
  <si>
    <t>Cundinamarca</t>
  </si>
  <si>
    <t>Huila</t>
  </si>
  <si>
    <t>Norte de Santander</t>
  </si>
  <si>
    <t>Quindío</t>
  </si>
  <si>
    <t>Risaralda</t>
  </si>
  <si>
    <t>Santander</t>
  </si>
  <si>
    <t>Tolima</t>
  </si>
  <si>
    <t>Región Caribe</t>
  </si>
  <si>
    <t>Atlántico</t>
  </si>
  <si>
    <t>Archipiélago de San Andrés</t>
  </si>
  <si>
    <t>Bolívar</t>
  </si>
  <si>
    <t>Cesar</t>
  </si>
  <si>
    <t>Córdoba</t>
  </si>
  <si>
    <t>La Guajira</t>
  </si>
  <si>
    <t>Magdalena</t>
  </si>
  <si>
    <t>Sucre</t>
  </si>
  <si>
    <t>Región Pacífica</t>
  </si>
  <si>
    <t>Cauca</t>
  </si>
  <si>
    <t>Chocó</t>
  </si>
  <si>
    <t>Nariño</t>
  </si>
  <si>
    <t>Valle del Cauca</t>
  </si>
  <si>
    <t>Región Orinoquía</t>
  </si>
  <si>
    <t>Arauca</t>
  </si>
  <si>
    <t>Casanare</t>
  </si>
  <si>
    <t>Meta</t>
  </si>
  <si>
    <t>Vichada</t>
  </si>
  <si>
    <t>Región Amazonía</t>
  </si>
  <si>
    <t>Amazonas</t>
  </si>
  <si>
    <t>Caquetá</t>
  </si>
  <si>
    <t>Guainía</t>
  </si>
  <si>
    <t>Guaviare</t>
  </si>
  <si>
    <t>Putumayo</t>
  </si>
  <si>
    <t>Vaupés</t>
  </si>
  <si>
    <t>Fuente: Documento Análisis Situacional - POP Cadena  de la Acuicultura 2024</t>
  </si>
  <si>
    <t>Unidades productivas: 36.228 Plantas de proceso: 17</t>
  </si>
  <si>
    <t>MAPEO DE CIFRAS PUBLICADAS POR LA AUNAP PARA PROYECCION DE ESCENARIOS DEL POP</t>
  </si>
  <si>
    <t>CIFRAS AUNAP REPORTADAS DOCUMENTOS POP</t>
  </si>
  <si>
    <t>ESCENARIOS POP</t>
  </si>
  <si>
    <t>TIPO DE PRODUCTORES</t>
  </si>
  <si>
    <t>AUNAP 2022</t>
  </si>
  <si>
    <t>AUNAP 2023</t>
  </si>
  <si>
    <t>TENDENCIAL</t>
  </si>
  <si>
    <t>PROYECCION PRIMER AÑO</t>
  </si>
  <si>
    <t xml:space="preserve">Subtotal </t>
  </si>
  <si>
    <t>NÚMERO UPP</t>
  </si>
  <si>
    <t>FORMALIZACION</t>
  </si>
  <si>
    <t>Acuicultores de Subsistencia</t>
  </si>
  <si>
    <t>Incrementar 2%*</t>
  </si>
  <si>
    <t>Pequeños</t>
  </si>
  <si>
    <t>?</t>
  </si>
  <si>
    <t xml:space="preserve"> ? </t>
  </si>
  <si>
    <t>Medianos</t>
  </si>
  <si>
    <t>Incrementar 3% y mantener 80% renovaciones**</t>
  </si>
  <si>
    <t>Nuevas UPP</t>
  </si>
  <si>
    <t>Grandes</t>
  </si>
  <si>
    <t>Renovaciones</t>
  </si>
  <si>
    <t xml:space="preserve"> Número de UPP 2022 AUNAP </t>
  </si>
  <si>
    <t> </t>
  </si>
  <si>
    <t>Número de UPP 2023 AUNAP***</t>
  </si>
  <si>
    <t>Número de UPP Formalizadas 2023 AUNAP</t>
  </si>
  <si>
    <t>* Este porcentaje es para Pequeños y de Subsistencia.</t>
  </si>
  <si>
    <t>**Este porcentaje es para Medianos y Grandes</t>
  </si>
  <si>
    <t>***Hay un aumento de 152 UPP del 2022 al 2023, o sea un crecimiento del 0,42%.  No hay en prospectiva cifras de crecimiento de UPP, solo de toneladas.</t>
  </si>
  <si>
    <t>1. Costos/Gastos de Personal</t>
  </si>
  <si>
    <t xml:space="preserve">a) Honorarios </t>
  </si>
  <si>
    <t>Tabla de Honorarios Contratos de Prestación de Servicios</t>
  </si>
  <si>
    <t>Categorías</t>
  </si>
  <si>
    <t>Descripción</t>
  </si>
  <si>
    <t>Valor</t>
  </si>
  <si>
    <t>Unidad</t>
  </si>
  <si>
    <t>Consultor Categoría III Nivel 9</t>
  </si>
  <si>
    <t>TP+MA+70 -79 ME</t>
  </si>
  <si>
    <t>$/mes</t>
  </si>
  <si>
    <t>Consultor Categoría III Nivel 8</t>
  </si>
  <si>
    <t>TP+MA + 60 - 69 ME</t>
  </si>
  <si>
    <t>Consultor Categoría III Nivel 7</t>
  </si>
  <si>
    <t>TP+MA + 50 - 59 ME</t>
  </si>
  <si>
    <t>Consultor Categoría III Nivel 6</t>
  </si>
  <si>
    <t>TP+MA + 40 - 49 ME</t>
  </si>
  <si>
    <t>Consultor Categoría III Nivel 5</t>
  </si>
  <si>
    <t>TP+E+ 46 - 51 ME</t>
  </si>
  <si>
    <t>Abreviaciones:</t>
  </si>
  <si>
    <t>Consultor Categoría III Nivel 4</t>
  </si>
  <si>
    <t>TP+E+ 41 - 45 ME</t>
  </si>
  <si>
    <t>Consultor Categoría III Nivel 3</t>
  </si>
  <si>
    <t>TP+E+ 35 - 40 ME</t>
  </si>
  <si>
    <t>TB</t>
  </si>
  <si>
    <t>Titulo de bachiller o diploma de bachiller</t>
  </si>
  <si>
    <t>Consultor Categoría III Nivel 2</t>
  </si>
  <si>
    <t>TP+E+ 29 - 34 ME</t>
  </si>
  <si>
    <t>TFTP</t>
  </si>
  <si>
    <t>Título de formación técnica profesional</t>
  </si>
  <si>
    <t>Consultor Categoría III Nivel 1</t>
  </si>
  <si>
    <t>TP+E+ 23 - 28 ME</t>
  </si>
  <si>
    <t>TFT</t>
  </si>
  <si>
    <t>Titulo de formación tecnológica</t>
  </si>
  <si>
    <t>Consultor Categoría II Nivel 0</t>
  </si>
  <si>
    <t>TP+E+ 17 - 22 ME</t>
  </si>
  <si>
    <t>TP</t>
  </si>
  <si>
    <t>Titulo Profesional</t>
  </si>
  <si>
    <t>Consultor Categoría II Nivel 9</t>
  </si>
  <si>
    <t>TP+E+ 11 - 16 ME</t>
  </si>
  <si>
    <t>E</t>
  </si>
  <si>
    <t>Titulo de Posgrado en la modalidad de especialización</t>
  </si>
  <si>
    <t>Consultor Categoría II Nivel 8</t>
  </si>
  <si>
    <t>TP+E+ 5 - 10 ME</t>
  </si>
  <si>
    <t>MA</t>
  </si>
  <si>
    <t>Titulo de posgrado en la modalidad de maestría</t>
  </si>
  <si>
    <t>Consultor Categoría II Nivel 7</t>
  </si>
  <si>
    <t>TP + 25 - 33 ME</t>
  </si>
  <si>
    <t>ME</t>
  </si>
  <si>
    <t>Meses de Experiencia</t>
  </si>
  <si>
    <t>Consultor Categoría II Nivel 6</t>
  </si>
  <si>
    <t>TP + 18 - 24 ME</t>
  </si>
  <si>
    <t>Consultor Categoría II Nivel 5</t>
  </si>
  <si>
    <t>TP + 10 - 17 ME</t>
  </si>
  <si>
    <t>Consultor Categoría II Nivel 4</t>
  </si>
  <si>
    <t>TP + 1 - 9 ME</t>
  </si>
  <si>
    <t>Consultor Categoría II Nivel 3</t>
  </si>
  <si>
    <t>TP + 0 ME</t>
  </si>
  <si>
    <t>Consultor Categoría II Nivel 2</t>
  </si>
  <si>
    <t>TFT + 15 - 18 ME</t>
  </si>
  <si>
    <t>Consultor Categoría II Nivel 1</t>
  </si>
  <si>
    <t>TFT + 6 - 14 ME</t>
  </si>
  <si>
    <t>TFT + 12 - 14 ME</t>
  </si>
  <si>
    <t>Consultor Categoría I Nivel 8</t>
  </si>
  <si>
    <t>TFT+3-11 ME</t>
  </si>
  <si>
    <t>Consultor Categoría I Nivel 7</t>
  </si>
  <si>
    <t>TFTP + 3-11 ME</t>
  </si>
  <si>
    <t>Consultor Categoría I Nivel 6</t>
  </si>
  <si>
    <t>TFTP + 0  - 3 ME</t>
  </si>
  <si>
    <t>Consultor Categoría I Nivel 5</t>
  </si>
  <si>
    <t>TFTP +9-12 ME</t>
  </si>
  <si>
    <t>Consultor Categoría I Nivel 4</t>
  </si>
  <si>
    <t>TFTP +3-6 ME</t>
  </si>
  <si>
    <t>Consultor Categoría I Nivel 3</t>
  </si>
  <si>
    <t>TFTP + 0 -5 ME</t>
  </si>
  <si>
    <t>Consultor Categoría I Nivel 2</t>
  </si>
  <si>
    <t>TB + 25-36 ME</t>
  </si>
  <si>
    <t>Consultor Categoría I Nivel 1</t>
  </si>
  <si>
    <t>TB +13-24 ME</t>
  </si>
  <si>
    <t>Consultor Categoría I Nivel 0</t>
  </si>
  <si>
    <t>TB +0 -12 ME</t>
  </si>
  <si>
    <t>Fuente: Valores referencia obtenidos de la Resolución 3483 del 23 de diciembre de 2022 DNP,  "Por medio del cual se adopta la tabla de honorarios para la celebración de Contratos de Prestación de Servicios Profesionales y de Apoyo a la Gestión y se establecen otras disposiciones ", a los valores de la resolución se incrementa el 9,07% del PIB para 2024.</t>
  </si>
  <si>
    <t>https://colaboracion.dnp.gov.co/CDT/Contratación/Resoluci%c3%b3n%203483%20de%202022.pdf?</t>
  </si>
  <si>
    <t>a. Tabla gastos de alojamiento, alimentación y transporte local por categoría (Para contratistas)</t>
  </si>
  <si>
    <t>Honorarios</t>
  </si>
  <si>
    <t>Nota: Cubre gastos de alojamiento y alimentación</t>
  </si>
  <si>
    <t>Fuente: Valores referencia obtenidos de la Resolución 3483 del 23 de diciembre de 2022 DNP,  "Por medio del cual se adopta la tabla de honorarios para la celebración de Contratos de Prestación de Servicios Profesionales y de Apoyo a la Gestión y se establecen otras disposiciones ",  a los valores de la resolución se incrementa el 9,07% del PIB para 2024.</t>
  </si>
  <si>
    <t xml:space="preserve">Trayectos </t>
  </si>
  <si>
    <t xml:space="preserve">Valor ida y vuelta </t>
  </si>
  <si>
    <t xml:space="preserve">Bogotá- Bucaramanga </t>
  </si>
  <si>
    <t>Bogotá -Medellín</t>
  </si>
  <si>
    <t xml:space="preserve">Bogotá- Neiva </t>
  </si>
  <si>
    <t xml:space="preserve">Bogotá- Ibagué </t>
  </si>
  <si>
    <t>Bogotá- Tumaco</t>
  </si>
  <si>
    <t>Bogotá- Valledupar</t>
  </si>
  <si>
    <t>Bogotá - Manizales</t>
  </si>
  <si>
    <t>Bogotá - Cali</t>
  </si>
  <si>
    <t>Bogotá - Cartagena</t>
  </si>
  <si>
    <t>Bogotá- Villavicencio</t>
  </si>
  <si>
    <t>Bogotá - Yopal</t>
  </si>
  <si>
    <t>Bogotá - Mitú</t>
  </si>
  <si>
    <t>Bogotá - San José del Guaviare</t>
  </si>
  <si>
    <t>Bogotá - Pereira</t>
  </si>
  <si>
    <t>Valor promedio ida y regreso</t>
  </si>
  <si>
    <t>Valor aproximado</t>
  </si>
  <si>
    <t xml:space="preserve">Nota: Corresponde a un valor aproximado simple de vuelos de rutas nacionales. </t>
  </si>
  <si>
    <t>Nota. Actualizado el 23 de abril de 2024.</t>
  </si>
  <si>
    <t xml:space="preserve">Fuente: Avianca, Latam, Wingo, Despegar,  Los tiquetes mas baratos y Satena. </t>
  </si>
  <si>
    <t>Países de referencia</t>
  </si>
  <si>
    <t xml:space="preserve">Bogotá - Boston </t>
  </si>
  <si>
    <t>Bogotá - Barcelona</t>
  </si>
  <si>
    <t>Bogotá - Vigo (España)</t>
  </si>
  <si>
    <t>Bogotá - Chile</t>
  </si>
  <si>
    <t>Bogotá - Oslo</t>
  </si>
  <si>
    <t xml:space="preserve">Nota: Corresponde a un valor promedio aproximado simple de vuelos directos internacionales. </t>
  </si>
  <si>
    <t>Nota. Actualizado el 03 de abril de 2024.</t>
  </si>
  <si>
    <t>Calculo Combustible</t>
  </si>
  <si>
    <t>Criterio para cálculo combustible</t>
  </si>
  <si>
    <t>Km por galón</t>
  </si>
  <si>
    <t xml:space="preserve">Valor aprox, por galón de gasolina </t>
  </si>
  <si>
    <t>Categoría por kilómetros</t>
  </si>
  <si>
    <t>Total km por región</t>
  </si>
  <si>
    <t>Galón de gasolina</t>
  </si>
  <si>
    <t xml:space="preserve">Recorrido máximo de 250 km (Ida y Vuelta) </t>
  </si>
  <si>
    <t>Recorrido máximo de 400 km (Ida y Vuelta)</t>
  </si>
  <si>
    <t>Recorrido máximo de 750 km (Ida y Vuelta)</t>
  </si>
  <si>
    <t>Peajes</t>
  </si>
  <si>
    <t>Criterio para cálculo de peajes</t>
  </si>
  <si>
    <t>Valor promedio por peaje</t>
  </si>
  <si>
    <t>Categoría Número Aproximado de tiquetes</t>
  </si>
  <si>
    <t>No. de peajes requeridos</t>
  </si>
  <si>
    <t xml:space="preserve">Valor total </t>
  </si>
  <si>
    <t xml:space="preserve">Total gastos de rodamiento/desplazamiento vehículo propio (rodamiento) </t>
  </si>
  <si>
    <t>Combustible</t>
  </si>
  <si>
    <t>% Reconocido Mantenimiento por viaje</t>
  </si>
  <si>
    <t>Valor total rodamiento</t>
  </si>
  <si>
    <t xml:space="preserve">Para extensionistas se toma el valor de desplazamiento/rodamiento vehículo propio sobre el 60% </t>
  </si>
  <si>
    <t xml:space="preserve">Nota: Este valor se reconoce cuando la persona vive en la zona </t>
  </si>
  <si>
    <t>Tipo de transporte</t>
  </si>
  <si>
    <t xml:space="preserve">Valor por trayecto </t>
  </si>
  <si>
    <t>Valor total ida y vuelta</t>
  </si>
  <si>
    <t>Lancha</t>
  </si>
  <si>
    <t>3. Costos  administrativos</t>
  </si>
  <si>
    <t>a. Alquiler  espacio (Puesto de trabajo)</t>
  </si>
  <si>
    <t>Valores cotizados</t>
  </si>
  <si>
    <t xml:space="preserve">Características del puesto de trabajo </t>
  </si>
  <si>
    <t>Valor mes por persona</t>
  </si>
  <si>
    <r>
      <t xml:space="preserve">Puesto de trabajo fijo con mobiliario (Silla y escritorio), </t>
    </r>
    <r>
      <rPr>
        <b/>
        <sz val="10"/>
        <rFont val="Arial"/>
        <family val="2"/>
      </rPr>
      <t>espacio cerrado</t>
    </r>
  </si>
  <si>
    <r>
      <t xml:space="preserve">Puesto de trabajo fijo con mobiliario (Silla y escritorio) y acceso a Wifi, </t>
    </r>
    <r>
      <rPr>
        <b/>
        <sz val="10"/>
        <rFont val="Arial"/>
        <family val="2"/>
      </rPr>
      <t>espacio</t>
    </r>
    <r>
      <rPr>
        <sz val="10"/>
        <rFont val="Arial"/>
        <family val="2"/>
      </rPr>
      <t xml:space="preserve"> </t>
    </r>
    <r>
      <rPr>
        <b/>
        <sz val="10"/>
        <rFont val="Arial"/>
        <family val="2"/>
      </rPr>
      <t>cerrado</t>
    </r>
  </si>
  <si>
    <r>
      <t xml:space="preserve">Puesto de trabajo no fijo con mobiliario (Silla y escritorio) </t>
    </r>
    <r>
      <rPr>
        <b/>
        <sz val="10"/>
        <rFont val="Arial"/>
        <family val="2"/>
      </rPr>
      <t>espacio abierto</t>
    </r>
  </si>
  <si>
    <r>
      <t xml:space="preserve">Puesto de trabajo no fijo con mobiliario (Silla y escritorio) y acceso a Wifi, </t>
    </r>
    <r>
      <rPr>
        <b/>
        <sz val="10"/>
        <rFont val="Arial"/>
        <family val="2"/>
      </rPr>
      <t>espacio abierto</t>
    </r>
  </si>
  <si>
    <t xml:space="preserve">Valor promedio puesto de trabajo </t>
  </si>
  <si>
    <t>Nota: Tarifas actualizadas Abril 2024</t>
  </si>
  <si>
    <t>b. Computador Portátil</t>
  </si>
  <si>
    <t>Características</t>
  </si>
  <si>
    <t xml:space="preserve">Valores compra </t>
  </si>
  <si>
    <t>Valores alquiler mes</t>
  </si>
  <si>
    <t>34109 - Portátil Gamer Asus TUF Gaming FX506LI15.6" Intel I5 10300H GTX</t>
  </si>
  <si>
    <t>34180 - Portátil Gamer Asus TUF Gaming A15FA507RE AMD Ryzen 7 6800H RTX</t>
  </si>
  <si>
    <t>34175 - Portátil Gamer ROG Zephyrus GA401Q G1414.0" FHD AMD Ryzen 9 590</t>
  </si>
  <si>
    <t>34179 - Portátil Gamer ROG Strix SCAR 15 G533Z IntelCore i9-12900H RTX</t>
  </si>
  <si>
    <t xml:space="preserve">Valor promedio computador portátil </t>
  </si>
  <si>
    <t>c. Computador PC escritorio</t>
  </si>
  <si>
    <t>32359 - PC Gamer Violet TV32 Intel Core i3-10100FGTX 1050 Ti 4GB RAM 8GB</t>
  </si>
  <si>
    <t>PC Gamer Ryujin Intel Core i5 12400 GTX 1660 6GBRam 32GB SSD 960</t>
  </si>
  <si>
    <t>32510 - PC Gamer Orchid TO62 AMD Ryzen 5 5600XRX 6650 XT 8GB RAM 16GB M.</t>
  </si>
  <si>
    <t>32475 - PC Gamer Amethyst TA38 AMD Ryzen 55600X RX 6800 RAM 32GB M.2 512</t>
  </si>
  <si>
    <t>Valor promedio computador PC escritorio</t>
  </si>
  <si>
    <t xml:space="preserve">d. Impresora </t>
  </si>
  <si>
    <t>Impresora multifuncional blanco/negro (Se contempla compra de toners adicional a la carga inicial)</t>
  </si>
  <si>
    <t>Impresora multifuncional full color (Se contempla compra de toners adicional a carga inicial)</t>
  </si>
  <si>
    <t>Nota: Valor incluyen IVA (19%). Tarifas actualizadas Abril 2024.</t>
  </si>
  <si>
    <t xml:space="preserve">Otros costos administrativos </t>
  </si>
  <si>
    <t>Valores cotizados compra y/o alquiler</t>
  </si>
  <si>
    <t>Concepto</t>
  </si>
  <si>
    <t xml:space="preserve">Valor </t>
  </si>
  <si>
    <t>e. Combo teclado mouse (Compra)</t>
  </si>
  <si>
    <t>f. Licencia Software/persona (Compra duración 12 meses)</t>
  </si>
  <si>
    <t>g. Suministros y papelería (compra promedio mes)</t>
  </si>
  <si>
    <t>h. Arrendamiento Oficina (Alquiler de espacio) por mes</t>
  </si>
  <si>
    <t>4. Costos actividades grupales</t>
  </si>
  <si>
    <t>a. Mesas de trabajo presenciales básicas</t>
  </si>
  <si>
    <t xml:space="preserve">Refrigerio y Café </t>
  </si>
  <si>
    <t>Valor total estimado</t>
  </si>
  <si>
    <t>Nota: Se calcula 10 personas máximo</t>
  </si>
  <si>
    <t>b. Mesas de trabajo presenciales ampliadas</t>
  </si>
  <si>
    <t>Refrigerio</t>
  </si>
  <si>
    <t>Auditorio</t>
  </si>
  <si>
    <t>Sonido (incluye amplificación y micrófono)</t>
  </si>
  <si>
    <t>Nota: Auditorio incluye video beam</t>
  </si>
  <si>
    <t>Nota: Se calcula 25 personas máximo</t>
  </si>
  <si>
    <t>c. Mesas de trabajo, talleres y/o eventos virtuales</t>
  </si>
  <si>
    <t xml:space="preserve">Costos de plataforma y/o otros costos </t>
  </si>
  <si>
    <t>Nota: Las mesas de trabajo, eventos y talleres virtuales corresponden al 20% del valor estimado de forma básica presencial</t>
  </si>
  <si>
    <t>d. Talleres, talleres especializados y/ o eventos de divulgación nacionales y/o regionales</t>
  </si>
  <si>
    <t>Almuerzos</t>
  </si>
  <si>
    <t>Estación de café/agua  y otros</t>
  </si>
  <si>
    <t>Material de divulgación y promocional</t>
  </si>
  <si>
    <t xml:space="preserve">e. Días de campo, taller de proceso, giras técnicas, visitas y/o demostraciones de método </t>
  </si>
  <si>
    <t xml:space="preserve">Refrigerio </t>
  </si>
  <si>
    <t>Almuerzo</t>
  </si>
  <si>
    <t>Desplazamiento personas/transporte</t>
  </si>
  <si>
    <t>Nota: Se calcula 45 personas máximo</t>
  </si>
  <si>
    <t xml:space="preserve">5. Capacitación y Formación </t>
  </si>
  <si>
    <t xml:space="preserve">a. Cursos cortos virtuales </t>
  </si>
  <si>
    <t>Intensidad horaria</t>
  </si>
  <si>
    <t>Valor 8 horas</t>
  </si>
  <si>
    <t>Valor 12 horas</t>
  </si>
  <si>
    <t>Valor 24 horas</t>
  </si>
  <si>
    <t>Valor 40horas</t>
  </si>
  <si>
    <t xml:space="preserve">Honorarios docente, experto y/o docente </t>
  </si>
  <si>
    <t xml:space="preserve">Costo plataforma virtual </t>
  </si>
  <si>
    <t>Seguimiento, acompañamiento plataforma</t>
  </si>
  <si>
    <t xml:space="preserve">Material de estudio </t>
  </si>
  <si>
    <t>Valor estimado por persona (Grupos de 25 personas)</t>
  </si>
  <si>
    <t>Nota: Para el caso honorarios se calcula un estimado de acuerdo a tarifas universitarias (Externado, Sabana y Jorge Tadeo Lozano) Abril 2024</t>
  </si>
  <si>
    <t xml:space="preserve">b. Cursos cortos presenciales </t>
  </si>
  <si>
    <t>Valor 16 horas</t>
  </si>
  <si>
    <t>Tiquetes aéreos</t>
  </si>
  <si>
    <t>Gastos de alojamiento y alimentación (Incluye transporte interno)</t>
  </si>
  <si>
    <t>Nota: Para el caso honorarios se calcula un estimado de acuerdo a tarifas universitarias</t>
  </si>
  <si>
    <t xml:space="preserve">Nota: Para el caso los tiquetes aéreos gastos de viaje y alojamiento se calculan teniendo en cuenta que cada sesión es de 8 horas(1 día). Ejemplo: Curso de 40 horas son 5 días de 
         capacitación, por lo que  al docente y/o experto se le calculan 5 tiquetes y gastos de viaje por cada día. </t>
  </si>
  <si>
    <t xml:space="preserve">c. Diplomados  virtuales </t>
  </si>
  <si>
    <t>Valor 80 horas</t>
  </si>
  <si>
    <t>Valor 96 horas</t>
  </si>
  <si>
    <t>Valor 120 horas</t>
  </si>
  <si>
    <t>Costo plataforma virtual (Valor promedio por 4, 5, 6 meses de acuerdo a la intensidad)</t>
  </si>
  <si>
    <t xml:space="preserve">d. Diplomados presenciales </t>
  </si>
  <si>
    <t>Costo total estimado</t>
  </si>
  <si>
    <t>Nota: Para el caso los tiquetes aéreos gastos de viaje y alojamiento se calculan teniendo en cuenta que cada sesión es de 8 horas. Ejemplo: Diplomado de 80 horas,       
        son 10 días de capacitación, por lo que  al docente y/o experto se le calculan 10 tiquetes y gastos de viaje por cada día.</t>
  </si>
  <si>
    <t>e. Formación  tecnológica y/o universitaria</t>
  </si>
  <si>
    <t>Tipo</t>
  </si>
  <si>
    <t>Valor por persona</t>
  </si>
  <si>
    <t xml:space="preserve">Tecnología virtual </t>
  </si>
  <si>
    <t>Tecnología presencial</t>
  </si>
  <si>
    <t xml:space="preserve">Carrera profesional Virtual </t>
  </si>
  <si>
    <t xml:space="preserve">Carrera profesional presencial </t>
  </si>
  <si>
    <t>Nota: Son valores promedio</t>
  </si>
  <si>
    <t xml:space="preserve">f. Especializaciones  </t>
  </si>
  <si>
    <t xml:space="preserve">Especialización virtual </t>
  </si>
  <si>
    <t xml:space="preserve">Especialización presencial </t>
  </si>
  <si>
    <t xml:space="preserve">g. Maestrías </t>
  </si>
  <si>
    <t xml:space="preserve">Maestría virtual </t>
  </si>
  <si>
    <t xml:space="preserve">Maestría presencial </t>
  </si>
  <si>
    <t>h. Doctorados</t>
  </si>
  <si>
    <t xml:space="preserve">Doctorado virtual </t>
  </si>
  <si>
    <t xml:space="preserve">Doctorado presencial </t>
  </si>
  <si>
    <t>6. Promoción  y comunicación</t>
  </si>
  <si>
    <t xml:space="preserve">a. Creación de imagen institucional </t>
  </si>
  <si>
    <t>Corresponde al diseño, realización de slogan, selección de diferentes medios publicitarios, que incluye  la contratación de una agencia creativa  (slogan)  y agencia publicitaria (difusión) es para 2 meses mientras se desarrollo. Esta campaña dura 4 años aprox.</t>
  </si>
  <si>
    <t>b. Campaña de promoción al consumo, fortalecimiento imagen corporativa, material promocional, etc.</t>
  </si>
  <si>
    <t>Incluye diseño, publicidad, estrategias de promoción, realización y participación de eventos, manejo de redes sociales, espacios publicitarios (radio, tv,vallas,prensa etc.), seguimientos, informes de impacto y cobertura entre otras.</t>
  </si>
  <si>
    <t>c. Promoción y comunicación en medios masivos</t>
  </si>
  <si>
    <t>Actividad</t>
  </si>
  <si>
    <t>Valor unitario</t>
  </si>
  <si>
    <t>1. Nota en Televisión Nacional</t>
  </si>
  <si>
    <t>2. Nota en Televisión Regional</t>
  </si>
  <si>
    <t>3. Nota en Prensa Nacional</t>
  </si>
  <si>
    <t>4. Nota en Prensa Regional</t>
  </si>
  <si>
    <t>5. Pauta de  Radio nacional</t>
  </si>
  <si>
    <t>6. Pauta  de  Radio Regional</t>
  </si>
  <si>
    <t>7. Pauta tv Nacional</t>
  </si>
  <si>
    <t>8. Pauta tv Regional</t>
  </si>
  <si>
    <t>9. Pauta Digital redes sociales(Facebook, Instagram, you tube)</t>
  </si>
  <si>
    <t>10. Valla Publicitarias Nacional</t>
  </si>
  <si>
    <t>11. Valla Publicitarias Regionales</t>
  </si>
  <si>
    <t xml:space="preserve">12. Stand promoción regional </t>
  </si>
  <si>
    <t>13. Stand promoción Nacional</t>
  </si>
  <si>
    <t>14. Stand Mercado Campesino</t>
  </si>
  <si>
    <t>15. Stand Feria Internacional</t>
  </si>
  <si>
    <t>1. Nota de televisión nacional: Corresponde a la entrevista a un vocero institucional</t>
  </si>
  <si>
    <t>2. Nota de televisión regional  Corresponde a una entrevista a un vocero institucional en un día de emisión (3 veces al día)</t>
  </si>
  <si>
    <t>3. Notas de prensa nacional: Corresponde una publicación en medio nacional al año, en banner interior, ejemplo una entrevista, un reportaje.</t>
  </si>
  <si>
    <t>4. Notas de prensa regional: Corresponde una publicación en medio regional, un promedio de 3 salidas en un día.  Corresponden a entrevistas a un vocero institucional.</t>
  </si>
  <si>
    <t xml:space="preserve">5. Notas de radio nacional: Es un promedio de salida de 10 pautas al mes. </t>
  </si>
  <si>
    <t xml:space="preserve">6. Notas de radio regional: Es un promedio de salida de 10 pautas al mes. </t>
  </si>
  <si>
    <t xml:space="preserve"> 7. Pauta tv nacional: Corresponde a la elaboración y emisión de la pauta en  un solo canal de televisión en un horario AAA de 15 a 30 segundos con 5 salidas al día. La realización del comercial cuesta alrededor de 20 millones. </t>
  </si>
  <si>
    <t>8. Pauta tv regional: Pauta con 10 salidas al día,  Valor al mes</t>
  </si>
  <si>
    <t xml:space="preserve">10. Vallas publicitarias Nacionales: Incluye el costo de diseño, elaboración y alquiler del sitio de publicación de la valla. 
</t>
  </si>
  <si>
    <t>11. Corresponde al costo de publicar 1 valla por 15 días en 5 ciudades, y la regional corresponde al costo de una valla por 15 días en 5 vías de  entrada a municipios.</t>
  </si>
  <si>
    <t xml:space="preserve">12. Stand promoción Regional y Nacional: Incluye diseño, mobiliario y  alquiler del espacio. </t>
  </si>
  <si>
    <t xml:space="preserve">13. Stand promoción Nacional: Ferias como Agroexpo. </t>
  </si>
  <si>
    <t xml:space="preserve">14. Stand mercado campesino: Ferias en pueblos y/o municipios </t>
  </si>
  <si>
    <t>15. Stand feria internacional</t>
  </si>
  <si>
    <t>d. Promoción y comunicación para correos masivos y mensajes</t>
  </si>
  <si>
    <t xml:space="preserve">Alquiler de plataforma Mailchimp (Anual) </t>
  </si>
  <si>
    <t>Gestión de la plataforma (Anual)</t>
  </si>
  <si>
    <t>Producción de contenidos y envío de correos a la base de datos (Anual)</t>
  </si>
  <si>
    <t>Creación base de datos (Anual)</t>
  </si>
  <si>
    <t>Valor total estimado  2024</t>
  </si>
  <si>
    <t>Nota: Plataforma de e- mail marketing envío de correos masivos</t>
  </si>
  <si>
    <t>e. Promoción comunicación plataformas digitales</t>
  </si>
  <si>
    <t xml:space="preserve">Valor mensual </t>
  </si>
  <si>
    <t>Cantidad de meses</t>
  </si>
  <si>
    <t>Valor total anual</t>
  </si>
  <si>
    <t>Gestión de redes sociales (FB, X, IG,Youtube</t>
  </si>
  <si>
    <t>Creación de contenidos en redes sociales</t>
  </si>
  <si>
    <t>Pauta en redes sociales</t>
  </si>
  <si>
    <t>Seguimiento, creación de estrategia e Impacto de comunicación (Alcance- Personas y seguidores)</t>
  </si>
  <si>
    <t xml:space="preserve">Valor total estimado </t>
  </si>
  <si>
    <t>Pagina web</t>
  </si>
  <si>
    <t xml:space="preserve">Valor total anual </t>
  </si>
  <si>
    <t>Diseño web</t>
  </si>
  <si>
    <t>Dominio, hosting, plugins y complementos</t>
  </si>
  <si>
    <t>Marketing y SEO</t>
  </si>
  <si>
    <t>Mantenimiento</t>
  </si>
  <si>
    <t>Producción de contenidos</t>
  </si>
  <si>
    <t>Nota: Costos anuales</t>
  </si>
  <si>
    <t>f. Herramientas para la promoción y comunicación</t>
  </si>
  <si>
    <t>Valor total</t>
  </si>
  <si>
    <t xml:space="preserve">Videos Clips Testimoniales (Experiencias exitosas, etc.) </t>
  </si>
  <si>
    <t>Estudio fotográfico en cultivo y/o producto</t>
  </si>
  <si>
    <t xml:space="preserve">Drones </t>
  </si>
  <si>
    <t>Nota: Incluye preproducción, postproducción, gastos de desplazamiento (a todo costo)</t>
  </si>
  <si>
    <t xml:space="preserve">g. Proyecto de comunicación radial regional para acuicultores: </t>
  </si>
  <si>
    <t>Cantidad</t>
  </si>
  <si>
    <t>Diseño y estructuración del contenido y el proyecto</t>
  </si>
  <si>
    <t>Coordinación y supervisión programas</t>
  </si>
  <si>
    <t>Asesoría de técnicos en campo de acuerdo a tema</t>
  </si>
  <si>
    <t>Realización, preproducción, producción y locución</t>
  </si>
  <si>
    <t>Emisión de los programas en radio regional</t>
  </si>
  <si>
    <t>h. Material de promoción y divulgación (Impresos,  llaveros, otros)</t>
  </si>
  <si>
    <t xml:space="preserve">i. Material publicitario, de promoción y/o comunicación </t>
  </si>
  <si>
    <t xml:space="preserve">Plegables, brochure </t>
  </si>
  <si>
    <t xml:space="preserve">Flyers </t>
  </si>
  <si>
    <t>Llaveros</t>
  </si>
  <si>
    <t xml:space="preserve">Camisetas </t>
  </si>
  <si>
    <t>Gorras</t>
  </si>
  <si>
    <t>Chalecos</t>
  </si>
  <si>
    <t>Morrales</t>
  </si>
  <si>
    <t>Tulas</t>
  </si>
  <si>
    <t xml:space="preserve">Pendones </t>
  </si>
  <si>
    <t>Nota: Incluye diseño y marcación</t>
  </si>
  <si>
    <t>7. Actividades para comercialización</t>
  </si>
  <si>
    <t>a. Rueda de negocio presencial (10 empresas)</t>
  </si>
  <si>
    <t xml:space="preserve">Tiquetes nacionales </t>
  </si>
  <si>
    <t xml:space="preserve">Tiquetes  internacionales </t>
  </si>
  <si>
    <t>Montaje</t>
  </si>
  <si>
    <t>Estación de aromática/ café y agua</t>
  </si>
  <si>
    <t>Pautas en redes sociales</t>
  </si>
  <si>
    <t>Promoción y divulgación</t>
  </si>
  <si>
    <t>Material promocional</t>
  </si>
  <si>
    <t xml:space="preserve"> Valor aproximado </t>
  </si>
  <si>
    <t>b Rueda de negocio  virtual</t>
  </si>
  <si>
    <t>Pautas en redes sociales/promoción y divulgación</t>
  </si>
  <si>
    <t>Equipo organizador</t>
  </si>
  <si>
    <t>Nota: 20 asistentes</t>
  </si>
  <si>
    <t>c. Participación en ferias comerciales internacionales</t>
  </si>
  <si>
    <t>Tiquetes  internacionales (se calcula 1 experto invitado)</t>
  </si>
  <si>
    <t>Inscripciones</t>
  </si>
  <si>
    <t xml:space="preserve">Stand </t>
  </si>
  <si>
    <t>Valor Participación en ferias comerciales internacionales</t>
  </si>
  <si>
    <t xml:space="preserve">d. Participación en mercados campesinos/ Circuitos cortos de comercialización </t>
  </si>
  <si>
    <t>Cuñas radiales (2)</t>
  </si>
  <si>
    <t>Stands</t>
  </si>
  <si>
    <t>Transporte de acuerdo a requerimiento</t>
  </si>
  <si>
    <t>Valor Participación en mercados campesinos</t>
  </si>
  <si>
    <t xml:space="preserve">Se prevé paquete de  cuñas radiales, stands y transporte para 10  agricultores ida y vuelta. </t>
  </si>
  <si>
    <t>e. Misiones comerciales internacionales</t>
  </si>
  <si>
    <t xml:space="preserve">Valor por persona/empresa </t>
  </si>
  <si>
    <t xml:space="preserve">Tiquete </t>
  </si>
  <si>
    <t>Gastos de viaje</t>
  </si>
  <si>
    <t>Misiones comerciales internacionales</t>
  </si>
  <si>
    <t xml:space="preserve">Nota: Se prevé una misión comercial de 7 días en total, de los cuales 5 días son comerciales. </t>
  </si>
  <si>
    <t xml:space="preserve">f. Elaboración de feria Nacional </t>
  </si>
  <si>
    <t xml:space="preserve">Incluye, alquiler de lugar donde se desarrollará, logística de stands y contratación de expertos </t>
  </si>
  <si>
    <t xml:space="preserve">g. Elaboración feria Regional </t>
  </si>
  <si>
    <t xml:space="preserve">Incluye, alquiler de lugar donde se desarrollará, logística de stands, logística y contratación de expertos </t>
  </si>
  <si>
    <t xml:space="preserve">8. Certificaciones </t>
  </si>
  <si>
    <t>a. Certificaciones Buenas Practicas de Producción Acuícola - BPPA / Producción Primaria</t>
  </si>
  <si>
    <t xml:space="preserve">Actividad o Rubro </t>
  </si>
  <si>
    <t>Valor trabajando esquema Grupal (máx. 10 productores)</t>
  </si>
  <si>
    <t>Valor trabajando esquema individual</t>
  </si>
  <si>
    <t>Consultoría (diagnósticos y apoyo en plan de implementación 1 año)</t>
  </si>
  <si>
    <t>Implementos y equipamiento para mejoras*</t>
  </si>
  <si>
    <t>Análisis Laboratorio requerido por certificaciones</t>
  </si>
  <si>
    <t>Valor total  estimado</t>
  </si>
  <si>
    <t>Valor total aproximación</t>
  </si>
  <si>
    <t>Valor estimado por beneficiario</t>
  </si>
  <si>
    <t>Fuente. Experto - Sara Patricia Bonilla</t>
  </si>
  <si>
    <r>
      <t>Nota: *Incluye los implementos y equipamiento para el alistamiento</t>
    </r>
    <r>
      <rPr>
        <sz val="10"/>
        <color rgb="FFFF0000"/>
        <rFont val="Arial"/>
        <family val="2"/>
      </rPr>
      <t>.  (Esto depende del diagnóstico, y los retos del plan de implementación frente al alcance del estándar)</t>
    </r>
  </si>
  <si>
    <t>Nota:  La inversión dependerá mucho de la línea base y en cualquiera de los casos (grupal o individual) es el mismo valor de forma individual.  En Acuicultura no hay opción de tener bodegas o equipos de uso común bajo certificación.</t>
  </si>
  <si>
    <t>b. Visita Verificación Cumplimiento -  BPM (Buenas Prácticas de Manufacturas) /Plantas de Procesamiento</t>
  </si>
  <si>
    <t>Valor  por unidad productiva</t>
  </si>
  <si>
    <t>Preparación (asistencia técnica para implementación)</t>
  </si>
  <si>
    <t>Análisis de laboratorio (paquete microbiológicos y agua)</t>
  </si>
  <si>
    <t>Programación visita INVIMA  (no tiene costo para el sector)</t>
  </si>
  <si>
    <t>c. Certificaciones  HACCP / Plantas de Procesamiento</t>
  </si>
  <si>
    <t>Preparación (asistencia técnica para implementación + capacitaciones)</t>
  </si>
  <si>
    <t>Certificación HACCP INVIMA con habilitación USA</t>
  </si>
  <si>
    <t>Certificación HACCP INVIMA con habilitación Europa</t>
  </si>
  <si>
    <t xml:space="preserve">d. Certificaciones BAP </t>
  </si>
  <si>
    <t>Planta de Procesamiento</t>
  </si>
  <si>
    <t>Aplicación al Programa (US$275)</t>
  </si>
  <si>
    <t>Valor Auditoria Organismo Acreditado (US$6.430)</t>
  </si>
  <si>
    <t>Valor Programa / Certificado (US$3/Tn - mínimo US$5.000 máximo US$15.000)</t>
  </si>
  <si>
    <t>Cultivo</t>
  </si>
  <si>
    <t>Valor Auditoria Organismo Acreditado (US$3.300)</t>
  </si>
  <si>
    <t>Valor Programa / Certificado (US$1,25/Tn - mínimo US$650 máximo US$5.000)</t>
  </si>
  <si>
    <t>Laboratorio Semilla</t>
  </si>
  <si>
    <t>Valor Programa / Certificado (US$750/año)</t>
  </si>
  <si>
    <t>Planta de Alimento Balanceado</t>
  </si>
  <si>
    <t>Valor Auditoria Organismo Acreditado (US$5.400)</t>
  </si>
  <si>
    <t>Valor Programa / Certificado (US$1,25/10Tn - mínimo US$3.000 máximo US$10.000)</t>
  </si>
  <si>
    <t xml:space="preserve">9. Análisis de laboratorios </t>
  </si>
  <si>
    <r>
      <t>a. Análisis de Calidad de Aguas. (</t>
    </r>
    <r>
      <rPr>
        <sz val="10"/>
        <color rgb="FF000000"/>
        <rFont val="Arial"/>
        <family val="2"/>
      </rPr>
      <t>Deben ser laboratorios acreditados por IDEAM)</t>
    </r>
  </si>
  <si>
    <t xml:space="preserve">Unidad de medida </t>
  </si>
  <si>
    <t xml:space="preserve">Análisis de Calidad de aguas para trámite de Vertimientos </t>
  </si>
  <si>
    <t>Análisis Laboratorio Calidad de aguas  para 57 Parámetros  según rsln 631. (compuesto 24 h)</t>
  </si>
  <si>
    <t>Por unidad productiva</t>
  </si>
  <si>
    <t>Análisis Laboratorio Calidad de aguas,  fisicoquímicos y Microbiológicos para 24 Parámetros (compuesto 8 horas)</t>
  </si>
  <si>
    <r>
      <rPr>
        <b/>
        <sz val="10"/>
        <color theme="1"/>
        <rFont val="Arial"/>
        <family val="2"/>
      </rPr>
      <t>Nota</t>
    </r>
    <r>
      <rPr>
        <sz val="10"/>
        <color theme="1"/>
        <rFont val="Arial"/>
        <family val="2"/>
      </rPr>
      <t>: el tipo de Análisis lo determina la corporación, hay algunas que exigen el total de la 631 (para Otros, porque en la rsln no está específica para acuicultura)</t>
    </r>
  </si>
  <si>
    <t xml:space="preserve">Análisis de Calidad de aguas para Pago de Tasas (Uso Y Retributiva) </t>
  </si>
  <si>
    <t>Análisis Laboratorio de aguas en Bocatoma y vertimiento de SST Y DBO5, Análisis compuesto (8Horas)</t>
  </si>
  <si>
    <t>Análisis de Calidad de aguas para planta de proceso</t>
  </si>
  <si>
    <t xml:space="preserve">*Análisis Laboratorio de aguas en vertimiento de la planta rsln 2115 ( agua potable  para consumo)  </t>
  </si>
  <si>
    <t>Por Planta de proceso</t>
  </si>
  <si>
    <t>**Análisis Laboratorio de aguas en vertimiento de la planta residual</t>
  </si>
  <si>
    <t xml:space="preserve">* Lo realizan  por exigencia de certificación HACCP Planta </t>
  </si>
  <si>
    <t>** Lo realizan para  cumplimiento certificación BAP Según resol. 1256 de 2021 (Art. 5)</t>
  </si>
  <si>
    <t>b. Análisis de  Suelos : Se solicita para el trámite de concesión por Reusó</t>
  </si>
  <si>
    <t xml:space="preserve">Laboratorio de Suelos </t>
  </si>
  <si>
    <t>Análisis de permeabilidad y dureza</t>
  </si>
  <si>
    <t>Fuente. Experto - Elizabeth Rodríguez</t>
  </si>
  <si>
    <t>c. Análisis Bromatológico de la carne (pescado)</t>
  </si>
  <si>
    <t xml:space="preserve">Análisis de carne </t>
  </si>
  <si>
    <t>Análisis bromatológico de la carne (metales pesados)</t>
  </si>
  <si>
    <t xml:space="preserve">Por muestra </t>
  </si>
  <si>
    <t>Análisis Presuntivo de antibióticos en carne</t>
  </si>
  <si>
    <t xml:space="preserve">10 . Incentivos </t>
  </si>
  <si>
    <t>a. Apoyo Buenas Prácticas de Producción de la Acuicultura - (BPPA)</t>
  </si>
  <si>
    <t>Valor certificación por unidad productiva</t>
  </si>
  <si>
    <t xml:space="preserve">Valor Máximo Cofinanciación </t>
  </si>
  <si>
    <t>Certificaciones  HACCP / Plantas de Procesamiento</t>
  </si>
  <si>
    <t xml:space="preserve">Convocatoria Fiducoldex, operada por Colombia Productiva, Mincomercio. </t>
  </si>
  <si>
    <t>1. LEC DESARROLLO PRODUCTIVO</t>
  </si>
  <si>
    <t>Fuente: Manual de servicios FINAGRO 2024. https://www.finagro.com.co/sites/default/files/field_tst_pdf_attached/node/2024-03/Titulo%204%20LEC_0_0.pdf</t>
  </si>
  <si>
    <t>Sostenimiento pecuario, acuicola,pesca, zoocria y apícola</t>
  </si>
  <si>
    <t xml:space="preserve">Período de Reconocimiento del subsidio </t>
  </si>
  <si>
    <t xml:space="preserve">El plazo máximo de reconocimiento del subsidio será de hasta de cinco (5) años y podrán  tener un periodo de gracia de hasta un (1) año. </t>
  </si>
  <si>
    <t xml:space="preserve">Concepto </t>
  </si>
  <si>
    <t xml:space="preserve">Tilapia </t>
  </si>
  <si>
    <t xml:space="preserve">Trucha </t>
  </si>
  <si>
    <t>Cachama</t>
  </si>
  <si>
    <t xml:space="preserve">Camarón </t>
  </si>
  <si>
    <t>Insumos (Semilla y alimento)</t>
  </si>
  <si>
    <t>Mano de obra</t>
  </si>
  <si>
    <t>Mantenimiento (adecuación)</t>
  </si>
  <si>
    <t>Condiciones financieras (Tasa de redescuento, de intereses al beneficiario y de subsidio)</t>
  </si>
  <si>
    <t>Se establece el siguiente esquema de reconocimiento del subsidio a la tasa final al productor, teniendo en cuenta los dos niveles de priorización:</t>
  </si>
  <si>
    <t xml:space="preserve">Procesamiento </t>
  </si>
  <si>
    <t xml:space="preserve">Otros costos variables </t>
  </si>
  <si>
    <t>Otros (imprevistos)</t>
  </si>
  <si>
    <t>LEC Desarrollo Productivo</t>
  </si>
  <si>
    <t>Nota: En el ejercicio se estima para 1 tonelada producida por especie</t>
  </si>
  <si>
    <t>Tipo de Productor</t>
  </si>
  <si>
    <t>Nivel 1</t>
  </si>
  <si>
    <t>Nivel 2</t>
  </si>
  <si>
    <t>Subsidio Adicional*</t>
  </si>
  <si>
    <t>Subsidio</t>
  </si>
  <si>
    <t>Tasa de interés con subsidio</t>
  </si>
  <si>
    <t>Capital de trabajo para procesos de comercialización y transformación de la producción agropecuaria realizada directamente por los productores o por los esquemas asociativos o de integración.</t>
  </si>
  <si>
    <t>Pequeño Productor de Bajos Ingresos</t>
  </si>
  <si>
    <t>IBR - 5,2%</t>
  </si>
  <si>
    <t>IBR - 2,2%</t>
  </si>
  <si>
    <t>Pequeño Productor</t>
  </si>
  <si>
    <t>IBR - 4,2%</t>
  </si>
  <si>
    <t>IBR - 1,2%</t>
  </si>
  <si>
    <t xml:space="preserve">Procesamiento y Transformación </t>
  </si>
  <si>
    <t>Pequeño Productor - Esquema Asociativo</t>
  </si>
  <si>
    <t>IBR - 6%</t>
  </si>
  <si>
    <t>IBR - 5,1%</t>
  </si>
  <si>
    <t>Tilapia y Trucha</t>
  </si>
  <si>
    <t>Pequeño Productor - Esquema de Integración</t>
  </si>
  <si>
    <t>IBR - 3,2%</t>
  </si>
  <si>
    <t xml:space="preserve">En las 2 especies se requiere maquinaria especial para retirar la carne del hueso, molino, embutidora neumática y en Tilapia maquina para retirar la piel </t>
  </si>
  <si>
    <t>Mediano Productor</t>
  </si>
  <si>
    <t>IBR - 0,4%</t>
  </si>
  <si>
    <t>IBR</t>
  </si>
  <si>
    <t>Mediano Productor - Esquema Asociativo Simplificado</t>
  </si>
  <si>
    <t>IBR - 5,0%</t>
  </si>
  <si>
    <t>IBR - 3,0%</t>
  </si>
  <si>
    <t>Mediano Productor - Esquema de Integración</t>
  </si>
  <si>
    <t>IBR - 1,4%</t>
  </si>
  <si>
    <t>LEC - Desarrollo Productivo - Población calificada como víctima, población desmovilizada, reinsertada y reincorporada y población vinculada a los programas PNIS.</t>
  </si>
  <si>
    <t xml:space="preserve">Comercialización </t>
  </si>
  <si>
    <t>Infraestructura cadena de frío</t>
  </si>
  <si>
    <t>IBR - 8%</t>
  </si>
  <si>
    <t>Transporte (Turbo NPR, con thermo king)</t>
  </si>
  <si>
    <t>IBR - 6,0%</t>
  </si>
  <si>
    <t>Sistema de empaque</t>
  </si>
  <si>
    <t>IBR - 5,8%</t>
  </si>
  <si>
    <t xml:space="preserve">Fuentes: Internet proveedores </t>
  </si>
  <si>
    <t>LEC - Desarrollo Productivo – Mujer Rural</t>
  </si>
  <si>
    <t>Capital de trabajo para el desarrollo de actividades que garanticen la bioseguridad y control de enfermedades de los predios.</t>
  </si>
  <si>
    <t>IBR - 7,0%</t>
  </si>
  <si>
    <t>IBR - 6,1%</t>
  </si>
  <si>
    <t xml:space="preserve">Kit de bioseguridad (cultivo) </t>
  </si>
  <si>
    <t xml:space="preserve">Diagnostico sanitario (Control de enfermedades) </t>
  </si>
  <si>
    <t xml:space="preserve">Consultoría </t>
  </si>
  <si>
    <t xml:space="preserve">Nota: El ejercicio se realiza sobre 13 hectáreas productivas para tilapia, trucha y cachama. Para el caso de Camarón 30 hectáreas. </t>
  </si>
  <si>
    <t>Reparación y/o mejoramiento de obras de adecuación e infraestructura para la producción primaria.</t>
  </si>
  <si>
    <t xml:space="preserve">Se incluye reparación de mallas y jaulas, estanques,  estaciones de energía , bocatomas, entre otros. </t>
  </si>
  <si>
    <t>Equipos usados o reparación de equipos manejo recurso hídrico en proyectos pecuarios, acuícolas y de pesca</t>
  </si>
  <si>
    <t>Sistema de bombeo, maquinaria, sistema de aireación, red hidráulica, equipos de pesca, entre otros</t>
  </si>
  <si>
    <t>2. LEC DESARROLLO PRODUCTIVO REACTIVACIÓN AGROPECUARIA</t>
  </si>
  <si>
    <t>Pueden acceder a esta LEC, operaciones registradas y activas en FINAGRO, que inicialmente estuvieron dirigidas a la financiación de procesos de producción primaria y las relacionadas directamente a dichos procesos productivos en las siguientes actividades</t>
  </si>
  <si>
    <t>El plazo máximo de reconocimiento del subsidio para la operación normalizada será de hasta de cinco (5) años y podrán tener un periodo de gracia de hasta un (1) año.</t>
  </si>
  <si>
    <t>LEC - Reactivación Agropecuaria</t>
  </si>
  <si>
    <t>Valor total proyecto</t>
  </si>
  <si>
    <t>IBR - 3%</t>
  </si>
  <si>
    <t>LEC – Reactivación Agropecuaria - Población calificada como víctima, población desmovilizada, reinsertada y reincorporada y población vinculada a los programas PNIS.</t>
  </si>
  <si>
    <t>LEC – Reactivación Agropecuaria – Mujer Rural</t>
  </si>
  <si>
    <t>IBR - 7%</t>
  </si>
  <si>
    <t>LEC REFORMA AGRARIA</t>
  </si>
  <si>
    <t>Pueden acceder a esta LEC:
a) La compra de tierras para uso en actividades agropecuarias.
b) Los gastos relacionados con la compra de tierras para uso en actividades agropecuarias, tales como: gastos de documentación del predio, estudios jurídicos y técnicos, derechos notariales, gastos de registro, y pago de impuestos.</t>
  </si>
  <si>
    <t>El plazo de reconocimiento del subsidio será hasta de veinte (20) años, incluidos hasta tres
(3) años de periodo de gracia.</t>
  </si>
  <si>
    <t>Se establece el siguiente esquema de reconocimiento del subsidio a la tasa final al productor, teniendo en cuenta los dos niveles de priorización</t>
  </si>
  <si>
    <t>La compra de tierras para uso en actividades agrícolas, pecuarias, piscícolas, apícolas, avícolas, forestales, acuícolas, de zoocría y pesqueras.</t>
  </si>
  <si>
    <t>LEC – Reforma Agraria</t>
  </si>
  <si>
    <t>Tilapia y Cachama</t>
  </si>
  <si>
    <t>Trucha</t>
  </si>
  <si>
    <t>Valor compra por hectárea</t>
  </si>
  <si>
    <t>IBR + 2,7%</t>
  </si>
  <si>
    <t>IBR + 3,7%</t>
  </si>
  <si>
    <t>IBR + 4,7%</t>
  </si>
  <si>
    <t>IBR - 0,2%</t>
  </si>
  <si>
    <t>IBR + 0,8%</t>
  </si>
  <si>
    <t>IBR + 1,7%</t>
  </si>
  <si>
    <t>IBR + 6,5%</t>
  </si>
  <si>
    <t>IBR + 7,5%</t>
  </si>
  <si>
    <t>IBR + 0,9%</t>
  </si>
  <si>
    <t>IBR + 1,9%</t>
  </si>
  <si>
    <t>IBR + 4,5%</t>
  </si>
  <si>
    <t>IBR + 5,5%</t>
  </si>
  <si>
    <t>LEC – Reforma Agraria - Población calificada como víctima, población desmovilizada, reinsertada y reincorporada y población vinculada a los programas PNIS.</t>
  </si>
  <si>
    <t>IBR - 3,1%</t>
  </si>
  <si>
    <t>IBR - 2,1%</t>
  </si>
  <si>
    <t>IBR - 1,1%</t>
  </si>
  <si>
    <t>IBR - 0,1%</t>
  </si>
  <si>
    <t xml:space="preserve">ICR Incentivo a la Capitalización Rural </t>
  </si>
  <si>
    <t>Para maquinaria y equipos  importados directamente por el beneficiario, la antigüedad del  gasto se contará hasta la fecha de levante indicada en la Declaración de Importación expedida por la DIAN.</t>
  </si>
  <si>
    <t>Para maquinaria y equipo  comprados a través de  distribuidores nacionales  autorizados, se entenderá como  fecha de terminación de la  inversión la señalada en la factura  cambiaria de compraventa  debidamente cancelada. Cuando el  pago se pacte por cuotas, el último  pago o cancelación será el que se  tendrá en cuenta.</t>
  </si>
  <si>
    <t>Para la liquidación del incentivo en  caso de destinos de plantación y  mantenimiento de cultivos de tardío  rendimiento, se tendrán en  cuenta los costos de establecimiento como preparación del terreno, material vegetal, insumos, mano de obra,  construcción de canales de riego y drenaje</t>
  </si>
  <si>
    <t>Bolsa 1: Municipios  Nivel 1, los municipios del litoral pacifico, los municipios PDET y los municipios de  la región insular.</t>
  </si>
  <si>
    <t>Bolsa 2: Municipios
Nivel 2 El resto de los
municipios del país.</t>
  </si>
  <si>
    <t>Monto máximo de  incentivo 8.700 unidades  UVB – unidades de  valor básico  (10.951)  $95.273.700</t>
  </si>
  <si>
    <t>Proyecto</t>
  </si>
  <si>
    <t xml:space="preserve">Pequeño productor y de subsistencia </t>
  </si>
  <si>
    <t>Mediano productor</t>
  </si>
  <si>
    <t xml:space="preserve">TASA DE INTERES </t>
  </si>
  <si>
    <t>La tasa final de interés que oscila entre 16,5% a 19% efectiva anual.</t>
  </si>
  <si>
    <t>Implementación de los sistemas o plantas de tratamiento de residuos, desechos animales para la generación de abonos orgánicos</t>
  </si>
  <si>
    <t xml:space="preserve">IBR + 6% </t>
  </si>
  <si>
    <t>Inversión en infraestructura, maquinaria y equipos nuevos e implementación de sistemas de labranza sostenible y de conservación, orientado al uso de nuevas tecnologías</t>
  </si>
  <si>
    <t>IBR + 8,5</t>
  </si>
  <si>
    <t>Implementación de medidas para la preservación y/o restauración de las rondas hídricas, Inversiones nuevas en infraestructura de sistemas de manejo de vertimiento, reutilización de aguas.</t>
  </si>
  <si>
    <t xml:space="preserve"> Inversiones en infraestructura para eficiencia energética e implementación de proyectos generadores de energía a partir de Fuentes no Convencionales de Energía -FNCE.</t>
  </si>
  <si>
    <t xml:space="preserve">Sistema complementario de Energía fotovoltaíco. Ahora están solicitando diseño previos  con ing especializados y certificar los proyectos.(UPME, electrificadora, Retie) </t>
  </si>
  <si>
    <t>INFORMACIÓN EMPRESAS</t>
  </si>
  <si>
    <t xml:space="preserve">Clasificación de las empresas </t>
  </si>
  <si>
    <t xml:space="preserve">UVT (Unidad de Valor Tributario- DIAN 2023) </t>
  </si>
  <si>
    <t>Resolución 000187 de 2023, mediante la cual fijó el valor de la UVT (actualizada Abril 2024)</t>
  </si>
  <si>
    <t>Empresas sector Comercio</t>
  </si>
  <si>
    <t>Clasificación DIAN</t>
  </si>
  <si>
    <t>Valor de los ingresos</t>
  </si>
  <si>
    <t xml:space="preserve">Microempresas </t>
  </si>
  <si>
    <t>Pequeñas Empresas</t>
  </si>
  <si>
    <t>Medianas Empresas</t>
  </si>
  <si>
    <t>Grandes Empresas</t>
  </si>
  <si>
    <t>Microempresa: Aquella cuyos ingresos por actividades ordinarias anuales sean inferiores o iguales a 44.769 UVT.
Pequeña empresa: Aquella cuyos ingresos por actividades ordinarias anuales sean superiores a 44.769 UVT, e inferiores o iguales a 431.196 UVT.
Mediana empresa: Aquella cuyos ingresos por actividades ordinarias anuales sean superiores a 431.196 UVT, e inferiores o iguales a 2.160.692 UVT.
Gran empresa: Aquella cuyos ingresos por actividades ordinarias anuales sean superiores a 2.160.692 UVT.</t>
  </si>
  <si>
    <t>Empresas sector Servicios</t>
  </si>
  <si>
    <t>* Microempresa: Aquella cuyos ingresos por actividades ordinarias anuales sean inferiores o iguales a 32.988 UVT.
Pequeña empresa: Aquella cuyos ingresos por actividades ordinarias anuales sean superiores a 32.988 UVT, e inferiores o iguales a 131.951 UVT.
Mediana empresa: Aquella cuyos ingresos por actividades ordinarias anuales sean superiores a 131.951 UVT, e inferiores o iguales a 483.034 UVT.
Gran empresa: Aquella cuyos ingresos por actividades ordinarias anuales sean superiores a 483.034 UVT.</t>
  </si>
  <si>
    <t>Empresas sector Manufacturas</t>
  </si>
  <si>
    <t>Microempresa: Aquella cuyos ingresos por actividades ordinarias anuales sean inferiores o iguales a 23.563 UVT.
Pequeña empresa: Aquella cuyos ingresos por actividades ordinarias anuales sean superiores a 23.563 UVT, e inferiores o iguales a 204.995 UVT.
Mediana empresa: Aquella cuyos ingresos por actividades ordinarias anuales sean superiores a 204.995 UVT, e inferiores o iguales a 1.736.565 UVT.
Gran empresa: Aquella cuyos ingresos por actividades ordinarias anuales sean superiores a 1.736.565 UVT.</t>
  </si>
  <si>
    <t xml:space="preserve">Tabla clasificación productores  para incentivos </t>
  </si>
  <si>
    <t>Tipo de productor</t>
  </si>
  <si>
    <t>Activos totales (U.V.T)</t>
  </si>
  <si>
    <t>Ingresos brutos anuales (U.V.T)</t>
  </si>
  <si>
    <t>Activos totales ($)</t>
  </si>
  <si>
    <t>Ingresos brutos anuales ($)</t>
  </si>
  <si>
    <t xml:space="preserve">Desde </t>
  </si>
  <si>
    <t>Hasta</t>
  </si>
  <si>
    <t>Pequeño productor de ingresos bajos</t>
  </si>
  <si>
    <t xml:space="preserve">Pequeño productor </t>
  </si>
  <si>
    <t xml:space="preserve">Gran productor </t>
  </si>
  <si>
    <t>* Fuente Finagro. Nueva clasificación de productor agropecuario a partir del 1 de febrero de 2023. Circular 3 de 2023, que implementó las Resoluciones N° 2 y 3 de 2022 de la CNCA. 
Valor en pesos calculado en UVT $47.065 de 2024</t>
  </si>
  <si>
    <t xml:space="preserve">UVT (Unidad de Valor Tributario- DIAN 2024) </t>
  </si>
  <si>
    <t>Resolución 000187 de 2023, mediante la cual fijó el valor de la UVT</t>
  </si>
  <si>
    <t>% Emprendimiento</t>
  </si>
  <si>
    <t>% Incentivo Emprendimiento y fortalecimiento</t>
  </si>
  <si>
    <t>Valor Incentivo Emprendimiento y fortalecimiento</t>
  </si>
  <si>
    <t xml:space="preserve">Pequeñas Empresas </t>
  </si>
  <si>
    <t>% Incentivo a la calidad y agregación del producto</t>
  </si>
  <si>
    <t xml:space="preserve">% Incentivo </t>
  </si>
  <si>
    <t>Valor Incentivo a la calidad y agregación del producto</t>
  </si>
  <si>
    <t>%Integración</t>
  </si>
  <si>
    <t>Valor Incentivo Integración</t>
  </si>
  <si>
    <t>%Empaque</t>
  </si>
  <si>
    <t>Valor Incentivo Empaque</t>
  </si>
  <si>
    <t>% Escalamiento productos</t>
  </si>
  <si>
    <t>% Incentivo Escalamiento productos</t>
  </si>
  <si>
    <t>Valor incentivo Escalamiento productos</t>
  </si>
  <si>
    <t xml:space="preserve">% Exportación </t>
  </si>
  <si>
    <t>Medianas Empresas (Productores medianos de acuerdo a la clasificación de sistema financiero)</t>
  </si>
  <si>
    <t>Valor Tablet</t>
  </si>
  <si>
    <t xml:space="preserve">Computador portátil </t>
  </si>
  <si>
    <t>Valor pago servicio internet mensual</t>
  </si>
  <si>
    <t>Valor pago servicio internet anual</t>
  </si>
  <si>
    <t>% Escalamiento Modelos</t>
  </si>
  <si>
    <t>% Incentivo Escalamiento modelos</t>
  </si>
  <si>
    <t>Empresas Manufactureras</t>
  </si>
  <si>
    <t xml:space="preserve">%  estimado para innovación </t>
  </si>
  <si>
    <t>Valor estimado para aplicar incentivo</t>
  </si>
  <si>
    <t>% Estimado para apoyo a la innovación</t>
  </si>
  <si>
    <t>Valor estimado incentivo</t>
  </si>
  <si>
    <t>Valor incentivo</t>
  </si>
  <si>
    <t xml:space="preserve"> Valor aproximado incentivo x Empresa Participante (50%)</t>
  </si>
  <si>
    <t>El valor del incentivo varia de acuerdo al año</t>
  </si>
  <si>
    <t xml:space="preserve">Apoyo de ProColombia </t>
  </si>
  <si>
    <t>Precio</t>
  </si>
  <si>
    <t>Total</t>
  </si>
  <si>
    <t>Equipos</t>
  </si>
  <si>
    <t>Software</t>
  </si>
  <si>
    <t>TOTAL</t>
  </si>
  <si>
    <t xml:space="preserve">Empresas </t>
  </si>
  <si>
    <t>% estimado</t>
  </si>
  <si>
    <t xml:space="preserve">% estimado para Incentivo </t>
  </si>
  <si>
    <t>Valor estimado Incentivo</t>
  </si>
  <si>
    <t>Año</t>
  </si>
  <si>
    <t>Pesos por Dólar</t>
  </si>
  <si>
    <t>Pesos Por Euro</t>
  </si>
  <si>
    <t xml:space="preserve">Promedio simple del período contemplado </t>
  </si>
  <si>
    <t>Estimación futura, basadas en valores actuales</t>
  </si>
  <si>
    <t>Promedio simple anual para los años 2021, 2022, 2023 y promedio a Junio de 2024.</t>
  </si>
  <si>
    <t xml:space="preserve">Tabla. Estimación de costos por Iniciativa Estratégica (COP del 2024) </t>
  </si>
  <si>
    <t>Iniciativa Estratégica</t>
  </si>
  <si>
    <t>Fecha de inicio  IE</t>
  </si>
  <si>
    <t>Fecha de finalización IE</t>
  </si>
  <si>
    <t>Año 3</t>
  </si>
  <si>
    <t>Año 4</t>
  </si>
  <si>
    <t>Año 5</t>
  </si>
  <si>
    <t>Año 6</t>
  </si>
  <si>
    <t>Año 7</t>
  </si>
  <si>
    <t>Año 8</t>
  </si>
  <si>
    <t>Año 9</t>
  </si>
  <si>
    <t>Año 10</t>
  </si>
  <si>
    <t>Año 11</t>
  </si>
  <si>
    <t>Año 12</t>
  </si>
  <si>
    <t>Año 13</t>
  </si>
  <si>
    <t>Año 14</t>
  </si>
  <si>
    <t>Año 15</t>
  </si>
  <si>
    <t>Año 16</t>
  </si>
  <si>
    <t>Año 17</t>
  </si>
  <si>
    <t>Año 18</t>
  </si>
  <si>
    <t>Año 19</t>
  </si>
  <si>
    <t>Año 20</t>
  </si>
  <si>
    <t>Valor total estimado por año</t>
  </si>
  <si>
    <t xml:space="preserve"> Estimación de Costos </t>
  </si>
  <si>
    <t>Año de inicio 
Iniciativa Estratégica</t>
  </si>
  <si>
    <t>Año de finalización  Iniciativa Estratégica</t>
  </si>
  <si>
    <t>Descripción unidad de medida</t>
  </si>
  <si>
    <t>Valor total  año</t>
  </si>
  <si>
    <t xml:space="preserve">No. Del Rubro y subrubro según categoria de costos  </t>
  </si>
  <si>
    <t xml:space="preserve">Mesas de trabajo talleres y/o eventos virtuales </t>
  </si>
  <si>
    <t>Cantidad de mesas</t>
  </si>
  <si>
    <t xml:space="preserve">1.1.1, 1.1.3, 1.1.4, </t>
  </si>
  <si>
    <t>4c</t>
  </si>
  <si>
    <t>Mesas de trabajo presenciales básicas</t>
  </si>
  <si>
    <t>1.1.2, 1.1.3</t>
  </si>
  <si>
    <t>4a</t>
  </si>
  <si>
    <t>Talleres, talleres especializados y/ o eventos de divulgación nacionales y/o regionales</t>
  </si>
  <si>
    <t>1.1.2, 1.1.5, 1.1.8</t>
  </si>
  <si>
    <t>4d</t>
  </si>
  <si>
    <t>Subtotal  Costos actividades grupales</t>
  </si>
  <si>
    <t>Recurso humano (nacional)</t>
  </si>
  <si>
    <t xml:space="preserve">Personal/promedio/mes </t>
  </si>
  <si>
    <t>1.1.2, 1.1.7</t>
  </si>
  <si>
    <t>1a</t>
  </si>
  <si>
    <t>Recurso humano (regional)</t>
  </si>
  <si>
    <t>Subtotal Costos/gastos de personal</t>
  </si>
  <si>
    <t>Participación en ferias comerciales internacionales</t>
  </si>
  <si>
    <t>Número de Empresas</t>
  </si>
  <si>
    <t>1.1.5, 1.1.6</t>
  </si>
  <si>
    <t>Participación en ferias comerciales internacionales / Stand</t>
  </si>
  <si>
    <t>Número de Stand</t>
  </si>
  <si>
    <t>Subtotal Incentivos</t>
  </si>
  <si>
    <t>Material de promoción y divulgación</t>
  </si>
  <si>
    <t>Paquete</t>
  </si>
  <si>
    <t>1.1.5</t>
  </si>
  <si>
    <t>6h</t>
  </si>
  <si>
    <t>Subtotal Promoción y comunicación</t>
  </si>
  <si>
    <t xml:space="preserve">Tiquetes aéreos nacionales (recurso humano nacional) </t>
  </si>
  <si>
    <t>Cantidad de tiquetes</t>
  </si>
  <si>
    <t>2c</t>
  </si>
  <si>
    <t>Gastos de alojamiento y alimentación (recurso humano nacional)</t>
  </si>
  <si>
    <t>Cantidad de días/persona/total</t>
  </si>
  <si>
    <t>2a</t>
  </si>
  <si>
    <t>Gastos de desplazamiento o rodamiento (recurso humano regional)</t>
  </si>
  <si>
    <t>Persona/promedio/mes</t>
  </si>
  <si>
    <t>Subtotal Costos de y/o gastos de viaje: Transporte, alojamiento y alimentación</t>
  </si>
  <si>
    <t>Otros requerimientos para la promoción y posicionamiento de productos en el mercado Intern</t>
  </si>
  <si>
    <t>Por definir</t>
  </si>
  <si>
    <t xml:space="preserve">Valor total estimado por año </t>
  </si>
  <si>
    <t xml:space="preserve">Valor estimado por mes </t>
  </si>
  <si>
    <t>Descripción de supuestos para la definición de costos y gastos requeridos</t>
  </si>
  <si>
    <t>1.2.1, 1.2.4, 1.2.5, 1.2.6, 1.2.7</t>
  </si>
  <si>
    <t>1.2.1, 1.2.3, 1.2.4, 1.2.5, 1.2.6, 1.2.7</t>
  </si>
  <si>
    <t>1.2.1, 1.2.4, 1.2.6, 1.2.7</t>
  </si>
  <si>
    <t>Nota de televisión nacional</t>
  </si>
  <si>
    <t xml:space="preserve">Cantidad de notas </t>
  </si>
  <si>
    <t>1.2.2, 1.2.3</t>
  </si>
  <si>
    <t>6c</t>
  </si>
  <si>
    <t>Nota de televisión regional</t>
  </si>
  <si>
    <t xml:space="preserve">Pauta radio nacional </t>
  </si>
  <si>
    <t xml:space="preserve">Cantidad de pautas </t>
  </si>
  <si>
    <t>Pauta radio regional</t>
  </si>
  <si>
    <t>Cantidad de pautas</t>
  </si>
  <si>
    <t>Pauta digital redes sociales</t>
  </si>
  <si>
    <t>6e</t>
  </si>
  <si>
    <t>Herramientas para la promoción y comunicación</t>
  </si>
  <si>
    <t>6f</t>
  </si>
  <si>
    <t>Campaña de promoción al consumo, fortalecimiento imagen corporativa, material promocional, etc.</t>
  </si>
  <si>
    <t>Campaña</t>
  </si>
  <si>
    <t>6b</t>
  </si>
  <si>
    <t>Ruedas de Negocios x 10 empresas</t>
  </si>
  <si>
    <t>Cantidad de ruedas</t>
  </si>
  <si>
    <t>1.2.5</t>
  </si>
  <si>
    <t>7a</t>
  </si>
  <si>
    <t>Participación en mercados campesinos/ Circuitos cortos de comercialización</t>
  </si>
  <si>
    <t>Cantidad de mercados</t>
  </si>
  <si>
    <t>7d</t>
  </si>
  <si>
    <t>Elaboración de Feria Nacional</t>
  </si>
  <si>
    <t>Feria Nacional</t>
  </si>
  <si>
    <t>7f</t>
  </si>
  <si>
    <t>Subtotal Actividades para la comercialización</t>
  </si>
  <si>
    <t>Otros requerimientos para la eficiencia en la dinámica comercial</t>
  </si>
  <si>
    <t>1.3.1, 1.3.2, 1.3.3, 1.3.4, 1.3.5, 1.3.6</t>
  </si>
  <si>
    <t>Otros requerimientos para el sistema de Red Colaborativo</t>
  </si>
  <si>
    <t>1.3.4</t>
  </si>
  <si>
    <t xml:space="preserve"> Mesas de trabajo presenciales básicas </t>
  </si>
  <si>
    <t>2.1.1., 2.1.2., 2.1.3., 2.1.4., 2.1.5, 2.1.6.</t>
  </si>
  <si>
    <t xml:space="preserve"> Mesas de trabajo presenciales ampliadas  </t>
  </si>
  <si>
    <t>4b</t>
  </si>
  <si>
    <t xml:space="preserve"> Mesas de trabajo talleres y/o eventos virtuales  </t>
  </si>
  <si>
    <t xml:space="preserve"> Talleres, talleres especializados y/ o eventos de divulgación nacionales y/o regionales </t>
  </si>
  <si>
    <t>Cantidad de talleres</t>
  </si>
  <si>
    <t xml:space="preserve"> Días de campo, taller de proceso, giras técnicas, visitas y/o demostraciones de método  </t>
  </si>
  <si>
    <t>Cantidad días de campo</t>
  </si>
  <si>
    <t>4e</t>
  </si>
  <si>
    <t xml:space="preserve"> Recurso humano nacional (Consultor)</t>
  </si>
  <si>
    <t xml:space="preserve"> Personal/promedio/mes  </t>
  </si>
  <si>
    <t>2.1.1, 2.1.2</t>
  </si>
  <si>
    <t xml:space="preserve"> Recurso humano nacional </t>
  </si>
  <si>
    <t>2.1.2., 2.1.3., 2.1.4., 2.1.5, 2.1.6.</t>
  </si>
  <si>
    <t xml:space="preserve"> Recurso humano (Regional) </t>
  </si>
  <si>
    <t>Apoyo Buenas Prácticas de Producción de la Acuicultura - (BPPA) para certificación planta de alimento balanceado</t>
  </si>
  <si>
    <t>Cantidad de plantas</t>
  </si>
  <si>
    <t>2.1.6.</t>
  </si>
  <si>
    <t>10a</t>
  </si>
  <si>
    <t xml:space="preserve"> Tiquetes aéreos nacionales (Recurso humano nacional Consultor)  </t>
  </si>
  <si>
    <t xml:space="preserve"> Tiquetes aéreos nacionales (Recurso humano nacional)  </t>
  </si>
  <si>
    <t xml:space="preserve"> Gastos de alojamiento y alimentación (Recurso humano nacional consultor) </t>
  </si>
  <si>
    <t>2.1.1, 2.1.3</t>
  </si>
  <si>
    <t xml:space="preserve"> Gastos de alojamiento y alimentación (Recurso humano nacional) </t>
  </si>
  <si>
    <t xml:space="preserve"> Gastos de desplazamiento o rodamiento (Recurso humano regional) </t>
  </si>
  <si>
    <t xml:space="preserve"> Persona/promedio/mes </t>
  </si>
  <si>
    <t xml:space="preserve"> Gastos de alojamiento y alimentación (Recurso humano regional) </t>
  </si>
  <si>
    <t>Otras formas de conformación de clústeres en regiones</t>
  </si>
  <si>
    <t>2.2.1., 2.2.3., 2.2.4., 2.2.5., 2.2.6., 2.2.7.</t>
  </si>
  <si>
    <t>2.2.1.</t>
  </si>
  <si>
    <t xml:space="preserve"> Certificaciones Buenas Prácticas de Producción Acuícola - BPPA  </t>
  </si>
  <si>
    <t xml:space="preserve"> Cantidad (UPPA) </t>
  </si>
  <si>
    <t>2.2.1</t>
  </si>
  <si>
    <t>8a</t>
  </si>
  <si>
    <t>Subtotal Certificaciones</t>
  </si>
  <si>
    <t xml:space="preserve"> LEC Desarrollo Productivo Sostenimiento (Pequeño productor de bajos ingresos tilapia)</t>
  </si>
  <si>
    <t>Cantidad incentivos</t>
  </si>
  <si>
    <t>2.2.3.</t>
  </si>
  <si>
    <t xml:space="preserve"> LEC Desarrollo Productivo Sostenimiento (Pequeño productor de bajos ingresos trucha)</t>
  </si>
  <si>
    <t xml:space="preserve"> LEC Desarrollo Productivo Sostenimiento (Pequeño productor de bajos ingresos cachama)</t>
  </si>
  <si>
    <t>2.2.5., 2.2.6.</t>
  </si>
  <si>
    <t>ICR Desarrollo productivo sostenimiento (Pequeño productor de bajos ingresos tilapia)</t>
  </si>
  <si>
    <t>ICR Desarrollo productivo sostenimiento (Pequeño productor de bajos ingresos trucha)</t>
  </si>
  <si>
    <t>ICR Desarrollo productivo sostenimiento (Pequeño productor de bajos ingresos cachama)</t>
  </si>
  <si>
    <t>ICR Desarrollo productivo sostenimiento (Pequeño productor de bajos ingresos camarón)</t>
  </si>
  <si>
    <t xml:space="preserve"> Pautas de radio regional  </t>
  </si>
  <si>
    <t>Cantidad mensual</t>
  </si>
  <si>
    <t>2.2.1. 2.2.2., 2.2.3., 2.2.4., 2.2.5., 2.2.6., 2.2.7.</t>
  </si>
  <si>
    <t xml:space="preserve"> Material de promoción y divulgación (Impresos,  llaveros, otros) </t>
  </si>
  <si>
    <t>Cantidad requerida (Paquete)</t>
  </si>
  <si>
    <t xml:space="preserve"> Promoción y comunicación para correos masivos y mensajes </t>
  </si>
  <si>
    <t>Cantidad (Anual)</t>
  </si>
  <si>
    <t>6d</t>
  </si>
  <si>
    <t xml:space="preserve"> Emisión de los programas en radio regional </t>
  </si>
  <si>
    <t>Cantidad (Paquete por 3 meses)</t>
  </si>
  <si>
    <t>6g</t>
  </si>
  <si>
    <t xml:space="preserve"> Cursos cortos presenciales (16 horas) </t>
  </si>
  <si>
    <t>2.2.2.</t>
  </si>
  <si>
    <t>5b</t>
  </si>
  <si>
    <t>Subtotal Capacitación y formación</t>
  </si>
  <si>
    <t xml:space="preserve">Por definir otras formas de mejorar la eficiencia productiva </t>
  </si>
  <si>
    <t>2.3.1., 2.3.2., 2.3.3., 2.3.4.</t>
  </si>
  <si>
    <t>2.3.1., 2.3.2., 2.3.3., 2.3.4., 2.3.5.</t>
  </si>
  <si>
    <t>2.3.5.</t>
  </si>
  <si>
    <t xml:space="preserve"> Recurso humano (Nacional) </t>
  </si>
  <si>
    <t xml:space="preserve"> LEC Desarrollo productivo - bioseguridad. Mediano productor (tilapia, trucha, cachama) </t>
  </si>
  <si>
    <t>Cantidad entregados</t>
  </si>
  <si>
    <t xml:space="preserve"> LEC Desarrollo productivo - bioseguridad. Mediano productor (camarón) </t>
  </si>
  <si>
    <t>Apoyo buenas prácticas de producción de la Acuicultura (BPPA)</t>
  </si>
  <si>
    <t>Cantidad de incentivos</t>
  </si>
  <si>
    <t>2.3.2.</t>
  </si>
  <si>
    <t>ICR Desarrollo productivo sostenimiento (Mediano productor tilapia)</t>
  </si>
  <si>
    <t>ICR Desarrollo productivo sostenimiento (Mediano productor trucha)</t>
  </si>
  <si>
    <t>ICR Desarrollo productivo sostenimiento (Mediano productor camarón)</t>
  </si>
  <si>
    <t>2.3.4</t>
  </si>
  <si>
    <t xml:space="preserve"> Cursos cortos presenciales (24 horas) </t>
  </si>
  <si>
    <t>2.3.4.</t>
  </si>
  <si>
    <t>Otras formas para el incremento de la productividad de medianos y grandes acuicultores</t>
  </si>
  <si>
    <t>Valor estimado año 1 (6 meses de ejecución)</t>
  </si>
  <si>
    <t>2.4.1, 2.4.2, 2.4.4, 2.4.5, 2.4.6, 2.4.7, 2,4.8</t>
  </si>
  <si>
    <t>2.4.3</t>
  </si>
  <si>
    <t>2.4.1, 2.4.2, 2.4.3. 2.4.4, 2.4.5, 2.4.6, 2.4.7, 2,4.8</t>
  </si>
  <si>
    <t xml:space="preserve"> Recurso humano Regional</t>
  </si>
  <si>
    <t>2.4.3., 2.4.4, 2.4.5, 2.4.6, 2.4.7, 2,4.8</t>
  </si>
  <si>
    <t>ICR Desarrollo Productivo  (plantas procesamiento) para acuicultores de subsistencia y pequeños acuicultores</t>
  </si>
  <si>
    <t>10j</t>
  </si>
  <si>
    <t>ICR Desarrollo Productivo  (plantas procesamiento) para medianos acuicultores</t>
  </si>
  <si>
    <t>2.4.2</t>
  </si>
  <si>
    <t>Apoyo Buenas Prácticas de Producción de la Acuicultura - BPPA (Certificaciones  HACCP / Plantas de Procesamiento</t>
  </si>
  <si>
    <t>Unidades certificadas</t>
  </si>
  <si>
    <t>2.4.2., 2.4.5.</t>
  </si>
  <si>
    <t>Apoyo Buenas Prácticas de Producción de la Acuicultura - BPPA (Certificaciones  BAP / Plantas de Procesamiento</t>
  </si>
  <si>
    <t>2.4.7.</t>
  </si>
  <si>
    <t xml:space="preserve"> Pauta Digital redes sociales (Facebook, Instagram, you tube) </t>
  </si>
  <si>
    <t>2.4.5, 2.4.6, 2.4.7</t>
  </si>
  <si>
    <t>Otras formas para el mejoramiento del valor agregado en los procesos industriales</t>
  </si>
  <si>
    <t>Mesas de trabajo presenciales ampliadas</t>
  </si>
  <si>
    <t xml:space="preserve">Cantidad de mesas </t>
  </si>
  <si>
    <t xml:space="preserve">3.1.1., 3.1.2., 3.1.3. </t>
  </si>
  <si>
    <t>Mesas de trabajo, talleres y/o eventos virtuales</t>
  </si>
  <si>
    <t>Recurso humano (Regional)</t>
  </si>
  <si>
    <t>Pauta  de  Radio Regional</t>
  </si>
  <si>
    <t>Pauta Digital redes sociales(Facebook, Instagram, you tube)</t>
  </si>
  <si>
    <t>Cantidad anual</t>
  </si>
  <si>
    <t xml:space="preserve"> Gastos de alojamiento, alimentación y transporte  (Recurso humano nacional) </t>
  </si>
  <si>
    <t xml:space="preserve"> Gastos de alojamiento, alimentación y transporte  (Recurso humano regional) </t>
  </si>
  <si>
    <t xml:space="preserve">Otros costos para la mejora del nivel educativo y competencias de los acuicultores </t>
  </si>
  <si>
    <t xml:space="preserve">Por  definir </t>
  </si>
  <si>
    <t xml:space="preserve">3.2.1., 3.2.2., 3.2.4. </t>
  </si>
  <si>
    <t xml:space="preserve">Días de campo, taller de proceso, giras técnicas, visitas y/o demostraciones de método </t>
  </si>
  <si>
    <t>Cantidad de giras</t>
  </si>
  <si>
    <t xml:space="preserve">3.2.4. </t>
  </si>
  <si>
    <t xml:space="preserve">Cantidad de incentivos </t>
  </si>
  <si>
    <t>3.2.3.</t>
  </si>
  <si>
    <t xml:space="preserve">Incentivo conectividad (servicio de internet anual) </t>
  </si>
  <si>
    <t>10x</t>
  </si>
  <si>
    <t>Promedio/persona</t>
  </si>
  <si>
    <t>6i</t>
  </si>
  <si>
    <t>3.2.1., 3.2.2.</t>
  </si>
  <si>
    <t xml:space="preserve"> Otras estrategias e iniciativas que incentiven a los jóvenes rurales a permanecer en los territorios </t>
  </si>
  <si>
    <t xml:space="preserve"> Por definir  </t>
  </si>
  <si>
    <t xml:space="preserve">3.2.3 </t>
  </si>
  <si>
    <t xml:space="preserve">3.3,1, 3.3.2., 3.3.3., 3.3.4.  </t>
  </si>
  <si>
    <t>3.3,1, 3.3.2., 3.3.3., 3.3.4, 3.3.6.</t>
  </si>
  <si>
    <t xml:space="preserve">Cantidad incentivo </t>
  </si>
  <si>
    <t>3.3.5.</t>
  </si>
  <si>
    <t>Cantidad incentivo</t>
  </si>
  <si>
    <t xml:space="preserve">3.3.5. </t>
  </si>
  <si>
    <t xml:space="preserve">Por el número de cursos </t>
  </si>
  <si>
    <t>3.3.6.</t>
  </si>
  <si>
    <t xml:space="preserve"> Cursos cortos presenciales (8 horas)  </t>
  </si>
  <si>
    <t xml:space="preserve">Cantidad de cursos </t>
  </si>
  <si>
    <t xml:space="preserve">Otras formas de fomentar el desarrollo de nuevas unidades productivas en zonas aptas en áreas de conflicto armado </t>
  </si>
  <si>
    <t xml:space="preserve">4.1.1, 4.1.2., 4.1.5. </t>
  </si>
  <si>
    <t xml:space="preserve">Cantidad de jornadas </t>
  </si>
  <si>
    <t>4.1.3, 4.1.4</t>
  </si>
  <si>
    <t xml:space="preserve">4.1.1, 4.1.2., 4.1.3., 4.1.4., 4.1.5. </t>
  </si>
  <si>
    <t xml:space="preserve">Número de jornadas </t>
  </si>
  <si>
    <t>Cursos cortos presenciales (8 horas)</t>
  </si>
  <si>
    <t>Cantidad de cursos</t>
  </si>
  <si>
    <t>4.1.5.</t>
  </si>
  <si>
    <t xml:space="preserve">Otras formas para fomentar la formalización ambiental, productiva y sanitaria y apoyos financieros </t>
  </si>
  <si>
    <t xml:space="preserve">Por definir </t>
  </si>
  <si>
    <t>4.2.1, 4.2.2, 4.2.3</t>
  </si>
  <si>
    <t xml:space="preserve">Cantidad de talleres </t>
  </si>
  <si>
    <t>4.2.1, 4.2.4</t>
  </si>
  <si>
    <t xml:space="preserve">4.2.1., 4.2.2, 4.2.3., 4.2.4. </t>
  </si>
  <si>
    <t xml:space="preserve">Incentivo al emprendimiento </t>
  </si>
  <si>
    <t>4.2.4.</t>
  </si>
  <si>
    <t>10q</t>
  </si>
  <si>
    <t>4.2.1, 4.2.2, 4.2.3, 4.2.4</t>
  </si>
  <si>
    <t>6c5</t>
  </si>
  <si>
    <t>6c9</t>
  </si>
  <si>
    <t>Otras formas  de apoyo financiero para la formalización empresarial y laboral</t>
  </si>
  <si>
    <t>4.3.1, 4.3.2, 4.3.3, 4.3.4</t>
  </si>
  <si>
    <t>4.3.2, 4.3.3</t>
  </si>
  <si>
    <t>Otras formas de gestionar y promover la formalización y acceso a la tierra</t>
  </si>
  <si>
    <t>4.4.1, 4.4.2, 4.4.3, 4.4.4, 4.4.5</t>
  </si>
  <si>
    <t>4.4.2</t>
  </si>
  <si>
    <t>Otras formas de promoción de ordenamiento productivo</t>
  </si>
  <si>
    <t xml:space="preserve"> Mesas de trabajo presenciales ampliadas </t>
  </si>
  <si>
    <t>5.1.1., 5.1..2, 5.1.3., 5.1.4 y 5.1.5</t>
  </si>
  <si>
    <t xml:space="preserve"> Mesas de trabajo, talleres y/o eventos virtuales </t>
  </si>
  <si>
    <t xml:space="preserve">Cantidad de días de campo </t>
  </si>
  <si>
    <t>5.1.1., 5.1..2, 5.1.3.</t>
  </si>
  <si>
    <t>LEC Desarrollo Productivo (reparación de equipos manejo recurso hídrico)</t>
  </si>
  <si>
    <t>Cantidad de incentivos UPP</t>
  </si>
  <si>
    <t>5.1.1.</t>
  </si>
  <si>
    <t>10e</t>
  </si>
  <si>
    <t>ICR Transformación Productiva y Sostenible (sistemas de manejo de vertimiento, reutilización de aguas) pequeños productores y productores de subsistencia.</t>
  </si>
  <si>
    <t xml:space="preserve">Cantidad de incentivos UPP </t>
  </si>
  <si>
    <t xml:space="preserve">5.1.2. </t>
  </si>
  <si>
    <t>ICR Transformación Productiva y Sostenible (sistemas de manejo de vertimiento, reutilización de aguas). medianos productores</t>
  </si>
  <si>
    <t>ICR Transformación Productiva y Sostenible (Implementación de los sistemas o plantas de tratamiento de residuos) pequeños productores y productores de subsistencia.</t>
  </si>
  <si>
    <t xml:space="preserve">5.1.3. </t>
  </si>
  <si>
    <t xml:space="preserve">ICR Transformación Productiva y Sostenible (Implementación de los sistemas o plantas de tratamiento de residuos) medianos productores </t>
  </si>
  <si>
    <t>Material de promoción y divulgación (Impresos,  llaveros, otros)</t>
  </si>
  <si>
    <t xml:space="preserve">Cantidad </t>
  </si>
  <si>
    <t>Cursos cortos virtuales (12 horas)</t>
  </si>
  <si>
    <t>5a</t>
  </si>
  <si>
    <t xml:space="preserve">Cursos cortos presenciales (16 horas) </t>
  </si>
  <si>
    <t xml:space="preserve">Otras formas de mejorar la gestión integral y aprovechamiento del recurso hídrico				</t>
  </si>
  <si>
    <t>5.2.1, 5.2.2, 5.2.3., 5.2.4, 5.2.5, 5.2.6.</t>
  </si>
  <si>
    <t>LEC Desarrollo Productivo (Reparación y/o mejoramiento de obras de adecuación e infraestructura para la producción primaria)</t>
  </si>
  <si>
    <t xml:space="preserve">5.2.5. </t>
  </si>
  <si>
    <t>10d</t>
  </si>
  <si>
    <t xml:space="preserve">ICR Transformación Productiva y Sostenible (Crédito Verde)  eficiencia energética pequeño </t>
  </si>
  <si>
    <t xml:space="preserve">Cantidad de incentivo </t>
  </si>
  <si>
    <t>5.2.5.</t>
  </si>
  <si>
    <t>ICR Transformación Productiva y Sostenible (Crédito Verde)  eficiencia energética mediano</t>
  </si>
  <si>
    <t>Cursos cortos virtuales (8 horas)</t>
  </si>
  <si>
    <t xml:space="preserve">Cursos cortos presenciales (8 horas) </t>
  </si>
  <si>
    <t xml:space="preserve">5.3.1, 5.3.2., 5.3.3. </t>
  </si>
  <si>
    <t xml:space="preserve">Cantidad de giras </t>
  </si>
  <si>
    <t>5.3.1</t>
  </si>
  <si>
    <t xml:space="preserve">1a </t>
  </si>
  <si>
    <t>ICR Transformación Productiva y Sostenible (Crédito Verde) sistemas o plantas de tratamiento de residuos (pequeños productores y productores de subsistencia)</t>
  </si>
  <si>
    <t xml:space="preserve">Cantidad de UPP con  incentivos </t>
  </si>
  <si>
    <t>5.3.2</t>
  </si>
  <si>
    <t>ICR Transformación Productiva y Sostenible (Crédito Verde) sistemas o plantas de tratamiento de residuos (Medianos productores)</t>
  </si>
  <si>
    <t xml:space="preserve">5.3.2. </t>
  </si>
  <si>
    <t>ICR Transformación Productiva y Sostenible (Crédito Verde)  sistemas de manejo de vertimiento, reutilización de aguas (pequeños productores y productores de subsistencia)</t>
  </si>
  <si>
    <t>5.3.3.</t>
  </si>
  <si>
    <t>ICR Transformación Productiva y Sostenible (Crédito Verde)  sistemas de manejo de vertimiento, reutilización de aguas  (Medianos productores)</t>
  </si>
  <si>
    <t xml:space="preserve">5.3.3. </t>
  </si>
  <si>
    <t xml:space="preserve">Otras formas de escalamiento de modelos de aprovechamiento de subproductos </t>
  </si>
  <si>
    <t xml:space="preserve">5.4.1., 5.4.2., 5.4.3., 5.4.4., 5.4.5., 5.4.6. </t>
  </si>
  <si>
    <t>5.4.5</t>
  </si>
  <si>
    <t xml:space="preserve">5.4.5. </t>
  </si>
  <si>
    <t xml:space="preserve">Cantidad de UPP </t>
  </si>
  <si>
    <t>5.4.6.</t>
  </si>
  <si>
    <t>9a</t>
  </si>
  <si>
    <t>Subtotal Análisis de laboratorio</t>
  </si>
  <si>
    <t xml:space="preserve">Otras formas de  gestión de la divulgación e implementación del marco normativo ambiental 			</t>
  </si>
  <si>
    <t>Valor estimado años:  4, 6, 8, 10, 12, 14, 16, 18 y 20</t>
  </si>
  <si>
    <t>Valor estimado años:  3, 5, 7, 9, 11, 13, 15, 17 y 19</t>
  </si>
  <si>
    <t>6.1.2, 6.1.3, 6.1.4, 6.1.5, 6.1.6</t>
  </si>
  <si>
    <t>Cantidad de talleres - eventos</t>
  </si>
  <si>
    <t>6.1.3, 6.1.4, 6.1.6.</t>
  </si>
  <si>
    <t>6.1.2</t>
  </si>
  <si>
    <t>6.1.3, 6.1.4, 6.1.5, 6.1.6</t>
  </si>
  <si>
    <t>6.1.5</t>
  </si>
  <si>
    <t>Solución tecnológica - sistema de seguimiento y evaluación</t>
  </si>
  <si>
    <t>Plataforma</t>
  </si>
  <si>
    <t>Mantenimiento anual Solución tecnológica</t>
  </si>
  <si>
    <t xml:space="preserve"> Cantidad de días/persona </t>
  </si>
  <si>
    <t xml:space="preserve">Cantidad de tiquetes </t>
  </si>
  <si>
    <t>Tiquetes  aéreos (Recurso humano nacional)</t>
  </si>
  <si>
    <t>Computador PC escritorio</t>
  </si>
  <si>
    <t>Cantidad de equipos</t>
  </si>
  <si>
    <t>3c</t>
  </si>
  <si>
    <t>Licencia Software/persona (Compra duración 12 meses)</t>
  </si>
  <si>
    <t>Cantidad de licencias</t>
  </si>
  <si>
    <t>3f</t>
  </si>
  <si>
    <t>Suministro de papelería</t>
  </si>
  <si>
    <t>Cantidad de suministros</t>
  </si>
  <si>
    <t>3g</t>
  </si>
  <si>
    <t>Subtotal Costos administrativos</t>
  </si>
  <si>
    <t>Otros requerimientos para la adopción, promoción y seguimiento del POP</t>
  </si>
  <si>
    <t>6.2.1, 6.2.2, 6.2.3</t>
  </si>
  <si>
    <t>Otros requerimientos para el fortalecimiento de las capacidades de gestión de la organización de la cadena productiva</t>
  </si>
  <si>
    <t>6.3.1, 6.3.2, 6.3.4</t>
  </si>
  <si>
    <t>6.3.4</t>
  </si>
  <si>
    <t>Cantidad de talleres - giras</t>
  </si>
  <si>
    <t>6.3.3</t>
  </si>
  <si>
    <t>6.3.1, 6.3.2, 6.3.3, 6.3.4, 6.3.5</t>
  </si>
  <si>
    <t>Nota en Televisión Nacional</t>
  </si>
  <si>
    <t>Cantidad de notas</t>
  </si>
  <si>
    <t>6.3.1, 6.3.2</t>
  </si>
  <si>
    <t>Nota en Televisión Regional</t>
  </si>
  <si>
    <t>Nota en Prensa Regional</t>
  </si>
  <si>
    <t>Pauta de  Radio nacional</t>
  </si>
  <si>
    <t>Cantidad de videos</t>
  </si>
  <si>
    <t xml:space="preserve">Cantidad de días/persona </t>
  </si>
  <si>
    <t xml:space="preserve">6.3.1, 6.3.2, 6.3.3, 6.3.4, 6.3.5	</t>
  </si>
  <si>
    <t>Gastos desplazamiento  rodamiento (recurso humano regional)</t>
  </si>
  <si>
    <t xml:space="preserve">Cursos cortos presenciales </t>
  </si>
  <si>
    <t>6.3.5.</t>
  </si>
  <si>
    <t>Otros requerimientos para la promoción y fortalecimiento de la asociatividad en la cadena de la acuicultura</t>
  </si>
  <si>
    <t>6.4.1, 6.4.8</t>
  </si>
  <si>
    <t>6.4.2, 6.4.3, 6.4.4, 6.4.5, 6.4.7, 6.4.9 y 6.4.10</t>
  </si>
  <si>
    <t>6.4.1, 6.4.2, 6.4.3, 6.4.4, 6.4.5, 6.4.6, 6.4.7, 6.4.8, 6.4.9 y 6.4.10</t>
  </si>
  <si>
    <t>6.4.6</t>
  </si>
  <si>
    <t>Otros requerimientos para el fortalecimiento y creación de instrumentos de fomento, financiamiento y gestión de riesgos para la cadena</t>
  </si>
  <si>
    <t>7.1.1., 7.1.2., 7.1.3., 7.1.4., 7.1.5., 7.1.6., 7.1.7. y 7.1.8.</t>
  </si>
  <si>
    <t>7.1.1, 7.1.2, 7.1.3, 7.1.6, 7.1.8</t>
  </si>
  <si>
    <t>7.1.4, 7.1.7</t>
  </si>
  <si>
    <t>7.1.1, 7.1.3, 7.1.6, 7.1.8</t>
  </si>
  <si>
    <t>Otros requerimientos para gestión y articulación interinstitucional en la generación de capacidades para la formalización ambiental de la cadena</t>
  </si>
  <si>
    <t>7.2.1, 7.2.2, 7.2.3, 7.2.4., 7.2.5, 7.2.6, 7.2.7. y 7.2.8.</t>
  </si>
  <si>
    <t>7.2.11</t>
  </si>
  <si>
    <t>7.2.1, 7.2.2, 7.2.3, 7.2.4, 7.2.5, 7.2.6, 7.2.7, 7.2.8, 7.2.9, 7.2.10, 7.2.11</t>
  </si>
  <si>
    <t>Otros requerimientos para el fortalecimiento y articulación de las entidades para la formalización productiva y sanitaria</t>
  </si>
  <si>
    <t>7.3.1. y 7.3.2.</t>
  </si>
  <si>
    <t>7.3.4.</t>
  </si>
  <si>
    <t>7.3.1., 7.3.2., 7.3.3. y 7.3.4.</t>
  </si>
  <si>
    <t>7.3.1.</t>
  </si>
  <si>
    <t>Solución tecnológica - sistema de trazabilidad</t>
  </si>
  <si>
    <t>7.3.3.</t>
  </si>
  <si>
    <t>Alquiler  espacio (Puesto de trabajo)</t>
  </si>
  <si>
    <t>3a</t>
  </si>
  <si>
    <t>Computador Portátil</t>
  </si>
  <si>
    <t>3b</t>
  </si>
  <si>
    <t>3d</t>
  </si>
  <si>
    <t xml:space="preserve">Implementar y operar el sistema de trazabilidad </t>
  </si>
  <si>
    <t>Otros requerimientos para el diseño del sistema de trazabilidad</t>
  </si>
  <si>
    <t xml:space="preserve">No. Del Rubro y subrubro según categoría de costos  </t>
  </si>
  <si>
    <t xml:space="preserve">8.1.1, 8.1.2, 8.1.3, 8.1.4, 8.1.5, 8.1.6, 8.1.7, 8.1.8, 8.1.9, </t>
  </si>
  <si>
    <t xml:space="preserve">Mesas de trabajo presenciales ampliadas </t>
  </si>
  <si>
    <t>8.1.1, 8.1.2, 8.1.3, 8.1.4, 8.1.9</t>
  </si>
  <si>
    <t>8.1.3, 8.1.4, 8.1.5, 8.1.6, 8.1.7, 8.1.8</t>
  </si>
  <si>
    <t xml:space="preserve"> 8.1.5, 8.1.6, 8.1.7, 8.1.8.</t>
  </si>
  <si>
    <t>8.1.3, 8.1.4, 8.1.9, 8.1.10</t>
  </si>
  <si>
    <t>8.1.5, 8.1.6, 8.1.7, 8.1.8.</t>
  </si>
  <si>
    <t>2d</t>
  </si>
  <si>
    <t>Otras formas para el  fortalecimiento de la investigación e infraestructura para las diferentes especies</t>
  </si>
  <si>
    <t>8.1.5, 8.1.6, 8.1.7, 8.1.8</t>
  </si>
  <si>
    <t xml:space="preserve">Implementación y/o ejecución de la estrategia de financiamiento </t>
  </si>
  <si>
    <t>8.1.9</t>
  </si>
  <si>
    <t>8.2.1,  8.2.3, 8.2.4, 8.2.5, 8.2.6, 8.2.7, 8.2.8, 8.2.9, 8.2.10</t>
  </si>
  <si>
    <t>8.2.5</t>
  </si>
  <si>
    <t>8.2.2, 8.2.3, 8.2.4, 8.2.5, 8.2.6, 8,2.7, 8.2.10</t>
  </si>
  <si>
    <t>8.2.2, 8.2.3, 8.2.4, 8.2.5, 8.2.6, 8.2.7, 8.2.10</t>
  </si>
  <si>
    <t>Incentivo empresas técnicas especializadas (microempresas)</t>
  </si>
  <si>
    <t>8.2.2</t>
  </si>
  <si>
    <t>Incentivo empresas técnicas especializadas (pequeñas empresas)</t>
  </si>
  <si>
    <t>Incentivo empresas técnicas especializadas (medianas empresas)</t>
  </si>
  <si>
    <t>6c1</t>
  </si>
  <si>
    <t>6c2</t>
  </si>
  <si>
    <t>6c6</t>
  </si>
  <si>
    <t>8.2.10</t>
  </si>
  <si>
    <t>Mantenimiento (Anual)</t>
  </si>
  <si>
    <t>8.2.2, 8.2.3, 8.2.4, 8.2.5, 8.2.6, 8,27, 8.2.10</t>
  </si>
  <si>
    <t>otros requerimientos para instrumentos de seguimiento y evaluación de  AT y EA</t>
  </si>
  <si>
    <t>Otras formas de fortalecimiento del servicio de extensión agropecuaria y asistencia técnica industrial</t>
  </si>
  <si>
    <t>8.3.1, 8.3.2, 8.3.3</t>
  </si>
  <si>
    <t>8.3.6</t>
  </si>
  <si>
    <t>8.3.4, 8.3.5</t>
  </si>
  <si>
    <t>8.3.1, 8.3.4, 8.3.5, 8.3.6</t>
  </si>
  <si>
    <t>Tiquetes aéreos  (recurso humano nacional)</t>
  </si>
  <si>
    <t>Cantidad de días/persona</t>
  </si>
  <si>
    <t>Gastos desplazamiento y rodamiento (recurso humano regional)</t>
  </si>
  <si>
    <t>Persona/mes</t>
  </si>
  <si>
    <t>Cursos cortos virtuales (40 horas)</t>
  </si>
  <si>
    <t>8.3.6, 8.3.5</t>
  </si>
  <si>
    <t>Cursos cortos presenciales (16 horas)</t>
  </si>
  <si>
    <t>Diplomados  virtuales (120 horas)</t>
  </si>
  <si>
    <t>Cantidad de diplomados</t>
  </si>
  <si>
    <t>8.3.4</t>
  </si>
  <si>
    <t>5c</t>
  </si>
  <si>
    <t>Diplomados presenciales (80 horas)</t>
  </si>
  <si>
    <t>5d</t>
  </si>
  <si>
    <t xml:space="preserve">Especializaciones virtuales </t>
  </si>
  <si>
    <t>Cantidad de Personas</t>
  </si>
  <si>
    <t>8.3.3</t>
  </si>
  <si>
    <t>5f</t>
  </si>
  <si>
    <t>Especializaciones presenciales</t>
  </si>
  <si>
    <t>Maestrías virtuales</t>
  </si>
  <si>
    <t>5g</t>
  </si>
  <si>
    <t>Maestrías presenciales</t>
  </si>
  <si>
    <t>Doctorados virtuales</t>
  </si>
  <si>
    <t>5h</t>
  </si>
  <si>
    <t>Doctorados presenciales</t>
  </si>
  <si>
    <t>Otras formas de fortalecimiento del talento humano en I+D+i, AT, EA</t>
  </si>
  <si>
    <t>8.4.1, 8.4.3, 8.4.4, 8.4.5, 8.4.8, 8.4.9</t>
  </si>
  <si>
    <t>8.4.9</t>
  </si>
  <si>
    <t>8.4.1,  8.4.2, 8.4.5, 8.4.6,  8.4.7</t>
  </si>
  <si>
    <t>8.4.1,  8.4.2, 8.4.4, 8.4.5.</t>
  </si>
  <si>
    <t>8.4.7</t>
  </si>
  <si>
    <t>Cantidad paquete msm anual</t>
  </si>
  <si>
    <t xml:space="preserve"> Promoción comunicación plataformas digitales (Gestión de redes sociales (FB, X, IG,Youtube) </t>
  </si>
  <si>
    <t>Cantidad promoción anual</t>
  </si>
  <si>
    <t>8.4.4, 8.4.3,  8.4.5, 8.4.8, 8.4.9</t>
  </si>
  <si>
    <t>PROGRAMA - INICIATIVA ESTRATÉGICA/ AÑO 1 AL 20</t>
  </si>
  <si>
    <t>% Publico</t>
  </si>
  <si>
    <t>% Privado</t>
  </si>
  <si>
    <t>% Cooperación Internacional (CI)</t>
  </si>
  <si>
    <t>Valor Público</t>
  </si>
  <si>
    <t>Valor Privado</t>
  </si>
  <si>
    <t>Valor CI</t>
  </si>
  <si>
    <t>% Presupuesto General de la Nación (PGN)</t>
  </si>
  <si>
    <t>% Presupuesto Sistema General de Regalías</t>
  </si>
  <si>
    <t>%Otros Recursos</t>
  </si>
  <si>
    <t>Recursos Presupuesto General de la Nación (PGN)</t>
  </si>
  <si>
    <t xml:space="preserve"> Recursos Presupuesto Sistema General de Regalías</t>
  </si>
  <si>
    <t>Recursos Entidades Territoriales</t>
  </si>
  <si>
    <t>Otros Recursos</t>
  </si>
  <si>
    <r>
      <t xml:space="preserve">Cantidad requerida 
</t>
    </r>
    <r>
      <rPr>
        <sz val="11"/>
        <color theme="0"/>
        <rFont val="Arial"/>
        <family val="2"/>
      </rPr>
      <t>(Meses, días, # de personas etc.,)</t>
    </r>
  </si>
  <si>
    <r>
      <t>Tiempo de dedicación en meses</t>
    </r>
    <r>
      <rPr>
        <sz val="11"/>
        <color theme="0"/>
        <rFont val="Arial"/>
        <family val="2"/>
      </rPr>
      <t xml:space="preserve">
(si se requiere)</t>
    </r>
  </si>
  <si>
    <r>
      <t xml:space="preserve">% de dedicación </t>
    </r>
    <r>
      <rPr>
        <sz val="11"/>
        <color theme="0"/>
        <rFont val="Arial"/>
        <family val="2"/>
      </rPr>
      <t>(si se requiere)</t>
    </r>
  </si>
  <si>
    <r>
      <t xml:space="preserve">Observaciones
</t>
    </r>
    <r>
      <rPr>
        <sz val="11"/>
        <color theme="0"/>
        <rFont val="Arial"/>
        <family val="2"/>
      </rPr>
      <t>(con que número de actividad(es) se relaciona el rubro)</t>
    </r>
  </si>
  <si>
    <t>Valor estimado anual años: 2, 4, 6, 8, 10, 12, 14, 16, 18 y 20</t>
  </si>
  <si>
    <t>Valor estimado anual años: 3, 5, 7, 9, 11, 13, 15, 17 y 19</t>
  </si>
  <si>
    <t xml:space="preserve">Valor estimado anual años: 2, 3, 8, 13 y 18			</t>
  </si>
  <si>
    <t>Valor estimado anual años: 4, 5, 6, 7, 9, 10, 11, 12, 14, 15, 16, 17, 19 y 20</t>
  </si>
  <si>
    <t>Valor estimado anual años: 2, 3, 4, 5, 9, 13 y 17</t>
  </si>
  <si>
    <t>Valor estimado anual años: 6, 7, 8, 10, 11, 12, 14, 15, 16, 18, 19 y 20</t>
  </si>
  <si>
    <t>Valor estimado anual años: 3, 4, 5, 6, 8, 9, 10, 11, 13, 14, 15, 16, 18, 19 y 20</t>
  </si>
  <si>
    <t>6.4.5</t>
  </si>
  <si>
    <t>Valor estimado anual años: 3 y 5</t>
  </si>
  <si>
    <t xml:space="preserve">Valor estimado anual años: 7, 9, 11, 13, 15, 17 y 19					</t>
  </si>
  <si>
    <t>Valor estimado año: 1 (6 mese de ejecución)</t>
  </si>
  <si>
    <t xml:space="preserve">Valor estimado anual años: 3, 5, 7, 9, 11, 13, 15, 17 y 19					</t>
  </si>
  <si>
    <t>PROGRAMA - INICIATIVA ESTRATÉGICA / AÑO 1 AL 20</t>
  </si>
  <si>
    <t>Corto Plazo
 (1 al 4 año)</t>
  </si>
  <si>
    <t>Mediano Plazo 
(5 al 12 año)</t>
  </si>
  <si>
    <t>Largo Plazo
 (13 al 20 año)</t>
  </si>
  <si>
    <t>Total Estimación Costos</t>
  </si>
  <si>
    <t>Validación</t>
  </si>
  <si>
    <t>Valor indicativo en pesos constantes de 2024 por programa e Iniciativa Estratégica.</t>
  </si>
  <si>
    <t>%</t>
  </si>
  <si>
    <t>Valor indicativo en pesos constantes de 2024 por programa e iniciativa estratégica</t>
  </si>
  <si>
    <t>Valor indicativo en pesos constantes de 2024 por programa e Iniciativa estratégica.</t>
  </si>
  <si>
    <t>Valor estimado anual años: 8 y 18</t>
  </si>
  <si>
    <t>Valor estimado anual años: 7 y 17</t>
  </si>
  <si>
    <t>Valor estimado anual años: 2, 7, 12 y 17</t>
  </si>
  <si>
    <t>Valor estimado anual años: 4, 10 y 16</t>
  </si>
  <si>
    <t>Valor estimado anual años: 2, 3, 5, 6, 8, 12, 14, 18 y 20</t>
  </si>
  <si>
    <t>Valor estimado anual años:7, 13 y 19</t>
  </si>
  <si>
    <t>Valor estimado anual años:9, 11, 15 y 17</t>
  </si>
  <si>
    <t>Valor estimado anual años: 2, 3, 4, 6, 8, 10, 12, 14, 16, 18 y 20</t>
  </si>
  <si>
    <t>Valor estimado anual años: 5, 7, 9, 11, 13, 15, 17 y 19</t>
  </si>
  <si>
    <t>Valor estimado anual años: 2 al 20</t>
  </si>
  <si>
    <t>Valor estimado anual años: 8, 10, 12, 14, 16, 18 y 20</t>
  </si>
  <si>
    <t xml:space="preserve">Valor estimado anual años: 2 al 20					</t>
  </si>
  <si>
    <t xml:space="preserve">Valor estimado anual años: 2 y 3				</t>
  </si>
  <si>
    <t>Valor estimado anual años: 2 y 12</t>
  </si>
  <si>
    <t>Valor estimado anual años: 3, 4, 6, 8, 10, 14, 16, 18 y 20</t>
  </si>
  <si>
    <t>Valor estimado anual años: 5, 9, 11, 13, 15 y 19</t>
  </si>
  <si>
    <t>Valor estimado anual años: 2 y 3</t>
  </si>
  <si>
    <t xml:space="preserve">Valor estimado anual años: 4, 5, 8, 11, 14, 17 y 20 </t>
  </si>
  <si>
    <t>Valor estimado anual años: 6, 7, 9, 10, 12, 13, 15, 16, 18 y 19</t>
  </si>
  <si>
    <t>Valor estimado anual años:  5, 9, 11, 15 y 19</t>
  </si>
  <si>
    <t xml:space="preserve">Tiquetes aéreos nacionales (recurso humano nacional) - Consultor </t>
  </si>
  <si>
    <t xml:space="preserve">Gastos de alojamiento y alimentación (recurso humano nacional) -  Consultor </t>
  </si>
  <si>
    <t>Recurso humano (nacional) - Consultor</t>
  </si>
  <si>
    <t xml:space="preserve">Gastos de alojamiento y alimentación (recurso humano nacional) - Consultor </t>
  </si>
  <si>
    <t xml:space="preserve"> Recurso humano (nacional)</t>
  </si>
  <si>
    <t xml:space="preserve"> Recurso humano (nacional)  - Apoyo a la coordinación</t>
  </si>
  <si>
    <t xml:space="preserve"> Tiquetes aéreos nacionales (recurso humano nacional)  </t>
  </si>
  <si>
    <t xml:space="preserve"> Gastos de alojamiento y alimentación (recurso humano nacional) </t>
  </si>
  <si>
    <t xml:space="preserve"> Gastos de desplazamiento o rodamiento (recurso humano regional) </t>
  </si>
  <si>
    <t xml:space="preserve"> Recurso humano (regional)</t>
  </si>
  <si>
    <t xml:space="preserve"> Recurso humano (regional) </t>
  </si>
  <si>
    <t xml:space="preserve"> Gastos de alojamiento y alimentación (recurso humano regional) </t>
  </si>
  <si>
    <t xml:space="preserve"> Recurso humano (nacional) </t>
  </si>
  <si>
    <t xml:space="preserve"> Recurso humano  (nacional) - Apoyo a la coordinación</t>
  </si>
  <si>
    <t xml:space="preserve"> Gastos de alojamiento y alimentación (recurso human regional)</t>
  </si>
  <si>
    <t xml:space="preserve"> Gastos de alojamiento, alimentación y transporte  (recurso humano nacional) </t>
  </si>
  <si>
    <t xml:space="preserve"> Gastos de alojamiento, alimentación y transporte  (recurso humano regional) </t>
  </si>
  <si>
    <t xml:space="preserve">Recurso humano (nacional) - Consultor </t>
  </si>
  <si>
    <t xml:space="preserve"> Gastos de alojamiento, alimentación y transporte  (recurso humano nacional)  - Consultor </t>
  </si>
  <si>
    <t xml:space="preserve"> Tiquetes aéreos nacionales (recurso humano nacional)  - Consultor </t>
  </si>
  <si>
    <t>Pauta Digital redes sociales(Facebook, Instagram, youtube)</t>
  </si>
  <si>
    <t>Recurso humano (nacional) -Consultores</t>
  </si>
  <si>
    <t xml:space="preserve"> Gastos de alojamiento y alimentación  (recurso humano nacional) </t>
  </si>
  <si>
    <t xml:space="preserve"> Gastos de alojamiento y alimentación (recurso humano nacional) - Consultores</t>
  </si>
  <si>
    <t>Tiquetes  aéreos (recurso humano nacional) - Consultores</t>
  </si>
  <si>
    <t>Tiquetes  aéreos (recurso humano nacional)</t>
  </si>
  <si>
    <t>Recurso humano (nacional) - Consultores diseño sistema de seguimiento</t>
  </si>
  <si>
    <t xml:space="preserve">Recurso humano (nacional) </t>
  </si>
  <si>
    <t xml:space="preserve"> Gastos de alojamiento y alimentación  (recurso humano regional) </t>
  </si>
  <si>
    <t>Recurso humano  (nacional) - Consultor</t>
  </si>
  <si>
    <t>Tiquetes aéreos internacionales (recurso humano nacional) - Consultores</t>
  </si>
  <si>
    <t>Tiquetes aéreos Nacionales (recurso humano nacional) - Consultores</t>
  </si>
  <si>
    <t>Gastos de alojamiento y alimentación (recurso humano nacional) - Consultores</t>
  </si>
  <si>
    <t>Recurso humano (nacional) - Consultores gestores de investigación</t>
  </si>
  <si>
    <t>Recurso humano nacional (recurso humano nacional) - Consultor experto sectorial</t>
  </si>
  <si>
    <t>Recurso humano nacional (recurso humano nacional) - Apoyo a experto sectorial</t>
  </si>
  <si>
    <t>Recurso humano nacional (recurso humano nacional) - Consultor experto arquitectura de información y tecnología</t>
  </si>
  <si>
    <t>Tiquetes aéreos (recurso humano nacional) - Consultor experto sectorial</t>
  </si>
  <si>
    <t>Gastos de alojamiento y alimentación (recurso humano nacional) - Consultor experto sectorial</t>
  </si>
  <si>
    <t xml:space="preserve">2. Costos y/o gastos de viaje: transporte, alojamiento y alimentación </t>
  </si>
  <si>
    <t>INICIATIVA ESTRATÉGICA 
(IE)</t>
  </si>
  <si>
    <t>ACTIVIDAD DEPENDIENTE O INDEPENDIENTE FRENTE A LAS OTRAS QUE CONFORMAN LA IE</t>
  </si>
  <si>
    <t>1.1.2. Realizar el acompañamiento técnico, comercial, financiero y legal, a los acuicultores, organizaciones de acuicultores (cooperativas, asociaciones, entre otros), empresas productoras, procesadoras, transformadoras y exportadoras existentes y en proyección, junto a su cadena de suministro, incluyendo los aspectos relacionados con la trazabilidad y el cumplimiento de estándares internacionales, a partir del análisis de necesidades y oportunidades de mejora para aumentar la exportación de productos y subproductos de la acuicultura, aprovechando las ventajas que ofrecen los tratados de libre comercio y promocionando los instrumentos, mecanismos e incentivos existentes para los exportadores, en articulación con los avances en la caracterización integral para la acuicultura (actividad 8.4.5) y el análisis de estructura e inteligencia de mercados (actividad 8.4.6).</t>
  </si>
  <si>
    <t>12 meses en el  primer año, luego 6 meses cada 3 años</t>
  </si>
  <si>
    <t>12 meses en el primer año, luego 3 meses cada 3 años</t>
  </si>
  <si>
    <t>1.1.8. Promover la adopción e implementación de instrumentos de comercialización y gestión de riesgos para el mercado externo, como coberturas cambiarias y preferencias arancelarias, entre otras, por parte de quienes materializan las exportaciones colombianas, en articulación con los avances en el fortalecimiento de los instrumentos de fomento, financiación y gestión de riesgos (actividades 6.4.4 y 6.4.5).</t>
  </si>
  <si>
    <t>1.2.4. Brindar acompañamiento a los acuicultores de la cadena, con especial énfasis en pequeños acuicultores y de subsistencia y sus organizaciones, para el desarrollo de nuevos emprendimientos basados en productos y subproductos innovadores, facilitando su crecimiento y desarrollo comercial de acuerdo con la demanda del mercado, en concordancia con los avances en el fortalecimiento de los instrumentos de fomento y financiación (iniciativa estratégica 6.4).</t>
  </si>
  <si>
    <t>1.3.1. Analizar la infraestructura disponible para el almacenamiento, distribución, alistamiento, empaque y cadena de frío de los productos de la acuicultura (tilapia, trucha, cachama y camarón de cultivo), considerando su disponibilidad a lo largo del año, tanto para el mercado nacional como para la exportación, e incluyendo el análisis de los costos asociados, en concordancia con los avances en la caracterización integral para la acuicultura (actividad 8.4.5).</t>
  </si>
  <si>
    <t>1.3.2. Realizar un análisis del flujo de productos de la acuicultura (desde el productor hasta el consumidor), a través de los diferentes canales de distribución nacional para la comercialización de las especies tilapia, trucha, cachama y camarón de cultivo, incluyendo la evaluación de los costos logísticos por ruta y conexión entre el lugar de producción, procesamiento y destino final para el consumidor, identificando acciones de mejora en la logística de comercialización, teniendo en cuenta los avances en la caracterización integral para la acuicultura (actividad 8.4.5) y en el desarrollo del sistema integrado de información para la cadena (actividad 8.4.4).</t>
  </si>
  <si>
    <t>2.1.1. Analizar los productos ofertados por parte de los acuicultores, procesadores, transformadores y comercializadores, en las regiones de más alta producción, para proyectar el portafolio ajustado al mercado, en cumplimiento con la normativa de calidad e inocuidad y competitividad con respecto a los productos de la pesca e importados (actividad 8.4.6).</t>
  </si>
  <si>
    <t>2.1.2. Analizar la oferta de insumos y servicios disponibles para la producción y procesamiento de especies de la acuicultura de consumo humano, en las regiones de más alta producción, con el fin de establecer el abastecimiento integral de estos, la dependencia con otros departamentos y/o regiones, permitiendo definir los modelos logísticos y sus costos, especialmente para acuicultores de subsistencia y pequeños acuicultores, teniendo en cuenta los avances en la caracterización integral para la acuicultura (actividad 8.4.5) y en el desarrollo del sistema integrado de información para la cadena (actividad 8.4.4).</t>
  </si>
  <si>
    <t>2.2.1. Prestar el servicio de extensión agropecuaria de manera integral y diferenciada, a los acuicultores de subsistencia y pequeños acuicultores, así como a sus organizaciones, que obedezca a sus características socioeconómicas, entorno ambiental y productivo, propendiendo por la implementación y cumplimiento del plan de manejo sanitario (bioseguridad) y de las prácticas que contribuyan al bienestar animal en las diferentes etapas de producción primaria (alevinaje y sistema de engorde), así como del avance en la implementación de las Buenas Prácticas de la Producción en la Acuicultura (BPPA), entre otros.</t>
  </si>
  <si>
    <t>2.2.2. Promover programas de capacitación y sensibilización para acuicultores de subsistencia y pequeños acuicultores, en temas orientados al buen manejo de sus unidades productivas a través de prácticas empresariales como manejo de contabilidad, determinación de costos fijos y variables (insumos, mano de obra, pagos ambientales, siembras, alimentación y mortalidad, entre otros), así como fortalecer las competencias en habilidades blandas, con el fin de que puedan identificar los beneficios, ventajas y la toma de decisiones asertivas para afrontar los retos que se presentan en el manejo administrativo y financiero de su unidad productiva, en articulación con los avances en la implementación de programas de educación formal y no formal (actividad 3.1.2).</t>
  </si>
  <si>
    <t>2.2.4. Apoyar técnica y financieramente a acuicultores de subsistencia y pequeños acuicultores, así como a sus organizaciones, en el desarrollo de sistemas productivos en cuerpos de agua de uso público, tales como embalses, lagos, lagunas, entre otros; conforme a los segundos usos establecidos en cada una de las licencias ambientales y su aprovechamiento productivo, a través de modelos integradores que permitan el control de las interacciones entre las diferentes actividades que puedan desarrollarse en cada cuerpo de agua, teniendo en cuenta los avances en su identificación y planificación (actividad 4.4.5), así como las gestiones realizadas para el uso de los mismos (actividad 7.1.8).</t>
  </si>
  <si>
    <t>2.2.5. Definir e implementar modelos eficientes de producción para el camarón de cultivo en el Pacífico colombiano, como alternativa productiva para pequeños camaronicultores que estén iniciando la reactivación del subsector en esta zona, contribuyendo al acceso a semilla autorizada por el ICA, con características genéticas adecuadas y adaptadas al clima local, promoviendo el uso sostenible del recurso hídrico, energías alternativas, economía circular y otras prácticas ambientalmente responsables, en coordinación con el programa 5 de sostenibilidad ambiental (iniciativas estratégicas 5.1 a 5.4) y el fortalecimiento de la investigación (actividad 8.1.8).</t>
  </si>
  <si>
    <t>2.2.6. Promover e implementar un programa de inversión dirigido a pequeños camaronicultores, para la reactivación sectorial de la producción de camarón de cultivo, en la Costa Atlántica, en articulación con los avances en la identificación de las zonas disponibles (actividad 4.4.4).</t>
  </si>
  <si>
    <t xml:space="preserve">2.4.2. Promover el acceso de los acuicultores a los instrumentos financieros y no financieros para el mejoramiento y construcción de infraestructura de acopio y procesamiento, que cuenten con el sistema HACCP, requeridos para los productos y subproductos de la acuicultura, considerando las necesidades de los sistemas productivos y las exigencias de los mercados objetivo. </t>
  </si>
  <si>
    <t>2.4.4. Brindar apoyo técnico y asesoría a procesadores y  transformadores para el acceso a instrumentos financieros y no financieros que promuevan la innovación, diversificación y generación de valor agregado a productos y subproductos de la acuicultura, con el fin de abastecer nichos de mercados especializados (por ejemplo, aquellos con preferencia por la cocina fácil, productos sin espinas y de poco tiempo de cocción), así como para obtener certificaciones y sellos diferenciadores, que resalten su calidad, origen, desarrollo de estrategias de economía circular, importancia y sostenibilidad social y ambiental.</t>
  </si>
  <si>
    <t>2.4.5. Brindar capacitación y acompañamiento técnico y financiero a las MiPymes procesadoras y transformadoras de productos y subproductos de la acuicultura, para fortalecer sus capacidades de procesamiento, transformación, e innovación, entre otras, favoreciendo el acceso a la certificación HACCP, al registro ante el INVIMA y al cumplimiento de las demás normas obligatorias nacionales o internacionales que se establezcan sobre temas de calidad, inocuidad y trazabilidad, para la comercialización de los productos de la cadena.</t>
  </si>
  <si>
    <t>Años 1 al 19</t>
  </si>
  <si>
    <t>4.1.3. Fomentar la realización de jornadas de formalización productiva de manera articulada entre la AUNAP y el ICA, con énfasis en acuicultores de subsistencia y pequeños acuicultores, donde puedan tramitar su carnet de AREL y registrarse como predio pecuario, ante estas entidades respectivamente, en concordancia con los avances en el fortalecimiento de las capacidades institucionales para la formalización productiva y sanitaria, así como para la calidad e inocuidad (actividad 7.2.1).</t>
  </si>
  <si>
    <t>4.1.5. Brindar acompañamiento técnico y financiero a los camaronicultores que utilizan aguas marinas en zonas costeras, para aumentar su formalización mediante acuerdos que se logren entre la DIMAR, Autoridades Ambientales, AUNAP, CENIACUA, ACUANAL y demás entidades relacionadas con este subsector, sobre los criterios y requisitos específicos para las concesiones o permisos de cultivos, e implementando medidas facilitadoras para esos trámites, como por ejemplo la presentación colectiva de solicitudes, con el objetivo de lograr la efectiva aplicación de la normatividad, en concordancia con los avances en la articulación con las autoridades ambientales (actividad 7.1.6).</t>
  </si>
  <si>
    <t>4.3.4. Promover la transparencia del mercado de tierras en las regiones con altas producciones de la acuicultura, a partir de la divulgación de información sobre costos de arriendo y precio de la tierra entre los acuicultores, incluyendo a los jóvenes y mujer rural vinculados a la cadena de la acuicultura, en concordancia con las estrategias de socialización del Observatorio de Tierras Rurales operado por la Agencia Nacional de Tierras (ANT) y el Sistema de Información para la Planificación Rural Agropecuaria (SIPRA), entre otros, y alineado con los avances del sistema integrado de información para la cadena (actividad 8.4.4).</t>
  </si>
  <si>
    <t>4.4.5. Promover la identificación y planificación de los lagos, lagunas y embalses con potencial para el desarrollo de la acuicultura, de acuerdo con las especies aptas para el cultivo en jaulas y los paquetes tecnológicos disponibles, de acuerdo con los avances en la gestión ante la autoridad competente para la utilización de los cuerpos de agua de uso público (actividad 7.1.8).</t>
  </si>
  <si>
    <t>Años 1 al 5, 7, 9, 11, 13, 15, 17 y 19</t>
  </si>
  <si>
    <t>5.2.5. Promover mecanismos financieros y no financieros dirigidos a la implementación de medidas de mitigación de GEI, adaptación al cambio climático y riesgos ambientales, tanto en la producción como en el procesamiento para la cadena de la acuicultura que promuevan la sostenibilidad ambiental, en articulación con los avances en el fortalecimiento de los instrumentos de fomento, financiamiento, y la gestión de riesgos en la cadena (actividades 6.4.5 y 6.4.6).</t>
  </si>
  <si>
    <t>10 meses cada año</t>
  </si>
  <si>
    <t>No aplica</t>
  </si>
  <si>
    <t>6.1.2. Definir de manera colaborativa entre los actores de la cadena de la acuicultura para especies de consumo humano (tilapia, trucha, cachama y camarón de cultivo), bajo la coordinación del Ministerio de Agricultura y Desarrollo Rural y el Consejo Nacional Cadena de la Acuicultura, el esquema institucional que permita gestionar y ejecutar el Plan de Ordenamiento Productivo, incluyendo los mecanismos operativos, técnicos, normativos y financieros necesarios para su funcionamiento, según se requiera.</t>
  </si>
  <si>
    <t>6.1.3. Definir, por parte del Ministerio de Agricultura y Desarrollo Rural en coordinación con el Consejo Nacional Cadena de la Acuicultura, el cronograma anual para la implementación del Plan de Ordenamiento Productivo de la cadena, teniendo en cuenta el cronograma de implementación propuesto en este Plan de acción, el informe anual de seguimiento y evaluación, así como el Plan estratégico del acuerdo de competitividad de la cadena.</t>
  </si>
  <si>
    <t xml:space="preserve">6.3.4. Fomentar la participación activa de los acuicultores, procesadores, transformadores, comercializadores, y empresas de bienes y servicios, en los diversos espacios de articulación institucional a nivel regional, liderados por las entidades encargadas de promover la asociatividad rural productiva u otros modelos asociativos de base social, esquemas colectivos y colaborativos, promoviendo el acceso a recursos y servicios esenciales como financiamiento, capacitación e incentivos, fondos concursables, comercialización conjunta, la conformación de alianzas estratégicas y la optimización de recursos. </t>
  </si>
  <si>
    <t>6.4.10. Realizar, por parte del Consejo Nacional Cadena de la Acuicultura con el apoyo del MinAgricultura, un análisis de las condiciones y requisitos para la constitución del Fondo Parafiscal Sectorial y el Fondo de Estabilización de Precios, y trazar una ruta estratégica para su implementación, con el fin de fortalecer la sostenibilidad económica y la competitividad del sector.</t>
  </si>
  <si>
    <t>7.1.1. Generar espacios de articulación interinstitucional liderados por MinAgricultura y MinAmbiente, con el apoyo del Consejo Nacional Cadena de la Acuicultura en las principales regiones productoras, entre las Autoridades ambientales, AUNAP, Entidades territoriales, Comités regionales de la cadena y Organizaciones o asociaciones gremiales, para  evaluar, preparar y disponer de los insumos necesarios y las propuestas de ajustes normativos (módulos de uso/consumo de agua por especie y sistema productivo, reúso para producción primaria y planta de procesamiento, concesión de uso de aguas, ocupación de cauce, vertimientos, definición de rondas hídricas, entre otras) considerando la especie, región, sistema productivo, tipo de productor, que conlleven a promover la formalización ambiental de los acuicultores, procesadores y transformadores de la cadena.</t>
  </si>
  <si>
    <t xml:space="preserve">7.1.6. Generar espacios de articulación interinstitucional, liderados por MinAgricultura y MinAmbiente con el apoyo del Consejo Nacional Cadena de la Acuicultura, entre la Dimar, las Autoridades ambientales con influencia en las jurisdicciones de los territorios costeros (Caribe y Pacífico), la AUNAP, las organizaciones o asociaciones gremiales y las entidades territoriales, que incluyan: la revisión, actualización y ajuste de las normas aplicables al cultivo del camarón; el desarrollo de instrumentos y/o mecanismos de simplificación y sistematización de los trámites (concesiones y permisos) que conduzcan a la reducción de tiempos de atención y respuesta a las solicitudes de los usuarios; así como evaluar la disminución de los costos para promover y facilitar la formalización ambiental de los camaronicultores. </t>
  </si>
  <si>
    <t>7.1.7. Gestionar ante MinAmbiente la obtención de la autorización del traslado de especies entre cuencas, en especial para la cachama en las cuencas donde no es originaria y hoy reporta producción, con el fin de facilitar los procesos de comercialización en mercados de exportación.</t>
  </si>
  <si>
    <t xml:space="preserve">7.2.2. Revisar y analizar la normatividad vigente relacionada con los procesos de formalización productiva, procesamiento y comercialización, sanidad, bioseguridad, calidad, inocuidad y etiquetado, a lo largo de la cadena, bajo el liderazgo de MinAgricultura y MinSalud, con la participación de la AUNAP, el ICA, el INVIMA y las Entidades Territoriales de Salud, identificando los requerimientos de actualización y/o nueva reglamentación y considerando un enfoque diferencial de acuerdo con el tipo de acuicultor, así como la dinámica de crecimiento del sector y la diversificación de mercados, entre otros aspectos, que conduzcan a la mejora en la implementación normativa y su seguimiento. </t>
  </si>
  <si>
    <t>8.1.4. Generar un directorio que integre la oferta de investigadores especializados en la cadena, incluyendo sus áreas temáticas de investigación y ubicación geográfica, para promover la interrelación entre los diversos actores del sector, teniendo en cuenta los avances en la caracterización integral para la acuicultura (actividad 8.4.5).</t>
  </si>
  <si>
    <t>8.1.10. Realizar el seguimiento y evaluación de los avances en I+D+i en la cadena de la acuicultura, considerando entre otros aspectos, la asignación eficiente de recursos, vigilancia tecnológica (propiedad intelectual, usos y procesos innovadores), impacto de las tecnologías generadas, concordancia entre la oferta y la demanda de investigación, y la transferencia y difusión de tecnologías que garanticen la viabilidad económica y la adaptabilidad a las diferentes escalas de producción, en el marco del SNIA (Ley 1876 de 2017) y en articulación con los avances en la caracterización integral para la acuicultura (actividad 8.4.5).</t>
  </si>
  <si>
    <t>8.2. Fortalecimiento de la extensión agropecuaria y asistencia técnica e industrial para la cadena de la acuicultura</t>
  </si>
  <si>
    <t>8.2.2. Caracterizar y priorizar productores, organizaciones, extensionistas, empresas y redes colaborativas por regiones productoras, favoreciendo la adopción de tecnologías y conocimientos para la cadena de la acuicultura, e impulsar la creación o fortalecimiento de empresas prestadoras de servicios de extensión agropecuaria y asistencia técnica especializada en la cadena, mediante instrumentos financieros y no financieros, en concordancia con los avances en la caracterización integral para la acuicultura (actividad 8.4.5).</t>
  </si>
  <si>
    <t>8.2.5. Desarrollar estrategias orientadas a socializar a los productores de subsistencia, pequeños y medianos productores, así como asociaciones de productores, la oferta de recursos disponibles para proyectos de asistencia técnica y/o extensión agropecuaria para la cadena.</t>
  </si>
  <si>
    <t>8.2.7. Fortalecer los mecanismos a nivel regional y departamental para escalar la inscripción de los productores de subsistencia, pequeños y medianos productores, en el registro de usuarios dispuesto por el Ministerio de Agricultura y Desarrollo Rural y su actualización anual para la prestación del servicio público de extensión agropecuaria.</t>
  </si>
  <si>
    <t>8.4.6. Realizar estudios especializados liderados por MinAgricultura, MinComercio y el Consejo Nacional Cadena de la Acuicultura, que incluyan el análisis de estructura e inteligencia de mercados nacionales e internacionales, correlación comparativa con países referentes por especie, productos diferenciados, consumidores, tendencias, preferencias y segmentos de mercado, estudios de mercado de nuevos productos a partir del aprovechamiento de los subproductos del cultivo y procesamiento, así como estudios que permitan conocer el nivel de cumplimiento de los requisitos de calidad e inocuidad en el mercado nacional, la productividad actual y sanidad de las especies incluidas en el POP de la cadena de la acuicultura.</t>
  </si>
  <si>
    <t>Valor estimado año: 1</t>
  </si>
  <si>
    <t>Valor estimado año: 1 (6 meses de ejecución)</t>
  </si>
  <si>
    <t>Valor estimado anual años: 2 y 14</t>
  </si>
  <si>
    <t>Valor estimado anual años: 3, 4, 9 y 19</t>
  </si>
  <si>
    <t>Valor estimado anual años: 5, 8, 11, 17 y 20</t>
  </si>
  <si>
    <t>Valor estimado anual años: 6, 7, 10, 12, 13, 15, 16 y 18</t>
  </si>
  <si>
    <t>Valor estimado anual años: 2, 3, 4, 9, 14 y 19</t>
  </si>
  <si>
    <t xml:space="preserve">Valor estimado anual años: 3, 5, 7, 9, 11, 13, 15, 17 y 19			</t>
  </si>
  <si>
    <t>Valor estimado año: 2 (9 meses de ejecución)</t>
  </si>
  <si>
    <t xml:space="preserve">Valor estimado anual año: 1					</t>
  </si>
  <si>
    <t>Otros requerimientos para el diseño y promoción de instrumentos para la gestión de riesgos, climáticos, productivos ysanitarios</t>
  </si>
  <si>
    <t xml:space="preserve">Se deja por definir, la  implementación del sistema integrado de información para la cadena, así como el desarrollo de la caracterización, los acuerdos entre actores, el plan  de tecnología de información y la divulgación de la oferta institucional para soluciones basadas en tecnología, depende de la definición operativa que se realice para el sistema, no se cuenta con la información necesaria para estimar costos. </t>
  </si>
  <si>
    <t>Cantidad paquete  material</t>
  </si>
  <si>
    <t xml:space="preserve">Otras formas de gestionar de riesgo, variabilidad y cambio climático. </t>
  </si>
  <si>
    <t>Análisis Laboratorio Calidad de aguas  para 57 Parámetros  según rsln 631. (compuesto 24 h) para pequeños y medianos</t>
  </si>
  <si>
    <t xml:space="preserve">ICR Desarrollo Productivo sostenimiento Trucha </t>
  </si>
  <si>
    <t xml:space="preserve">ICR Desarrollo Productivo sostenimiento Cachama </t>
  </si>
  <si>
    <t xml:space="preserve">ICR Desarrollo Productivo sostenimiento Camarón </t>
  </si>
  <si>
    <t xml:space="preserve">ICR Desarrollo Productivo sostenimiento Tilapia </t>
  </si>
  <si>
    <t xml:space="preserve"> LEC Desarrollo Productivo Sostenimiento (Pequeño productor de bajos ingresos camarón) </t>
  </si>
  <si>
    <t>ICR Desarrollo productivo sostenimiento (Mediano productor cachama)</t>
  </si>
  <si>
    <t>Valor estimado anual años: 3, 13 y 18</t>
  </si>
  <si>
    <t>Valor estimado anual años: 4, 6, 7, 9, 10, 12, 15, 16 y 19</t>
  </si>
  <si>
    <t>Otras formas para la modernización de los servicios logísticos especializados</t>
  </si>
  <si>
    <t>% Recursos Entidades Territoriales</t>
  </si>
  <si>
    <t>Cantidad  (Anual)</t>
  </si>
  <si>
    <t xml:space="preserve"> Pauta Digital redes sociales (Facebook, Instagram, you tube)</t>
  </si>
  <si>
    <t>9. Pauta digital redes sociales: Publicaciones en redes sociales, se calcula un valor mensual para publicar imagen o video</t>
  </si>
  <si>
    <t>Manejo promoción redes sociales</t>
  </si>
  <si>
    <t>Manejo promoción y pauta en redes sociales</t>
  </si>
  <si>
    <t>Gastos de alojamiento y alimentación (recurso humano regional)</t>
  </si>
  <si>
    <t>Nota: Costos de 55 programas radiales, pago de pauta radial. 3 meses. AM y FM</t>
  </si>
  <si>
    <t>Cantidad (Paquetes)</t>
  </si>
  <si>
    <t xml:space="preserve"> Emisión de los programas en radio regional (3 meses)</t>
  </si>
  <si>
    <t>Cantidad pautas (anual)</t>
  </si>
  <si>
    <t>Cantidad de pautas al año</t>
  </si>
  <si>
    <t xml:space="preserve"> Gastos de alojamiento y alimentación  (recurso humano nacional) - Consultor</t>
  </si>
  <si>
    <t>Tiquetes  aéreos (recurso humano nacional) - Consultor</t>
  </si>
  <si>
    <t>Nota: Este valor se reconoce cuando la persona se desplaza desde su lugar de origen</t>
  </si>
  <si>
    <t xml:space="preserve"> Gastos de alojamiento y alimentación  (recurso humano regional)</t>
  </si>
  <si>
    <t>Valor estimado anual años: 5, 6, 7, 8, 10, 11, 12, 13, 15, 16, 17, 18 y 20</t>
  </si>
  <si>
    <t>Valor estimado anual años: 2, 5, 8, 11, 14, 17 y 20</t>
  </si>
  <si>
    <t>Valor estimado año 1</t>
  </si>
  <si>
    <t>Valor estimado año 2</t>
  </si>
  <si>
    <t>Valor estimado año 3</t>
  </si>
  <si>
    <t>Valor estimado año 4</t>
  </si>
  <si>
    <t>Valor estimado año 5</t>
  </si>
  <si>
    <t>Valor estimado año 6</t>
  </si>
  <si>
    <t>Valor estimado año 7</t>
  </si>
  <si>
    <t>Valor estimado año 8</t>
  </si>
  <si>
    <t>Valor estimado año 9</t>
  </si>
  <si>
    <t>Valor estimado año 10</t>
  </si>
  <si>
    <t>Valor estimado año 11</t>
  </si>
  <si>
    <t>Valor estimado año 12</t>
  </si>
  <si>
    <t>Valor estimado año 13</t>
  </si>
  <si>
    <t>Valor estimado año 14</t>
  </si>
  <si>
    <t>Valor estimado año 15</t>
  </si>
  <si>
    <t>Valor estimado año 16</t>
  </si>
  <si>
    <t>Valor estimado año 17</t>
  </si>
  <si>
    <t>Valor estimado año 18</t>
  </si>
  <si>
    <t>Valor estimado año 19</t>
  </si>
  <si>
    <t>Valor estimado año 20</t>
  </si>
  <si>
    <t>Incentivo a las TIC (computador portatil)</t>
  </si>
  <si>
    <t>Valor estimado anual años: 3, 4, 5, 6, 7 9, 11, 13, 15, 17 y 19</t>
  </si>
  <si>
    <t>Valor estimado anual años: 3 y 13</t>
  </si>
  <si>
    <t xml:space="preserve">Valor estimado anual años: 4, 6, 10, 14, 16 y 20				</t>
  </si>
  <si>
    <t>Valor estimado anual años: 3, 4, 5, 6, 11 y 16</t>
  </si>
  <si>
    <t>Valor estimado anual años: 7, 8, 9, 10, 12, 13, 14, 15, 17, 18, 19 y 20</t>
  </si>
  <si>
    <t>Valor estimado anual años:  2, 3, 4, 5, 9, 13 y 17</t>
  </si>
  <si>
    <t>Permenente</t>
  </si>
  <si>
    <t xml:space="preserve">Subregiones Comités </t>
  </si>
  <si>
    <t>Subregiones comités</t>
  </si>
  <si>
    <t xml:space="preserve">Valor estimado anual años: Del 4 al 20				</t>
  </si>
  <si>
    <t>7.2.8</t>
  </si>
  <si>
    <t>PROGRAMA - INICIATIVA ESTRATEGICA / AÑO 1 AL 20</t>
  </si>
  <si>
    <t>% Período de implementación</t>
  </si>
  <si>
    <t xml:space="preserve">ESTIMACIÓN DE COSTOS POR PROGRAMA </t>
  </si>
  <si>
    <t>Costo estimado 
COP millones</t>
  </si>
  <si>
    <t>Porcentaje de participación</t>
  </si>
  <si>
    <t>Programa 2. Mejora del desempeño productivo primario e industrial de la cadena.</t>
  </si>
  <si>
    <t>Programa 8. Fortalecimiento de la generación, divulgación y apropiación social del conocimiento relacionado con la cadena.</t>
  </si>
  <si>
    <t>Programa 1. Aumento del consumo y posicionamiento de los productos de la acuicultura colombiana en el mercado nacional y mundial.</t>
  </si>
  <si>
    <t>Programa 4. Promoción de la formalización de los acuicultores y del ordenamiento productivo y social de la propiedad rural de la cadena</t>
  </si>
  <si>
    <t>Programa 5.Fortalecimiento de la sostenibilidad ambiental en la cadena.</t>
  </si>
  <si>
    <t>Programa 7. Fortalecimiento de las capacidades institucionales para el incremento de la formalización sectorial y la optimización del desempeño de la cadena.</t>
  </si>
  <si>
    <t>Programa 6. Fortalecimiento en la gestión organizacional de la cadena.</t>
  </si>
  <si>
    <t>Programa / Iniciativa estratégica</t>
  </si>
  <si>
    <t>Valor total COP Millones</t>
  </si>
  <si>
    <t xml:space="preserve"> Publico</t>
  </si>
  <si>
    <t>Privado</t>
  </si>
  <si>
    <t xml:space="preserve"> Cooperación Internacional (CI)</t>
  </si>
  <si>
    <t>b. Tiquetes  aéreos nacionales</t>
  </si>
  <si>
    <t>c. Tiquetes  aéreos internacionales</t>
  </si>
  <si>
    <t>d. Desplazamiento terrestre en vehículo propio (rodamiento)</t>
  </si>
  <si>
    <t xml:space="preserve">e. Gastos desplazamiento  rodamiento para recurso humano regional </t>
  </si>
  <si>
    <t>f. Transporte fluvial</t>
  </si>
  <si>
    <t xml:space="preserve">Se proyecta llevar a cabo anualmente en cada una de las 5 regiones productoras y sus 29 departamentos, mesas de trabajo presenciales básicas (10 personas), ampliadas (25 personas) y virtuales (30 personas), talleres especializados y/o eventos de divulgación nacionales y regionales (25 personas), así como días de campo (45 personas), con el fin de ejecutar actividades orientadas a: promover el análisis de los productos de la acuicultura ofertados en las regiones de mayor producción, la disponibilidad de insumos y servicios para la producción y procesamiento, así como para orientar sobre la consolidación de modelos productivos regionales, sobre la conformación de clústeres, sobre las necesidades de intervención en vías y sobre la creación de empresas proveedoras de bienes y servicios para el proceso productivo.  Se propone la contratación de personal calificado de la siguiente manera: 3 consultores cuyos honorarios ascienden a $9.004.819 por 12 meses; 2 expertos nacionales coordinadores con el mismo nivel de honorarios, quienes se encargarán de dirigir el recurso humano regional, que corresponde a 12 consultores con honorarios de $4.908.150, para estos consultores y coordinadores, también se ha dispuesto el cubrimiento de sus gastos de transporte (tiquetes, desplazamiento) y los gastos de alojamiento y alimentación para todo el recurso humano contratado. También se contempla el otorgamiento de 5 incentivos (de los ofertados por Fiducoldex en su convocatoria), para la certificación en HACCP, a plantas de alimento balanceado ubicadas en las regiones de conformación de los clústeres, cada incentivo por un valor de $62 M. Finalmente se deja "por definir" otras formar o requerimientos para la conformación de clústeres en las regiones.  </t>
  </si>
  <si>
    <t>Se plantea realizar anualmente en cada una de las 5 regiones productoras y sus 29 departamentos, mesas de trabajo presenciales básicas (10 personas), ampliadas (25 personas) y virtuales (30 personas), talleres especializados y/o eventos de divulgación nacionales y regionales (25 personas), así como días de campo (45 personas), con el fin de orientar,  y/o capacitar a los acuicultores de subsistencia y pequeños acuicultores, sobre el servicio de extensión agropecuaria y sobre las estrategias de apoyo técnico y financiero para el mejoramiento integral  de sus sistemas productivos; así como para promover la inversión dirigida a la reactivación de la producción de camarón, fomentar el mejoramiento de la infraestructura y la adecuada gestión documental en las unidades de producción. Se ha definido la contratación de personal calificado de la siguiente manera: 6 consultores con honorarios de $9.004.819 por 12 meses, tendrán 6 expertos nacionales quienes oficiarán como apoyo y coordinadores del recurso humano regional, con honorarios de $5.222.272 por 12 meses; así mismo, se estima la contratación de 47 profesionales regionales con honorarios de $4.580.940 por 12 meses, quienes estarán a cargo de toda la ejecución del servicio de extensión agropecuaria. Para todo el personal también se ha dispuesto el cubrimiento de sus gastos de transporte (tiquetes, desplazamiento) y los gastos de alojamiento y alimentación, requeridos para la ejecución de sus actividades. Se ha contemplado que para dar cumplimiento a la meta del 80% de cubrimiento del servicio de extensión rural agropecuaria, de esta cadena, durante los 20 años de ejecución del POP; el recurso humano regional (extensionistas) y sus gastos de desplazamiento tendrán una tasa de incremento anual del 12,2246% a partir del tercer año. Se tiene previsto la colocación de subsidios (incentivos) por especie, otorgados por las Líneas Especiales de Crédito (LEC) y por el Incentivo a la Capitalización Rural (ICR), para mejorar los sistemas productivos. Se tiene dispuesto la adquisición de servicios y elementos de promoción y comunicación de las actividades a desarrollar, para la mejora de la eficiencia productiva de los acuicultores de subsistencia y pequeños acuicultores, consistentes en pautas y emisión de programas en la radio regional, material de promoción y divulgación, pauta en redes sociales, así como la promoción a través de correos masivos y de mensajes de texto. Además, se contempla desarrollar anualmente cursos cortos presenciales certificados para 25 personas, con el propósito de capacitar a los acuicultores en aspectos relacionados con habilidades empresariales. Finalmente se deja "por definir" otras formas y requerimientos para la mejorar la eficiencia productiva.</t>
  </si>
  <si>
    <t>Se plantea realizar anualmente en cada una de las 5 regiones productoras y sus 29 departamentos, mesas de trabajo presenciales básicas (10 personas), ampliadas (25 personas) y virtuales (30 personas), talleres especializados y/o eventos de divulgación nacionales y regionales (25 personas), así como días de campo (45 personas), con el fin de capacitar,  promover y/o socializar entre los medianos y grandes acuicultores  los sistemas productivos de alta eficiencia, la implementación de las BPPA y la disponibilidad de nuevos cuerpos de agua de uso público para el desarrollo de la acuicultura. Se propone la contratación de personal calificado de la siguiente manera: 3 consultores con honorarios de $9.004.819 por 12 meses, quienes oficiarán como coordinadores nacionales y 6 consultores del nivel regional, con honorarios de $4.580.940 por 12 meses, quienes se encargarán de ejecutar las actividades en territorio. Para todo el personal también se ha dispuesto el cubrimiento de sus gastos de transporte (tiquetes, desplazamiento) y los gastos de alojamiento y alimentación, requeridos en la ejecución de sus labores. Se tiene previsto otorgar subsidios (incentivos) por cada especie, por las Líneas Especiales de Crédito (LEC) y por el Incentivo a la Capitalización Rural (ICR), para mejorar los sistemas productivos y sus condiciones de bioseguridad, así como para  implementar las BPPA.  También se ha contemplado el desarrollo de cursos cortos presenciales de 24 horas (25 personas) certificados, para promover la tecnificación e intensificación de la producción de camarón. Finalmente se deja "por definir" Otras formas para el incrementos de la productividad de medianos y grandes acuicultores.</t>
  </si>
  <si>
    <t>Se plantea realizar anualmente en cada una de las 5 regiones productoras y sus 29 departamentos, mesas de trabajo presenciales básicas (10 personas), ampliadas (25 personas) y virtuales (30 personas), talleres especializados y/o eventos de divulgación nacionales y regionales (25 personas),  así como días de campo (45 personas), a fin de orientar y/o capacitar a los actores sobre el análisis de la oferta de infraestructura disponible para el acopio y procesamiento de los productos de la acuicultura,  para promover su mejoramiento y el acceso de los acuicultores de subsistencia y pequeños acuicultores a ese servicio,  y del mismo modo capacitar a procesadores y transformadores en aspectos relacionados con la innovación, diversificación generación de valor agregado, gestión empresarial y desarrollo de capacidades para acceder a certificaciones. Se ha definido la contratación de personal calificado de la siguiente manera: 3 consultores con honorarios mensuales de $9.004.819 por 12 meses, 3 expertos de apoyo quienes oficiarán como coordinadores nacionales y se encargarán de dirigir el recurso humano regional, con honorarios mensuales de $4.908.150 por 12 meses; a nivel regional 12 profesionales con honorarios mensuales de $4.580.940 por 12 meses, quienes estarán a cargo de la ejecución de actividades en los territorios. Para todo el personal también se ha dispuesto el cubrimiento de sus gastos de transporte (tiquetes, desplazamiento) y los gastos de alojamiento y alimentación, requeridos para la ejecución de sus labores. Se tiene previsto la colocación de 12 subsidios (incentivos), como los otorgados por el Incentivo a la Capitalización Rural (ICR) con cobertura del 35% para acuicultores de subsistencia y pequeños acuicultores; y para el caso de los medianos acuicultores el 20%, para mejorar y/o construir plantas de procesamiento y para acceder a certificaciones del tipo BAP. Así mismo, se tiene prevé la adquisición de servicios y elementos de promoción y comunicación de las actividades a desarrollar, para la mejora en la generación de valor agregado y en los procesos industriales, consistentes en pautas y emisión de programas en la radio regional, material de promoción y divulgación, pauta en redes sociales, así como la promoción a través de correos masivos y de mensajes de texto. También se ha contemplado el desarrollo de cursos cortos de 16 horas presenciales (25 personas) certificados, para capacitar a procesadores y transformadores en aspectos relacionados con el fortalecimiento de sus capacidades técnicas, de gestión empresarial y del desarrollo de capacidades para la implementación de sistemas integrados de gestión de calidad e inocuidad, entre otros. Finalmente se deja "por definir” formas o requerimientos para el mejoramiento del valor agregado en los procesos industriales.</t>
  </si>
  <si>
    <t xml:space="preserve">Gorras y camisetas  </t>
  </si>
  <si>
    <t>Se propone llevar a cabo anualmente en cada una de las 5 regiones productoras y sus 29 departamentos, mesas de trabajo virtuales (30 personas) y mesas de trabajo presenciales ampliadas (25 personas), así como la realización de 12 talleres especializados en las regiones productoras según la dinámica (Andina 7, Caribe 2, Pacifico 1, Orinoquia 1 y Amazonia 1) para el acompañamiento técnico de los acuicultores, procesadores y transformadores en el la implementación de las medidas de mitigación Gases Efecto Invernadero (GEI) y adaptación al cambio climático y variabilidad climática, y para el fortalecimiento de capacidades y acceso a la información agroclimática y de riesgos ambiental. También se prevé para el acompañamiento técnico realizar 24 cursos cortos virtuales 8 horas (25 personas) y 24 cursos cortos presenciales de 8 horas (25 personas). Adicionalmente y como estrategia para el acompañamiento financiero de las unidades productivas se proponen unos incentivos a través de LEC Desarrollo Productivo para 5 UPP, orientados a la reparación y/o mejoramiento de obras de adecuación e infraestructura productiva como medida en gestión de riesgos ambientales, estimados con un valor promedio por proyecto de $50 millones, con un incentivo de hasta el 7,90% de costo del proyecto considerando que se dirige a pequeño productor. Así mismo a través de ICR de transformación Productiva y Sostenible (Crédito Verde), se proyecta apoyar 10 unidades productivas UPP con proyectos de eficiencia energética, con un valor promedio del proyecto de $ 50 millones para pequeños productores y productores de subsistencia (5 UPP) por un monto total de $87 millones y para medianos productores (5 UPP) un valor total de $112 millones, aplicando un incentivo de hasta 35% y 20% del costo del proyecto, respectivamente. Para apoyar todas estas actividades de la iniciativa, se contempla la contratación de un equipo conformado por un 1 coordinador a nivel nacional cuyo salario promedio mensual asciende $ 9.004.819 por 6 meses, quien coordinar el recurso humano regional, se prevé que esta persona visite cada departamento una vez al año, con gastos de viaje y tiquetes aéreos. A nivel regional se contempla la contratación 12 profesionales, con honorarios mensuales por valor de $5.763.259 por 6 meses a quienes se les reconocerá un rodamiento y gastos de alojamiento y alimentación, para el desarrollo de sus labores por mes, este equipo de profesionales contempla una dedicación del 50% para las actividades de esta iniciativa estratégica (IE), pues es compartido con la IE 5.3. Como estrategia de promoción y comunicación de la IE, se establece 41 pautas de radio regional, así como para la promoción de los talleres especializados, también se contempla 6 pautas digitales de redes sociales (Facebook, Instagram, youtube) con un monto total de $72 millones y material de promoción y divulgación (Impresos,  llaveros, otros) por un monto de $5 millones para cada una de las regiones (5). Por último, se considera "por definir" el costo asociado a otras formas de mejorar la gestión de riesgos, cambio y variabilidad climáticos.</t>
  </si>
  <si>
    <t>Se propone realizar anualmente mesas de trabajo presenciales básicas (10 personas), mesas de trabajo presenciales ampliadas (25 personas), mesas virtuales (30 personas), así como talleres, talleres especializados y/o eventos de divulgación a nivel nacional y/o regional (25 personas), con el propósito de propiciar espacios de gestión y articulación para el fortalecimiento de las capacidades de la organización de cadena y el desarrollo de las actividades de la iniciativa estratégica. Así mismo, se propone la contratación de 5 expertos nacionales con honorarios mensuales de $9.004.819 por 12 meses (uno de los cuales tendrá funciones de coordinación del grupo) y una dedicación del 30% e esta IE, quienes apoyarán el desarrollo de las diferentes actividades. Se contempla que este recurso humano realice visitas a las regiones por lo que se contemplan gastos de tiquetes aéreos y gastos de viaje. Finalmente se considera "por definir" el costo asociado a otros requerimientos para la gestión y evaluación de proyectos de apoyo e inversión en la cadena.</t>
  </si>
  <si>
    <t>Se propone realizar anualmente mesas de trabajo presenciales básicas (10 personas), mesas de trabajo presenciales ampliadas (25 personas), mesas virtuales (30 personas), así como talleres, talleres especializados y/o eventos de divulgación a nivel nacional y/o regional (25 personas) y  días de campo, taller de proceso, giras técnicas, visitas y/o demostraciones de método y 29 Cursos cortos de 8 horas presenciales(25 personas) para fortalecer las capacidades de las asociaciones en diferentes aspectos. Para la ejecución de las actividades se proyecta contratar a 1 experto que ejercerá como coordinador de las actividades y del recurso humano regional con honorarios mensuales de $9.004.819 por 13 meses, con una dedicación del 100%; se contempla que el consultor realice visitas a las regiones por lo que se costea tiquetes aéreos y gastos de viaje. A nivel regional se prevé contratar 5 profesionales que apoyarán la ejecución de las actividades en región con honorarios de $5.763.259 por 12 meses y dedicación del 100%, se prevé unos gastos de rodamiento, así como los gastos de alojamiento y alimentación para los desplazamientos que se deban hacer a las regiones para desarrollar sus labores. también se contemplan  recursos para efectuar la socialización de la oferta institucional dirigida a promover y fomentar la asociatividad en las regiones, a través de: notas de televisión nacional (1) y regional (1), 1 nota en prensa regional, pauta en radio nacional (1) y regional (1), pauta en redes sociales (1) y 1 Videos Clip Testimonial de acuicultores que se encuentran bajo la implementación de modelos asociativos exitosos, 6 pautas digitales en redes sociales (Facebook, Instagram, youtube). Finalmente, se considera "por definir" el costo asociado a otros requerimientos para la promoción y fortalecimiento de la asociatividad en la cadena de la acuicultura.</t>
  </si>
  <si>
    <t xml:space="preserve">Se propone realizar anualmente mesas de trabajo presenciales básicas (10 personas), mesas de trabajo presenciales ampliadas (25 personas), mesas virtuales (30 personas), estas se proyectan por demanda según las necesidades de las actividades y en las regiones que se requieran. Así mismo se prevé la contratación de 1 expertos nacional con honorarios de $9.004.819 por 10 meses, quien coordinará y apoyará el desarrollo de las actividades; se contempla que el experyo realice visitas a las regiones por lo que se costea tiquetes aéreos y gastos de viaje. Además, se considera la realización de 5 cursos cortos de 8 horas presenciales (25 personas) y 5 cursos cortos de 8 horas virtuales dirigidos a los intermediarios financieros, como una estrategia para que se divulgue y promocione los instrumentos financieros y de gestión de riegos disponibles (LEC, ICR, ISA entre otros). También se prevé para este fin material de promoción y divulgación (Impresos, llaveros, otros) y la producción de contenidos y envío de correos.  Finalmente se considera "por definir" el costo asociado a otros requerimientos para el fortalecimiento y creación de instrumentos de fomento, financiamiento y gestión de riesgos para la cadena.
</t>
  </si>
  <si>
    <t>Se propone realizar anualmente mesas de trabajo presenciales básicas (10 personas), mesas de trabajo presenciales ampliadas (25 personas), mesas virtuales (30 personas) y  mesas de trabajo virtuales (30 personas), estas se proyectan por demanda según las necesidades de las actividades y en las regiones que se requieran, además se prevé la contratación de 2 expertos nacionales con honorarios mensuales de $9.004.819 por 12 meses y una dedicación del 100% quienes estarán a cargo de las gestiones para el desarrollo de las actividades, los cuales visitarán individualmente las regiones, por lo que se costean gastos de  tiquetes aéreos y gastos de viaje. Adicionalmente se contempla contratar un consultor con honorarios mensuales de $10.265.668 por 12 meses y una dedicación del 100% y tendrá a cargo las gestiones con las Autoridades ambientales para revisión y actualización de la metodología para la estimación de los módulos de uso/consumo de agua y la obtención de la autorización para el traslado de especies entre cuencas, en especial para la cachama. Finalmente, se considera "por definir" el costo asociado a otros requerimientos para gestión y articulación interinstitucional en la generación de capacidades para la formalización ambiental de la cadena.</t>
  </si>
  <si>
    <t xml:space="preserve">Se propone realizar anualmente mesas de trabajo presenciales básicas (10 personas), mesas de trabajo presenciales ampliadas (25 personas), mesas virtuales (30 personas), así como talleres, talleres especializados y/o eventos de divulgación a nivel nacional y/o regional (25 personas), con el fin de realizará la gestión con diferentes entidades, según las necesidades de las actividades en las regiones que se requieran. Además se contempla la contratación de 2 expertos nacionales con honorarios mensuales de $9.004.819 por 12 meses y una dedicación del 100% quienes estarán a cargo de las gestiones para el desarrollo de las actividades,  los cuales visitarán individualmente las regiones, por lo que se costean gastos de  tiquetes aéreos y gastos de viaje, estos desplazamientos tienen como finalidad la ejecución de la estrategia de divulgación y comunicación para el fomento de la normativa en sanidad, calidad, inocuidad, entre otras; adicionalmente se prevé la contratación de un consultor con honorarios mensuales de $10.265.668 por 12 meses y una dedicación del 100%  y tendrá a cargo realizar las gestiones ante la SIC de la reglamentación normativa del estatuto del consumidor. Para estos eventos se prevé la entrega de material promocional y de comunicación, como  (Impresos, llaveros, otros) y la producción de contenidos y envío de correos. Finalmente se considera "por definir" el costo asociado a otros requerimientos para el fortalecimiento y articulación de las entidades para la formalización productiva y sanitaria.
</t>
  </si>
  <si>
    <t xml:space="preserve">Se propone realizar anualmente mesas de trabajo presenciales básicas (10 personas), mesas de trabajo presenciales ampliadas (25 personas), mesas virtuales (30 personas), así como talleres, talleres especializados y/o eventos de divulgación a nivel nacional y/o regional (25 personas), con el fin realizar las actividades para diseño del sistema de trazabilidad y de gestión de recursos. Así mismo se prevé la contratación de 2 expertos nacionales para la coordinación del recurso humano regional y el desarrollo de las actividades de la IE, con honorarios mensuales de $9.004.819 por 12 meses y una dedicación del 100%. Para el diseño del sistema de trazabilidad se contempla contratar 5  consultores con honorarios mensuales de $10.265.668 por 12 meses y una dedicación del 100%; 2 tendrán a cargo el diseño de la solución tecnológica para el sistema de trazabilidad y los otros 3 están a cargo de recopilar la información requerida en las diferentes temáticas: producción primaria incluidos los diferentes sistemas de producción, cadena de custodia, planta de procesamiento y logística mercado (nacional y/o exportación), y los demás aspectos que se requieran analizar para el desarrollo del sistema de trazabilidad. Se contempla que los coordinadores y consultores visiten las regiones, por lo que se costean tiquetes aéreos y gastos de viaje. A nivel regional se prevé la contratación de 29 profesionales con unos honorarios mensuales de $4.502.410 por 12 meses, a los cuales se les proyecta costos de alojamiento, alimentación y desplazamientos o rodamiento, para el desarrollo de sus labores. También para el diseño de la solución tecnológica se contempla la compra de 2 equipos de cómputo, incluido el pago de licencias software y el alquiler de 1 puesto de trabajo. Así mismo se propone para la  implementación de la campaña de comunicación y promoción de la trazabilidad la realización de 29  talleres especializados y/ o eventos de divulgación nacionales y/o regionales, 29 cursos cortos de 8 horas  virtuales (25 personas), y otras acciones como: 1 Video Clip Testimonial sobre el sistema de trazabilidad, 1 pauta en radio nacional, 6 pautas digitales en redes sociales (Facebook, Instagram, youtube) y material promocional y de divulgación como (Impresos, llaveros, otros).  Finalmente, se considera "por definir" el costo asociado a otros requerimientos para el diseño del sistema de trazabilidad, así como para implementar y operar el sistema de trazabilidad.
</t>
  </si>
  <si>
    <t>2b</t>
  </si>
  <si>
    <t>2e</t>
  </si>
  <si>
    <t>TABLA. FUENTES DE FINANCIACIÓN POR PROGRAMA Y ACTIVIDAD</t>
  </si>
  <si>
    <t>Se propone llevar a cabo en cada una de las 5 regiones productoras, mesas de trabajo presenciales básicas (10 personas), ampliadas (25 personas) y virtuales (30 personas), talleres especializados y/o eventos de divulgación nacionales y regionales (25 personas),donde se realizará un trabajo de gestión  para la identificación de oferta con destino a la exportación como el entorno que se va a ir requiriendo en la continuidad de participación del mercado actual, así como nuevos clientes en este mercado y la apertura de nuevos mercados para las 4 especies de la acuicultura de alcance del POP.  Se contempla un equipo de trabajo coordinado por 2 expertos nacionales con unos honorarios mensuales de $12.426.345 por 12 meses, los cuales realizarían visitas a cada una de las regiones y se les cubrirá los tiquetes aéreos y gastos alimentación y alojamiento. Así mismo se contempla a nivel regional la contratación de 12 profesionales para las 5 regiones, con honorarios mensuales por valor de $5.763.259 por 12 meses, a quienes se les reconocerá un rodamiento para el desarrollo de sus labores y gastos de alojamiento y manutención, con el objetivo de poder desarrollar el acompañamiento a la identificación y preparación de la oferta exportable.  También se proyecta la participación en cada una de las ferias internacionales tradicionales (3) donde se comercializa la oferta anual de los productores con sus respectivas plantas de procesamiento, por lo que se prevén 12 incentivos anuales para cada empresa por un valor de $4.500.000 y 3 incentivos de apoyo para la participación con Stand  por $68.000.000  cada feria. A su vez, se contempla el diseño de material promocional para participación en las ferias internacionales u otro escenario requerido para fortalecer los negocios de exportación. Por último, se considera "por definir" otros requerimientos que se identifiquen para la promoción y posicionamiento de productos en el mercado Internacional.</t>
  </si>
  <si>
    <t>Se propone llevar a cabo en cada una de las 5 regiones productoras, mesas de trabajo presenciales básicas (10 personas), ampliadas (25 personas) y virtuales (30 personas), talleres especializados y/o eventos de divulgación nacionales y regionales (25 personas), donde se realizará un trabajo en regiones priorizadas conducentes al conocimiento y descripción de la oferta nacional, así como a establecer acciones que promuevan el incremento del consumo per cápita de las cuatro especies de la acuicultura. Se estima contratar a 4 consultores expertos en cada especie de la acuicultura, con unos honorarios mensuales de $11.886.449 por 12 meses, los cuales realizarían visitas a cada una de las regiones y se les cubrirá los tiquetes aéreos y gastos alimentación y alojamiento. Así mismo se contempla contratar 1 experto nacional para coordinar las actividades propuestas en la IE y al recurso humano regional, con unos honorarios mensuales de $9.004.819 por 12 meses, los cuales realizarían visitas a cada una de las regiones y se les cubrirá los tiquetes aéreos y gastos alimentación y alojamiento. A nivel regional se proyecta la contratación de 12 profesionales para las 5 regiones con unos honorarios mensuales de $5.763.259 por 12 meses, a quienes se les reconocerá un rodamiento para el desarrollo de sus labores y gastos de alojamiento y manutención. Como parte del fomento al consumo interno de productos se prevé la contratación de actividades de promoción y comunicación como: notas de TV, pautas en radio nacionall y regional, manejo de pautas en redes sociales, campaña integral de promoción al consumo, entre otras. Por último, se considera "por definir" otros requerimientos que se identifiquen para la eficiencia en la dinámica comercial de la cadena.</t>
  </si>
  <si>
    <t>Se propone llevar a cabo en cada una de las 5 regiones productoras, mesas de trabajo presenciales básicas (10 personas), ampliadas (25 personas) y virtuales (30 personas), talleres especializados y/o eventos de divulgación nacionales y regionales (25 personas), donde se realizará un trabajo de gestión en las actividades de esta IE en regiones priorizadas, y se e ejecutaran actividades de logística que cubren mercado nacional y de exportación.  Se contempla un equipo de trabajo coordinado por 1 consultor, con unos honorarios mensuales de $11.345.461 por 12 meses, y 4 expertos nacionales 81 por especie) con unos honorarios mensuales de $9.004.819 por 12 meses; este equipo realizaría visitas a cada una de las regiones y se les cubrirá los tiquetes aéreos y gastos alimentación y alojamiento para el desarrollo de sus labores, la cuales implican evaluar y describir las situación de los productores y poder analizar las necesidades y gestión que se requiere para atender la logística requerida.  De igual forma darán los lineamientos para el desarrollo del diseño de un sistema de red colaborativa que podrían tenerse a nivel regional o nacional y pueda ser la herramienta útil para poder mover mejor el producto nacional dado cobertura al incremento del consumo per cápita esperado, así como las demás necesidades para el mercado de exportación.  Este presupuesto dejo "por definir" el valor del sistema de red colaborativa, ya que en la actualidad no se cuenta con el alcance para la cotización de su respectivo costo.</t>
  </si>
  <si>
    <t>Se propone llevar a cabo anualmente en cada una de las 5 regiones productoras y sus 29 departamentos, mesas de trabajo virtuales (30 personas) y mesas de trabajo presenciales ampliadas (25 personas), con el fin de promover convenios con las entidades competentes y establecer una red colaborativa para fomentar el acceso a programas de educación básica primaria, secundaria, media y superior, así como promover la participación de acuicultores de subsistencia y pequeños en los programas alternativos de educación formal y no formal y la articulación institucional a nivel local y regional para fomentar el uso de las TIC. Para tal fin se contempla la contratación de un equipo conformado por 1 coordinador a nivel nacional cuyo salario promedio mensual asciende $7.564.005 por 6 meses, quien coordinara el recurso humano regional, se prevé que este visite cada departamento una vez al año, con gastos de viaje y tiquetes aéreos. A nivel regional se contempla la contratación de 12 profesionales, con honorarios mensuales por valor de $5.222.272 por 6 meses, a quienes se les reconocerá un rodamiento y gastos de viajes (alojamiento y alimentación) para el desarrollo de sus labores, este equipo de profesionales contempla una dedicación del 50% para las actividades de esta iniciativa estratégica (IE), pues es compartido con las IE 3.3. Como estrategia de promoción y comunicación de la IE. Así mismo se establece una pauta de radio regional por departamento (29) y una pauta digital de redes sociales (Facebook, Instagram, youtube) con un monto global por un año de $72 millones. Por último, se considera "por definir" el costo asociado a otras estrategias para la mejora del nivel educativo y competencias de los acuicultores.</t>
  </si>
  <si>
    <t>Se propone llevar a cabo anualmente en cada una de las 5 regiones productoras y sus 29 departamentos, mesas de trabajo virtuales (30 personas) y mesas de trabajo presenciales ampliadas (25 personas), con el fin de realizar el acompañamiento técnico a los jóvenes rurales en el proceso de integración, socialización y difusión de la oferta institucional dirigida a jóvenes y la participación en la Red Nacional de Jóvenes Rurales, adicionalmente se prevé realizar 12 giras a modelos de proyectos productivos de acuicultura exitosos  en las regiones productoras (Andina 7, Caribe 2, Pacifico 1, Orinoquia 1 y Amazonia 1). Adicionalmente como estrategia para incentivar a los jóvenes rurales a permanecer en los territorios y que inicien sus proyectos productivos sostenibles, se incluye un incentivo a las Tics, para que tengan computadores de 100 portátiles y el incentivo a la conectividad 100, para que tengan acceso a internet, a 20 jóvenes por región productiva, para un total de 200 incentivos/año. Para apoyar estas actividades se contempla la contratación de un equipo conformado por un 1 coordinador a nivel nacional cuyo salario promedio mensual asciende $7.564.005 por 12 meses, quien coordinará el recurso humano regional, se prevé que esta persona visite cada departamento una vez al año, con gastos de viaje y tiquetes aéreos. A nivel regional se contempla la contratación de 12 profesionales, con honorarios mensuales por valor de $5.222.272 por 12 meses, a quienes se les reconocerá un rodamiento y gastos de viaje (alojamiento y alimentación), para el desarrollo de sus labores por mes. Como estrategia de promoción y comunicación de la IE, se establece una pauta de radio regional y 6 pautas digitales de redes sociales (Facebook, Instagram, youtube) con un monto por total de $72 millones, adicionalmente para las giras se incluye gorros y camisetas como material promocional para cada una de las 45 personas de las giras. Por último, se considera "por definir" el costo asociado al diseño de otras estrategias e iniciativas que incentiven a los jóvenes rurales a permanecer en los territorios de la actividad 3.2.3.</t>
  </si>
  <si>
    <t>Se propone llevar a cabo anualmente en cada una de las 5 regiones productoras y sus 29 departamentos, mesas de trabajo virtuales (30 personas) y mesas de trabajo presenciales ampliadas (25 personas), con el fin de incentivar la promoción y divulgación de los programas a nivel local, regional y nacional relacionados con modelos de atención integral en salud, educación alimentaria y nutricional, oferta de programas de vivienda de interés social rural, abastecimiento de agua potable y saneamiento básico, electrificación, conectividad vial, adicionalmente se realizaran 58 cursos cortos con una duración de 8 horas presenciales distribuidos en las regiones productoras (Andina 7, Caribe 2, Pacifico 1, Orinoquia 1 y Amazonia 1), sobre procesos de planificación productiva, procedimientos técnicos, legales y trámites requeridos para el aprovechamiento de los recursos de la unidad productiva. Adicionalmente y como estrategia para fomentar el desarrollo de nuevas unidades productivas en zonas aptas, afectadas por el conflicto armado, se contemplan incentivos tipo ICR Desarrollo Productivo de sostenimiento, teniendo en cuenta la asignación de 5 incentivos para trucha, 3 para Tilapia, 3 para Cachama y 3 para  camarón, para un total de 14 incentivos por cada año de ejecución de la actividad 3.3.5, para que puedan iniciar proyectos productivos de acuicultura estimados con un valor promedio por proyecto de $80 millones de pesos, con un incentivo de hasta el 40% de costo del proyecto considerando que se dirige a pequeño productor de bajos ingresos. Para apoyar todas estas actividades de la iniciativa, se contempla la contratación de un equipo conformado por 1 coordinador a nivel nacional cuyo salario promedio mensual asciende $7.564.005 por 6 meses, quien coordinar el recurso humano regional, se prevé que esta persona visite cada departamento una vez al año, con gastos de viaje y tiquetes aéreos. A nivel regional se contempla la contratación de 12 profesionales, con honorarios mensuales por valor de $5.222.272 por 6 meses, quienes se les reconocerá un rodamiento y  gastos de alojamiento y alimentación  para el desarrollo de sus labores por mes, este equipo de profesionales contempla una dedicación del 50% para las actividades de esta iniciativa estratégica (IE), pues es compartido con la IE 3.1. Como estrategia de promoción y comunicación de la IE, se establece una pauta de radio regional por cada departamento (29) y 6 pautas digitales de redes sociales (Facebook, Instagram, youtube) con un monto total  de $72 millones y para los cursos cortos se incluye pendones como material promocional. Por último, se considera "por definir" el costo asociado a otras formas de fomentar el desarrollo de nuevas unidades productivas en zonas aptas en áreas de conflicto armado.</t>
  </si>
  <si>
    <t>Se propone llevar a cabo anualmente en cada una de las 5 regiones productoras y sus 29 departamentos, mesas de trabajo virtuales (30 personas) y mesas de trabajo presenciales ampliadas (25 personas) y 29 talleres especializados con el fin de desarrollar los procesos de socialización y acompañamiento técnico a los acuicultores en aspectos de formalización Masiva de la Propiedad Rural, ayudar en el registro de mujeres rurales vinculadas a la cadena en el Sistema de Información de Mujer Rural (SIMUR), e informarles sobre  los programas de la Agencia Nacional de Tierras (ANT), sobre las otras alternativas de acceso a tierras, así como la brindar información sobre costos de arriendo y precio de la tierra a  los acuicultores. Para apoyar las actividades de la iniciativa estratégica (IE), se contempla la contratación de un equipo conformado por un 1 coordinador a nivel nacional cuyo salario promedio mensual asciende $7.564.005 por 12 meses, quien coordinará el recurso humano regional, para quien se prevé que visite cada departamento una vez al año, con gastos de viaje y tiquetes aéreos. A nivel regional se contempla la contratación de 12 profesionales, con honorarios mensuales por valor de $5.222.272 por 12 meses, a quienes se les reconocerá un rodamiento y gastos de (alojamiento, para el desarrollo de sus labores por mes, este equipo de profesionales contempla una dedicación del 100%. Como estrategia de promoción y comunicación de la IE, se prevé un total de 58 pautas de radio regional, 2 por cada departamento (29) para promocionar los eventos y 6 pautas digitales de redes sociales (Facebook, Instagram, youtube) con un monto total de $72 millones. Se considera "por definir" el costo asociado a otras formas de gestionar y promover la formalización y acceso a la tierra.</t>
  </si>
  <si>
    <t>Se propone llevar a cabo anualmente en cada una de las 5 regiones productoras y sus 29 departamentos, mesas de trabajo virtuales (30 personas) y mesas de trabajo presenciales ampliadas (25 personas) y 29 talleres especializados, con el fin de socializar   a los acuicultore y entidades territoriales, la información sobre la frontera agrícola y las zonas de aptitud de los suelos, realizar el acompañamiento técnico a los acuicultores en la  implementación  de los planes maestros de reconversión productiva para las regiones, fomentar la  participación de los acuicultores en los procesos de  actualización de los Planes de Ordenamiento Territorial, adicionalmente, en las costas Caribe y Pacífica, identificar las zonas disponibles para la reactivación de la producción de camarón, así como realizar la identificación y planificación de los lagos, lagunas y  embalses con potencial para el desarrollo de la acuicultura a nivel territorial. Para apoyar las actividades de la iniciativa estratégica (IE), se contempla la contratación de un equipo conformado por 2 Consultores nacionales, cuyo salario promedio mensual asciende a $12.426.345 por 12 meses, quien será contratado los 5 primeros años y después cada 4 años para revisar y actualizar la información sobre reconversión productiva, se prevé que visite cada una de esas regiones una vez al año, con gastos de viaje y tiquetes aéreos. También se contempla contratar a 1 coordinador a nivel nacional cuyo salario promedio mensual asciende a $9.004.819 por 12 meses, quien apoyará al consultor nacional y coordinará el recurso humano regional, para quien se prevé que visite cada departamento una vez al año, con gastos de viaje y tiquetes aéreos. A nivel regional se contempla la contratación de 12 profesionales, con honorarios mensuales por valor de $7.564.005 por 12 meses, a quienes se les reconocerá un rodamiento y gastos de alojamiento y alimentación, para el desarrollo de sus labores por mes; este equipo de profesionales contempla una dedicación del 100%. Como estrategia de promoción y comunicación de la IE, se establece 58 pautas de radio regional, 2 por cada departamento (29) para promocionar los eventos y 6 pautas digitales de redes sociales (Facebook, Instagram, youtube) con un monto total de $72 millones. Se considera "por definir" el costo asociado a otras formas de promoción de ordenamiento productivo.</t>
  </si>
  <si>
    <t xml:space="preserve">Se propone llevar a cabo anualmente en cada una de las 5 regiones productoras y sus 29 departamentos, mesas de trabajo virtuales (30 personas) y mesas de trabajo presenciales ampliadas (25 personas) y talleres especializados con el fin de desarrollar los procesos de capacitación y acompañamiento técnico a los acuicultores en aspectos empresariales, financieros, tributarios y cumplimiento de normatividad laboral, así como, promover  la participación en los programas de las agencias de empleo público y la cultura de la formalización laboral y empresarial. Como estrategia complementaria de formalización empresarial prevista en la actividad 4.2.4., se proyecta la entrega de incentivos de emprendimiento a 12 nuevas empresas para los años: 2, 3, 8, 13 y 18, estimados con un valor promedio por proyecto de $80 millones de pesos, con un incentivo de hasta el 10% del costo de este.  En apoyo de las actividades de la iniciativa estratégica (IE), se contempla la contratación de un equipo conformado por 1 coordinador a nivel nacional cuyo salario promedio mensual asciende $7.564.005 por 7 meses, quien coordinará el recurso humano regional, para quien se prevé que visite cada departamento una vez al año, con gastos de viaje y tiquetes aéreos. A nivel regional se contempla la contratación de 12 profesionales, con honorarios mensuales por valor de $5.222.272 por 7 meses, a quienes se les reconocerá un rodamiento y gastos de alojamiento y alimentación, para el desarrollo de sus labores por mes, este equipo de profesionales contempla una dedicación del 100%. Como estrategia de promoción y comunicación de la IE, se establece un total de 58 pautas de radio regional, 2 por cada departamento (29) y 6 pautas digitales de redes sociales (Facebook, Instagram, youtube) con un monto total de $72 millones. Se considera "por definir" el costo asociado a otras formas de apoyo financiero para la formalización empresarial y laboral.									</t>
  </si>
  <si>
    <t>Se propone llevar a cabo anualmente en cada una de las 5 regiones productoras y sus 29 departamentos, mesas de trabajo virtuales (30 personas) y mesas de trabajo presenciales ampliadas (25 personas),para capacitar y brindar acompañamiento técnico y financiero a los acuicultores, especialmente a los de subsistencia y pequeños acuicultores, sobre los lineamientos vigentes y requisitos para registrar sus predios ante el ICA y obtener la certificación de predios bio seguros,  asesorarlos sobre  el paso a paso de los trámites para obtener los permisos requeridos (ambientales, sanitarios y productivos);  Se tienen proyectados además 29  (1 por cada departamento) talleres especializados y/ o eventos de divulgación regionales, durante las cuales se desarrollan las   jornadas de formalización para acuicultores de subsistencia y pequeños acuicultores, donde podrán tramitar su carnet de AREL y registrarse como predio pecuario, ante AUNAP y el ICA respectivamente,   y simultáneamente en estos talleres  se realizarían las campañas de formalización para medianos y grandes acuicultores. Por otra parte, se contemplan 12 cursos cortos de 8 horas presenciales (25 personas), para el acompañamiento técnico en los procesos de formalización.  Para apoyar todas estas actividades de la iniciativa estratégica (IE), se contempla la contratación de un equipo técnico conformado por un 1 experto a nivel nacional cuyo salario promedio mensual asciende a $11.886.449 por 12 meses, quien coordinará el recurso humano regional y lidera la gestión ante las entidades involucradas en los procesos de formalización de los acuicultores, para quien se prevé que visite cada departamento una vez al año, con gastos de viaje y tiquetes aéreos. A nivel regional se contempla la contratación12 profesionales, con honorarios mensuales por valor de $6.483.121 por 12 meses, a quienes se les reconocerá un rodamiento y gastos de alojamiento y alimentación para el desarrollo de sus labores por mes, este equipo de profesionales contempla una dedicación del 100%. Como estrategia de promoción y comunicación de la IE, se establecen dos 58 pautas de radio regional, 2 por departamento para promocionar los eventos y 6 pautas digitales de redes sociales (Facebook, Instagram, youtube) con un monto total de $72 millones, adicionalmente para las jornadas de formalización se contemplan 12 cursos cortos de 8 horas presenciales (25 personas), se incluye pendones como material promocional. Por último, se considera "por definir" otras formas para fomentar la formalización ambiental, productiva y sanitaria y apoyos financieros.</t>
  </si>
  <si>
    <t>Se propone llevar a cabo anualmente en cada una de las 5 regiones productoras y sus 29 departamentos, mesas de trabajo virtuales (30 personas) y mesas de trabajo presenciales ampliadas (25 personas), para el acompañamiento técnico de los acuicultores, procesadores y transformadores en la adopción de modelos de economía circular y tecnologías orientadas a la valorización de los subproductos resultantes del cultivo, aprovechamiento de biomasa residual y sistemas de Agro Acuicultura Integrada (SAAI) o sistemas de acuaponía, así como, se prevé la realización de 12 talleres especializados y 12 giras a proyectos exitosos  en las regiones productoras según la dinámica (Andina 7, Caribe 2, Pacifico 1, Orinoquia 1 y Amazonia 1). Así mismo, para el complementando el acompañamiento técnico se prevé realizar 29 cursos cortos virtuales de 12 horas (25 personas) y 29 cursos cortos presenciales de 16 horas (25 personas). Adicionalmente y como estrategia para el acompañamiento financiero de las unidades productivas se proponen unos incentivos a través de ICR de transformación Productiva y Sostenible (Crédito Verde), se proyecta apoyar 5 unidades productivas UPP con proyectos de sistemas o plantas de tratamiento de residuos, con un valor promedio del proyecto de $ 10 millones cada una, para pequeños productores y productores de subsistencia, para medianos productores 5 por $30 millones cada uno. A través de este mismo ICR se proyecta la implementación de los sistemas de manejo de vertimientos y reutilización de agua, para 10 UPP (5 pequeños y 5 medianos), con un costo estimado de $37 millones y $32 millones respectivamente cada uno. Para apoyar todas estas actividades de la iniciativa, se contempla la contratación de un equipo conformado por un 1 coordinador a nivel nacional cuyo salario promedio mensual asciende $9.004.819 por 6 meses, quien coordinar el recurso humano regional, se prevé que esta persona visite cada departamento una vez al año, con gastos de viaje y tiquetes aéreos. A nivel regional se contempla la contratación de 12 profesionales, con honorarios mensuales por valor de $5.763.259 por 6 meses,  a quienes se les reconocerá un rodamiento y gastos de alojamiento y alimentación, para el desarrollo de sus labores por mes, este equipo de profesionales contempla una dedicación del  50% para las actividades de esta iniciativa estratégica (IE), pues es compartido con la IE 5.2. Como estrategia de promoción y comunicación de la IE, se establecen 53 pautas de radio regional, así como para la promoción de los talleres especializados y las giras a proyectos exitosos; también se contemplan 6 pautas digitales de redes sociales (Facebook, Instagram, youtube) con un monto total de $72 millones y material de promoción y divulgación (Impresos,  llaveros, otros) por un monto de $5 millones para cada una de las regiones (5). Por último, se considera "por definir" el costo asociado a otras formas promover los modelos de aprovechamiento de subproductos.</t>
  </si>
  <si>
    <t>Se propone llevar a cabo anualmente en cada una de las 5 regiones productoras y sus 29 departamentos, mesas de trabajo virtuales (30 personas) y mesas de trabajo presenciales ampliadas (25 personas), así como la realización de 12 talleres especializados en las regiones productoras según la dinámica (Andina 7, Caribe 2, Pacifico 1, Orinoquia 1 y Amazonia 1), con el fin de realizar acompañamiento técnico a los acuicultores, procesadores y transformadores, en materia de trámites asociados al uso de recursos naturales, que facilite la formalización en materia ambiental, el cumplimiento normativo, la gestión y acuerdo con autoridades ambientales regionales, fortaleciendo la educación y conciencia ambiental. Así mismo se prevé realizaran 29 cursos cortos virtuales 8 horas (25 personas) y 29 cursos cortos presenciales de 8 horas (25 personas). Para apoyar todas estas actividades de la iniciativa; se contempla la contratación de un equipo conformado por un 1 coordinador a nivel nacional cuyo salario promedio mensual asciende $ 9.004.819 por 12 meses, quien coordinará el recurso humano regional, se prevé que esta persona visite cada departamento una vez al año, con gastos de viaje y tiquetes aéreos. A nivel regional se contempla la contratación de 12 profesionales, con honorarios mensuales por valor de $5.763.259 por 12 meses,  a quienes se les reconocerá un rodamiento y  gastos de alojamiento y alimentación, para el desarrollo de sus labores por mes; este equipo de profesionales contempla una dedicación del 50% para las actividades de esta iniciativa estratégica (IE), pues es compartido con la IE 5.1., este equipo técnico se contrata 12 meses durante los 19 años de implementación del POP, iniciando actividades en el año 2. Como estrategia para el apoyo financiero en los procesos de formalización ambiental se propone cada 2 años apoyar a 15 UPP con el costo de los análisis laboratorio de calidad de aguas para 57 Parámetros (compuesto 24 h), dirigido a medianos productores, estimado en un valor de $17.000.000 millones cada uno. Como estrategia de promoción y comunicación de la IE, se establece 41 pautas de radio regional, así como para la promoción de los talleres especializados, también se contempla 6 pautas digitales de redes sociales (Facebook, Instagram, youtube) con un monto total de $72 millones y material de promoción y divulgación (Impresos, llaveros, otros) por un monto de $5 millones para cada una de las regiones (5). Por último, se considera "por definir" el costo asociado a otras formas de apoyo y gestión para la formalización ambiental.</t>
  </si>
  <si>
    <t xml:space="preserve">Se propone llevar a cabo anualmente en cada una de las 5 regiones productoras y sus 29 departamentos, mesas de trabajo virtuales (30 personas) y mesas de trabajo presenciales ampliadas (25 personas), así como la realización de 12 talleres especializados y 12 giras técnicas en las regiones productoras según la dinámica (Andina 7, Caribe 2, Pacifico 1, Orinoquia 1 y Amazonia 1), para el acompañamiento técnico de los acuicultores, procesadores y transformadores en el uso eficiente y aprovechamiento del recurso hídrico, manejo de aguas residuales y la prácticas de reusó del agua, así como la socialización de la metodología de medición de huella hídrica y módulos de uso del agua no consuntivo; También se prevé para el acompañamiento técnico realizar 24 cursos cortos virtuales de 12 horas (25 personas) y 24 cursos cortos presenciales de 16 horas (25 personas). Adicionalmente y como estrategia para el acompañamiento financiero de las unidades productivas se proponen unos incentivos a través de LEC Desarrollo Productivo, orientados a la reparación de equipos para el manejo recurso hídrico, estimados con un valor promedio por proyecto de $80 millones de pesos, con un incentivo de hasta el 8.9% de costo del proyecto considerando que se dirige a pequeño productor de bajos ingresos, el LEC se proyecta para 25 unidades productivas. Así mismo a través de ICR de transformación Productiva y Sostenible (Crédito Verde), se proyecta apoyar 25 unidades productivas UPP con proyectos de sistemas de manejo de vertimiento, reutilización de aguas con un valor promedio del proyecto de $110.millones para pequeños productores y productores de subsistencia (15) y $ 160 millones para medianos productores (10), con un incentivo de hasta 35% y 20% del costo del proyecto, respectivamente. A través de este mismo ICR se proyecta la implementación de los sistemas o plantas de tratamiento de residuos, para 25 UPP (15 pequeños y 10 medianos), con un costo estimado de proyectos de $30 millones y $150 millones respectivamente. En total se contemplan 75 incentivos para las unidades productivas que representa el 2% de las UPP formalizadas durante el año 2023. Para apoyar todas estas actividades de la iniciativa, se contempla la contratación de un equipo conformado por un 1 coordinador a nivel nacional cuyo salario promedio mensual asciende $ 9.004.819 por 12 meses quien coordinar el recurso humano regional, se prevé que esta persona visite cada departamento una vez al año, con gastos de viaje y tiquetes aéreos. A nivel regional se contempla la contratación 12, con honorarios mensuales por valor de $5.763.259 por 12 meses a quienes se les reconocerá un rodamiento y gastos de alojamiento y alimentación, para el desarrollo de sus labores por mes, este equipo de profesionales contempla una dedicación del 50% para las actividades de esta iniciativa estratégica (IE), pues es compartido con la IE 5.4. Como estrategia de promoción y comunicación de la IE, se establecen 53 pautas de radio regional, así como para la promoción de los talleres especializados y las giras técnicas, también se contempla 6 pautas digital de redes sociales (Facebook, Instagram, youtube) con un monto total de $72 millones y material de promoción y divulgación (Impresos, llaveros, otros) por un monto de $5 millones para cada una de las regiones (5). Por último, se considera "por definir" el costo asociado a otras formas de mejorar la gestión integral y aprovechamiento del recurso hídrico.  </t>
  </si>
  <si>
    <t>Se propone realizar anualmente mesas de trabajo presenciales básicas (10 personas), mesas de trabajo presenciales ampliadas (25 personas), mesas virtuales (30 personas), así como talleres, talleres especializados y/o eventos de divulgación a nivel nacional y/o regional (25 personas), estas se proyectan por demanda según las necesidades de las actividades y en las regiones que se requieran. Así mismo se contempla la contratación de 5 expertos nacionales que se encargaran de la coordinación de las actividades,  con honorarios mensuales de $9.004.819 por 12 meses  y una dedicación del 70% para esta iniciativa,  3 consultores con honorarios mensuales de $10.265.668  por 6 meses y una dedicación del 100%  los cuales tendrán a cargo la definición del esquema institucional para la operación y ejecución del POP; se contempla que visiten las regiones pro lo que se estiman costos de tiquetes aéreos y gastos de viaje.  Adicionalmente, se prevé la contratación de 2 consultores con honorarios mensuales de $8.283.867 por 12 meses y una dedicación del 100% para el desarrollo de una solución tecnológica para el sistema de seguimiento y evaluación del POP, incluidos los mecanismos de seguimiento y monitoreo. También se contempla la compra de 5 computadores, incluidas las licencias, como herramienta para los coordinadores. se propone la plataforma tecnológica para sistema de seguimiento y el costo del mantenimiento anual. Finalmente se considera "por definir" el costo asociado a otros requerimientos para la adopción, promoción y seguimiento del POP.</t>
  </si>
  <si>
    <t>Se plantea realizar anualmente en cada una de las 5 regiones productoras, mesas de trabajo presenciales básicas (10 personas), ampliadas (25 personas) y virtuales (30 personas), y talleres especializados y/o eventos de divulgación nacionales y regionales (25 personas), en los cuales se promueva y articulen a los diferentes actores para priorizar a la cadena en programas y proyectos de extensión agropecuaria, así como para desarrollar las diferentes actividades de la IE. Así mismo, se estimó un incentivo para la creación y fortalecimiento de empresas especializadas de extensión agropecuaria, en total 15 empresas  cada 3 años,  entre micro(5), mediana (5) y pequeña empresa (5), a partir del valor de los ingresos para empresas manufactureras, según la clasificación de la DIAN para 2023, de la cual se estimó que el 10%, 5% y 3% de los ingresos de las microempresas, pequeñas empresas y medianas empresas, en su orden, se utilizará para fortalecimiento de servicios de extensión, y a este resultado se le aplicó un 15%, 5%, y 2% respectivamente para obtener el valor del incentivo de apoyo, que corresponde en el caso de las micro a $16M, para pequeñas empresas de $21,7M y para medianas empresas $44M. Además, se prevé el desarrollo de una plataforma (solución tecnológica) que permita el adecuado seguimiento y evaluación al servicio de EA y AT, entre otras. En cuanto al recurso humano nacional, se estima que 3 expertos nacionales, con honorarios mensuales de $9.004.819 por 12 meses, que acompañarán y coordinarán el recurso humano regional y apoyarán el desarrollo de las diferentes actividades, para los cuales se prevé que visiten cada región  por lo menos una vez al año, con desplazamiento, viáticos y tiquetes aéreos o recorridos por tierra incluidos.  A nivel regional, se estima la contratación de una persona por región productora, es decir, un total de 29 profesionales, con honorarios mensuales por valor de $5.763.259, por 12 meses, a quienes se les reconoce un rodamiento para el desarrollo de sus actividades. Finalmente, se considera "por definir" el costo asociado a al instrumento de seguimiento y evaluación de la actividad 8.2.10 y a otras formas de fortalecimiento del servicio de extensión agropecuaria y asistencia técnica industrial.</t>
  </si>
  <si>
    <t>Se plantea realizar anualmente en cada una de las 5 regiones productoras, mesas de trabajo presenciales básicas (10 personas), ampliadas (25 personas) y virtuales (30 personas), en la cuales se pueda identificar, evaluar y mejorar la oferta de formación y capacitación para el talento humano y promover alianzas con instituciones educativas. Así mismo se plantean realizar talleres especializados y/ o eventos de divulgación nacionales y/o regionales (25 personas), días de campo, taller de proceso, giras técnicas, visitas y/o demostraciones de método (45 personas), con el fin de realizar capacitaciones a extensionistas y asistentes técnicos en temas como: estructuración y gestión de proyectos, desarrollos tecnológicos y manejo de cultivo, habilidades blandas pedagogías y transferencia de conocimiento entre otros. También se prevé la realización de cursos virtuales de 40 horas (25 personas cada uno), cursos cortos presenciales de 16 horas para (25 personas), por región cada año, así como un diplomado virtual de 120 horas (25 personas) y un diplomado presencial de 80 horas (25 personas), por región cada año. De igual forma, se estima el costo anual de un apoyo de formación tecnológica y universitaria, especialización, maestría, y doctorado, en cada categoría modalidad virtual y en modalidad presencial. En cuanto al recurso humano nacional, se estima que 3 expertos, con honorarios mensuales de $8.283.867, por 12 meses quienes acompañarán y coordinarán el recurso humano regional y apoyarán el desarrollo de las diferentes actividades, para los cuales se prevé que visiten cada región una vez al año, con desplazamiento, viáticos y tiquetes aéreos o recorridos por tierra incluidos. A nivel regional, se estima la contratación de una persona por región, es decir, un total de 29 profesionales con unos honorarios mensuales por valor de $5.763.259 por 12 meses, a quienes se les reconoce un rodamiento y gastos de alimentación y alojamiento para el desarrollo de sus actividades. Finalmente, se considera "por definir" el costo asociado a otras formas de fortalecimiento del talento humano para I+D+i, extensión agropecuaria y asistencia técnica.</t>
  </si>
  <si>
    <t>Se propone llevar a cabo anualmente en cada una de las 5 regiones productoras, mesas de trabajo presenciales básicas (10 personas), ampliadas (25 personas) y virtuales (30 personas), talleres especializados y/o eventos de divulgación nacionales y regionales (25 personas), así como giras técnicas (45 personas), en los cuales se pueda establecer  e identificar el estado del arte y los requerimientos de información de la cadena, así como, establecer acuerdos entre los diferentes actores que generadores de información y demás actividades de la IE que propendan por mejorar la gestión de la información de la cadena.  Además, se contempla una asesoría especializada de con cuatro consultores expertos sectoriales, cuyo salario promedio mensual asciende a $12.426.345 durante 6 meses. Estos consultores realizarían visitas a cada una de las regiones y se les cubrirá los tiquetes aéreos y gastos de viaje. Así mismo, se proyecta la participación de 2 expertos nacionales con honorarios mensuales de $8.283.867, por 6 meses, quienes apoyarán a los consultores y coordinarán el recurso humano regional y respaldarán el desarrollo de las diferentes actividades de la IE. Se prevé que visiten individualmente cada región una vez al año, con gastos de desplazamiento, viáticos y tiquetes aéreos o recorridos por tierra incluidos.  sí mismo, se estima la contratación de un consultor experto en arquitectura de información y tecnología, para el diseño del sistema integrado de información, con unos honorarios mensuales de $11.886.449 por 6 meses. A nivel regional, se contempla la contratación de una persona por región productora, sumando un total de 29 profesionales, con honorarios mensuales por valor de $5.763.259 por 6 meses, a quienes se les reconocerá un rodamiento para el desarrollo de sus labores y gastos de alojamiento y manutención.  También como parte de las estrategias para la socialización de la oferta institucional relacionada con el uso y desarrollo de tecnologías de la información, entre otras incluidas en la actividad 8.4.9, se propone la contratación de un paquete anual de correos masivos, el uso y manejo de plataformas digitales (Gestión de redes sociales (FB, X, IG, Youtube) y material de promoción y divulgación impreso.  Por último, se considera "por definir" el costo asociado a la implementación del sistema integrado de información para la cadena, así como el desarrollo de la caracterización, los acuerdos entre actores, el plan de tecnología de información y otros requerimientos para la divulgación de la oferta institucional para soluciones basadas en tecnología, todo esto en dependencia de la definición operativa que se realice para el sistema ya que no se cuenta con la información necesaria para estimar estos costos.</t>
  </si>
  <si>
    <t>TABLA. ESTIMACIÓN POR PERIODO (Corto, mediano y largo plazo)</t>
  </si>
  <si>
    <t xml:space="preserve">TABLA. PARTICIPACIÓN POR PROGRAMA  </t>
  </si>
  <si>
    <t xml:space="preserve">TABLA. PARTICIPACIÓN POR PROGRAMA EN ORDEN DE MAYOR A MENOR % </t>
  </si>
  <si>
    <t>Se propone llevar a cabo anualmente en cada una de las 5 regiones productoras, mesas de trabajo presenciales básicas (10 personas), ampliadas (25 personas) y virtuales (30 personas), talleres especializados y/o eventos de divulgación nacionales y regionales (25 personas), así como giras técnicas (45 personas), en los cuales se promueva la participación de los actores de la cadena para la actualización de PECTIA y la agenda dinámica de I+D+i, entre otros aspectos de fortalecimiento contempladas en las actividades de la IE.  Además, se contempla una asesoría especializada para fortalecer la investigación especializada para las diferentes especies enfocadas mejorar la sanidad, genética y desarrollo de tecnologías, con cuatro (4) consultores cuyo salario promedio mensual asciende a $11.886.449 durante 7 meses. Estos consultores realizarían un (1) viaje internacional de 5 días cada uno, cubriendo gastos de tiquetes aéreos y viáticos; a su vez estos realizaran visitas a cada una de las regiones y se les cubrirá los tiquetes aéreos y gastos de viaje. Así mismo, se proyecta la participación de 3  expertos nacionales con honorarios mensuales de $9.004.819 por 12 meses, quienes coordinarán el recurso humano regional, respaldarán el desarrollo de las diferentes actividades  de IE  y realizarán el seguimiento y seguimiento de los avances en I+D+i. Se prevé que visiten individualmente cada región una vez al año, con gastos de desplazamiento, viáticos y tiquetes aéreos o recorridos por tierra incluidos. A nivel regional, se contempla la contratación de una persona por región productora, sumando un total de 29 profesionales, con honorarios mensuales por valor de $5.763.259 por 12 meses, a quienes se les reconocerá un rodamiento para el desarrollo de sus labores y gastos de alojamiento y manutención. Por último, se considera "por definir" el costo asociado a la implementación de la estrategia de financiamiento regional y nacional de acuerdo a la actividad 8.1.9, y otras formas para el fortalecimiento de la  investigación de las diferentes especies, requeridas por la cadena según se requiera en las actividades 8.1.5, 8.1.6, 8.1.7 y 8.1.8.</t>
  </si>
  <si>
    <t>1. Costos de personal</t>
  </si>
  <si>
    <t>a. Honorarios</t>
  </si>
  <si>
    <t>Es el cálculo de los pagos mensuales destinados a personas naturales contratadas para la prestación de servicios profesionales y de apoyo a la gestión, el valor correspondiente se estima utilizando la tabla de honorarios y viáticos del Departamento Nacional de Planeación - DNP, según lo establecido en la Resolución 3483 del 23 de diciembre de 2022., "Por medio del cual se adopta la tabla de honorarios para la celebración de Contratos de Prestación de Servicios Profesionales y de Apoyo a la Gestión y se establecen otras disposiciones ", a los valores de la resolución se incrementa el 9,07% del PIB para 2024.</t>
  </si>
  <si>
    <t>Recurso humano nacional (Coordinador)</t>
  </si>
  <si>
    <t>Corresponde al valor promedio estimado de los honorarios asignados al grupo de personas encargadas de coordinar y apoyar las actividades de cada iniciativa estratégica a nivel nacional, así como coordinar el recurso humano regional. Estos valores se asignan según las categorías establecidas en la Resolución 3483 del 23 de diciembre de 2022 del DNP, en concordancia con los requisitos de formación y experiencia necesarios para las actividades a desarrollar.</t>
  </si>
  <si>
    <t>Se refiere al valor estimado de los honorarios asignados a un consultor en un área específica. Los consultores son contratados para proporcionar conocimientos especializados, brindar asesoramiento estratégico o ayudar en la toma de decisiones. El valor reconocido al consultor se asigna según las categorías establecidas en la Resolución 3483 del 23 de diciembre de 2022 del DNP, en concordancia con los requisitos de formación y experiencia necesarios para las actividades a desarrollar.</t>
  </si>
  <si>
    <t>Recurso humano regional</t>
  </si>
  <si>
    <t>Corresponde al valor promedio estimado de los honorarios asignados al grupo de personas encargadas de llevar a cabo las actividades de cada iniciativa estratégica a nivel regional. Estos valores se asignan según las categorías establecidas en la Resolución 3483 del 23 de diciembre de 2022 del DNP, en concordancia con los requisitos de formación y experiencia necesarios para las actividades a desarrollar.</t>
  </si>
  <si>
    <t>Recurso humano (Extensionista)</t>
  </si>
  <si>
    <t>Se estima el valor promedio mensual de honorarios para técnicos, tecnólogos y profesionales del sector agropecuario que prestarán el servicio de extensión agropecuaria y/o asistencia técnica en las EPSEA, en cumplimiento de la Ley 1876 de 2017. Estos valores se asignan de acuerdo con las categorías establecidas en la Resolución 3483 del 23 de diciembre de 2022 del DNP, en concordancia con los requisitos de formación y experiencia necesarios para llevar a cabo las actividades.</t>
  </si>
  <si>
    <t>Desarrolladores software y seguimiento</t>
  </si>
  <si>
    <t>Estimación de los honorarios promedio de un profesional encargado de definir el alcance del servicio de tecnología de información que se requiera para el desarrollo de las iniciativas estratégicas, mediante la conciliación de las necesidades y expectativas, la identificación, análisis y especificación de los requisitos necesarios para desarrollar, y su análisis en la construcción de una herramienta tecnológica. Estos valores se asignan según las categorías establecidas en la Resolución 3483 del 23 de diciembre de 2022 del DNP, en concordancia con los requisitos de formación y experiencia necesarios para las actividades a desarrollar.</t>
  </si>
  <si>
    <t>Costos incurridos en el desarrollo de una comisión de servicios a servidores públicos o desplazamiento de contratistas de prestación de servicios profesionales y de apoyo a la gestión al interior o al exterior del país, para ejercer las funciones propias del empleo u obligaciones contractuales en un lugar diferente al de la sede principal de la entidad, cumplir misiones especiales, asistir a reuniones, conferencias o seminarios, realizar visitas de observación que interesen a la administración y que se relacionen con el ramo en que presta sus servicios. Adaptado de:  Valores referencia obtenidos de la Resolución 3483 del 23 de diciembre de 2022 DNP, “Por medio del cual se adopta la tabla de honorarios para la celebración de Contratos de Prestación de Servicios Profesionales y de Apoyo a la Gestión y se establecen otras disposiciones ", a los valores de la resolución se incrementa el 9,07% del PIB para 2024.</t>
  </si>
  <si>
    <t xml:space="preserve">a. Gastos de alojamiento y alimentación por categoría </t>
  </si>
  <si>
    <t xml:space="preserve">Corresponde a cubrir los gastos de alojamiento, alimentación y transporte  de consultores, contratistas y/o recurso humano nacional y regional  cuando se deban desempeñar funciones en un lugar diferente al de la sede habitual de trabajo, Para el cálculo de los costos se toma  día por persona aplicando la escala establecida Resolución 3483 del 23 de diciembre de 2022 DNP,  "Por medio del cual se adopta la tabla de honorarios para la celebración de Contratos de Prestación de Servicios Profesionales y de Apoyo a la Gestión y se establecen otras disposiciones ".					</t>
  </si>
  <si>
    <t xml:space="preserve">Es el valor aproximado del costo promedio de un computador portátil gamer con diferentes especificaciones de capacidad de almacenamiento, procesador, tarjeta gráfica, memoria RAM, entre otras, se costea por compra y alquiler de acuerdo a las características que se requieran. </t>
  </si>
  <si>
    <t xml:space="preserve">Es el valor aproximado del costo promedio de un computador de escritorio con diferentes especificaciones de capacidad de almacenamiento, procesador, tarjeta gráfica, memoria RAM, dimensiones de la pantalla, entre otras, se costea compra y alquiler por mes de acuerdo a las características que se requieran. 				</t>
  </si>
  <si>
    <t xml:space="preserve">Es el costo aproximado de un teclado y un mouse, requeridos para el uso de los computadores ya sea portátil o de mesa.					</t>
  </si>
  <si>
    <t xml:space="preserve">Corresponde al costo global de los materiales y productos utilizados en entornos de oficina para llevar a cabo las tareas administrativas, como por ejemplo: papel, esferos, lápices, carpetas o archivadores, sobres, post-it, clips, grapadoras, perforadoras, entre otros. </t>
  </si>
  <si>
    <t>Reuniones presenciales de media jornada (a.m. o p.m.) entre entidades (10 personas) para tratar temas específicos relacionados con la cadena en cuestión. Incluye 1 refrigerio y estación de café.</t>
  </si>
  <si>
    <t>Reuniones presenciales de jornada completa (1 día) entre entidades (25 personas) para tratar temas específicos relacionados con la cadena en cuestión. Incluye refrigerios, auditorio y sonido.</t>
  </si>
  <si>
    <t xml:space="preserve">Evento grupal presencial (25 personas) para desarrollar actividades de capacitación, o divulgación de información de interés para los distintos grupos focales de la cadena en cuestión. Incluye auditorio, refrigerios, almuerzos, estación de café,  y material divulgativo y/o promocional. </t>
  </si>
  <si>
    <t xml:space="preserve">Eventos de extensión rural (45 personas) que pueden ser desarrollados en 1 o 2 días con el fin de capacitar o realizar demostraciones a diferentes grupos de interés de la cadena. Incluye refrigerios, almuerzos, material de divulgación y/o promocional, desplazamientos y consumibles. </t>
  </si>
  <si>
    <t>Actividades de promoción a través de correos electrónicos y mensajes de texto masivos, incluye alquiler y gestión de plataforma, producción de contenidos y creación de base de datos.</t>
  </si>
  <si>
    <t>Contratación a todo costo de creación de herramientas para la promoción como videos y estudios fotográficos.</t>
  </si>
  <si>
    <t>Elementos y/o material de promoción para apoyo de las campañas educativas y/o de fomento al consumo.</t>
  </si>
  <si>
    <t>Elementos y/o material usado para actividades de comunicación, divulgación y promoción.</t>
  </si>
  <si>
    <t>Es un conjunto de acciones orientadas a mejorar las condiciones de venta de un producto o marca, para incrementar los beneficios que puede alcanzar dentro del mercado ya sea en el ámbito nacional o internacional.</t>
  </si>
  <si>
    <t>Es el proceso llevado a cabo por una entidad reconocida como independiente de las partes interesadas, mediante el que se manifiesta la conformidad de una determinada empresa, producto, proceso, servicio o persona con los requisitos definidos en normas o especificaciones técnicas. Fuente: https://www.aenor.com/certificación/en-que-consiste-la-certificación</t>
  </si>
  <si>
    <t>Bajo el requerimiento técnico del mercado de exportación y dada la dinámica de la última década, la certificación voluntaria BAP - Best Aquaculture Practice de Global Seafood Alliance, es la de mayor requerimiento para la cadena de valor que abastece la exportación.  Este sello voluntario incluye los eslabones de producción de semilla, sistema de engorde, alimento balanceado y planta de procesamiento para los cuales se hace estimación de los costos propios por eslabón.</t>
  </si>
  <si>
    <t>Es el costo asignado a los análisis de laboratorio de permeabilidad y dureza en producción primaria, los cuales son requeridos para el trámite de autorización de re-uso de agua para acuicultura en cumplimiento con la resolución 1256 de 2021.</t>
  </si>
  <si>
    <t>Son una forma de ayuda o apoyo financiero que se extiende a un sector económico (organización o individuo) generalmente con el objetivo de promover determinadas políticas económicas y sociales.  Fuente: Wikipedia</t>
  </si>
  <si>
    <t>La  estimación del sostenimiento o nuevos cultivos se establecen para 1 tonelada  producida por cada especie (tilapia, trucha, cachama o camarón), incluye insumos mano de obra, mantenimiento (adecuación), procesamiento y otros costos variables e imprevistos. El LEC otorga para pequeños productores (acuicultores) de bajos ingresos Nivel 1 (departamentos PDET)  un subsidio del 11,90%  y una tasa de interés IBR de 5,2%, para el nivel 2 el subsidio corresponde al 8,90% y la IBR del 2,2%. Para el caso de los productores Nivel 1 el subsidio es de 10,90% y la IBR de 4,2%, nivel 2 el subsidio es de 7,90%  y la IBR de 1,2%. En el caso del mediano productor nivel 1 el subsidio de es 9,90% y la IBR de 0,4%, nivel 2 el subido es de 9,50% y la IBR de 1,0%. El plazo máximo de otorgamiento del subsidio ha sido estipulado hasta 5 años y podrá tener un año de gracia.</t>
  </si>
  <si>
    <t xml:space="preserve">6. Tasa de cambio </t>
  </si>
  <si>
    <t>Es la relación entre el valor de una moneda y otra, es decir, nos indica cuántas unidades  de una divisa se necesitan para obtener una unidad de otra. Fuente: Adaptado  Wikipedia.</t>
  </si>
  <si>
    <t xml:space="preserve">Corresponde a un valor de referencia otorgado sobre el costo de los traslados terrestres que efectúa el recurso humano  en su vehículo al interior del país y que corresponden al desplazamiento hacia los  municipios con producción acuícola. 					</t>
  </si>
  <si>
    <t xml:space="preserve">Es un valor de referencia otorgado sobre el costo de los traslados aéreos que se efectúan al exterior del país que corresponden a las ciudades de mercados potenciales o de interés para la cadena de la acuicultura para especies de consumo humano.  </t>
  </si>
  <si>
    <t xml:space="preserve">Es un valor de referencia otorgado sobre el costo de los traslados aéreos que se efectúan al interior del país (ida y regreso) y que corresponden a las ciudades con mayor frecuencia de vuelos para las regiones productivas de la cadena de la acuicultura para especies de consumo humano. 				</t>
  </si>
  <si>
    <t xml:space="preserve">Se refiere al valor del transporte por el alquiler de lancha en los municipios que se requiera.	</t>
  </si>
  <si>
    <t xml:space="preserve">Dentro de esta categoría se relacionan aquellos costos de referencia en los que se incurren para el desarrollo de tareas administrativas, tales como: arrendamiento de oficina, puesto de trabajo, equipos y accesorios, licencias, suministros y papelería, entre otros. </t>
  </si>
  <si>
    <t xml:space="preserve">Es el valor correspondiente al costo promedio del  alquiler de un espacio  ya sea fijo, cerrado, abierto con y sin mobiliario, entre otras características para llevar a cabo las tareas administrativas, se calcula valor por mes por persona.  </t>
  </si>
  <si>
    <t xml:space="preserve">Es el costo aproximado de una impresora multifuncional blanco y negro o Full color que permite realizar impresiones, sacar copias, escanear documentos, así como opciones de conectividad por USB o Wifi, para actividades o tareas de apoyo administrativo. Se contemplan valores por compra y alquiler mensual. </t>
  </si>
  <si>
    <t xml:space="preserve">Es el costo en el que se incurre por el uso de un bien inmueble que no es propio, en el cual se ubicarán las personas, puestos de trabajo y demás equipos y materiales de apoyo, requeridos para el desarrollo de las tareas administrativas. </t>
  </si>
  <si>
    <t>Es el costo aproximado en el que se incurre para que el fabricante de un software le otorgue a una persona, empresa u organización un permiso para utilizar su producto. Adaptado de oftimiza.co/blog/licencias-de-software-en-Colombia. Esta licencia es la utilizada para los computadores portátiles o de escritorio y la duración es de 12 meses, en los costos se estima por persona y/o equipo de cómputo.</t>
  </si>
  <si>
    <t xml:space="preserve">Corresponde a los valores estimados para llevar a cabo los proyectos y que involucra a más de una persona, ya sea para grupos pequeños, medianos o grandes y se adelantan para alcanzar los objetivos propios de cada una de las actividades de las iniciativas estratégicas.  </t>
  </si>
  <si>
    <t xml:space="preserve">Reuniones de media jornada (a.m. o p.m.)  a través de medios y/o plataformas electrónicas. Incluye el costo estimado de anualidad del servicio (plataforma) por usuario. </t>
  </si>
  <si>
    <t>Consiste en una serie de actividades planeadas que hacen referencia al proceso educativo o de enseñanza-aprendizaje,  basadas en las necesidades de una empresa o sector que se orientan hacia un cambio y/o fortalecimiento en los conocimientos, habilidades, competencias  y aptitudes de los empleados o actores del sector que les permitan desarrollar sus actividades de manera más eficiente .</t>
  </si>
  <si>
    <t>Es el costo asignado al proceso de capacitación y/o formación no formal con el objeto de complementar, actualizar y fortalecer los conocimientos de un grupo poblacional, en aspectos laborales sin sujeción al sistema de niveles y grados, debe cumplir unas horas de formación, (8, 12, 24 o 40 horas).  El costo asignado incluye honorarios de capacitador para 25 personas, material de estudio, plataforma virtual y seguimiento y acompañamiento permanente, se realiza de manera 100% virtual (se puede utilizar modalidad Presencialidad Asistida por herramienta Tecnológica - PAT).</t>
  </si>
  <si>
    <t>Es el costo asignado al proceso de capacitación y/o formación no formal con el objeto de complementar, actualizar y fortalecer los conocimientos de un grupo poblacional, en aspectos laborales sin sujeción al sistema de niveles y grados, debe cumplir unas horas de formación, (8, 16, 24 o 40 horas).  El costo asignado incluye honorarios de capacitador para 25 personas, tiquetes aéreos, gastos de alojamiento y alimentación para el docente y material de estudio, se realiza de manera 100% presencial.</t>
  </si>
  <si>
    <t>Se estima como el costo de la realización de diplomados hacen parte de la oferta educativa informal, se realizan en modalidad virtual,  (se puede utilizar modalidad Presencial Asistida por herramienta Tecnológica - PAT), se estima una intensidad horarias entre 80, 96 o 120 horas, que conducen a una constancia de asistencia de mínimo 85% de las horas, no requiere de autorización por parte de la secretaría de educación o del Ministerio de Educación y los pueden ofrecer personas  jurídicas, tanto de derecho público como derecho privado que tengan en su misión institucional realizar formación y cuente con la experiencia necesaria certificada.</t>
  </si>
  <si>
    <t>Corresponde al costo promedio por persona para realizar formación tecnológica y/o universitaria. El costo asignado corresponde a la matricula por persona formada. Hace parte de la oferta educativa formal y debe ser impartida por una entidad avalada por el Ministerio de Educación.</t>
  </si>
  <si>
    <t>Corresponde al costo promedio asignado por persona para obtener un grado académico de posgrado otorgado por una universidad.  El costo asignado corresponde a la matrícula de una persona. Hace parte de la oferta educativa formal y debe ser impartida por una entidad avalada por el Ministerio de Educación.</t>
  </si>
  <si>
    <t>Es el costo promedio asignado por persona a un programa para obtener un título superior otorgado por una universidad y es también un aval que acredita la experticia en un tema específico para la persona que lo ha obtenido.  El costo asignado corresponde a la matrícula de una persona. Hace parte de la oferta educativa formal y debe ser impartida por una entidad avalada por el Ministerio de Educación.</t>
  </si>
  <si>
    <t>Es el costo asignado a diferentes medios que sirven promocionar, divulgar y para estimular la compra o venta de un producto/servicio relacionado con la cadena.</t>
  </si>
  <si>
    <t>Contratación a todo costo de la imagen institucional, corresponde al diseño, realización de slogan, selección de diferentes medios publicitarios, que incluye la contratación de una agencia creativa (slogan) y agencia publicitaria (difusión) es para 2 meses mientras se desarrolla. Esta campaña dura 4 años aproximadamente.</t>
  </si>
  <si>
    <t>Contratación a todo costo de la campaña de promoción al consumo, incluye diseño, publicidad, estrategias de promoción, realización y participación de eventos, manejo de redes sociales, espacios publicitarios (radio, tv, vallas, prensa etc.), seguimientos, informes de impacto y cobertura entre otras.</t>
  </si>
  <si>
    <t xml:space="preserve">Actividades de promoción en medios masivos como radio, televisión, prensa, medios digitales, alquiler de vallas. Incluye también el montaje de stand para participación en diferentes eventos entre otras. Para el costeo se toman individualmente, de acuerdo con las necesidades o actividades que se planteen.  </t>
  </si>
  <si>
    <t>Actividades de promoción en medios y plataformas digitales durante un año (redes sociales y página web), incluye gestión de redes, creación de contenidos, pauta, dominio, hosting, mantenimiento y seguimiento de impacto. Para el costeo se puede tomar el valor global o de manera individual de acuerdo con las necesidades o actividades que se planteen.</t>
  </si>
  <si>
    <t>Contratación a todo costo de un proyecto para la comunicación y/o divulgación de información para los grupos de interés de la cadena, incluye el costo de diseño, coordinación y producción de 55 programas radiales, pago de pauta radial, durante 3 meses. AM y FM.</t>
  </si>
  <si>
    <t xml:space="preserve">Es el costo asignado al mecanismo que permite el encuentro entre productores, procesadores, comercializadores, emprendedores, empresarios, inversores e instituciones interesadas en la cadena de la acuicultura para especies de consumo humano, que buscan lograr acuerdos para abrir oportunidades de compra o venta de servicios, productos o procesos. Este valor incluye el costo de pautas en redes sociales/promoción y divulgación y equipo organizador, se realiza de manera virtual con la participación de 20 asistentes.  </t>
  </si>
  <si>
    <t>Es el costo asignado al mecanismo que permite el encuentro entre productores, procesadores, comercializadores, emprendedores, empresarios, inversores e instituciones interesadas en la cadena de la acuicultura para especies de consumo humano, que buscan lograr acuerdos para abrir oportunidades de compra o venta de servicios, productos o procesos. Este valor incluye el costo de tiquetes, hospedaje, alimentación, montaje logístico, y las estrategias de promoción y divulgación, se realiza de manera presencial y se supone que la duración de la rueda son dos días, una noche. (10 asistentes).</t>
  </si>
  <si>
    <t>Corresponde al costo asignado a las actividades requeridas para que la oferta y la demanda de diversos productos y servicios relacionados con la cadena de la acuicultura para especies de consumo humano, se concentren en un mismo espacio del ámbito internacional y por un tiempo determinado. Tiene como objetivo permitir la promoción de los productos, así como de facilitar el establecimiento de contactos comerciales. El costo asignado incluye el stand, inscripción a evento y tiquetes.</t>
  </si>
  <si>
    <t>Es el costo asignado a la realización de espacios para potenciar la producción, impulsar la economía campesina, fomentar los encadenamientos productivos accediendo a nuevos nichos de mercado, promoviendo la integración regional, la asociatividad y el intercambio de saberes culturales y ancestrales. El costo estimado para las entidades territoriales se estima a través de cuñas radiales, apoyo a los agricultores a través de pago de stands y transporte ida y vuelta de 10 agricultores desde sus fincas a la zona en donde se realice los mercados campesinos.</t>
  </si>
  <si>
    <t>Son visitas colectivas concertadas, realizada de acuerdo con un plan, que un país organiza para aumentar su comercio con otro. Demuestra interés por aumentar el comercio entre el país de origen y el país de destino. Se prevé gastos de viaje y tiquete aéreo.</t>
  </si>
  <si>
    <t>Corresponde al costo asignado a las actividades requeridas para que la oferta y la demanda de diversos productos y servicios relacionados con la cadena, se concentren en un mismo espacio del ámbito nacional, por un tiempo determinado. Tiene como objetivo permitir la promoción de bienes y servicios, así como facilitar el establecimiento de contactos comerciales. El costo asignado incluye, alquiler de lugar donde se desarrollará, logística de stands, logística y contratación de expertos.</t>
  </si>
  <si>
    <t>Corresponde al costo asignado a las actividades requeridas para que la oferta y la demanda de diversos productos y servicios relacionados con la cadena de la acuicultura para especies de consumo humano, se concentren en un mismo espacio del ámbito regional, por un tiempo determinado. Tiene como objetivo permitir la promoción de bienes y servicios, así como facilitar el establecimiento de contactos comerciales. El costo asignado incluye, alquiler de lugar donde se desarrollará, logística de stands, logística y contratación de expertos.</t>
  </si>
  <si>
    <t>Corresponde al costo estimado para la implementación de un paquete tecnológica para cumplimiento de las BPPA, de una unidad productiva de acuicultura bajo estándares voluntarios de orden internacional, incluye recursos para asistencia técnica, inversiones en adecuaciones de infraestructura requeridas, así como el pago por servicios de análisis de laboratorios bajo requerimientos del estándar para un primer año.  Los principales estándares referentes para la asistencia técnica son la NTC5700 de ICONTEC, y certificaciones internacionales BAP, ASC, GLOBALGAP, entre otras.
"Las Buenas Prácticas de Producción Acuícola (BPPA) constituyen hoy una oportunidad para realizar mejoramiento continuo en las unidades productivas acuícolas integradas, con miras a producir alimento de origen animal con el cumplimiento de estándares internacionales de calidad e inocuidad, obtenidos con el menor impacto ambiental y en condiciones de justicia social para todos los trabajadores y aplicando criterios administrativos que permitan el uso racional y eficiente de los recursos físicos, económicos y humanos existentes"</t>
  </si>
  <si>
    <t>Es el costo estimado para la certificación de una planta de procesamiento de productos de la acuicultura en cumplimiento al Decreto 60 de 2002 de Minsalud,  incluye la asistencia técnica para implementación y capacitación y servicios de análisis de laboratorio en cumplimiento de la Resolución 730 DE 1998 - Por la cual se adopta el Sistema de Análisis de Riesgos y Puntos Críticos de Control - HACCP, en los productos pesqueros y acuícolas para consumo humano, de exportación e importación, así como la opción de habilitación para el mercado de Estados Unidos y específico a  Europa en cumplimiento de la Resolución 228 de 2007 - Por la cual se establece el procedimiento para la inscripción de fábricas de productos de la pesca y acuicultura para la exportación a la Unión Europea.</t>
  </si>
  <si>
    <t>Es el costo asignado a un paquete de análisis de laboratorio físico-químico, microbiológico e hidrológico realizado en laboratorios acreditados para el IDEAM, bajo los requerimientos de: (1) Vertimientos en  cumplimiento de la normativa nacional bajo la resolución 631 de 2015; (2) Calidad de agua para pago de tasas (uso y retributiva) bajo requerimientos de la Corporación Autónoma Regional; y (3) Calidad de agua para planta de procesamiento para cumplimiento de la resolución 2115 de 2007 y requisitos de la certificación HACCP en cumplimiento con el Decreto 60 de 2002, así como para cumplir requisitos de las certificaciones voluntarias requeridas para la exportación.</t>
  </si>
  <si>
    <t>Es el costo asignado a un análisis de laboratorio que permite determinar las condiciones de calidad requeridas en el producto de la acuicultura al consumidor final, en especial en la medición de residualidad de metales pesados, así como de antibióticos en carné.  Este análisis es requerido en planta de procesamiento para verificación de producto final.</t>
  </si>
  <si>
    <t>b. LEC Desarrollo Productivo (Sostenimiento pecuario, acuícola, pesca, zoocría y apícola).</t>
  </si>
  <si>
    <t>c. LEC Desarrollo Productivo (Capital de trabajo para procesos de comercialización y transformación)</t>
  </si>
  <si>
    <t>d. LEC Desarrollo Productivo  (Capital de trabajo bioseguridad y control de enfermedades)</t>
  </si>
  <si>
    <t>e. LEC Desarrollo Productivo (Reparación infraestructura
pesquera y acuícola)</t>
  </si>
  <si>
    <t>f. LEC Desarrollo Productivo (Reparación de maquinaria, implementos y equipos para la producción primaria)</t>
  </si>
  <si>
    <t>g. Producción y sostenimiento de actividades pecuarias, piscícolas, apícolas, avícolas, forestales, acuícolas, de zoocría y pesqueras.</t>
  </si>
  <si>
    <t>h. Maquinaria, implementos y equipos orientados y destinados a la producción agropecuaria.</t>
  </si>
  <si>
    <t>i. La compra de tierras para uso en actividades agropecuarias</t>
  </si>
  <si>
    <t>j.Desarrollo Productivo (Sostenimiento pecuario, acuícola, pesca, zoocría y apícola).</t>
  </si>
  <si>
    <t>k. Desarrollo Productivo (Capital de trabajo para procesos de comercialización y transformación)</t>
  </si>
  <si>
    <t>l. Desarrollo Productivo  (Capital de trabajo bioseguridad y control de enfermedades)</t>
  </si>
  <si>
    <t>m. Desarrollo Productivo (Reparación infraestructura  pesquera y acuícola)</t>
  </si>
  <si>
    <t>n. Desarrollo Productivo (Reparación de maquinaria, implementos y equipos para la producción primaria)</t>
  </si>
  <si>
    <t>o. Maquinaria, implementos y equipos orientados y destinados a la producción agropecuaria.</t>
  </si>
  <si>
    <t>p. La compra de tierras para uso en actividades agropecuarias</t>
  </si>
  <si>
    <t>q. Transformación Productiva y Sostenible (Crédito Verde)</t>
  </si>
  <si>
    <t xml:space="preserve">r. Incentivo al emprendimiento </t>
  </si>
  <si>
    <t xml:space="preserve">s. Incentivo a la calidad y agregación de valor   </t>
  </si>
  <si>
    <t xml:space="preserve">t. Incentivo a la integración vertical y/o horizontal </t>
  </si>
  <si>
    <t xml:space="preserve">u. Incentivo al empaque </t>
  </si>
  <si>
    <t>v. Incentivo al escalamiento</t>
  </si>
  <si>
    <t xml:space="preserve">w. Incentivo  a la exportación </t>
  </si>
  <si>
    <t>x. Incentivo a las Tic</t>
  </si>
  <si>
    <t xml:space="preserve">y. Incentivo conectividad </t>
  </si>
  <si>
    <t>z. Incentivo escalamiento de modelos sostenibles</t>
  </si>
  <si>
    <t xml:space="preserve">aa. Incentivo  a la innovación </t>
  </si>
  <si>
    <t>ab. Participación en ferias o misiones exploratorias internacionales</t>
  </si>
  <si>
    <t>ac. Mecanismo de medición huella de carbono</t>
  </si>
  <si>
    <t>ad. Incentivo empresas técnicas especializadas</t>
  </si>
  <si>
    <t>Es un apoyo económico que brinda Ministerio de Comercio, Industria y Turismo bajo los lineamientos Colombia Productiva para que las empresas que requieran certificaciones de calidad e inocuidad para mejorar su competitividad en el mercado puedan cofinanciar los rubros de asistencia técnica, laboratorios y costos propios del organismo de certificación y emisión del respectivo certificado.  Aplica bajo convocatoria pública anual y el sector de la piscicultura está en el anexo de sectores priorizados. El valor del incentivo es hasta máximo $130.000.000.</t>
  </si>
  <si>
    <t>La estimación para procesos de comercialización y transformación para la acuicultura (tilapia, trucha), incluye insumos mano de obra, mantenimiento (adecuación), procesamiento y otros costos variables e imprevistos. El LEC otorga para pequeños productores (acuicultores) de bajos ingresos Nivel 1 (departamentos PDET) un subsidio del 11,90% y una tasa de interés IBR de 5,2%, para el nivel 2 el subsidio corresponde al 8,90% y la IBR del 2,2%. Para el caso de los productores Nivel 1 el subsidio es de 10,90% y la IBR de 4,2%, nivel 2 el subsidio es de 7,90% y la IBR de 1,2%. En el caso del mediano productor nivel 1 el subsidio es de 9,90% y la IBR de 0,4%, nivel 2 el subido es de 9,50% y la IBR de 1,0%. El plazo máximo de otorgamiento del subsidio ha sido estipulado hasta 5 años y podrá tener un año de gracia. El incentivo se aplica sobre el valor total del proyecto presentado.</t>
  </si>
  <si>
    <t>La estimación para capital de trabajo bioseguridad y control de enfermedades para la acuicultura (tilapia, trucha, cachama o camarón), se realiza sobre 13 hectáreas productivas para tilapia, trucha y cachama. Para el caso de Camarón 30 hectáreas, incluye kit de bioseguridad (cultivo), diagnóstico sanitario y consultoría. El LEC otorga para pequeños productores (acuicultores) de bajos ingresos Nivel 1 (departamentos PDET) un subsidio del 11,90% y una tasa de interés IBR de 5,2%, para el nivel 2 el subsidio corresponde al 8,90% y la IBR del 2,2%. Para el caso de los productores Nivel 1 el subsidio es de 10,90% y la IBR de 4,2%, nivel 2 el subsidio es de 7,90% y la IBR de 1,2%. En el caso del mediano productor nivel 1 el subsidio es de 9,90% y la IBR de 0,4%, nivel 2 el subido es de 9,50% y la IBR de 1,0%.  El plazo máximo de otorgamiento del subsidio ha sido estipulado hasta 5 años y podrá tener un año de gracia. El incentivo se aplica sobre el valor total del proyecto presentado.</t>
  </si>
  <si>
    <t xml:space="preserve">La estimación para reparación de maquinaria, implementos y equipos para la producción primaria de la acuicultura (tilapia, trucha, cachama o camarón), incluye reparación de mallas y jaulas, estanques, estaciones de energía, bocatomas, entre otros. El LEC otorga para pequeños productores (acuicultores) de bajos ingresos Nivel 1 (departamentos PDET) un subsidio del 11,90% y una tasa de interés IBR de 5,2%, para el nivel 2 el subsidio corresponde al 8,90% y la IBR del 2,2%. Para el caso de los productores Nivel 1 el subsidio es de 10,90% y la IBR de 4,2%, nivel 2 el subsidio es de 7,90% y la IBR de 1,2%. En el caso del mediano productor nivel 1 el subsidio es de 9,90% y la IBR de 0,4%, nivel 2 el subido es de 9,50% y la IBR de 1,0%.  El plazo máximo de otorgamiento del subsidio ha sido estipulado hasta 5 años y podrá tener un año de gracia. El incentivo se aplica sobre el valor total del proyecto presentado.
</t>
  </si>
  <si>
    <t xml:space="preserve">La estimación para reparación de maquinaria, implementos y equipos para la producción primaria de la acuicultura (tilapia, trucha, cachama o camarón), incluye el Sistema de bombeo, maquinaria, sistema de aireación, red hidráulica, equipos de pesca, entre otros. El LEC otorga para pequeños productores (acuicultores) de bajos ingresos Nivel 1 (departamentos PDET) un subsidio del 11,90% y una tasa de interés IBR de 5,2%, para el nivel 2 el subsidio corresponde al 8,90% y la IBR del 2,2%. Para el caso de los productores Nivel 1 el subsidio es de 10,90% y la IBR de 4,2%, nivel 2 el subsidio es de 7,90% y la IBR de 1,2%. En el caso del mediano productor nivel 1 el subsidio de es 9,90% y la IBR de 0,4%, nivel 2 el subido es de 9,50% y la IBR de 1,0%. El incentivo se aplica sobre el valor total del proyecto presentado.  </t>
  </si>
  <si>
    <t xml:space="preserve">La estimación para la maquinaria, implementos y equipos orientados y destinados a la producción de la acuicultura (tilapia, trucha, cachama o camarón), incluye reparación de mallas y jaulas, estanques, estaciones de energía, bocatomas, sistema de bombeo, maquinaria, sistema de aireación, red hidráulica, equipos de pesca, entre otros. El LEC otorga para pequeños productores (acuicultores) de bajos ingresos Nivel 1 (departamentos PDET) un subsidio del 11,90% y una tasa de interés IBR de 5,2%, para el nivel 2 el subsidio corresponde al 8,90% y la IBR del 2,2%. Para el caso de los pequeños productores Nivel 1 el subsidio es de 10,90% y la IBR de 4,2%, nivel 2 el subsidio es de 7,90% y la IBR de 1,2%.; en esquema asociativo, el subsidio es de 10,90 y la IBR 6% en nivel 1 y subsidio 9,90 y la tasa de 5.1% en nivel 2.; y en esquema de integración para nivel 1 el subsidio es de 10,90% y la tasa de IBR de 4,2% y para nivel 2, el subsidio es de 9,90% y la IBR de 1%.    En el caso del mediano productor nivel 1 el subsidio es de 9,90% y la IBR de 0,4%, nivel 2 el subsidio es de 9,50% y la IBR de 1,0%; y para el caso de Esquema Asociativo en nivel 1 el subsidio es de 10,90% y la tasa IBR 5,0%, nivel 2 el subsidio es de 8,90% y la tasa IBR -3%; y esquema de integración para el nivel 1 el subsidio es de 10,90% y la tasa IBR-1,4% y nivel 2 el subsidio es de 9,50% y la tasa IBR 1%.  El plazo máximo de reconocimiento del subsidio para la operación normalizada será de hasta de cinco (5) años y podrán tener un periodo de gracia de hasta un (1) año. El incentivo se aplica sobre el valor total del proyecto presentado, en la categoría de costos se proponen proyectos por un valor de $50.000.000 y $80.000.000 respectivamente. </t>
  </si>
  <si>
    <t>La estimación para la compra de tierras para uso en actividades de la acuicultura (tilapia, trucha, cachama o camarón), es por valor compra por hectárea. El LEC otorga para pequeños productores (acuicultores) de bajos ingresos Nivel 1 (departamentos PDET) un subsidio del 4,00%  y una tasa de interés IBR + 2,7%, para el nivel 2 el subsidio corresponde al 3,00% y la IBR +3,7%. Para el caso de los pequeños productores Nivel 1 el subsidio es de 3,00% y la IBR +3,7%, nivel 2 el subsidio es de 2,00% y la IBR+4,7%; en esquema asociativo, el subsidio en nivel 1 es de 5,00 con una tasa de IBR -0,2% y para nivel 2 el subsidio es de 4,00% y la tasa de 5.1% en nivel 2.; y en esquema de integración para nivel 1 el subsidio es de 10,90% y la tasa de IBR de 4,2% y para nivel 2, el subsidio es de 9,90% y la IBR+0,8%.    En el caso del mediano productor nivel 1 el subsidio es de 3,00% y la tasa IBR+6,5%, nivel 2 el subsidio es de 2,00% y tasa de IBR+7,5%; y para el caso de Esquema Asociativo en nivel 1 el subsidio es de 5,00% y la tasa IBR+0,9%, nivel 2 el subsidio es de 4,00% y la tasa IBR+1,9%; y esquema de integración para el nivel 1 el subsidio es de 5,00% y la tasa IBR+4,5% y nivel 2 el subsidio es de 4,00% y la tasa IBR+5,5%.  En todos los casos hay subsidio adicional del 1,00%. El incentivo se aplica sobre el valor total de la tierra, en la categoría de costos se estima compra de tierra para tilapia y cachama $70.000.000, trucha $100.000.000 y camarón $50.000.000.</t>
  </si>
  <si>
    <t>La estimación del este incentivo contempla la adquisición de semilla, mano de obra, mantenimiento, procesamiento, entre otros, y s estable para 1 tonelada de producción por especie de la acuicultura (tilapia, trucha, cachama o camarón).  El ICR está estimado por tipo de producto bajo una Bolsa 1 que contempla los municipios de nivel 1, los municipios del litoral pacífico. los municipios PDET y los municipios de la región insular y la Bolsa 2, los Municipios Nivel 2 El resto de los municipios del país.  Para ambas bolsas el monto máximo de incentivo es 8.700 unidades UVB - Unidad de Valor Básico (10.951) $95.273.700 (2024).  Para tipo de productor el ICR es:  Pequeño productor de bajos ingresos:  40% y 35%.  Pequeño productor: 30% y 25% y Mediano Productor: 25% y 20% respectivamente por Bolsa 1 y Bolsa 2.  El incentivo se aplica sobre el valor total del proyecto presentado.</t>
  </si>
  <si>
    <t>La estimación de este incentivo se realiza sobre 13 hectáreas productivas para tilapia, trucha y cachama y para el caso de Camarón 30 hectáreas, y contempla como alcance los rubros kit de bioseguridad, diagnóstico sanitario y la respectiva consultoría para los procesos de bioseguridad en cultivos de la acuicultura.   El ICR está estimado por tipo de producto bajo una Bolsa 1 que contempla los municipios de nivel 1, los municipios del litoral pacífico. los municipios PDET y los municipios de la región insular y la Bolsa 2, los Municipios Nivel 2 El resto de los municipios del país.  Para ambas bolsas el monto máximo de incentivo es 8.700 unidades UVB - Unidad de Valor Básico (10.951) $95.273.700 (2024).  Para tipo de productor el ICR es:  Pequeño productor de bajos ingresos:  40% y 35%.  Pequeño productor: 30% y 25% y Mediano Productor: 25% y 20% respectivamente por Bolsa 1 y Bolsa 2. El incentivo se aplica sobre el valor total del proyecto presentado.</t>
  </si>
  <si>
    <t>La estimación de este incentivo contempla el procesamiento y la transformación, para las 2 especies se requiere maquinaria especial para retirar la carne del hueso, molino, embutidora neumática y en Tilapia máquina para retirar la piel, entre otros; así como equipos en la comercialización de infraestructura de cadena de frio, transporte y sistema de empaque.   El ICR está estimado por tipo de producto bajo una Bolsa 1 que contempla los municipios de nivel 1, los municipios del litoral pacífico. los municipios PDET y los municipios de la región insular y la Bolsa 2, los Municipios Nivel 2 El resto de los municipios del país.  Para ambas bolsas el monto máximo de incentivo es 8.700 unidades UVB - Unidad de Valor Básico (10.951) $95.273.700 (2024).  Para tipo de productor el ICR es:  Pequeño productor de bajos ingresos:  40% y 35%.  Pequeño productor: 30% y 25% y Mediano Productor: 25% y 20% respectivamente por Bolsa 1 y Bolsa 2. El incentivo se aplica sobre el valor total del proyecto presentado.</t>
  </si>
  <si>
    <t>La estimación de este incentivo se incluye reparación de mallas y jaulas, estanques, estaciones de energía, bocatomas, entre otros. requeridos en cultivos de la acuicultura (tilapia, trucha, cachama o camarón).   El ICR está estimado por tipo de producto bajo una Bolsa 1 que contempla los municipios de nivel 1, los municipios del litoral pacífico. los municipios PDET y los municipios de la región insular y la Bolsa 2, los Municipios Nivel 2 El resto de los municipios del país.  Para ambas bolsas el monto máximo de incentivo es 8.700 unidades UVB - Unidad de Valor Básico (10.951) $95.273.700 (2024).  Para tipo de productor el ICR es:  Pequeño productor de bajos ingresos:  40% y 35%.  Pequeño productor: 30% y 25% y Mediano Productor: 25% y 20% respectivamente por Bolsa 1 y Bolsa 2. El incentivo se aplica sobre el valor total del proyecto presentado.</t>
  </si>
  <si>
    <t>La estimación de este incentivo se incluye sistema de bombeo, maquinaria, sistema de aireación, red hidráulica, equipos de pesca, entre otros, en cultivos de la acuicultura (tilapia, trucha, cachama o camarón).   El ICR está estimado por tipo de producto bajo una Bolsa 1 que contempla los municipios de nivel 1, los municipios del litoral pacífico. los municipios PDET y los municipios de la región insular y la Bolsa 2, los Municipios Nivel 2 El resto de los municipios del país.  Para ambas bolsas el monto máximo de incentivo es 8.700 unidades UVB - Unidad de Valor Básico (10.951) $95.273.700 (2024).  Para tipo de productor el ICR es:  Pequeño productor de bajos ingresos:  40% y 35%.  Pequeño productor: 30% y 25% y Mediano Productor: 25% y 20% respectivamente por Bolsa 1 y Bolsa 2. El incentivo se aplica sobre el valor total del proyecto presentado.</t>
  </si>
  <si>
    <t>La estimación de este incentivo contempla la adquisición de tierra por hectárea para cultivos de la acuicultura (tilapia, trucha, cachama o camarón). El ICR está estimado por tipo de producto bajo una Bolsa 1 que contempla los municipios de nivel 1, los municipios del litoral pacífico. los municipios PDET y los municipios de la región insular y la Bolsa 2, los Municipios Nivel 2 El resto de los municipios del país.  Para ambas bolsas el monto máximo de incentivo es 8.700 unidades UVB - Unidad de Valor Básico (10.951) $95.273.700 (2024).  Para tipo de productor el ICR es:  Pequeño productor de bajos ingresos:  40% y 35%.  Pequeño productor: 30% y 25% y Mediano Productor: 25% y 20% respectivamente por Bolsa 1 y Bolsa 2. El incentivo se aplica sobre el valor total de la tierra, en la categoría de costos se estima compra de tierra para tilapia y cachama $70.000.000, trucha $100.000.000 y camarón $50.000.000.</t>
  </si>
  <si>
    <t>La estimación se realiza teniendo en cuenta en la acuicultura los sistemas complementarios de Energía fotovoltaico en proyectos: (1) Implementación de los sistemas o plantas de tratamiento de residuos, desechos animales para la generación de abonos orgánicos; (2) Inversión en infraestructura, maquinaria y equipos nuevos e implementación de sistemas de labranza sostenible y de conservación, orientado al uso de nuevas tecnologías, (3) Implementación de medidas para la preservación y/o restauración de las rondas hídricas, Inversiones nuevas en infraestructura de sistemas de manejo de vertimiento, reutilización de aguas.; y (4)  Inversiones en infraestructura para eficiencia energética e implementación de proyectos generadores de energía a partir de Fuentes no Convencionales de Energía -FNCE. Este incentivo de Crédito destinado a financiar proyectos que contribuyan con la sostenibilidad ambiental a partir de acciones enmarcadas en la conservación del medio ambiente y la mitigación y adaptación al cambio climático, el cual se estima   La tasa de esta línea es de IBR+6% e IBR+8,5% dependiendo el tipo de productor de la acuicultura en las categorías de manufactura y servicios, teniendo como tasa final de interés la oscilación entre 16,5% a 19% efectiva anual.  El incentivo se aplica sobre el valor total del proyecto presentado.</t>
  </si>
  <si>
    <t>La estimación de este incentivo tiene en cuenta las categorías de microempresas y pequeñas empresas de la acuicultura de acuerdo con la clasificación de la DIAN por UVT (Resolución 000187 de 2023, mediante la cual fijó el valor de la UVT).  El incentivo está definido para microempresas en un 10% para emprendimiento y 8% para emprendimiento y fortalecimiento; y en el caso de las pequeñas empresas un 10% para emprendimiento y 5% para emprendimiento y fortalecimiento.</t>
  </si>
  <si>
    <t>La estimación de este incentivo tiene en cuenta las categorías de microempresas y pequeñas empresas de la acuicultura de acuerdo con la clasificación de la DIAN por UVT (Resolución 000187 de 2023, mediante la cual fijó el valor de la UVT).  El incentivo está definido para microempresas en un 20% para calidad y agregación al producto y 8% para calidad; en el caso de la pequeñas empresas un 10% para calidad y agregación del producto y 5% para calidad.</t>
  </si>
  <si>
    <t>La estimación de este incentivo tiene en cuenta las categorías de microempresas y pequeñas empresas de la acuicultura de acuerdo con la clasificación de la DIAN por UVT (Resolución 000187 de 2023, mediante la cual fijó el valor de la UVT).  El incentivo está definido para integración vertical y/o horizontal en microempresas entre 10 y 15% y para pequeñas empresas el 5%.</t>
  </si>
  <si>
    <t>La estimación de este incentivo tiene en cuenta las categorías de microempresas y pequeñas empresas de la acuicultura de acuerdo con la clasificación de la DIAN por UVT (Resolución 000187 de 2023, mediante la cual fijó el valor de la UVT).  El incentivo está definido para empaque en microempresas entre 10 y 7% y para pequeñas empresas entre el 5 y 3%.</t>
  </si>
  <si>
    <t>La estimación de este incentivo tiene en cuenta las categorías de microempresas y pequeñas empresas de la acuicultura de acuerdo con la clasificación de la DIAN por UVT (Resolución 000187 de 2023, mediante la cual fijó el valor de la UVT).  El incentivo está definido para escalamiento en microempresas entre 20 y 8% y para pequeñas empresas entre el 10% y 5%.</t>
  </si>
  <si>
    <t>La estimación de este incentivo tiene en cuenta las categorías de microempresas, pequeñas y medianas empresas de la acuicultura de acuerdo con la clasificación de la DIAN por UVT (Resolución 000187 de 2023, mediante la cual fijó el valor de la UVT). El incentivo está definido para la exportación para pequeñas empresas que tienen un 15% de sus ventas en la exportación con un incentivo de escalamiento del 3%; y para medianas empresas que tienen un 7% de sus ventas en exportación con un incentivo de escalamiento del 1%.</t>
  </si>
  <si>
    <t xml:space="preserve">La estimación de este incentivo tiene en cuenta los servicios de conectividad utilizados en la actividad de la acuicultura.  El incentivo está definido como un valor de apoyo mensual de $80.000, por usuario beneficiado. </t>
  </si>
  <si>
    <t xml:space="preserve">La estimación de este incentivo tiene en cuenta los equipos utilizados en la actividad de la acuicultura como Tablet o computador portátil.  El incentivo está definido como un valor de apoyo en la cofinanciación para Tablet de $600.000 y para Computador Portátil de $1.500.000, por usuario beneficiado. </t>
  </si>
  <si>
    <t>La estimación de este incentivo tiene en cuenta las categorías de microempresas y pequeñas empresas de la acuicultura de acuerdo con la clasificación de la DIAN por UVT (Resolución 000187 de 2023, mediante la cual fijó el valor de la UVT).  El incentivo está definido para escalamiento de. modelos sostenibles en microempresas entre 20 y 8% y para pequeñas empresas entre el 10% y 5%.</t>
  </si>
  <si>
    <t>La estimación de este incentivo tiene en cuenta las categorías de microempresas y pequeñas empresas de la acuicultura de acuerdo con la clasificación de la DIAN por UVT (Resolución 000187 de 2023, mediante la cual fijó el valor de la UVT).  El incentivo está definido para la innovación en microempresas que tengan estimado un 3% en innovación y tendrá un 50% de apoyo; y para pequeñas empresas que tengan estimado un 2% en innovación y tendrán un apoyo del 25%.</t>
  </si>
  <si>
    <t>La estimación de este incentivo contempla el apoyo bajo plan exportador de un incentivo de reintegro de hasta el 50% de gastos que se incurren para participar en ferias internacionales en las cuales se promueve el incremento de la participación de productos de la acuicultura, en los rubros de tiquete de desplazamiento, inscripciones en las ferias internacionales e instalación de stand para promoción de producto colombiano en dicho mercado.  Este incentivo es operado por ProColombia bajo la premisa que las empresas tengan abierto plan exportador en Agroindustria para productos de la acuicultura (tilapia, trucha o camarón).</t>
  </si>
  <si>
    <t>La estimación del incentivo se define con la identificación de equipos, software y mantenimiento requerido para la medición de huella de carbono requerida para el sector de la acuicultura para el cumplimiento de la normativa nacional y los requisitos de exportación.</t>
  </si>
  <si>
    <t>La estimación de este incentivo tiene en cuenta las categorías de microempresas, pequeñas y medianas empresas de la acuicultura de acuerdo con la clasificación de la DIAN por UVT (Resolución 000187 de 2023, mediante la cual fijó el valor de la UVT).  El incentivo está definido para las empresas que demuestren tecnificación especializada. El porcentaje estimado para el incentivo es para Microempresas del 15%; para pequeña empresa del 5% y para mediana empresa del 2%.</t>
  </si>
  <si>
    <t>Es la relación entre el valor de un dólar y un peso,  es decir,  indica cuántos pesos se requiere  para un dólar. Por ejemplo, para el 2023, se estimó que se requiere $4.380 pesos para adquirir un dólar estadunidense.  Fuente: Adaptado Wikipedia.</t>
  </si>
  <si>
    <t>Es la relación entre el valor de un dólar y un euro, es decir,  indica cuántos pesos se requiere  para un euro.   Por ejemplo, para el 2023, se requieren $4.405 pesos para adquirir un euro.  Fuente: Adaptado Wikipedia</t>
  </si>
  <si>
    <t>10ab</t>
  </si>
  <si>
    <t>10k</t>
  </si>
  <si>
    <t>10b</t>
  </si>
  <si>
    <t>10y</t>
  </si>
  <si>
    <t>10r</t>
  </si>
  <si>
    <t>10f</t>
  </si>
  <si>
    <t>10ad</t>
  </si>
  <si>
    <t>Recurso humano  nacional (Consultor)</t>
  </si>
  <si>
    <t xml:space="preserve">Corresponde al valor que se reconoce al recurso humano que se encuentra permanentemente en los departamentos. Para el calculo se toma el 60% del valor del rubro de desplazamiento terrestre en vehículo propio que refiere un valor fijo de $420.000, este valor se reconoce mes por persona. </t>
  </si>
  <si>
    <t>Corresponde al costo estimado para que una unidad productiva o planta de procesamiento de la acuicultura que realice procesamiento dentro de la cadena de custodia pueda colocar un producto al consumidor final, dando cumplimiento al prerrequisito para la certificación HACCP bajo la implementación de las BPM indicadas en el Decreto 60 de 2002 de Minsalud. Este valor incluye la asistencia técnica para la preparación y cumplimiento de análisis microbiológicos y de agua requeridos, previo a la visita del INVIMA.</t>
  </si>
  <si>
    <t xml:space="preserve">La estimación para la producción primaria y sostenimiento de la acuicultura (tilapia, trucha, cachama o camarón), incluye mano de obra, insumos, mantenimiento, procesamiento, entre otros. El LEC otorga para pequeños productores (acuicultores) de bajos ingresos Nivel 1 (departamentos PDET) un subsidio del 11,90% y una tasa de interés IBR de 5,2%, para el nivel 2 el subsidio corresponde al 8,90% y la IBR del 2,2%. Para el caso de los pequeños productores Nivel 1 el subsidio es de 10,90% y la IBR de 4,2%, nivel 2 el subsidio es de 7,90% y la IBR de 1,2%.; en esquema asociativo, el subsidio es de 10,90 y la IBR 6% en nivel 1 y subsidio 9,90 y la tasa de 5.1% en nivel 2.; y en esquema de integración para nivel 1 el subsidio es de 10,90% y la tasa de IBR de 4,2% y para nivel 2, el subsidio es de 9,90% y la IBR de 1%.    En el caso del mediano productor nivel 1 el subsidio es de 9,90% y la IBR de 0,4%, nivel 2 el subsidio es de 9,50% y la IBR de 1,0%; y para el caso de Esquema Asociativo en nivel 1 el subsidio es de 10,90% y la tasa IBR 5,0%, nivel 2 el subsidio es de 8,90% y la tasa IBR -3%; y esquema de integración para el nivel 1 el subsidio es de 10,90% y la tasa IBR-1,4% y nivel 2 el subsidio es de 9,50% y la tasa IBR 1%.  El plazo máximo de reconocimiento del subsidio para la operación normalizada será de hasta de cinco (5) años y podrán tener un periodo de gracia de hasta un (1) año. El incentivo se aplica sobre el valor total del proyecto presentado.  </t>
  </si>
  <si>
    <t>La estimación de este incentivo se incluye la reparación de mallas y jaulas, estanques, estaciones de energía, bocatomas, entre otros, así como sistema de bombeo, maquinaria, sistema de aireación, red hidráulica, equipos de pesca, entre otros para cultivos de la acuicultura (tilapia, trucha, cachama o camarón). El ICR está estimado por tipo de producto bajo una Bolsa 1 que contempla los municipios de nivel 1, los municipios del litoral pacífico. los municipios PDET y los municipios de la región insular y la Bolsa 2, los Municipios Nivel 2 El resto de los municipios del país.  Para ambas bolsas el monto máximo de incentivo es 8.700 unidades UVB - Unidad de Valor Básico (10.951) $95.273.700 (2024).  Para tipo de productor el ICR es: Pequeño productor de bajos ingresos:  40% y 35%.  Pequeño productor: 30% y 25% y Mediano Productor: 25% y 20% respectivamente por Bolsa 1 y Bolsa 2. El incentivo se aplica sobre el valor total del proyecto presentado.</t>
  </si>
  <si>
    <t>Stand x Feria por país</t>
  </si>
  <si>
    <t>Programa 3. Mejora del entorno y desarrollo social  de la cadena</t>
  </si>
  <si>
    <t>Entidades Territoriales</t>
  </si>
  <si>
    <t>Presupuesto General de la Nación</t>
  </si>
  <si>
    <t>Sistema General de Regalías</t>
  </si>
  <si>
    <t>4. Promoción de la formalización de los acuicultores, y del ordenamiento productivo y social de la propiedad rural en la cadena</t>
  </si>
  <si>
    <t>4.4. Promoción y articulación de la gestión territorial para la acuicultura</t>
  </si>
  <si>
    <t>5.2. Mejora en la gestión ante la variabilidad y el cambio climático, y los riesgos ambientales en la cadena</t>
  </si>
  <si>
    <t>5.3. Escalamiento de modelos de aprovechamiento integral de los subproductos de la acuicultura</t>
  </si>
  <si>
    <t>6.3. Promoción y fortalecimiento de la asociatividad y la integración en la cadena de la acuicultura</t>
  </si>
  <si>
    <t>7.2. Fortalecimiento y articulación de las entidades para la formalización productiva y sanitaria, así como para la calidad e inocuidad en la cadena</t>
  </si>
  <si>
    <t>1.1.4. Establecer y actualizar el portafolio de productos y subproductos para las especies tilapia, trucha, cachama y camarón de cultivo, incorporando a los acuicultores, organizaciones de acuicultores, empresas procesadoras, transformadoras y exportadoras, así como las respectivas fichas técnicas de producto y subproductos, la marca de origen de producción (tilapia, trucha y camarón) y la marca país (cachama), signos distintivos, certificaciones de calidad e inocuidad, entre otros aspectos, con el propósito de identificar la oferta exportable y aumentar su posicionamiento comercial en el mercado actual (incremento de ventas con clientes actuales y obtención de nuevos clientes) e incursionar en nuevos nichos de mercado en otros países.</t>
  </si>
  <si>
    <t>1.3.4. Crear un sistema de red colaborativo entre prestadores de servicios logísticos, acuicultores, procesadores, transformadores y comercializadores, que permita mejorar la eficiencia del transporte y almacenamiento, disminuyendo costos y manteniendo los productos en las condiciones de calidad e inocuidad requeridos por tipo de producto y subproducto.</t>
  </si>
  <si>
    <t>2.1.4. Brindar apoyo técnico y financiero para la conformación y consolidación de los clústeres de producción de tilapia en las regiones de Huila, Tolima y los Llanos Orientales; trucha en las regiones de Boyacá, Cundinamarca, Antioquia y Nariño; cachama en la región de la Orinoquía y la Amazonía; y camarón de cultivo en la Región de la Costa Atlántica, así como en otras regiones donde se generen importantes niveles de desarrollo de los sistemas productivos y de su entorno, promoviendo la vinculación y el fomento de alianzas entre los acuicultores, procesadores, transformadores, comercializadores, empresas proveedoras de bienes y servicios y demás actores, que de manera directa o indirecta atienden las necesidades del subsector, y teniendo en cuenta el insumo de regionalización construido por la UPRA y los avances en la formulación de los Planes Maestros de Reconversión Productiva para los regiones productoras (actividad 4.4.2).</t>
  </si>
  <si>
    <r>
      <t xml:space="preserve">2.2.3. Generar e implementar un programa integral de apoyo técnico y financiero dirigido a acuicultores de subsistencia y pequeños acuicultores, priorizando los esquemas asociativos, con enfoque en el desarrollo de sistemas productivos eficientes y sostenibles (tilapia, trucha y cachama), considerando aspectos socioeconómicos, técnicos, línea productiva, desarrollo tecnológico, productividad, grado de organización empresarial, adecuación y/o mejora de la infraestructura productiva, dinámica al interior de la unidad productiva y de su entorno, manejo del recurso hídrico, material genético certificado de proveedores debidamente registrados ante el ICA, suplementos alimenticios de bajo costo propios de la región, bajo impacto ambiental, energías renovables, economía circular para subproductos y optimización de procesos sanitarios y de manejo de aguas residuales, en articulación con los avances en la caracterización integral para la acuicultura (actividad 8.4.5), </t>
    </r>
    <r>
      <rPr>
        <strike/>
        <sz val="11"/>
        <color theme="1"/>
        <rFont val="Verdana"/>
        <family val="2"/>
      </rPr>
      <t xml:space="preserve">y </t>
    </r>
    <r>
      <rPr>
        <sz val="11"/>
        <color theme="1"/>
        <rFont val="Verdana"/>
        <family val="2"/>
      </rPr>
      <t>el programa 5 de sostenibilidad ambiental (iniciativas estratégicas 5.1 a 5.4) y el fortalecimiento de los instrumentos de fomento, financiamiento y gestión de riesgos (actividad 6.4.5).</t>
    </r>
  </si>
  <si>
    <t>2.3.1. Brindar acompañamiento técnico especializado a medianos y grandes acuicultores para la implementación de sistemas productivos de alta eficiencia en el aprovechamiento de los recursos y de bajo impacto ambiental, y la optimización de los procesos de cosecha, entre otros, en articulación con el programa 5 de sostenibilidad ambiental (iniciativas estratégicas 5.1 a 5.4).</t>
  </si>
  <si>
    <t>2.3.5. Implementar un programa de bioseguridad en granjas, que incluya la articulación entre medianos y grandes acuicultores y las entidades del sector que hacen presencia en región (ICA, AUNAP, entes territoriales, entre otras), para adelantar las acciones tendientes a la prevención, detección, diagnóstico oportuno de enfermedades y su manejo, en concordancia con los avances en el fortalecimiento y articulación de las entidades para la formalización productiva y sanitaria (iniciativa estratégica 7.2), así como con el fortalecimiento de los instrumentos de fomento, financiamiento y gestión de riesgos (actividad 6.4.5).</t>
  </si>
  <si>
    <t>3.3.3. Apoyar la divulgación de la oferta de los programas e incentivos disponibles para los acuicultores de subsistencia, pequeños acuicultores, y otras personas de bajos ingresos vinculadas a la cadena, con enfoque en mejorar el bienestar social en aspectos como vivienda de interés social rural, abastecimiento de agua potable y saneamiento básico rural, electrificación rural incluidas las energías alternativas, así como conectividad virtual (internet y redes) y física (vial), en el contexto de la implementación de los Planes Nacionales para la Reforma Rural Integral.</t>
  </si>
  <si>
    <t>3.3.6. Realizar capacitación y acompañamiento a acuicultores de subsistencia y  pequeños acuicultores, en los procesos de planificación productiva, procedimientos técnicos, legales y trámites requeridos, relacionados con el aprovechamiento de los recursos de la unidad productiva, a partir de la identificación e incorporación de otras alternativas de producción, como la diversificación productiva agropecuaria,  entre otros, promoviendo la seguridad alimentaria y  el ingreso digno, para mejorar su calidad de vida.</t>
  </si>
  <si>
    <t>4.3.3. Brindar acompañamiento técnico y divulgar entre los acuicultores de subsistencia y pequeños acuicultores, mujeres y jóvenes rurales vinculados a la cadena de la acuicultura, otras alternativas de acceso a tierras, como el subsidio integral para acceso a tierras (Resolución 000382 de 2021), contratos de arrendamiento y riesgo compartido, entre otras, teniendo en cuenta las minutas de contratos de arrendamiento recomendadas por la UPRA, y otros instrumentos que se consideren relevantes.</t>
  </si>
  <si>
    <t>4.4.1. Promover jornadas de socialización para informar a acuicultores y entidades territoriales sobre la frontera agrícola y las zonas de aptitud, con el objetivo de fomentar la acuicultura en las áreas más adecuadas para cada especie (tilapia, trucha, cachama y camarón de cultivo) al interior de la frontera agrícola.</t>
  </si>
  <si>
    <t xml:space="preserve">5.1.2. Realizar acompañamiento técnico y financiero a los acuicultores para implementar tecnologías que permitan el aprovechamiento de las aguas residuales en los sistemas productivos con especies de peces de aguas cálidas (tilapia y cachama), como lagunas de oxidación, prácticas de reúso de agua, recirculación, sistema de Agro Acuicultura Integrada, acuaponía, entre otras, de acuerdo con los avances en la formulación de la guía de lineamientos de reúso de agua para el sector acuicultura que facilite la implementación de Resolución 1256 de 2021 que reglamenta el uso de las aguas residuales, del MinAmbiente y demás ajustes normativos, que se realicen de acuerdo con los avances en espacios de articulación interinstitucional y los acuerdos interministeriales de las actividades 7.1.1 y 7.1.2. </t>
  </si>
  <si>
    <t>5.2.2. Realizar acompañamiento técnico a los acuicultores para la implementación de las medidas de mitigación de Gases Efecto Invernadero (GEI) que contribuyan a la neutralidad de carbono para la producción en acuicultura, como la mejora en la digestibilidad de los alimentos, manejo y tratamiento de lodos, uso de probióticos, limpieza de tanques, adopción de nuevas tecnologías que ahorran o usan muy poca agua en articulación con la actividad 5.1.1 (sistemas cerrados tipo Recirculación de Agua -RAS, Biofloc y otros sistemas de Agro Acuicultura Integrada y Acuaponía), usos de energías alternativas para la autonomía y eficiencia energética en la actividad productiva, entre otros, considerando las especies, el tipo de productor, características del sistema productivo y las diferencias entre regiones productoras.</t>
  </si>
  <si>
    <t>5.4.4. Realizar capacitación, acompañamiento técnico y financiero a los productores de trucha ubicados dentro de la frontera agrícola en las áreas de páramo, para la evaluación de impacto en las actividades de piscicultura y la puesta en marcha de los programas, planes y proyectos de reconversión y sustitución de actividades, en articulación con el marco normativo vigente y la formulación e implementación de los Planes maestros de reconversión productiva (actividad 4.4.2).</t>
  </si>
  <si>
    <t>5.4.5. Fortalecer las acciones de educación ambiental y capacitaciones dirigidas a los acuicultores, procesadores y transformadores, en cuanto al uso eficiente de los recursos naturales, manejo de subproductos a partir de los residuos, cumplimiento normativo, uso de energías renovables, modelos de economía circular, resiliencia a la variabilidad y cambio climático, entre otros temas, contribuyendo a mejorar el bienestar humano, alcanzar la equidad social mediante la reducción significativa de los riesgos ambientales, y promoviendo la cultura y conciencia ambiental en la cadena de la acuicultura, en concordancia con los avances en la implementación normativa para la formalización ambiental (actividad 7.1.3).</t>
  </si>
  <si>
    <r>
      <t>6.4.2. Realizar las gestiones correspondientes en el marco de la Comisión Nacional de Crédito Agropecuario, para dar continuidad en la asignación de recursos significativos dirigidos a las líneas especiales de crédito e incentivos para la creación de instrumentos de financiamiento que favorezcan los procesos de</t>
    </r>
    <r>
      <rPr>
        <strike/>
        <sz val="11"/>
        <color theme="1"/>
        <rFont val="Verdana"/>
        <family val="2"/>
      </rPr>
      <t xml:space="preserve"> </t>
    </r>
    <r>
      <rPr>
        <sz val="11"/>
        <color theme="1"/>
        <rFont val="Verdana"/>
        <family val="2"/>
      </rPr>
      <t>formalización sectorial (ambiental, productiva y sanitaria), empresarial y laboral de la cadena, con el fin de mejorar el desempeño productivo de los acuicultores, procesadores, transformadores, comercializadores, y empresas de bienes y servicios, entre otras, apalancar la inversión en activos, capital de trabajo, y mitigar riesgos inherentes a la actividad, ofertando al mercado productos ajustados a las necesidades de la cadena.</t>
    </r>
  </si>
  <si>
    <t>6.4.4. Adaptar y/o mejorar instrumentos y mecanismos alternativos de comercialización y financiamiento, como contratos con entregas futuras y anticipo de recursos, forward, negociación de facturas, REPOS, factoring y leasing agropecuario, cesión de derechos económicos a favor de financiadores y/o cuyos riesgos puedan ser mitigados a través de garantías FAG, complementarias y otros instrumentos similares, que permitan mejorar la liquidez de los acuicultores, procesadores, transformadores, comercializadores, empresas de bienes y servicios, entre otros, reducir riesgos y atraer inversionistas.</t>
  </si>
  <si>
    <t>6.4.5. Realizar el diseño y promoción de instrumentos para la gestión de riesgos climáticos, productivos, sanitarios, de mercados y por hurto, para acuicultores, procesadores, transformadores, comercializadores, y empresas de bienes y servicios, fomentando el uso de seguros agropecuarios y los incentivos a los seguros incluyendo la cobertura al precio y a la tasa de cambio, entre otros, en articulación con la Ley de Seguridad jurídica y financiera del seguro agropecuario (Ley 2178 de 2021).</t>
  </si>
  <si>
    <t>7.1.4. Gestionar ante las Autoridades ambientales la revisión y actualización a nivel regional de la metodología para la estimación de módulos de uso/consumo de agua para el sector de la acuicultura, para las especies cachama, tilapia, trucha y camarón, de acuerdo con los modelos y sistemas de producción, en el marco de la "Metodología para el diseño de módulos de consumo del agua" (MinAmbiente, 2019).</t>
  </si>
  <si>
    <t>7.1.5. Identificar modelos de formalización ambiental exitosos en la acuicultura, al interior de algunas Autoridades ambientales, con el fin de establecer posibilidades de ajustes y/o réplica para así fomentar la formalización ambiental de los acuicultores, procesadores, y transformadores de la cadena.</t>
  </si>
  <si>
    <t>7.2.6. Efectuar un plan de acción anual, bajo el liderazgo del ICA y con base en los lineamientos de MinAgricultura y la OMSA, que permita actualizar, constatar y verificar el estatus sanitario de cada especie (trucha, tilapia, camarón de cultivo y cachama).</t>
  </si>
  <si>
    <t>7.2.7. Fortalecer la prevención, vigilancia y control sanitaria, en relación con la producción y comercialización de material genético (nauplio, ovas, larvas, poslarvas, alevinos y/o dedinos); los insumos biológicos, químicos y fármacos utilizados en el proceso de producción primaria, la agilización de los procesos de evaluación de riesgos país para el ingreso de insumos importados, la importación de camarón crudo (presentación congelado y/o refrigerado), especialmente sobre el camarón proveniente de países fronterizos, para garantizar la sanidad, mitigar el riesgo por ingreso de problemas sanitarios y mejorar la evaluación de riesgo fronterizo, en articulación con la POLFA.</t>
  </si>
  <si>
    <r>
      <t>7.2.11. Diseñar e implementar una estrategia de comunicación y divulgación que fomente la adopción e implementación de la normatividad vigente relacionada con la producción, comercialización, sanidad, calidad, inocuidad y etiquetado de cadena de la acuicultura de especies de consumo humano, con el acompañamiento técnico de las entidades con injerencia es estos aspectos (AUNAP, ICA, INVIMA y Entidades Territoriales de Salud), dirigida a los diferentes actores de la cadena, de manera diferenciada según la región, el tipo de actividad y la capacidad instalada.</t>
    </r>
    <r>
      <rPr>
        <strike/>
        <sz val="11"/>
        <color theme="1"/>
        <rFont val="Verdana"/>
        <family val="2"/>
      </rPr>
      <t xml:space="preserve">  </t>
    </r>
  </si>
  <si>
    <t>7.3.1. Desarrollar un sistema de trazabilidad, con el liderazgo de MinAgricultura, MinSalud y MinComercio, y la participación de la AUNAP, el ICA y el INVIMA, como lo refiere la Ley 1659 de 2013 y la Resolución 383 de 2021, bajo la creación del Sistema Nacional de Identificación, Información y Trazabilidad Animal, como un Sistema integrado por un conjunto de instituciones, normas, procesos, datos e información, desarrollado para generar y mantener la trazabilidad en las especies de interés económico, como lo son tilapia, trucha, cachama y camarón de cultivo, en articulación con la información y procesos relacionados con el comercio de los productos de la cadena.</t>
  </si>
  <si>
    <t>8.1.6. Fortalecer la investigación para la trucha, enfocada en el desarrollo de tecnologías específicas incluyendo el mejoramiento genético para la producción de ovas que satisfagan la demanda de semilla de calidad a nivel nacional, así como la nutrición, sanidad y manejo de sistemas de cultivo, a través del trabajo colaborativo de la red conformada.</t>
  </si>
  <si>
    <r>
      <t>8.2.10. Desarrollar instrumentos de seguimiento y evaluación del servicio de extensión agropecuaria y de asistencia técnica</t>
    </r>
    <r>
      <rPr>
        <strike/>
        <sz val="11"/>
        <color theme="1"/>
        <rFont val="Verdana"/>
        <family val="2"/>
      </rPr>
      <t>,</t>
    </r>
    <r>
      <rPr>
        <sz val="11"/>
        <color theme="1"/>
        <rFont val="Verdana"/>
        <family val="2"/>
      </rPr>
      <t xml:space="preserve"> y del nivel de adopción de tecnologías, ajustados a un cronograma de expectativas de mejora, que contengan indicadores de criterios y periodicidad del servicio, entre otros, así como indicadores de gestión, adopción e impacto sobre el desempeño productivo de la cadena, con enfoque de gestión orientada a resultados, en articulación con lo dispuesto en el SNIA (Ley 1876 de 2017) y el Programa Nacional de Extensionismo en Acuicultura de Colombia (PNEA).  </t>
    </r>
  </si>
  <si>
    <t xml:space="preserve">8.4.1. Identificar el estado del arte y los requerimientos de información de la cadena de la acuicultura para especies de consumo humano, que permita el análisis de la competitividad, la eficiencia, el desempeño productivo y la implementación de la política sectorial, determinando como mínimo las fuentes, variables y sistemas de información existentes para todas las especies objeto de este plan (tilapia, trucha, cachama y camarón de cultivo) y los diferentes eslabones de la cadena, entre otros aspectos, como marco para la planificación sectorial y la toma de decisiones. </t>
  </si>
  <si>
    <t>8.4.4. Diseñar e implementar el sistema integrado de información interoperable para la cadena de la acuicultura, abarcando la recolección, procesamiento, análisis, monitoreo, actualización, publicación, difusión de información y acceso, incluyendo temas de formalización por especie, tipo de productor, datos de producción con costos diferenciados por región y sistemas de producción, estadísticas de cultivo y producción, factores de producción, flujos de productos, condiciones de la oferta y la demanda, balanza comercial, trazabilidad, identificación de clústeres, empresas transformadoras, seguimiento a la formación de precios, datos de procesamiento y estrategias de comercialización, análisis de mercados y oportunidades comerciales, registro de programas de apoyo e inversión, resultados de las investigaciones realizadas en I+D+i, información que permita verificar las inversiones realizadas en ciencia y tecnología, y la transferencia y adopción práctica de tecnologías, evaluación de riesgos agroclimáticos, aspectos sociales y organizacionales, desempeño ambiental, modelos regionales de estimación y captura de GEI, huella hídrica y huella de carbono, entre otros.</t>
  </si>
  <si>
    <t>Años 3, 8, 13 y 18</t>
  </si>
  <si>
    <t>Años 1 al 2, 6, 10, 14 y 18</t>
  </si>
  <si>
    <t>Años 3, 5, 7, 9, 11, 13, 15, 17 y 19</t>
  </si>
  <si>
    <t>Años 2 al 3, 5, 7, 9, 11, 13, 15, 17 y 19</t>
  </si>
  <si>
    <r>
      <t>Corresponde al pago calculado para el recurso humano que se requiere para desarrollar actividades relacionadas con la producción de bienes o la prestación de servicios, en la implementación de las iniciativas estratégicas. Fuente. Adaptado de document</t>
    </r>
    <r>
      <rPr>
        <sz val="10"/>
        <color theme="1"/>
        <rFont val="Verdana"/>
        <family val="2"/>
      </rPr>
      <t>o “Marco de referencia para la implantación del sistema de costos en las entidades del sector público” Contaduría General de la Nación 2007</t>
    </r>
  </si>
  <si>
    <r>
      <t xml:space="preserve">ANEXO 2 del PA. </t>
    </r>
    <r>
      <rPr>
        <sz val="15"/>
        <color theme="1"/>
        <rFont val="Verdana"/>
        <family val="2"/>
      </rPr>
      <t>Estimación de Costos - Plan de acción de la Cadena de la Acuicultura para especies de consumo humano (tilapia, trucha, cachama y camarón de cultivo)</t>
    </r>
  </si>
  <si>
    <t>Estimación de Costos  Plan de acción de la Cadena de la Acuicultura para especies de consumo humano (tilapia, trucha, cachama y camarón de cultivo)</t>
  </si>
  <si>
    <t>Propuesta fuentes de financiamiento del Plan de acción de la Cadena de la Acuicultura para especies de consumo humano (tilapia, trucha, cachama y camarón de cultivo)</t>
  </si>
  <si>
    <t>GLOSARIO DE CATEGORÍA DE COSTOS CADENA DE LA ACUICULTURA PARA ESPECIES DE CONSUMO HUMANO (tilapia, trucha, cachama y camarón de cultivo)</t>
  </si>
  <si>
    <t xml:space="preserve">8.4.5. Fortalecer y ampliar la caracterización integral de la cadena de la acuicultura, con el liderazgo del MinAgricultura y la AUNAP y el apoyo del Consejo Nacional Cadena de la Acuicultura, abarcando las principales variables requeridas por especie (tilapia, trucha, cachama y camarón de cultivo) como la identificación de la producción a nivel regional, productividad, sistemas de producción, condiciones de calidad de vida, formación básica y técnica de los acuicultores, clasificación de los acuicultores, tenencia de la tierra, plantas de procesamiento, comercializadores, organizaciones, formalización de la actividad, esquemas asociativos y de integración, infraestructura, nivel tecnológico, capacidades empresariales, oferta de productos, nivel de desempeño, modelos de negocio exitosos, manejo ambiental, evaluación costo – beneficio de la innovación, procesos logísticos, talento humano, entre otros aspectos, considerando el fortalecimiento y los avances de las herramientas desarrolladas por el SEPEC, GIPRO y otros ejercicios regionales.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</si>
</sst>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 #,##0;[Red]\-&quot;$&quot;\ #,##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quot;$&quot;#,##0;[Red]\-&quot;$&quot;#,##0"/>
    <numFmt numFmtId="165" formatCode="_-* #,##0_-;\-* #,##0_-;_-* &quot;-&quot;??_-;_-@_-"/>
    <numFmt numFmtId="166" formatCode="_-&quot;$&quot;\ * #,##0_-;\-&quot;$&quot;\ * #,##0_-;_-&quot;$&quot;\ * &quot;-&quot;??_-;_-@_-"/>
    <numFmt numFmtId="167" formatCode="0.0%"/>
    <numFmt numFmtId="168" formatCode="_-&quot;$&quot;* #,##0_-;\-&quot;$&quot;* #,##0_-;_-&quot;$&quot;* &quot;-&quot;_-;_-@_-"/>
    <numFmt numFmtId="169" formatCode="0.000%"/>
  </numFmts>
  <fonts count="66">
    <font>
      <sz val="11"/>
      <color theme="1"/>
      <name val="Calibri"/>
      <family val="2"/>
      <scheme val="minor"/>
    </font>
    <font>
      <sz val="11"/>
      <color theme="1"/>
      <name val="Calibri"/>
      <family val="2"/>
      <scheme val="minor"/>
    </font>
    <font>
      <b/>
      <sz val="11"/>
      <name val="Arial"/>
      <family val="2"/>
    </font>
    <font>
      <sz val="11"/>
      <color theme="1"/>
      <name val="Arial"/>
      <family val="2"/>
    </font>
    <font>
      <b/>
      <sz val="11"/>
      <color theme="1"/>
      <name val="Arial"/>
      <family val="2"/>
    </font>
    <font>
      <sz val="10"/>
      <color theme="1"/>
      <name val="Arial"/>
      <family val="2"/>
    </font>
    <font>
      <b/>
      <sz val="10"/>
      <color theme="1"/>
      <name val="Arial"/>
      <family val="2"/>
    </font>
    <font>
      <b/>
      <sz val="10"/>
      <color rgb="FF000000"/>
      <name val="Arial"/>
      <family val="2"/>
    </font>
    <font>
      <b/>
      <sz val="10"/>
      <name val="Arial"/>
      <family val="2"/>
    </font>
    <font>
      <sz val="11"/>
      <name val="Arial"/>
      <family val="2"/>
    </font>
    <font>
      <sz val="12"/>
      <color theme="1"/>
      <name val="Calibri"/>
      <family val="2"/>
      <scheme val="minor"/>
    </font>
    <font>
      <sz val="10"/>
      <name val="Arial"/>
      <family val="2"/>
    </font>
    <font>
      <u/>
      <sz val="11"/>
      <color theme="10"/>
      <name val="Calibri"/>
      <family val="2"/>
      <scheme val="minor"/>
    </font>
    <font>
      <sz val="10"/>
      <color rgb="FF000000"/>
      <name val="Arial"/>
      <family val="2"/>
    </font>
    <font>
      <sz val="11"/>
      <color theme="4"/>
      <name val="Arial"/>
      <family val="2"/>
    </font>
    <font>
      <sz val="10"/>
      <color theme="0"/>
      <name val="Arial"/>
      <family val="2"/>
    </font>
    <font>
      <u/>
      <sz val="10"/>
      <color theme="10"/>
      <name val="Arial"/>
      <family val="2"/>
    </font>
    <font>
      <sz val="10"/>
      <color rgb="FFFF0000"/>
      <name val="Arial"/>
      <family val="2"/>
    </font>
    <font>
      <u/>
      <sz val="10"/>
      <color rgb="FF0563C1"/>
      <name val="Arial"/>
      <family val="2"/>
    </font>
    <font>
      <b/>
      <sz val="10"/>
      <color rgb="FF00B050"/>
      <name val="Arial"/>
      <family val="2"/>
    </font>
    <font>
      <b/>
      <sz val="10"/>
      <color theme="0"/>
      <name val="Arial"/>
      <family val="2"/>
    </font>
    <font>
      <b/>
      <u/>
      <sz val="10"/>
      <color rgb="FF000000"/>
      <name val="Arial"/>
      <family val="2"/>
    </font>
    <font>
      <b/>
      <sz val="10"/>
      <color theme="0"/>
      <name val="Arial Black"/>
      <family val="2"/>
    </font>
    <font>
      <sz val="8"/>
      <name val="Calibri"/>
      <family val="2"/>
      <scheme val="minor"/>
    </font>
    <font>
      <strike/>
      <sz val="11"/>
      <color theme="1"/>
      <name val="Arial"/>
      <family val="2"/>
    </font>
    <font>
      <b/>
      <sz val="11"/>
      <color theme="8" tint="-0.249977111117893"/>
      <name val="Arial"/>
      <family val="2"/>
    </font>
    <font>
      <b/>
      <sz val="11"/>
      <color theme="0"/>
      <name val="Arial"/>
      <family val="2"/>
    </font>
    <font>
      <sz val="11"/>
      <color rgb="FF000000"/>
      <name val="Arial"/>
      <family val="2"/>
    </font>
    <font>
      <b/>
      <sz val="11"/>
      <color rgb="FF000000"/>
      <name val="Arial"/>
      <family val="2"/>
    </font>
    <font>
      <sz val="11"/>
      <color theme="0"/>
      <name val="Arial"/>
      <family val="2"/>
    </font>
    <font>
      <sz val="11"/>
      <color rgb="FF444444"/>
      <name val="Arial"/>
      <family val="2"/>
    </font>
    <font>
      <b/>
      <sz val="11"/>
      <color theme="1" tint="0.249977111117893"/>
      <name val="Arial"/>
      <family val="2"/>
    </font>
    <font>
      <b/>
      <sz val="15"/>
      <color theme="1"/>
      <name val="Arial"/>
      <family val="2"/>
    </font>
    <font>
      <sz val="15"/>
      <color theme="1"/>
      <name val="Arial"/>
      <family val="2"/>
    </font>
    <font>
      <b/>
      <sz val="11"/>
      <color theme="0"/>
      <name val="Calibri"/>
      <family val="2"/>
      <scheme val="minor"/>
    </font>
    <font>
      <b/>
      <sz val="11"/>
      <color theme="0"/>
      <name val="Arial Black"/>
      <family val="2"/>
    </font>
    <font>
      <sz val="10"/>
      <color rgb="FF000000"/>
      <name val="Calibri"/>
      <family val="2"/>
    </font>
    <font>
      <b/>
      <sz val="12"/>
      <color theme="1"/>
      <name val="Calibri"/>
      <family val="2"/>
      <scheme val="minor"/>
    </font>
    <font>
      <b/>
      <sz val="9"/>
      <color theme="0"/>
      <name val="Arial"/>
      <family val="2"/>
    </font>
    <font>
      <b/>
      <sz val="9"/>
      <color theme="1" tint="0.249977111117893"/>
      <name val="Arial "/>
    </font>
    <font>
      <sz val="9"/>
      <color theme="1" tint="0.249977111117893"/>
      <name val="Arial "/>
    </font>
    <font>
      <b/>
      <sz val="12"/>
      <color rgb="FF000000"/>
      <name val="Arial"/>
      <family val="2"/>
    </font>
    <font>
      <sz val="9"/>
      <color theme="1"/>
      <name val="Arial "/>
    </font>
    <font>
      <b/>
      <sz val="9"/>
      <color theme="1"/>
      <name val="Arial "/>
    </font>
    <font>
      <b/>
      <sz val="9"/>
      <name val="Arial "/>
    </font>
    <font>
      <sz val="9"/>
      <color theme="1" tint="0.249977111117893"/>
      <name val="Calibri"/>
      <family val="2"/>
      <scheme val="minor"/>
    </font>
    <font>
      <b/>
      <sz val="9"/>
      <color theme="1" tint="0.249977111117893"/>
      <name val="Arial"/>
      <family val="2"/>
    </font>
    <font>
      <sz val="9"/>
      <color theme="1"/>
      <name val="Arial"/>
      <family val="2"/>
    </font>
    <font>
      <b/>
      <sz val="9"/>
      <name val="Arial"/>
      <family val="2"/>
    </font>
    <font>
      <sz val="12"/>
      <name val="Arial"/>
      <family val="2"/>
    </font>
    <font>
      <sz val="11"/>
      <color theme="1"/>
      <name val="Verdana"/>
      <family val="2"/>
    </font>
    <font>
      <strike/>
      <sz val="11"/>
      <color theme="1"/>
      <name val="Verdana"/>
      <family val="2"/>
    </font>
    <font>
      <b/>
      <sz val="11"/>
      <color theme="1"/>
      <name val="Verdana"/>
      <family val="2"/>
    </font>
    <font>
      <b/>
      <sz val="11"/>
      <color theme="0"/>
      <name val="Verdana"/>
      <family val="2"/>
    </font>
    <font>
      <b/>
      <sz val="11"/>
      <name val="Verdana"/>
      <family val="2"/>
    </font>
    <font>
      <sz val="10"/>
      <color theme="1"/>
      <name val="Verdana"/>
      <family val="2"/>
    </font>
    <font>
      <b/>
      <sz val="10"/>
      <color theme="0"/>
      <name val="Verdana"/>
      <family val="2"/>
    </font>
    <font>
      <sz val="10"/>
      <name val="Verdana"/>
      <family val="2"/>
    </font>
    <font>
      <b/>
      <sz val="10"/>
      <name val="Verdana"/>
      <family val="2"/>
    </font>
    <font>
      <sz val="10"/>
      <color rgb="FF000000"/>
      <name val="Verdana"/>
      <family val="2"/>
    </font>
    <font>
      <b/>
      <sz val="10"/>
      <color rgb="FF000000"/>
      <name val="Verdana"/>
      <family val="2"/>
    </font>
    <font>
      <b/>
      <sz val="15"/>
      <color theme="1"/>
      <name val="Verdana"/>
      <family val="2"/>
    </font>
    <font>
      <sz val="15"/>
      <color theme="1"/>
      <name val="Verdana"/>
      <family val="2"/>
    </font>
    <font>
      <sz val="12"/>
      <color theme="1"/>
      <name val="Verdana"/>
      <family val="2"/>
    </font>
    <font>
      <b/>
      <sz val="11"/>
      <color theme="1" tint="0.249977111117893"/>
      <name val="Verdana"/>
      <family val="2"/>
    </font>
    <font>
      <sz val="11"/>
      <color theme="1" tint="0.249977111117893"/>
      <name val="Verdana"/>
      <family val="2"/>
    </font>
  </fonts>
  <fills count="26">
    <fill>
      <patternFill patternType="none"/>
    </fill>
    <fill>
      <patternFill patternType="gray125"/>
    </fill>
    <fill>
      <patternFill patternType="solid">
        <fgColor theme="4" tint="0.79998168889431442"/>
        <bgColor indexed="64"/>
      </patternFill>
    </fill>
    <fill>
      <patternFill patternType="solid">
        <fgColor rgb="FFD6DCE4"/>
        <bgColor rgb="FF000000"/>
      </patternFill>
    </fill>
    <fill>
      <patternFill patternType="solid">
        <fgColor rgb="FFD9E1F2"/>
        <bgColor rgb="FF000000"/>
      </patternFill>
    </fill>
    <fill>
      <patternFill patternType="solid">
        <fgColor rgb="FFFFFFFF"/>
        <bgColor rgb="FF000000"/>
      </patternFill>
    </fill>
    <fill>
      <patternFill patternType="solid">
        <fgColor theme="3" tint="0.79998168889431442"/>
        <bgColor rgb="FF000000"/>
      </patternFill>
    </fill>
    <fill>
      <patternFill patternType="solid">
        <fgColor theme="3" tint="0.79998168889431442"/>
        <bgColor indexed="64"/>
      </patternFill>
    </fill>
    <fill>
      <patternFill patternType="solid">
        <fgColor theme="0"/>
        <bgColor indexed="64"/>
      </patternFill>
    </fill>
    <fill>
      <patternFill patternType="solid">
        <fgColor theme="4" tint="0.79998168889431442"/>
        <bgColor rgb="FF000000"/>
      </patternFill>
    </fill>
    <fill>
      <patternFill patternType="solid">
        <fgColor theme="0"/>
        <bgColor rgb="FF000000"/>
      </patternFill>
    </fill>
    <fill>
      <patternFill patternType="solid">
        <fgColor theme="9" tint="0.39997558519241921"/>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2" tint="-9.9978637043366805E-2"/>
        <bgColor rgb="FF000000"/>
      </patternFill>
    </fill>
    <fill>
      <patternFill patternType="solid">
        <fgColor theme="2" tint="-0.249977111117893"/>
        <bgColor indexed="64"/>
      </patternFill>
    </fill>
    <fill>
      <patternFill patternType="solid">
        <fgColor rgb="FFB3B535"/>
        <bgColor indexed="64"/>
      </patternFill>
    </fill>
    <fill>
      <patternFill patternType="solid">
        <fgColor theme="0" tint="-0.14999847407452621"/>
        <bgColor indexed="64"/>
      </patternFill>
    </fill>
    <fill>
      <patternFill patternType="solid">
        <fgColor rgb="FF008640"/>
        <bgColor indexed="64"/>
      </patternFill>
    </fill>
    <fill>
      <patternFill patternType="solid">
        <fgColor theme="7" tint="0.79998168889431442"/>
        <bgColor indexed="64"/>
      </patternFill>
    </fill>
    <fill>
      <patternFill patternType="solid">
        <fgColor theme="9" tint="0.79998168889431442"/>
        <bgColor rgb="FF000000"/>
      </patternFill>
    </fill>
    <fill>
      <patternFill patternType="solid">
        <fgColor rgb="FF00B050"/>
        <bgColor indexed="64"/>
      </patternFill>
    </fill>
    <fill>
      <patternFill patternType="solid">
        <fgColor theme="4" tint="0.59999389629810485"/>
        <bgColor indexed="64"/>
      </patternFill>
    </fill>
    <fill>
      <patternFill patternType="solid">
        <fgColor theme="9" tint="0.59999389629810485"/>
        <bgColor rgb="FF000000"/>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2" tint="-0.249977111117893"/>
      </left>
      <right style="thin">
        <color theme="2" tint="-0.249977111117893"/>
      </right>
      <top/>
      <bottom/>
      <diagonal/>
    </border>
    <border>
      <left/>
      <right style="thin">
        <color indexed="64"/>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top/>
      <bottom style="thin">
        <color theme="0" tint="-0.1499984740745262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14999847407452621"/>
      </left>
      <right/>
      <top style="thin">
        <color theme="0" tint="-0.14999847407452621"/>
      </top>
      <bottom style="thin">
        <color theme="0" tint="-0.14999847407452621"/>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theme="2" tint="-0.249977111117893"/>
      </left>
      <right style="thin">
        <color theme="2" tint="-0.249977111117893"/>
      </right>
      <top style="thin">
        <color theme="2" tint="-0.249977111117893"/>
      </top>
      <bottom/>
      <diagonal/>
    </border>
    <border>
      <left style="thin">
        <color theme="2" tint="-0.249977111117893"/>
      </left>
      <right style="thin">
        <color theme="2" tint="-0.249977111117893"/>
      </right>
      <top/>
      <bottom style="thin">
        <color theme="2" tint="-0.249977111117893"/>
      </bottom>
      <diagonal/>
    </border>
    <border>
      <left/>
      <right style="thin">
        <color theme="2" tint="-0.249977111117893"/>
      </right>
      <top style="thin">
        <color theme="2" tint="-0.249977111117893"/>
      </top>
      <bottom style="thin">
        <color theme="2" tint="-0.249977111117893"/>
      </bottom>
      <diagonal/>
    </border>
    <border>
      <left style="thin">
        <color theme="0" tint="-0.499984740745262"/>
      </left>
      <right style="thin">
        <color theme="0" tint="-0.499984740745262"/>
      </right>
      <top/>
      <bottom style="thin">
        <color theme="0" tint="-0.499984740745262"/>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right style="thin">
        <color theme="0" tint="-0.249977111117893"/>
      </right>
      <top/>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2" tint="-0.249977111117893"/>
      </left>
      <right/>
      <top style="thin">
        <color theme="2" tint="-0.249977111117893"/>
      </top>
      <bottom style="thin">
        <color theme="2" tint="-0.249977111117893"/>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2" tint="-0.249977111117893"/>
      </bottom>
      <diagonal/>
    </border>
    <border>
      <left/>
      <right/>
      <top style="thin">
        <color theme="0" tint="-0.249977111117893"/>
      </top>
      <bottom style="thin">
        <color theme="2" tint="-0.249977111117893"/>
      </bottom>
      <diagonal/>
    </border>
    <border>
      <left/>
      <right style="thin">
        <color theme="0" tint="-0.249977111117893"/>
      </right>
      <top style="thin">
        <color theme="0" tint="-0.249977111117893"/>
      </top>
      <bottom style="thin">
        <color theme="2" tint="-0.249977111117893"/>
      </bottom>
      <diagonal/>
    </border>
    <border>
      <left style="thin">
        <color theme="0" tint="-0.249977111117893"/>
      </left>
      <right/>
      <top style="thin">
        <color theme="2" tint="-0.249977111117893"/>
      </top>
      <bottom style="thin">
        <color theme="0" tint="-0.34998626667073579"/>
      </bottom>
      <diagonal/>
    </border>
    <border>
      <left/>
      <right/>
      <top style="thin">
        <color theme="2" tint="-0.249977111117893"/>
      </top>
      <bottom style="thin">
        <color theme="0" tint="-0.34998626667073579"/>
      </bottom>
      <diagonal/>
    </border>
    <border>
      <left/>
      <right style="thin">
        <color theme="2" tint="-0.249977111117893"/>
      </right>
      <top style="thin">
        <color theme="2" tint="-0.249977111117893"/>
      </top>
      <bottom style="thin">
        <color theme="0" tint="-0.34998626667073579"/>
      </bottom>
      <diagonal/>
    </border>
    <border>
      <left style="thin">
        <color theme="0" tint="-0.14999847407452621"/>
      </left>
      <right style="thin">
        <color theme="0" tint="-0.14999847407452621"/>
      </right>
      <top/>
      <bottom/>
      <diagonal/>
    </border>
    <border>
      <left/>
      <right style="thin">
        <color theme="0" tint="-0.34998626667073579"/>
      </right>
      <top style="thin">
        <color theme="0" tint="-0.34998626667073579"/>
      </top>
      <bottom style="thin">
        <color theme="0" tint="-0.34998626667073579"/>
      </bottom>
      <diagonal/>
    </border>
    <border>
      <left style="thin">
        <color theme="2" tint="-0.249977111117893"/>
      </left>
      <right/>
      <top/>
      <bottom style="thin">
        <color theme="2" tint="-0.249977111117893"/>
      </bottom>
      <diagonal/>
    </border>
    <border>
      <left style="thin">
        <color theme="0" tint="-0.34998626667073579"/>
      </left>
      <right style="thin">
        <color theme="0" tint="-0.34998626667073579"/>
      </right>
      <top/>
      <bottom style="thin">
        <color theme="0" tint="-0.34998626667073579"/>
      </bottom>
      <diagonal/>
    </border>
    <border>
      <left/>
      <right/>
      <top style="thin">
        <color theme="0" tint="-0.34998626667073579"/>
      </top>
      <bottom style="thin">
        <color theme="0" tint="-0.34998626667073579"/>
      </bottom>
      <diagonal/>
    </border>
    <border>
      <left style="thin">
        <color theme="0" tint="-0.249977111117893"/>
      </left>
      <right style="thin">
        <color theme="0" tint="-0.249977111117893"/>
      </right>
      <top/>
      <bottom style="thin">
        <color theme="0" tint="-0.249977111117893"/>
      </bottom>
      <diagonal/>
    </border>
    <border>
      <left/>
      <right style="thin">
        <color rgb="FF000000"/>
      </right>
      <top/>
      <bottom/>
      <diagonal/>
    </border>
    <border>
      <left style="thin">
        <color theme="0" tint="-0.34998626667073579"/>
      </left>
      <right style="thin">
        <color theme="0" tint="-0.34998626667073579"/>
      </right>
      <top/>
      <bottom/>
      <diagonal/>
    </border>
    <border>
      <left style="thin">
        <color theme="0" tint="-0.249977111117893"/>
      </left>
      <right style="thin">
        <color theme="0" tint="-0.249977111117893"/>
      </right>
      <top/>
      <bottom/>
      <diagonal/>
    </border>
    <border>
      <left style="thin">
        <color theme="2" tint="-0.249977111117893"/>
      </left>
      <right/>
      <top style="thin">
        <color theme="2" tint="-0.249977111117893"/>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0" tint="-0.24994659260841701"/>
      </bottom>
      <diagonal/>
    </border>
    <border>
      <left style="thin">
        <color theme="0" tint="-0.249977111117893"/>
      </left>
      <right style="thin">
        <color indexed="64"/>
      </right>
      <top style="thin">
        <color theme="0" tint="-0.249977111117893"/>
      </top>
      <bottom style="thin">
        <color theme="0" tint="-0.249977111117893"/>
      </bottom>
      <diagonal/>
    </border>
    <border>
      <left style="thin">
        <color indexed="64"/>
      </left>
      <right style="thin">
        <color indexed="64"/>
      </right>
      <top style="thin">
        <color theme="0" tint="-0.249977111117893"/>
      </top>
      <bottom style="thin">
        <color theme="0" tint="-0.249977111117893"/>
      </bottom>
      <diagonal/>
    </border>
    <border>
      <left style="thin">
        <color indexed="64"/>
      </left>
      <right style="thin">
        <color theme="0" tint="-0.249977111117893"/>
      </right>
      <top style="thin">
        <color theme="0" tint="-0.249977111117893"/>
      </top>
      <bottom style="thin">
        <color theme="0" tint="-0.249977111117893"/>
      </bottom>
      <diagonal/>
    </border>
    <border>
      <left/>
      <right style="thin">
        <color indexed="64"/>
      </right>
      <top style="thin">
        <color indexed="64"/>
      </top>
      <bottom style="thin">
        <color indexed="64"/>
      </bottom>
      <diagonal/>
    </border>
    <border>
      <left/>
      <right style="thin">
        <color rgb="FFBFBFBF"/>
      </right>
      <top style="thin">
        <color theme="0" tint="-0.249977111117893"/>
      </top>
      <bottom style="thin">
        <color theme="0" tint="-0.249977111117893"/>
      </bottom>
      <diagonal/>
    </border>
  </borders>
  <cellStyleXfs count="29">
    <xf numFmtId="0" fontId="0"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2" fillId="0" borderId="0" applyNumberFormat="0" applyFill="0" applyBorder="0" applyAlignment="0" applyProtection="0"/>
    <xf numFmtId="0" fontId="1" fillId="0" borderId="0"/>
    <xf numFmtId="44" fontId="1" fillId="0" borderId="0" applyFont="0" applyFill="0" applyBorder="0" applyAlignment="0" applyProtection="0"/>
    <xf numFmtId="0" fontId="10" fillId="0" borderId="0"/>
    <xf numFmtId="0" fontId="1" fillId="0" borderId="0"/>
    <xf numFmtId="43" fontId="10"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0" borderId="0"/>
    <xf numFmtId="44" fontId="10" fillId="0" borderId="0" applyFont="0" applyFill="0" applyBorder="0" applyAlignment="0" applyProtection="0"/>
    <xf numFmtId="42" fontId="1" fillId="0" borderId="0" applyFont="0" applyFill="0" applyBorder="0" applyAlignment="0" applyProtection="0"/>
    <xf numFmtId="0" fontId="1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0" fillId="0" borderId="0" applyFont="0" applyFill="0" applyBorder="0" applyAlignment="0" applyProtection="0"/>
    <xf numFmtId="41" fontId="1" fillId="0" borderId="0" applyFont="0" applyFill="0" applyBorder="0" applyAlignment="0" applyProtection="0"/>
    <xf numFmtId="44" fontId="10"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0" fillId="0" borderId="0" applyFont="0" applyFill="0" applyBorder="0" applyAlignment="0" applyProtection="0"/>
  </cellStyleXfs>
  <cellXfs count="970">
    <xf numFmtId="0" fontId="0" fillId="0" borderId="0" xfId="0"/>
    <xf numFmtId="0" fontId="3" fillId="0" borderId="0" xfId="0" applyFont="1"/>
    <xf numFmtId="0" fontId="3" fillId="0" borderId="0" xfId="2" applyFont="1"/>
    <xf numFmtId="0" fontId="3" fillId="8" borderId="0" xfId="2" applyFont="1" applyFill="1"/>
    <xf numFmtId="0" fontId="4" fillId="8" borderId="0" xfId="2" applyFont="1" applyFill="1" applyAlignment="1">
      <alignment horizontal="center"/>
    </xf>
    <xf numFmtId="166" fontId="4" fillId="8" borderId="0" xfId="13" applyNumberFormat="1" applyFont="1" applyFill="1" applyBorder="1" applyAlignment="1">
      <alignment horizontal="center"/>
    </xf>
    <xf numFmtId="166" fontId="14" fillId="8" borderId="0" xfId="13" applyNumberFormat="1" applyFont="1" applyFill="1" applyBorder="1" applyAlignment="1">
      <alignment horizontal="center"/>
    </xf>
    <xf numFmtId="165" fontId="3" fillId="0" borderId="0" xfId="0" applyNumberFormat="1" applyFont="1"/>
    <xf numFmtId="0" fontId="3" fillId="0" borderId="0" xfId="7" applyFont="1" applyAlignment="1">
      <alignment horizontal="left" wrapText="1"/>
    </xf>
    <xf numFmtId="0" fontId="11" fillId="0" borderId="0" xfId="2" applyFont="1" applyAlignment="1">
      <alignment horizontal="left" vertical="center" wrapText="1"/>
    </xf>
    <xf numFmtId="0" fontId="11" fillId="0" borderId="0" xfId="2" applyFont="1" applyAlignment="1">
      <alignment horizontal="center" wrapText="1"/>
    </xf>
    <xf numFmtId="0" fontId="13" fillId="0" borderId="0" xfId="2" applyFont="1" applyAlignment="1">
      <alignment vertical="center" wrapText="1"/>
    </xf>
    <xf numFmtId="0" fontId="7" fillId="0" borderId="0" xfId="2" applyFont="1" applyAlignment="1">
      <alignment vertical="center" wrapText="1"/>
    </xf>
    <xf numFmtId="165" fontId="13" fillId="0" borderId="0" xfId="3" applyNumberFormat="1" applyFont="1" applyFill="1" applyBorder="1" applyAlignment="1">
      <alignment vertical="center" wrapText="1"/>
    </xf>
    <xf numFmtId="0" fontId="7" fillId="8" borderId="0" xfId="2" applyFont="1" applyFill="1" applyAlignment="1">
      <alignment vertical="center" wrapText="1"/>
    </xf>
    <xf numFmtId="0" fontId="13" fillId="8" borderId="0" xfId="2" applyFont="1" applyFill="1" applyAlignment="1">
      <alignment vertical="center" wrapText="1"/>
    </xf>
    <xf numFmtId="0" fontId="15" fillId="8" borderId="0" xfId="2" applyFont="1" applyFill="1" applyAlignment="1">
      <alignment vertical="center" wrapText="1"/>
    </xf>
    <xf numFmtId="0" fontId="7" fillId="0" borderId="0" xfId="2" applyFont="1" applyAlignment="1">
      <alignment horizontal="center" vertical="center" wrapText="1"/>
    </xf>
    <xf numFmtId="0" fontId="13" fillId="0" borderId="0" xfId="2" applyFont="1" applyAlignment="1">
      <alignment horizontal="left" vertical="center" wrapText="1"/>
    </xf>
    <xf numFmtId="0" fontId="5" fillId="0" borderId="0" xfId="2" applyFont="1" applyAlignment="1">
      <alignment horizontal="left" vertical="center" wrapText="1"/>
    </xf>
    <xf numFmtId="0" fontId="13" fillId="0" borderId="0" xfId="3" applyNumberFormat="1" applyFont="1" applyFill="1" applyBorder="1" applyAlignment="1">
      <alignment vertical="center" wrapText="1"/>
    </xf>
    <xf numFmtId="0" fontId="17" fillId="0" borderId="0" xfId="2" applyFont="1" applyAlignment="1">
      <alignment horizontal="justify" vertical="center" wrapText="1"/>
    </xf>
    <xf numFmtId="0" fontId="13" fillId="0" borderId="0" xfId="2" applyFont="1" applyAlignment="1">
      <alignment horizontal="justify" vertical="center" wrapText="1"/>
    </xf>
    <xf numFmtId="165" fontId="17" fillId="0" borderId="0" xfId="3" applyNumberFormat="1" applyFont="1" applyFill="1" applyBorder="1" applyAlignment="1">
      <alignment vertical="center" wrapText="1"/>
    </xf>
    <xf numFmtId="0" fontId="17" fillId="0" borderId="0" xfId="2" applyFont="1" applyAlignment="1">
      <alignment vertical="center" wrapText="1"/>
    </xf>
    <xf numFmtId="0" fontId="13" fillId="0" borderId="0" xfId="2" applyFont="1" applyAlignment="1">
      <alignment horizontal="center" vertical="center" wrapText="1"/>
    </xf>
    <xf numFmtId="0" fontId="15" fillId="8" borderId="0" xfId="2" applyFont="1" applyFill="1" applyAlignment="1">
      <alignment horizontal="center" vertical="center" wrapText="1"/>
    </xf>
    <xf numFmtId="0" fontId="5" fillId="0" borderId="0" xfId="2" applyFont="1" applyAlignment="1">
      <alignment vertical="center" wrapText="1"/>
    </xf>
    <xf numFmtId="0" fontId="11" fillId="0" borderId="0" xfId="2" applyFont="1" applyAlignment="1">
      <alignment horizontal="justify" vertical="center" wrapText="1"/>
    </xf>
    <xf numFmtId="0" fontId="8" fillId="0" borderId="0" xfId="2" applyFont="1" applyAlignment="1">
      <alignment horizontal="center" vertical="center" wrapText="1"/>
    </xf>
    <xf numFmtId="0" fontId="11" fillId="8" borderId="0" xfId="2" applyFont="1" applyFill="1" applyAlignment="1">
      <alignment horizontal="left" vertical="center" wrapText="1"/>
    </xf>
    <xf numFmtId="0" fontId="7" fillId="0" borderId="0" xfId="2" applyFont="1" applyAlignment="1">
      <alignment horizontal="left" wrapText="1"/>
    </xf>
    <xf numFmtId="0" fontId="7" fillId="0" borderId="0" xfId="2" applyFont="1" applyAlignment="1">
      <alignment horizontal="center" wrapText="1"/>
    </xf>
    <xf numFmtId="0" fontId="20" fillId="8" borderId="0" xfId="2" applyFont="1" applyFill="1" applyAlignment="1">
      <alignment horizontal="center" wrapText="1"/>
    </xf>
    <xf numFmtId="0" fontId="20" fillId="10" borderId="0" xfId="2" applyFont="1" applyFill="1" applyAlignment="1">
      <alignment horizontal="center" wrapText="1"/>
    </xf>
    <xf numFmtId="0" fontId="13" fillId="0" borderId="0" xfId="2" applyFont="1" applyAlignment="1">
      <alignment wrapText="1"/>
    </xf>
    <xf numFmtId="0" fontId="8" fillId="18" borderId="2" xfId="0" applyFont="1" applyFill="1" applyBorder="1" applyAlignment="1">
      <alignment horizontal="center" vertical="center" wrapText="1"/>
    </xf>
    <xf numFmtId="0" fontId="7" fillId="0" borderId="0" xfId="2" applyFont="1" applyAlignment="1">
      <alignment wrapText="1"/>
    </xf>
    <xf numFmtId="0" fontId="11" fillId="0" borderId="0" xfId="0" applyFont="1" applyAlignment="1">
      <alignment horizontal="center" vertical="center" wrapText="1"/>
    </xf>
    <xf numFmtId="10" fontId="11" fillId="0" borderId="0" xfId="0" applyNumberFormat="1" applyFont="1" applyAlignment="1">
      <alignment horizontal="center" vertical="center" wrapText="1"/>
    </xf>
    <xf numFmtId="0" fontId="13" fillId="0" borderId="0" xfId="7" applyFont="1" applyAlignment="1">
      <alignment horizontal="left" vertical="center" wrapText="1"/>
    </xf>
    <xf numFmtId="0" fontId="13" fillId="0" borderId="0" xfId="7" applyFont="1" applyAlignment="1">
      <alignment horizontal="left" wrapText="1"/>
    </xf>
    <xf numFmtId="165" fontId="7" fillId="7" borderId="1" xfId="3" applyNumberFormat="1" applyFont="1" applyFill="1" applyBorder="1" applyAlignment="1">
      <alignment horizontal="left" wrapText="1"/>
    </xf>
    <xf numFmtId="166" fontId="13" fillId="0" borderId="0" xfId="2" applyNumberFormat="1" applyFont="1" applyAlignment="1">
      <alignment wrapText="1"/>
    </xf>
    <xf numFmtId="0" fontId="3" fillId="8" borderId="0" xfId="0" applyFont="1" applyFill="1" applyAlignment="1">
      <alignment vertical="center"/>
    </xf>
    <xf numFmtId="0" fontId="5" fillId="8" borderId="0" xfId="16" applyFont="1" applyFill="1" applyAlignment="1">
      <alignment horizontal="left" vertical="center"/>
    </xf>
    <xf numFmtId="0" fontId="5" fillId="8" borderId="0" xfId="16" applyFont="1" applyFill="1" applyAlignment="1">
      <alignment vertical="center"/>
    </xf>
    <xf numFmtId="0" fontId="5" fillId="8" borderId="0" xfId="16" applyFont="1" applyFill="1" applyAlignment="1">
      <alignment horizontal="center" vertical="center"/>
    </xf>
    <xf numFmtId="0" fontId="3" fillId="0" borderId="7" xfId="16" applyFont="1" applyBorder="1" applyAlignment="1">
      <alignment horizontal="justify" vertical="center" wrapText="1"/>
    </xf>
    <xf numFmtId="0" fontId="3" fillId="8" borderId="7" xfId="16" applyFont="1" applyFill="1" applyBorder="1" applyAlignment="1">
      <alignment horizontal="justify" vertical="center"/>
    </xf>
    <xf numFmtId="0" fontId="5" fillId="0" borderId="0" xfId="0" applyFont="1" applyAlignment="1">
      <alignment wrapText="1"/>
    </xf>
    <xf numFmtId="0" fontId="15" fillId="8" borderId="0" xfId="0" applyFont="1" applyFill="1" applyAlignment="1">
      <alignment wrapText="1"/>
    </xf>
    <xf numFmtId="0" fontId="17" fillId="0" borderId="0" xfId="0" applyFont="1" applyAlignment="1">
      <alignment horizontal="center" wrapText="1"/>
    </xf>
    <xf numFmtId="0" fontId="17" fillId="0" borderId="0" xfId="0" applyFont="1" applyAlignment="1">
      <alignment wrapText="1"/>
    </xf>
    <xf numFmtId="166" fontId="15" fillId="8" borderId="0" xfId="1" applyNumberFormat="1" applyFont="1" applyFill="1" applyBorder="1" applyAlignment="1">
      <alignment vertical="center" wrapText="1"/>
    </xf>
    <xf numFmtId="165" fontId="15" fillId="8" borderId="0" xfId="3" applyNumberFormat="1" applyFont="1" applyFill="1" applyBorder="1" applyAlignment="1">
      <alignment vertical="center" wrapText="1"/>
    </xf>
    <xf numFmtId="165" fontId="13" fillId="0" borderId="0" xfId="2" applyNumberFormat="1" applyFont="1" applyAlignment="1">
      <alignment horizontal="center" vertical="center" wrapText="1"/>
    </xf>
    <xf numFmtId="0" fontId="18" fillId="0" borderId="0" xfId="4" applyFont="1" applyFill="1" applyBorder="1" applyAlignment="1">
      <alignment vertical="center" wrapText="1"/>
    </xf>
    <xf numFmtId="165" fontId="13" fillId="0" borderId="0" xfId="3" applyNumberFormat="1" applyFont="1" applyFill="1" applyBorder="1" applyAlignment="1">
      <alignment horizontal="center" vertical="center" wrapText="1"/>
    </xf>
    <xf numFmtId="165" fontId="11" fillId="8" borderId="0" xfId="3" applyNumberFormat="1" applyFont="1" applyFill="1" applyBorder="1" applyAlignment="1">
      <alignment vertical="center" wrapText="1"/>
    </xf>
    <xf numFmtId="0" fontId="5" fillId="8" borderId="0" xfId="0" applyFont="1" applyFill="1" applyAlignment="1">
      <alignment wrapText="1"/>
    </xf>
    <xf numFmtId="0" fontId="13" fillId="10" borderId="0" xfId="2" applyFont="1" applyFill="1" applyAlignment="1">
      <alignment vertical="center" wrapText="1"/>
    </xf>
    <xf numFmtId="0" fontId="15" fillId="10" borderId="0" xfId="2" applyFont="1" applyFill="1" applyAlignment="1">
      <alignment vertical="center" wrapText="1"/>
    </xf>
    <xf numFmtId="165" fontId="8" fillId="0" borderId="0" xfId="3" applyNumberFormat="1" applyFont="1" applyFill="1" applyBorder="1" applyAlignment="1">
      <alignment horizontal="center" vertical="center" wrapText="1"/>
    </xf>
    <xf numFmtId="0" fontId="11" fillId="5" borderId="0" xfId="2" applyFont="1" applyFill="1" applyAlignment="1">
      <alignment horizontal="left" vertical="center" wrapText="1"/>
    </xf>
    <xf numFmtId="0" fontId="13" fillId="5" borderId="0" xfId="2" applyFont="1" applyFill="1" applyAlignment="1">
      <alignment horizontal="left" vertical="center" wrapText="1"/>
    </xf>
    <xf numFmtId="165" fontId="17" fillId="0" borderId="0" xfId="2" applyNumberFormat="1" applyFont="1" applyAlignment="1">
      <alignment vertical="center" wrapText="1"/>
    </xf>
    <xf numFmtId="166" fontId="7" fillId="10" borderId="0" xfId="1" applyNumberFormat="1" applyFont="1" applyFill="1" applyBorder="1" applyAlignment="1">
      <alignment vertical="center" wrapText="1"/>
    </xf>
    <xf numFmtId="0" fontId="7" fillId="0" borderId="0" xfId="2" applyFont="1" applyAlignment="1">
      <alignment horizontal="left" vertical="center" wrapText="1"/>
    </xf>
    <xf numFmtId="165" fontId="13" fillId="0" borderId="0" xfId="2" applyNumberFormat="1" applyFont="1" applyAlignment="1">
      <alignment vertical="center" wrapText="1"/>
    </xf>
    <xf numFmtId="166" fontId="7" fillId="0" borderId="0" xfId="1" applyNumberFormat="1" applyFont="1" applyFill="1" applyBorder="1" applyAlignment="1">
      <alignment vertical="center" wrapText="1"/>
    </xf>
    <xf numFmtId="165" fontId="7" fillId="0" borderId="0" xfId="2" applyNumberFormat="1" applyFont="1" applyAlignment="1">
      <alignment horizontal="center" vertical="center" wrapText="1"/>
    </xf>
    <xf numFmtId="165" fontId="5" fillId="0" borderId="0" xfId="3" applyNumberFormat="1" applyFont="1" applyFill="1" applyBorder="1" applyAlignment="1">
      <alignment vertical="center" wrapText="1"/>
    </xf>
    <xf numFmtId="165" fontId="13" fillId="8" borderId="0" xfId="3" applyNumberFormat="1" applyFont="1" applyFill="1" applyBorder="1" applyAlignment="1">
      <alignment horizontal="left" vertical="center" wrapText="1"/>
    </xf>
    <xf numFmtId="165" fontId="13" fillId="8" borderId="0" xfId="3" applyNumberFormat="1" applyFont="1" applyFill="1" applyBorder="1" applyAlignment="1">
      <alignment horizontal="center" vertical="center" wrapText="1"/>
    </xf>
    <xf numFmtId="0" fontId="13" fillId="5" borderId="0" xfId="2" applyFont="1" applyFill="1" applyAlignment="1">
      <alignment vertical="center" wrapText="1"/>
    </xf>
    <xf numFmtId="166" fontId="7" fillId="0" borderId="0" xfId="1" applyNumberFormat="1" applyFont="1" applyAlignment="1">
      <alignment horizontal="center" vertical="center" wrapText="1"/>
    </xf>
    <xf numFmtId="166" fontId="13" fillId="0" borderId="0" xfId="1" applyNumberFormat="1" applyFont="1" applyAlignment="1">
      <alignment vertical="center" wrapText="1"/>
    </xf>
    <xf numFmtId="166" fontId="17" fillId="0" borderId="0" xfId="6" applyNumberFormat="1" applyFont="1" applyFill="1" applyBorder="1" applyAlignment="1">
      <alignment vertical="center" wrapText="1"/>
    </xf>
    <xf numFmtId="0" fontId="7" fillId="5" borderId="0" xfId="2" applyFont="1" applyFill="1" applyAlignment="1">
      <alignment vertical="center" wrapText="1"/>
    </xf>
    <xf numFmtId="164" fontId="13" fillId="0" borderId="0" xfId="2" applyNumberFormat="1" applyFont="1" applyAlignment="1">
      <alignment vertical="center" wrapText="1"/>
    </xf>
    <xf numFmtId="165" fontId="7" fillId="0" borderId="0" xfId="3" applyNumberFormat="1" applyFont="1" applyFill="1" applyBorder="1" applyAlignment="1">
      <alignment vertical="center" wrapText="1"/>
    </xf>
    <xf numFmtId="0" fontId="5" fillId="0" borderId="0" xfId="0" applyFont="1" applyAlignment="1">
      <alignment vertical="center" wrapText="1"/>
    </xf>
    <xf numFmtId="165" fontId="13" fillId="8" borderId="0" xfId="3" applyNumberFormat="1" applyFont="1" applyFill="1" applyBorder="1" applyAlignment="1">
      <alignment vertical="center" wrapText="1"/>
    </xf>
    <xf numFmtId="0" fontId="8" fillId="0" borderId="0" xfId="2" applyFont="1" applyAlignment="1">
      <alignment wrapText="1"/>
    </xf>
    <xf numFmtId="168" fontId="5" fillId="0" borderId="0" xfId="0" applyNumberFormat="1" applyFont="1" applyAlignment="1">
      <alignment wrapText="1"/>
    </xf>
    <xf numFmtId="166" fontId="5" fillId="0" borderId="0" xfId="1" applyNumberFormat="1" applyFont="1" applyAlignment="1">
      <alignment wrapText="1"/>
    </xf>
    <xf numFmtId="0" fontId="19" fillId="0" borderId="0" xfId="0" applyFont="1" applyAlignment="1">
      <alignment wrapText="1"/>
    </xf>
    <xf numFmtId="0" fontId="17" fillId="0" borderId="0" xfId="2" applyFont="1" applyAlignment="1">
      <alignment wrapText="1"/>
    </xf>
    <xf numFmtId="0" fontId="8" fillId="0" borderId="0" xfId="2" applyFont="1" applyAlignment="1">
      <alignment vertical="center" wrapText="1"/>
    </xf>
    <xf numFmtId="42" fontId="5" fillId="0" borderId="0" xfId="14" applyFont="1" applyAlignment="1">
      <alignment wrapText="1"/>
    </xf>
    <xf numFmtId="0" fontId="11" fillId="8" borderId="0" xfId="2" applyFont="1" applyFill="1" applyAlignment="1">
      <alignment vertical="center" wrapText="1"/>
    </xf>
    <xf numFmtId="0" fontId="11" fillId="0" borderId="0" xfId="2" applyFont="1" applyAlignment="1">
      <alignment vertical="center" wrapText="1"/>
    </xf>
    <xf numFmtId="0" fontId="13" fillId="0" borderId="0" xfId="7" applyFont="1" applyAlignment="1">
      <alignment vertical="center" wrapText="1"/>
    </xf>
    <xf numFmtId="0" fontId="7" fillId="0" borderId="0" xfId="7" applyFont="1" applyAlignment="1">
      <alignment horizontal="left" vertical="center" wrapText="1"/>
    </xf>
    <xf numFmtId="0" fontId="7" fillId="10" borderId="0" xfId="7" applyFont="1" applyFill="1" applyAlignment="1">
      <alignment horizontal="center" vertical="center" wrapText="1"/>
    </xf>
    <xf numFmtId="0" fontId="11" fillId="8" borderId="0" xfId="2" applyFont="1" applyFill="1" applyAlignment="1">
      <alignment wrapText="1"/>
    </xf>
    <xf numFmtId="165" fontId="8" fillId="8" borderId="0" xfId="3" applyNumberFormat="1" applyFont="1" applyFill="1" applyBorder="1" applyAlignment="1">
      <alignment vertical="center" wrapText="1"/>
    </xf>
    <xf numFmtId="0" fontId="15" fillId="8" borderId="0" xfId="2" applyFont="1" applyFill="1" applyAlignment="1">
      <alignment wrapText="1"/>
    </xf>
    <xf numFmtId="165" fontId="15" fillId="8" borderId="0" xfId="3" applyNumberFormat="1" applyFont="1" applyFill="1" applyBorder="1" applyAlignment="1">
      <alignment wrapText="1"/>
    </xf>
    <xf numFmtId="165" fontId="13" fillId="0" borderId="0" xfId="2" applyNumberFormat="1" applyFont="1" applyAlignment="1">
      <alignment wrapText="1"/>
    </xf>
    <xf numFmtId="165" fontId="15" fillId="8" borderId="0" xfId="2" applyNumberFormat="1" applyFont="1" applyFill="1" applyAlignment="1">
      <alignment wrapText="1"/>
    </xf>
    <xf numFmtId="165" fontId="11" fillId="8" borderId="0" xfId="2" applyNumberFormat="1" applyFont="1" applyFill="1" applyAlignment="1">
      <alignment horizontal="left" wrapText="1"/>
    </xf>
    <xf numFmtId="0" fontId="11" fillId="0" borderId="0" xfId="2" applyFont="1" applyAlignment="1">
      <alignment horizontal="left" wrapText="1"/>
    </xf>
    <xf numFmtId="0" fontId="11" fillId="0" borderId="0" xfId="2" applyFont="1" applyAlignment="1">
      <alignment wrapText="1"/>
    </xf>
    <xf numFmtId="166" fontId="5" fillId="0" borderId="0" xfId="0" applyNumberFormat="1" applyFont="1" applyAlignment="1">
      <alignment wrapText="1"/>
    </xf>
    <xf numFmtId="44" fontId="5" fillId="0" borderId="0" xfId="1" applyFont="1" applyAlignment="1">
      <alignment wrapText="1"/>
    </xf>
    <xf numFmtId="165" fontId="11" fillId="8" borderId="0" xfId="2" applyNumberFormat="1" applyFont="1" applyFill="1" applyAlignment="1">
      <alignment wrapText="1"/>
    </xf>
    <xf numFmtId="44" fontId="11" fillId="8" borderId="0" xfId="1" applyFont="1" applyFill="1" applyAlignment="1">
      <alignment vertical="center" wrapText="1"/>
    </xf>
    <xf numFmtId="43" fontId="7" fillId="10" borderId="0" xfId="3" applyFont="1" applyFill="1" applyBorder="1" applyAlignment="1">
      <alignment horizontal="left" vertical="center" wrapText="1"/>
    </xf>
    <xf numFmtId="166" fontId="7" fillId="10" borderId="0" xfId="1" applyNumberFormat="1" applyFont="1" applyFill="1" applyBorder="1" applyAlignment="1">
      <alignment horizontal="left" wrapText="1"/>
    </xf>
    <xf numFmtId="0" fontId="13" fillId="8" borderId="0" xfId="2" applyFont="1" applyFill="1" applyAlignment="1">
      <alignment wrapText="1"/>
    </xf>
    <xf numFmtId="43" fontId="7" fillId="10" borderId="0" xfId="3" applyFont="1" applyFill="1" applyBorder="1" applyAlignment="1">
      <alignment vertical="center" wrapText="1"/>
    </xf>
    <xf numFmtId="43" fontId="13" fillId="10" borderId="0" xfId="3" applyFont="1" applyFill="1" applyBorder="1" applyAlignment="1">
      <alignment vertical="center" wrapText="1"/>
    </xf>
    <xf numFmtId="166" fontId="5" fillId="8" borderId="0" xfId="1" applyNumberFormat="1" applyFont="1" applyFill="1" applyBorder="1" applyAlignment="1">
      <alignment wrapText="1"/>
    </xf>
    <xf numFmtId="44" fontId="11" fillId="8" borderId="0" xfId="1" applyFont="1" applyFill="1" applyAlignment="1">
      <alignment wrapText="1"/>
    </xf>
    <xf numFmtId="43" fontId="7" fillId="10" borderId="0" xfId="3" applyFont="1" applyFill="1" applyBorder="1" applyAlignment="1">
      <alignment wrapText="1"/>
    </xf>
    <xf numFmtId="165" fontId="11" fillId="8" borderId="1" xfId="3" applyNumberFormat="1" applyFont="1" applyFill="1" applyBorder="1" applyAlignment="1">
      <alignment horizontal="left" vertical="center" wrapText="1"/>
    </xf>
    <xf numFmtId="165" fontId="15" fillId="8" borderId="0" xfId="9" applyNumberFormat="1" applyFont="1" applyFill="1" applyBorder="1" applyAlignment="1">
      <alignment vertical="center" wrapText="1"/>
    </xf>
    <xf numFmtId="165" fontId="13" fillId="0" borderId="0" xfId="9" applyNumberFormat="1" applyFont="1" applyFill="1" applyBorder="1" applyAlignment="1">
      <alignment horizontal="left" vertical="center" wrapText="1"/>
    </xf>
    <xf numFmtId="165" fontId="13" fillId="0" borderId="0" xfId="9" applyNumberFormat="1" applyFont="1" applyFill="1" applyBorder="1" applyAlignment="1">
      <alignment horizontal="center" vertical="center" wrapText="1"/>
    </xf>
    <xf numFmtId="165" fontId="15" fillId="8" borderId="0" xfId="2" applyNumberFormat="1" applyFont="1" applyFill="1" applyAlignment="1">
      <alignment vertical="center" wrapText="1"/>
    </xf>
    <xf numFmtId="167" fontId="13" fillId="0" borderId="0" xfId="7" applyNumberFormat="1" applyFont="1" applyAlignment="1">
      <alignment vertical="center" wrapText="1"/>
    </xf>
    <xf numFmtId="9" fontId="13" fillId="0" borderId="0" xfId="7" applyNumberFormat="1" applyFont="1" applyAlignment="1">
      <alignment vertical="center" wrapText="1"/>
    </xf>
    <xf numFmtId="165" fontId="13" fillId="0" borderId="0" xfId="7" applyNumberFormat="1" applyFont="1" applyAlignment="1">
      <alignment horizontal="center" vertical="center" wrapText="1"/>
    </xf>
    <xf numFmtId="165" fontId="13" fillId="8" borderId="0" xfId="2" applyNumberFormat="1" applyFont="1" applyFill="1" applyAlignment="1">
      <alignment wrapText="1"/>
    </xf>
    <xf numFmtId="0" fontId="13" fillId="5" borderId="0" xfId="2" applyFont="1" applyFill="1" applyAlignment="1">
      <alignment wrapText="1"/>
    </xf>
    <xf numFmtId="165" fontId="13" fillId="5" borderId="0" xfId="2" applyNumberFormat="1" applyFont="1" applyFill="1" applyAlignment="1">
      <alignment wrapText="1"/>
    </xf>
    <xf numFmtId="165" fontId="13" fillId="5" borderId="0" xfId="3" applyNumberFormat="1" applyFont="1" applyFill="1" applyBorder="1" applyAlignment="1">
      <alignment wrapText="1"/>
    </xf>
    <xf numFmtId="165" fontId="20" fillId="10" borderId="0" xfId="3" applyNumberFormat="1" applyFont="1" applyFill="1" applyBorder="1" applyAlignment="1">
      <alignment wrapText="1"/>
    </xf>
    <xf numFmtId="165" fontId="13" fillId="0" borderId="0" xfId="9" applyNumberFormat="1" applyFont="1" applyFill="1" applyBorder="1" applyAlignment="1">
      <alignment horizontal="left" wrapText="1"/>
    </xf>
    <xf numFmtId="167" fontId="13" fillId="0" borderId="0" xfId="7" applyNumberFormat="1" applyFont="1" applyAlignment="1">
      <alignment wrapText="1"/>
    </xf>
    <xf numFmtId="9" fontId="13" fillId="8" borderId="0" xfId="7" applyNumberFormat="1" applyFont="1" applyFill="1" applyAlignment="1">
      <alignment wrapText="1"/>
    </xf>
    <xf numFmtId="165" fontId="13" fillId="0" borderId="0" xfId="7" applyNumberFormat="1" applyFont="1" applyAlignment="1">
      <alignment horizontal="center" wrapText="1"/>
    </xf>
    <xf numFmtId="9" fontId="13" fillId="0" borderId="0" xfId="7" applyNumberFormat="1" applyFont="1" applyAlignment="1">
      <alignment wrapText="1"/>
    </xf>
    <xf numFmtId="165" fontId="13" fillId="0" borderId="0" xfId="7" applyNumberFormat="1" applyFont="1" applyAlignment="1">
      <alignment wrapText="1"/>
    </xf>
    <xf numFmtId="165" fontId="13" fillId="0" borderId="0" xfId="9" applyNumberFormat="1" applyFont="1" applyFill="1" applyBorder="1" applyAlignment="1">
      <alignment wrapText="1"/>
    </xf>
    <xf numFmtId="10" fontId="13" fillId="0" borderId="0" xfId="2" applyNumberFormat="1" applyFont="1" applyAlignment="1">
      <alignment wrapText="1"/>
    </xf>
    <xf numFmtId="165" fontId="11" fillId="0" borderId="0" xfId="2" applyNumberFormat="1" applyFont="1" applyAlignment="1">
      <alignment wrapText="1"/>
    </xf>
    <xf numFmtId="165" fontId="13" fillId="0" borderId="0" xfId="9" applyNumberFormat="1" applyFont="1" applyFill="1" applyBorder="1" applyAlignment="1">
      <alignment horizontal="center" wrapText="1"/>
    </xf>
    <xf numFmtId="165" fontId="15" fillId="8" borderId="0" xfId="9" applyNumberFormat="1" applyFont="1" applyFill="1" applyBorder="1" applyAlignment="1">
      <alignment wrapText="1"/>
    </xf>
    <xf numFmtId="0" fontId="17" fillId="0" borderId="0" xfId="7" applyFont="1" applyAlignment="1">
      <alignment horizontal="left" wrapText="1"/>
    </xf>
    <xf numFmtId="165" fontId="17" fillId="0" borderId="0" xfId="7" applyNumberFormat="1" applyFont="1" applyAlignment="1">
      <alignment horizontal="center" wrapText="1"/>
    </xf>
    <xf numFmtId="0" fontId="15" fillId="10" borderId="0" xfId="2" applyFont="1" applyFill="1" applyAlignment="1">
      <alignment wrapText="1"/>
    </xf>
    <xf numFmtId="165" fontId="17" fillId="0" borderId="0" xfId="9" applyNumberFormat="1" applyFont="1" applyFill="1" applyBorder="1" applyAlignment="1">
      <alignment horizontal="center" wrapText="1"/>
    </xf>
    <xf numFmtId="0" fontId="13" fillId="0" borderId="0" xfId="8" applyFont="1" applyAlignment="1">
      <alignment wrapText="1"/>
    </xf>
    <xf numFmtId="0" fontId="15" fillId="8" borderId="0" xfId="8" applyFont="1" applyFill="1" applyAlignment="1">
      <alignment wrapText="1"/>
    </xf>
    <xf numFmtId="165" fontId="17" fillId="8" borderId="0" xfId="7" applyNumberFormat="1" applyFont="1" applyFill="1" applyAlignment="1">
      <alignment horizontal="center" wrapText="1"/>
    </xf>
    <xf numFmtId="9" fontId="11" fillId="0" borderId="0" xfId="10" applyFont="1" applyFill="1" applyBorder="1" applyAlignment="1">
      <alignment wrapText="1"/>
    </xf>
    <xf numFmtId="165" fontId="13" fillId="0" borderId="0" xfId="3" applyNumberFormat="1" applyFont="1" applyFill="1" applyBorder="1" applyAlignment="1">
      <alignment wrapText="1"/>
    </xf>
    <xf numFmtId="0" fontId="13" fillId="0" borderId="0" xfId="7" applyFont="1" applyAlignment="1">
      <alignment wrapText="1"/>
    </xf>
    <xf numFmtId="0" fontId="5" fillId="8" borderId="0" xfId="2" applyFont="1" applyFill="1" applyAlignment="1">
      <alignment wrapText="1"/>
    </xf>
    <xf numFmtId="0" fontId="5" fillId="0" borderId="0" xfId="2" applyFont="1" applyAlignment="1">
      <alignment wrapText="1"/>
    </xf>
    <xf numFmtId="0" fontId="5" fillId="5" borderId="0" xfId="2" applyFont="1" applyFill="1" applyAlignment="1">
      <alignment wrapText="1"/>
    </xf>
    <xf numFmtId="165" fontId="5" fillId="0" borderId="0" xfId="2" applyNumberFormat="1" applyFont="1" applyAlignment="1">
      <alignment wrapText="1"/>
    </xf>
    <xf numFmtId="0" fontId="4" fillId="15" borderId="1" xfId="0" applyFont="1" applyFill="1" applyBorder="1" applyAlignment="1">
      <alignment horizontal="center" wrapText="1"/>
    </xf>
    <xf numFmtId="0" fontId="3" fillId="8" borderId="7" xfId="16" applyFont="1" applyFill="1" applyBorder="1" applyAlignment="1">
      <alignment horizontal="center" vertical="center"/>
    </xf>
    <xf numFmtId="0" fontId="3" fillId="8" borderId="7" xfId="16" applyFont="1" applyFill="1" applyBorder="1" applyAlignment="1">
      <alignment horizontal="center" vertical="center" wrapText="1"/>
    </xf>
    <xf numFmtId="0" fontId="4" fillId="8" borderId="7" xfId="16" applyFont="1" applyFill="1" applyBorder="1" applyAlignment="1">
      <alignment horizontal="center" vertical="center" wrapText="1"/>
    </xf>
    <xf numFmtId="0" fontId="4" fillId="11" borderId="7" xfId="16" applyFont="1" applyFill="1" applyBorder="1" applyAlignment="1">
      <alignment horizontal="center" vertical="center" wrapText="1"/>
    </xf>
    <xf numFmtId="0" fontId="3" fillId="11" borderId="7" xfId="16" applyFont="1" applyFill="1" applyBorder="1" applyAlignment="1">
      <alignment vertical="center"/>
    </xf>
    <xf numFmtId="0" fontId="3" fillId="8" borderId="0" xfId="16" applyFont="1" applyFill="1" applyAlignment="1">
      <alignment vertical="center"/>
    </xf>
    <xf numFmtId="0" fontId="4" fillId="0" borderId="7" xfId="16" applyFont="1" applyBorder="1" applyAlignment="1">
      <alignment horizontal="center" vertical="center" wrapText="1"/>
    </xf>
    <xf numFmtId="0" fontId="25" fillId="11" borderId="7" xfId="16" applyFont="1" applyFill="1" applyBorder="1" applyAlignment="1">
      <alignment horizontal="center" vertical="center" wrapText="1"/>
    </xf>
    <xf numFmtId="0" fontId="26" fillId="0" borderId="7" xfId="16" applyFont="1" applyBorder="1" applyAlignment="1">
      <alignment horizontal="center" vertical="center" wrapText="1"/>
    </xf>
    <xf numFmtId="0" fontId="26" fillId="11" borderId="7" xfId="16" applyFont="1" applyFill="1" applyBorder="1" applyAlignment="1">
      <alignment horizontal="center" vertical="center" wrapText="1"/>
    </xf>
    <xf numFmtId="0" fontId="3" fillId="11" borderId="7" xfId="16" applyFont="1" applyFill="1" applyBorder="1" applyAlignment="1">
      <alignment horizontal="justify" vertical="center" wrapText="1"/>
    </xf>
    <xf numFmtId="0" fontId="3" fillId="8" borderId="7" xfId="16" applyFont="1" applyFill="1" applyBorder="1" applyAlignment="1">
      <alignment vertical="center"/>
    </xf>
    <xf numFmtId="0" fontId="3" fillId="8" borderId="7" xfId="16" applyFont="1" applyFill="1" applyBorder="1" applyAlignment="1">
      <alignment horizontal="justify" vertical="center" wrapText="1"/>
    </xf>
    <xf numFmtId="2" fontId="3" fillId="8" borderId="7" xfId="16" applyNumberFormat="1" applyFont="1" applyFill="1" applyBorder="1" applyAlignment="1">
      <alignment horizontal="justify" vertical="center"/>
    </xf>
    <xf numFmtId="0" fontId="9" fillId="11" borderId="7" xfId="16" applyFont="1" applyFill="1" applyBorder="1" applyAlignment="1">
      <alignment horizontal="justify" vertical="center" wrapText="1"/>
    </xf>
    <xf numFmtId="0" fontId="3" fillId="8" borderId="0" xfId="16" applyFont="1" applyFill="1" applyAlignment="1">
      <alignment horizontal="left" vertical="center"/>
    </xf>
    <xf numFmtId="0" fontId="3" fillId="8" borderId="0" xfId="16" applyFont="1" applyFill="1" applyAlignment="1">
      <alignment horizontal="center" vertical="center"/>
    </xf>
    <xf numFmtId="0" fontId="3" fillId="8" borderId="0" xfId="0" applyFont="1" applyFill="1"/>
    <xf numFmtId="0" fontId="3" fillId="8" borderId="0" xfId="0" applyFont="1" applyFill="1" applyAlignment="1">
      <alignment horizontal="center" vertical="center"/>
    </xf>
    <xf numFmtId="0" fontId="3" fillId="8" borderId="0" xfId="16" applyFont="1" applyFill="1" applyAlignment="1">
      <alignment horizontal="center" vertical="center" wrapText="1"/>
    </xf>
    <xf numFmtId="166" fontId="13" fillId="0" borderId="0" xfId="2" applyNumberFormat="1" applyFont="1" applyAlignment="1">
      <alignment vertical="center" wrapText="1"/>
    </xf>
    <xf numFmtId="0" fontId="13" fillId="0" borderId="0" xfId="0" applyFont="1"/>
    <xf numFmtId="0" fontId="7" fillId="8" borderId="0" xfId="0" applyFont="1" applyFill="1"/>
    <xf numFmtId="0" fontId="3" fillId="0" borderId="0" xfId="0" applyFont="1" applyAlignment="1">
      <alignment vertical="center"/>
    </xf>
    <xf numFmtId="6" fontId="5" fillId="0" borderId="0" xfId="0" applyNumberFormat="1" applyFont="1" applyAlignment="1">
      <alignment vertical="center" wrapText="1"/>
    </xf>
    <xf numFmtId="0" fontId="9" fillId="0" borderId="7" xfId="16" applyFont="1" applyBorder="1" applyAlignment="1">
      <alignment horizontal="justify" vertical="center" wrapText="1"/>
    </xf>
    <xf numFmtId="0" fontId="9" fillId="8" borderId="0" xfId="0" applyFont="1" applyFill="1" applyAlignment="1">
      <alignment vertical="center"/>
    </xf>
    <xf numFmtId="0" fontId="11" fillId="8" borderId="0" xfId="0" applyFont="1" applyFill="1" applyAlignment="1">
      <alignment vertical="center"/>
    </xf>
    <xf numFmtId="0" fontId="11" fillId="8" borderId="8" xfId="0" applyFont="1" applyFill="1" applyBorder="1" applyAlignment="1">
      <alignment vertical="center"/>
    </xf>
    <xf numFmtId="0" fontId="13" fillId="8" borderId="0" xfId="2" applyFont="1" applyFill="1" applyAlignment="1">
      <alignment horizontal="justify" vertical="center" wrapText="1"/>
    </xf>
    <xf numFmtId="0" fontId="13" fillId="8" borderId="0" xfId="0" applyFont="1" applyFill="1" applyAlignment="1">
      <alignment horizontal="center"/>
    </xf>
    <xf numFmtId="0" fontId="7" fillId="8" borderId="0" xfId="0" applyFont="1" applyFill="1" applyAlignment="1">
      <alignment horizontal="center"/>
    </xf>
    <xf numFmtId="0" fontId="7" fillId="3" borderId="10" xfId="2" applyFont="1" applyFill="1" applyBorder="1" applyAlignment="1">
      <alignment horizontal="left" vertical="center" wrapText="1"/>
    </xf>
    <xf numFmtId="0" fontId="6" fillId="7" borderId="10" xfId="0" applyFont="1" applyFill="1" applyBorder="1" applyAlignment="1">
      <alignment wrapText="1"/>
    </xf>
    <xf numFmtId="0" fontId="3" fillId="0" borderId="2" xfId="0" applyFont="1" applyBorder="1" applyAlignment="1">
      <alignment horizontal="center" vertical="center"/>
    </xf>
    <xf numFmtId="0" fontId="9" fillId="8" borderId="15" xfId="2" applyFont="1" applyFill="1" applyBorder="1" applyAlignment="1">
      <alignment horizontal="justify" vertical="center" wrapText="1"/>
    </xf>
    <xf numFmtId="0" fontId="3" fillId="0" borderId="15" xfId="0" applyFont="1" applyBorder="1" applyAlignment="1">
      <alignment horizontal="center" vertical="center"/>
    </xf>
    <xf numFmtId="165" fontId="3" fillId="0" borderId="15" xfId="3" applyNumberFormat="1" applyFont="1" applyFill="1" applyBorder="1" applyAlignment="1">
      <alignment vertical="center"/>
    </xf>
    <xf numFmtId="0" fontId="4" fillId="15" borderId="15" xfId="0" applyFont="1" applyFill="1" applyBorder="1" applyAlignment="1">
      <alignment horizontal="center" wrapText="1"/>
    </xf>
    <xf numFmtId="41" fontId="9" fillId="0" borderId="15" xfId="2" applyNumberFormat="1" applyFont="1" applyBorder="1" applyAlignment="1">
      <alignment horizontal="left" vertical="center" wrapText="1"/>
    </xf>
    <xf numFmtId="0" fontId="9" fillId="0" borderId="15" xfId="2" applyFont="1" applyBorder="1" applyAlignment="1">
      <alignment horizontal="left" vertical="center" wrapText="1"/>
    </xf>
    <xf numFmtId="0" fontId="9" fillId="0" borderId="15" xfId="2" applyFont="1" applyBorder="1" applyAlignment="1">
      <alignment horizontal="center" vertical="center" wrapText="1"/>
    </xf>
    <xf numFmtId="0" fontId="2" fillId="15" borderId="15" xfId="2" applyFont="1" applyFill="1" applyBorder="1" applyAlignment="1">
      <alignment horizontal="left" vertical="center" wrapText="1"/>
    </xf>
    <xf numFmtId="0" fontId="2" fillId="15" borderId="15" xfId="2" applyFont="1" applyFill="1" applyBorder="1" applyAlignment="1">
      <alignment horizontal="center" vertical="center" wrapText="1"/>
    </xf>
    <xf numFmtId="0" fontId="9" fillId="0" borderId="15" xfId="0" applyFont="1" applyBorder="1" applyAlignment="1">
      <alignment wrapText="1"/>
    </xf>
    <xf numFmtId="0" fontId="3" fillId="0" borderId="16" xfId="0" applyFont="1" applyBorder="1" applyAlignment="1">
      <alignment horizontal="center" vertical="center"/>
    </xf>
    <xf numFmtId="165" fontId="9" fillId="0" borderId="15" xfId="2" applyNumberFormat="1" applyFont="1" applyBorder="1" applyAlignment="1">
      <alignment vertical="center"/>
    </xf>
    <xf numFmtId="0" fontId="9" fillId="0" borderId="15" xfId="10" applyNumberFormat="1" applyFont="1" applyFill="1" applyBorder="1" applyAlignment="1">
      <alignment horizontal="center" vertical="center" wrapText="1"/>
    </xf>
    <xf numFmtId="9" fontId="9" fillId="0" borderId="15" xfId="10" applyFont="1" applyFill="1" applyBorder="1" applyAlignment="1">
      <alignment horizontal="center" vertical="center" wrapText="1"/>
    </xf>
    <xf numFmtId="41" fontId="2" fillId="15" borderId="15" xfId="2" applyNumberFormat="1" applyFont="1" applyFill="1" applyBorder="1" applyAlignment="1">
      <alignment horizontal="left" vertical="center" wrapText="1"/>
    </xf>
    <xf numFmtId="165" fontId="2" fillId="15" borderId="15" xfId="2" applyNumberFormat="1" applyFont="1" applyFill="1" applyBorder="1" applyAlignment="1">
      <alignment vertical="center"/>
    </xf>
    <xf numFmtId="9" fontId="2" fillId="15" borderId="15" xfId="10" applyFont="1" applyFill="1" applyBorder="1" applyAlignment="1">
      <alignment horizontal="center" vertical="center" wrapText="1"/>
    </xf>
    <xf numFmtId="165" fontId="9" fillId="0" borderId="15" xfId="3" applyNumberFormat="1" applyFont="1" applyFill="1" applyBorder="1" applyAlignment="1">
      <alignment vertical="center" wrapText="1"/>
    </xf>
    <xf numFmtId="0" fontId="11" fillId="15" borderId="10" xfId="0" applyFont="1" applyFill="1" applyBorder="1" applyAlignment="1">
      <alignment horizontal="center" wrapText="1"/>
    </xf>
    <xf numFmtId="0" fontId="7" fillId="15" borderId="11" xfId="0" applyFont="1" applyFill="1" applyBorder="1"/>
    <xf numFmtId="0" fontId="7" fillId="15" borderId="10" xfId="0" applyFont="1" applyFill="1" applyBorder="1"/>
    <xf numFmtId="3" fontId="7" fillId="15" borderId="12" xfId="0" applyNumberFormat="1" applyFont="1" applyFill="1" applyBorder="1" applyAlignment="1">
      <alignment horizontal="center"/>
    </xf>
    <xf numFmtId="0" fontId="7" fillId="15" borderId="14" xfId="0" applyFont="1" applyFill="1" applyBorder="1" applyAlignment="1">
      <alignment horizontal="center"/>
    </xf>
    <xf numFmtId="3" fontId="7" fillId="15" borderId="13" xfId="0" applyNumberFormat="1" applyFont="1" applyFill="1" applyBorder="1" applyAlignment="1">
      <alignment horizontal="center"/>
    </xf>
    <xf numFmtId="0" fontId="13" fillId="15" borderId="14" xfId="0" applyFont="1" applyFill="1" applyBorder="1" applyAlignment="1">
      <alignment horizontal="center"/>
    </xf>
    <xf numFmtId="0" fontId="13" fillId="15" borderId="11" xfId="0" applyFont="1" applyFill="1" applyBorder="1" applyAlignment="1">
      <alignment horizontal="center"/>
    </xf>
    <xf numFmtId="0" fontId="13" fillId="15" borderId="10" xfId="0" applyFont="1" applyFill="1" applyBorder="1" applyAlignment="1">
      <alignment horizontal="center"/>
    </xf>
    <xf numFmtId="3" fontId="7" fillId="15" borderId="10" xfId="0" applyNumberFormat="1" applyFont="1" applyFill="1" applyBorder="1" applyAlignment="1">
      <alignment horizontal="center"/>
    </xf>
    <xf numFmtId="41" fontId="9" fillId="0" borderId="17" xfId="2" applyNumberFormat="1" applyFont="1" applyBorder="1" applyAlignment="1">
      <alignment horizontal="left" vertical="center" wrapText="1"/>
    </xf>
    <xf numFmtId="0" fontId="6" fillId="3" borderId="20" xfId="2" applyFont="1" applyFill="1" applyBorder="1" applyAlignment="1">
      <alignment horizontal="center" vertical="center" wrapText="1"/>
    </xf>
    <xf numFmtId="3" fontId="5" fillId="8" borderId="20" xfId="0" applyNumberFormat="1" applyFont="1" applyFill="1" applyBorder="1" applyAlignment="1">
      <alignment horizontal="center" vertical="center" wrapText="1"/>
    </xf>
    <xf numFmtId="167" fontId="5" fillId="8" borderId="20" xfId="0" applyNumberFormat="1" applyFont="1" applyFill="1" applyBorder="1" applyAlignment="1">
      <alignment horizontal="center" vertical="center" wrapText="1"/>
    </xf>
    <xf numFmtId="1" fontId="11" fillId="8" borderId="20" xfId="10" applyNumberFormat="1" applyFont="1" applyFill="1" applyBorder="1" applyAlignment="1">
      <alignment horizontal="left" vertical="center" wrapText="1"/>
    </xf>
    <xf numFmtId="3" fontId="5" fillId="21" borderId="20" xfId="0" applyNumberFormat="1" applyFont="1" applyFill="1" applyBorder="1" applyAlignment="1">
      <alignment horizontal="center" vertical="center" wrapText="1"/>
    </xf>
    <xf numFmtId="167" fontId="5" fillId="21" borderId="20" xfId="0" applyNumberFormat="1" applyFont="1" applyFill="1" applyBorder="1" applyAlignment="1">
      <alignment horizontal="center" vertical="center" wrapText="1"/>
    </xf>
    <xf numFmtId="0" fontId="6" fillId="15" borderId="20" xfId="0" applyFont="1" applyFill="1" applyBorder="1" applyAlignment="1">
      <alignment horizontal="justify" vertical="center" wrapText="1"/>
    </xf>
    <xf numFmtId="3" fontId="6" fillId="15" borderId="20" xfId="0" applyNumberFormat="1" applyFont="1" applyFill="1" applyBorder="1" applyAlignment="1">
      <alignment horizontal="center" vertical="center" wrapText="1"/>
    </xf>
    <xf numFmtId="9" fontId="6" fillId="15" borderId="20" xfId="0" applyNumberFormat="1" applyFont="1" applyFill="1" applyBorder="1" applyAlignment="1">
      <alignment horizontal="center" vertical="center" wrapText="1"/>
    </xf>
    <xf numFmtId="0" fontId="6" fillId="2" borderId="20" xfId="0" applyFont="1" applyFill="1" applyBorder="1" applyAlignment="1">
      <alignment wrapText="1"/>
    </xf>
    <xf numFmtId="0" fontId="5" fillId="0" borderId="20" xfId="0" applyFont="1" applyBorder="1" applyAlignment="1">
      <alignment wrapText="1"/>
    </xf>
    <xf numFmtId="0" fontId="13" fillId="15" borderId="19" xfId="0" applyFont="1" applyFill="1" applyBorder="1" applyAlignment="1">
      <alignment horizontal="center"/>
    </xf>
    <xf numFmtId="0" fontId="7" fillId="3" borderId="20" xfId="0" applyFont="1" applyFill="1" applyBorder="1" applyAlignment="1">
      <alignment horizontal="center" vertical="center"/>
    </xf>
    <xf numFmtId="0" fontId="13" fillId="0" borderId="20" xfId="0" applyFont="1" applyBorder="1" applyAlignment="1">
      <alignment vertical="center"/>
    </xf>
    <xf numFmtId="3" fontId="13" fillId="0" borderId="20" xfId="0" applyNumberFormat="1" applyFont="1" applyBorder="1" applyAlignment="1">
      <alignment horizontal="center" vertical="center"/>
    </xf>
    <xf numFmtId="0" fontId="13" fillId="0" borderId="20" xfId="0" applyFont="1" applyBorder="1" applyAlignment="1">
      <alignment horizontal="center" vertical="center"/>
    </xf>
    <xf numFmtId="0" fontId="6" fillId="15" borderId="20" xfId="0" applyFont="1" applyFill="1" applyBorder="1" applyAlignment="1">
      <alignment wrapText="1"/>
    </xf>
    <xf numFmtId="0" fontId="6" fillId="2" borderId="20" xfId="0" applyFont="1" applyFill="1" applyBorder="1" applyAlignment="1">
      <alignment vertical="center" wrapText="1"/>
    </xf>
    <xf numFmtId="0" fontId="7" fillId="3" borderId="20" xfId="2" applyFont="1" applyFill="1" applyBorder="1" applyAlignment="1">
      <alignment horizontal="center" vertical="center" wrapText="1"/>
    </xf>
    <xf numFmtId="0" fontId="8" fillId="3" borderId="20" xfId="2" applyFont="1" applyFill="1" applyBorder="1" applyAlignment="1">
      <alignment horizontal="center" vertical="center" wrapText="1"/>
    </xf>
    <xf numFmtId="165" fontId="8" fillId="3" borderId="20" xfId="3" applyNumberFormat="1" applyFont="1" applyFill="1" applyBorder="1" applyAlignment="1">
      <alignment horizontal="center" vertical="center" wrapText="1"/>
    </xf>
    <xf numFmtId="0" fontId="11" fillId="8" borderId="20" xfId="2" applyFont="1" applyFill="1" applyBorder="1" applyAlignment="1">
      <alignment vertical="center" wrapText="1"/>
    </xf>
    <xf numFmtId="166" fontId="11" fillId="8" borderId="20" xfId="1" applyNumberFormat="1" applyFont="1" applyFill="1" applyBorder="1" applyAlignment="1">
      <alignment vertical="center" wrapText="1"/>
    </xf>
    <xf numFmtId="0" fontId="11" fillId="8" borderId="20" xfId="2" applyFont="1" applyFill="1" applyBorder="1" applyAlignment="1">
      <alignment horizontal="center" vertical="center" wrapText="1"/>
    </xf>
    <xf numFmtId="165" fontId="13" fillId="0" borderId="20" xfId="3" applyNumberFormat="1" applyFont="1" applyFill="1" applyBorder="1" applyAlignment="1">
      <alignment vertical="center" wrapText="1"/>
    </xf>
    <xf numFmtId="0" fontId="13" fillId="0" borderId="20" xfId="2" applyFont="1" applyBorder="1" applyAlignment="1">
      <alignment vertical="center" wrapText="1"/>
    </xf>
    <xf numFmtId="0" fontId="13" fillId="0" borderId="20" xfId="2" applyFont="1" applyBorder="1" applyAlignment="1">
      <alignment horizontal="left" vertical="center" wrapText="1"/>
    </xf>
    <xf numFmtId="0" fontId="5" fillId="0" borderId="21" xfId="0" applyFont="1" applyBorder="1" applyAlignment="1">
      <alignment wrapText="1"/>
    </xf>
    <xf numFmtId="0" fontId="5" fillId="0" borderId="22" xfId="0" applyFont="1" applyBorder="1" applyAlignment="1">
      <alignment wrapText="1"/>
    </xf>
    <xf numFmtId="0" fontId="5" fillId="0" borderId="23" xfId="0" applyFont="1" applyBorder="1" applyAlignment="1">
      <alignment wrapText="1"/>
    </xf>
    <xf numFmtId="165" fontId="13" fillId="0" borderId="24" xfId="3" applyNumberFormat="1" applyFont="1" applyFill="1" applyBorder="1" applyAlignment="1">
      <alignment vertical="center" wrapText="1"/>
    </xf>
    <xf numFmtId="0" fontId="13" fillId="0" borderId="25" xfId="2" applyFont="1" applyBorder="1" applyAlignment="1">
      <alignment vertical="center" wrapText="1"/>
    </xf>
    <xf numFmtId="0" fontId="13" fillId="0" borderId="24" xfId="2" applyFont="1" applyBorder="1" applyAlignment="1">
      <alignment vertical="center" wrapText="1"/>
    </xf>
    <xf numFmtId="0" fontId="13" fillId="0" borderId="26" xfId="2" applyFont="1" applyBorder="1" applyAlignment="1">
      <alignment vertical="center" wrapText="1"/>
    </xf>
    <xf numFmtId="0" fontId="13" fillId="0" borderId="27" xfId="2" applyFont="1" applyBorder="1" applyAlignment="1">
      <alignment vertical="center" wrapText="1"/>
    </xf>
    <xf numFmtId="0" fontId="13" fillId="0" borderId="28" xfId="2" applyFont="1" applyBorder="1" applyAlignment="1">
      <alignment vertical="center" wrapText="1"/>
    </xf>
    <xf numFmtId="0" fontId="7" fillId="4" borderId="20" xfId="2" applyFont="1" applyFill="1" applyBorder="1" applyAlignment="1">
      <alignment vertical="center" wrapText="1"/>
    </xf>
    <xf numFmtId="165" fontId="11" fillId="8" borderId="20" xfId="3" applyNumberFormat="1" applyFont="1" applyFill="1" applyBorder="1" applyAlignment="1">
      <alignment vertical="center" wrapText="1"/>
    </xf>
    <xf numFmtId="165" fontId="7" fillId="22" borderId="19" xfId="3" applyNumberFormat="1" applyFont="1" applyFill="1" applyBorder="1" applyAlignment="1">
      <alignment vertical="center" wrapText="1"/>
    </xf>
    <xf numFmtId="166" fontId="8" fillId="22" borderId="19" xfId="1" applyNumberFormat="1" applyFont="1" applyFill="1" applyBorder="1" applyAlignment="1">
      <alignment vertical="center" wrapText="1"/>
    </xf>
    <xf numFmtId="0" fontId="11" fillId="0" borderId="20" xfId="2" applyFont="1" applyBorder="1" applyAlignment="1">
      <alignment vertical="center" wrapText="1"/>
    </xf>
    <xf numFmtId="166" fontId="11" fillId="0" borderId="20" xfId="1" applyNumberFormat="1" applyFont="1" applyFill="1" applyBorder="1" applyAlignment="1">
      <alignment vertical="center" wrapText="1"/>
    </xf>
    <xf numFmtId="165" fontId="7" fillId="3" borderId="20" xfId="3" applyNumberFormat="1" applyFont="1" applyFill="1" applyBorder="1" applyAlignment="1">
      <alignment vertical="center" wrapText="1"/>
    </xf>
    <xf numFmtId="166" fontId="7" fillId="3" borderId="20" xfId="1" applyNumberFormat="1" applyFont="1" applyFill="1" applyBorder="1" applyAlignment="1">
      <alignment vertical="center" wrapText="1"/>
    </xf>
    <xf numFmtId="165" fontId="13" fillId="8" borderId="20" xfId="3" applyNumberFormat="1" applyFont="1" applyFill="1" applyBorder="1" applyAlignment="1">
      <alignment vertical="center" wrapText="1"/>
    </xf>
    <xf numFmtId="165" fontId="13" fillId="8" borderId="20" xfId="3" applyNumberFormat="1" applyFont="1" applyFill="1" applyBorder="1" applyAlignment="1">
      <alignment wrapText="1"/>
    </xf>
    <xf numFmtId="166" fontId="8" fillId="3" borderId="20" xfId="1" applyNumberFormat="1" applyFont="1" applyFill="1" applyBorder="1" applyAlignment="1">
      <alignment vertical="center" wrapText="1"/>
    </xf>
    <xf numFmtId="165" fontId="7" fillId="22" borderId="20" xfId="3" applyNumberFormat="1" applyFont="1" applyFill="1" applyBorder="1" applyAlignment="1">
      <alignment vertical="center" wrapText="1"/>
    </xf>
    <xf numFmtId="166" fontId="8" fillId="22" borderId="20" xfId="1" applyNumberFormat="1" applyFont="1" applyFill="1" applyBorder="1" applyAlignment="1">
      <alignment vertical="center" wrapText="1"/>
    </xf>
    <xf numFmtId="0" fontId="8" fillId="4" borderId="20" xfId="2" applyFont="1" applyFill="1" applyBorder="1" applyAlignment="1">
      <alignment vertical="center" wrapText="1"/>
    </xf>
    <xf numFmtId="0" fontId="7" fillId="16" borderId="20" xfId="2" applyFont="1" applyFill="1" applyBorder="1" applyAlignment="1">
      <alignment vertical="center" wrapText="1"/>
    </xf>
    <xf numFmtId="0" fontId="13" fillId="10" borderId="20" xfId="2" applyFont="1" applyFill="1" applyBorder="1" applyAlignment="1">
      <alignment vertical="center" wrapText="1"/>
    </xf>
    <xf numFmtId="0" fontId="13" fillId="8" borderId="20" xfId="2" applyFont="1" applyFill="1" applyBorder="1" applyAlignment="1">
      <alignment vertical="center" wrapText="1"/>
    </xf>
    <xf numFmtId="0" fontId="7" fillId="16" borderId="20" xfId="2" applyFont="1" applyFill="1" applyBorder="1" applyAlignment="1">
      <alignment horizontal="center" vertical="center" wrapText="1"/>
    </xf>
    <xf numFmtId="0" fontId="7" fillId="10" borderId="20" xfId="2" applyFont="1" applyFill="1" applyBorder="1" applyAlignment="1">
      <alignment horizontal="center" vertical="center" wrapText="1"/>
    </xf>
    <xf numFmtId="0" fontId="7" fillId="8" borderId="20" xfId="2" applyFont="1" applyFill="1" applyBorder="1" applyAlignment="1">
      <alignment horizontal="center" vertical="center" wrapText="1"/>
    </xf>
    <xf numFmtId="165" fontId="7" fillId="8" borderId="20" xfId="3" applyNumberFormat="1" applyFont="1" applyFill="1" applyBorder="1" applyAlignment="1">
      <alignment vertical="center" wrapText="1"/>
    </xf>
    <xf numFmtId="166" fontId="11" fillId="8" borderId="20" xfId="1" applyNumberFormat="1" applyFont="1" applyFill="1" applyBorder="1" applyAlignment="1">
      <alignment horizontal="center" vertical="center" wrapText="1"/>
    </xf>
    <xf numFmtId="165" fontId="8" fillId="22" borderId="20" xfId="3" applyNumberFormat="1" applyFont="1" applyFill="1" applyBorder="1" applyAlignment="1">
      <alignment vertical="center" wrapText="1"/>
    </xf>
    <xf numFmtId="166" fontId="7" fillId="22" borderId="20" xfId="1" applyNumberFormat="1" applyFont="1" applyFill="1" applyBorder="1" applyAlignment="1">
      <alignment vertical="center" wrapText="1"/>
    </xf>
    <xf numFmtId="165" fontId="8" fillId="8" borderId="6" xfId="3" applyNumberFormat="1" applyFont="1" applyFill="1" applyBorder="1" applyAlignment="1">
      <alignment horizontal="center" vertical="center" wrapText="1"/>
    </xf>
    <xf numFmtId="0" fontId="13" fillId="8" borderId="20" xfId="2" applyFont="1" applyFill="1" applyBorder="1" applyAlignment="1">
      <alignment horizontal="center" vertical="center" wrapText="1"/>
    </xf>
    <xf numFmtId="166" fontId="13" fillId="8" borderId="20" xfId="1" applyNumberFormat="1" applyFont="1" applyFill="1" applyBorder="1" applyAlignment="1">
      <alignment vertical="center" wrapText="1"/>
    </xf>
    <xf numFmtId="0" fontId="7" fillId="3" borderId="20" xfId="2" applyFont="1" applyFill="1" applyBorder="1" applyAlignment="1">
      <alignment vertical="center" wrapText="1"/>
    </xf>
    <xf numFmtId="166" fontId="11" fillId="0" borderId="20" xfId="1" applyNumberFormat="1" applyFont="1" applyBorder="1" applyAlignment="1">
      <alignment vertical="center" wrapText="1"/>
    </xf>
    <xf numFmtId="0" fontId="5" fillId="0" borderId="20" xfId="2" applyFont="1" applyBorder="1" applyAlignment="1">
      <alignment vertical="center" wrapText="1"/>
    </xf>
    <xf numFmtId="0" fontId="7" fillId="22" borderId="20" xfId="2" applyFont="1" applyFill="1" applyBorder="1" applyAlignment="1">
      <alignment vertical="center" wrapText="1"/>
    </xf>
    <xf numFmtId="0" fontId="8" fillId="5" borderId="20" xfId="2" applyFont="1" applyFill="1" applyBorder="1" applyAlignment="1">
      <alignment horizontal="center" vertical="center" wrapText="1"/>
    </xf>
    <xf numFmtId="0" fontId="11" fillId="0" borderId="20" xfId="5" applyFont="1" applyBorder="1" applyAlignment="1">
      <alignment vertical="center" wrapText="1"/>
    </xf>
    <xf numFmtId="166" fontId="13" fillId="0" borderId="20" xfId="1" applyNumberFormat="1" applyFont="1" applyFill="1" applyBorder="1" applyAlignment="1">
      <alignment vertical="center" wrapText="1"/>
    </xf>
    <xf numFmtId="0" fontId="8" fillId="3" borderId="20" xfId="5" applyFont="1" applyFill="1" applyBorder="1" applyAlignment="1">
      <alignment vertical="center" wrapText="1"/>
    </xf>
    <xf numFmtId="0" fontId="7" fillId="4" borderId="20" xfId="2" applyFont="1" applyFill="1" applyBorder="1" applyAlignment="1">
      <alignment horizontal="left" vertical="center" wrapText="1"/>
    </xf>
    <xf numFmtId="0" fontId="8" fillId="6" borderId="20" xfId="2" applyFont="1" applyFill="1" applyBorder="1" applyAlignment="1">
      <alignment horizontal="center" vertical="center" wrapText="1"/>
    </xf>
    <xf numFmtId="0" fontId="13" fillId="0" borderId="20" xfId="2" applyFont="1" applyBorder="1" applyAlignment="1">
      <alignment horizontal="center" vertical="center" wrapText="1"/>
    </xf>
    <xf numFmtId="0" fontId="7" fillId="3" borderId="20" xfId="2" applyFont="1" applyFill="1" applyBorder="1" applyAlignment="1">
      <alignment horizontal="left" vertical="center" wrapText="1"/>
    </xf>
    <xf numFmtId="166" fontId="7" fillId="3" borderId="3" xfId="1" applyNumberFormat="1" applyFont="1" applyFill="1" applyBorder="1" applyAlignment="1">
      <alignment vertical="center" wrapText="1"/>
    </xf>
    <xf numFmtId="0" fontId="6" fillId="4" borderId="20" xfId="2" applyFont="1" applyFill="1" applyBorder="1" applyAlignment="1">
      <alignment vertical="center" wrapText="1"/>
    </xf>
    <xf numFmtId="0" fontId="5" fillId="0" borderId="20" xfId="2" applyFont="1" applyBorder="1" applyAlignment="1">
      <alignment horizontal="left" vertical="center" wrapText="1"/>
    </xf>
    <xf numFmtId="166" fontId="6" fillId="22" borderId="20" xfId="1" applyNumberFormat="1" applyFont="1" applyFill="1" applyBorder="1" applyAlignment="1">
      <alignment vertical="center" wrapText="1"/>
    </xf>
    <xf numFmtId="0" fontId="7" fillId="22" borderId="20" xfId="2" applyFont="1" applyFill="1" applyBorder="1" applyAlignment="1">
      <alignment horizontal="left" vertical="center" wrapText="1"/>
    </xf>
    <xf numFmtId="165" fontId="7" fillId="3" borderId="20" xfId="3" applyNumberFormat="1" applyFont="1" applyFill="1" applyBorder="1" applyAlignment="1">
      <alignment horizontal="center" vertical="center" wrapText="1"/>
    </xf>
    <xf numFmtId="166" fontId="13" fillId="22" borderId="20" xfId="1" applyNumberFormat="1" applyFont="1" applyFill="1" applyBorder="1" applyAlignment="1">
      <alignment vertical="center" wrapText="1"/>
    </xf>
    <xf numFmtId="166" fontId="13" fillId="0" borderId="20" xfId="1" applyNumberFormat="1" applyFont="1" applyBorder="1" applyAlignment="1">
      <alignment vertical="center" wrapText="1"/>
    </xf>
    <xf numFmtId="3" fontId="13" fillId="0" borderId="20" xfId="2" applyNumberFormat="1" applyFont="1" applyBorder="1" applyAlignment="1">
      <alignment horizontal="center" vertical="center" wrapText="1"/>
    </xf>
    <xf numFmtId="44" fontId="13" fillId="0" borderId="20" xfId="1" applyFont="1" applyBorder="1" applyAlignment="1">
      <alignment vertical="center" wrapText="1"/>
    </xf>
    <xf numFmtId="166" fontId="7" fillId="22" borderId="20" xfId="1" applyNumberFormat="1" applyFont="1" applyFill="1" applyBorder="1" applyAlignment="1">
      <alignment horizontal="center" vertical="center" wrapText="1"/>
    </xf>
    <xf numFmtId="44" fontId="7" fillId="22" borderId="20" xfId="1" applyFont="1" applyFill="1" applyBorder="1" applyAlignment="1">
      <alignment horizontal="center" vertical="center" wrapText="1"/>
    </xf>
    <xf numFmtId="164" fontId="13" fillId="0" borderId="20" xfId="2" applyNumberFormat="1" applyFont="1" applyBorder="1" applyAlignment="1">
      <alignment vertical="center" wrapText="1"/>
    </xf>
    <xf numFmtId="164" fontId="13" fillId="5" borderId="20" xfId="2" applyNumberFormat="1" applyFont="1" applyFill="1" applyBorder="1" applyAlignment="1">
      <alignment vertical="center" wrapText="1"/>
    </xf>
    <xf numFmtId="165" fontId="7" fillId="22" borderId="20" xfId="3" applyNumberFormat="1" applyFont="1" applyFill="1" applyBorder="1" applyAlignment="1">
      <alignment horizontal="center" vertical="center" wrapText="1"/>
    </xf>
    <xf numFmtId="164" fontId="13" fillId="8" borderId="20" xfId="2" applyNumberFormat="1" applyFont="1" applyFill="1" applyBorder="1" applyAlignment="1">
      <alignment vertical="center" wrapText="1"/>
    </xf>
    <xf numFmtId="0" fontId="7" fillId="4" borderId="20" xfId="2" applyFont="1" applyFill="1" applyBorder="1" applyAlignment="1">
      <alignment horizontal="center" vertical="center" wrapText="1"/>
    </xf>
    <xf numFmtId="166" fontId="7" fillId="4" borderId="20" xfId="1" applyNumberFormat="1" applyFont="1" applyFill="1" applyBorder="1" applyAlignment="1">
      <alignment vertical="center" wrapText="1"/>
    </xf>
    <xf numFmtId="166" fontId="13" fillId="15" borderId="20" xfId="1" applyNumberFormat="1" applyFont="1" applyFill="1" applyBorder="1" applyAlignment="1">
      <alignment vertical="center" wrapText="1"/>
    </xf>
    <xf numFmtId="165" fontId="7" fillId="22" borderId="20" xfId="0" applyNumberFormat="1" applyFont="1" applyFill="1" applyBorder="1" applyAlignment="1">
      <alignment vertical="center" wrapText="1"/>
    </xf>
    <xf numFmtId="166" fontId="7" fillId="9" borderId="20" xfId="1" applyNumberFormat="1" applyFont="1" applyFill="1" applyBorder="1" applyAlignment="1">
      <alignment vertical="center" wrapText="1"/>
    </xf>
    <xf numFmtId="166" fontId="8" fillId="3" borderId="20" xfId="1" applyNumberFormat="1" applyFont="1" applyFill="1" applyBorder="1" applyAlignment="1">
      <alignment horizontal="center" vertical="center" wrapText="1"/>
    </xf>
    <xf numFmtId="0" fontId="8" fillId="3" borderId="20" xfId="2" applyFont="1" applyFill="1" applyBorder="1" applyAlignment="1">
      <alignment wrapText="1"/>
    </xf>
    <xf numFmtId="166" fontId="7" fillId="7" borderId="20" xfId="1" applyNumberFormat="1" applyFont="1" applyFill="1" applyBorder="1" applyAlignment="1">
      <alignment vertical="center" wrapText="1"/>
    </xf>
    <xf numFmtId="0" fontId="8" fillId="22" borderId="20" xfId="2" applyFont="1" applyFill="1" applyBorder="1" applyAlignment="1">
      <alignment wrapText="1"/>
    </xf>
    <xf numFmtId="0" fontId="11" fillId="8" borderId="20" xfId="2" applyFont="1" applyFill="1" applyBorder="1" applyAlignment="1">
      <alignment wrapText="1"/>
    </xf>
    <xf numFmtId="166" fontId="11" fillId="8" borderId="20" xfId="1" applyNumberFormat="1" applyFont="1" applyFill="1" applyBorder="1" applyAlignment="1">
      <alignment wrapText="1"/>
    </xf>
    <xf numFmtId="166" fontId="8" fillId="3" borderId="20" xfId="1" applyNumberFormat="1" applyFont="1" applyFill="1" applyBorder="1" applyAlignment="1">
      <alignment wrapText="1"/>
    </xf>
    <xf numFmtId="166" fontId="8" fillId="22" borderId="20" xfId="1" applyNumberFormat="1" applyFont="1" applyFill="1" applyBorder="1" applyAlignment="1">
      <alignment wrapText="1"/>
    </xf>
    <xf numFmtId="0" fontId="19" fillId="8" borderId="20" xfId="2" applyFont="1" applyFill="1" applyBorder="1" applyAlignment="1">
      <alignment wrapText="1"/>
    </xf>
    <xf numFmtId="166" fontId="19" fillId="8" borderId="20" xfId="1" applyNumberFormat="1" applyFont="1" applyFill="1" applyBorder="1" applyAlignment="1">
      <alignment wrapText="1"/>
    </xf>
    <xf numFmtId="0" fontId="13" fillId="8" borderId="20" xfId="2" applyFont="1" applyFill="1" applyBorder="1" applyAlignment="1">
      <alignment wrapText="1"/>
    </xf>
    <xf numFmtId="0" fontId="7" fillId="22" borderId="20" xfId="7" applyFont="1" applyFill="1" applyBorder="1" applyAlignment="1">
      <alignment horizontal="left" vertical="center" wrapText="1"/>
    </xf>
    <xf numFmtId="166" fontId="11" fillId="15" borderId="20" xfId="1" applyNumberFormat="1" applyFont="1" applyFill="1" applyBorder="1" applyAlignment="1">
      <alignment vertical="center" wrapText="1"/>
    </xf>
    <xf numFmtId="166" fontId="11" fillId="15" borderId="20" xfId="1" applyNumberFormat="1" applyFont="1" applyFill="1" applyBorder="1" applyAlignment="1">
      <alignment wrapText="1"/>
    </xf>
    <xf numFmtId="0" fontId="6" fillId="9" borderId="20" xfId="2" applyFont="1" applyFill="1" applyBorder="1" applyAlignment="1">
      <alignment horizontal="left" vertical="center" wrapText="1"/>
    </xf>
    <xf numFmtId="0" fontId="7" fillId="6" borderId="20" xfId="2" applyFont="1" applyFill="1" applyBorder="1" applyAlignment="1">
      <alignment horizontal="center" vertical="center" wrapText="1"/>
    </xf>
    <xf numFmtId="0" fontId="7" fillId="6" borderId="20" xfId="2" applyFont="1" applyFill="1" applyBorder="1" applyAlignment="1">
      <alignment horizontal="center" wrapText="1"/>
    </xf>
    <xf numFmtId="165" fontId="13" fillId="0" borderId="20" xfId="2" applyNumberFormat="1" applyFont="1" applyBorder="1" applyAlignment="1">
      <alignment wrapText="1"/>
    </xf>
    <xf numFmtId="0" fontId="21" fillId="17" borderId="20" xfId="2" applyFont="1" applyFill="1" applyBorder="1" applyAlignment="1">
      <alignment vertical="center" wrapText="1"/>
    </xf>
    <xf numFmtId="0" fontId="7" fillId="9" borderId="20" xfId="2" applyFont="1" applyFill="1" applyBorder="1" applyAlignment="1">
      <alignment horizontal="left" vertical="center" wrapText="1"/>
    </xf>
    <xf numFmtId="0" fontId="7" fillId="22" borderId="20" xfId="2" applyFont="1" applyFill="1" applyBorder="1" applyAlignment="1">
      <alignment horizontal="left" wrapText="1"/>
    </xf>
    <xf numFmtId="43" fontId="7" fillId="22" borderId="20" xfId="3" applyFont="1" applyFill="1" applyBorder="1" applyAlignment="1">
      <alignment wrapText="1"/>
    </xf>
    <xf numFmtId="0" fontId="5" fillId="8" borderId="20" xfId="0" applyFont="1" applyFill="1" applyBorder="1" applyAlignment="1">
      <alignment vertical="center" wrapText="1"/>
    </xf>
    <xf numFmtId="166" fontId="7" fillId="22" borderId="20" xfId="1" applyNumberFormat="1" applyFont="1" applyFill="1" applyBorder="1" applyAlignment="1">
      <alignment horizontal="left" wrapText="1"/>
    </xf>
    <xf numFmtId="0" fontId="7" fillId="9" borderId="20" xfId="2" applyFont="1" applyFill="1" applyBorder="1" applyAlignment="1">
      <alignment horizontal="justify" vertical="center" wrapText="1"/>
    </xf>
    <xf numFmtId="43" fontId="7" fillId="22" borderId="20" xfId="3" applyFont="1" applyFill="1" applyBorder="1" applyAlignment="1">
      <alignment vertical="center" wrapText="1"/>
    </xf>
    <xf numFmtId="166" fontId="7" fillId="6" borderId="20" xfId="2" applyNumberFormat="1" applyFont="1" applyFill="1" applyBorder="1" applyAlignment="1">
      <alignment horizontal="center" vertical="center" wrapText="1"/>
    </xf>
    <xf numFmtId="0" fontId="13" fillId="8" borderId="20" xfId="2" applyFont="1" applyFill="1" applyBorder="1" applyAlignment="1">
      <alignment horizontal="left" vertical="center" wrapText="1"/>
    </xf>
    <xf numFmtId="0" fontId="21" fillId="17" borderId="30" xfId="2" applyFont="1" applyFill="1" applyBorder="1" applyAlignment="1">
      <alignment vertical="center" wrapText="1"/>
    </xf>
    <xf numFmtId="0" fontId="5" fillId="0" borderId="20" xfId="0" applyFont="1" applyBorder="1" applyAlignment="1">
      <alignment vertical="center" wrapText="1"/>
    </xf>
    <xf numFmtId="0" fontId="7" fillId="3" borderId="20" xfId="7" applyFont="1" applyFill="1" applyBorder="1" applyAlignment="1">
      <alignment horizontal="left" vertical="center" wrapText="1"/>
    </xf>
    <xf numFmtId="165" fontId="7" fillId="22" borderId="20" xfId="9" applyNumberFormat="1" applyFont="1" applyFill="1" applyBorder="1" applyAlignment="1">
      <alignment vertical="center" wrapText="1"/>
    </xf>
    <xf numFmtId="0" fontId="7" fillId="4" borderId="20" xfId="7" applyFont="1" applyFill="1" applyBorder="1" applyAlignment="1">
      <alignment horizontal="center" vertical="center" wrapText="1"/>
    </xf>
    <xf numFmtId="0" fontId="13" fillId="0" borderId="20" xfId="7" applyFont="1" applyBorder="1" applyAlignment="1">
      <alignment horizontal="left" vertical="center" wrapText="1"/>
    </xf>
    <xf numFmtId="165" fontId="13" fillId="0" borderId="20" xfId="9" applyNumberFormat="1" applyFont="1" applyFill="1" applyBorder="1" applyAlignment="1">
      <alignment horizontal="center" vertical="center" wrapText="1"/>
    </xf>
    <xf numFmtId="165" fontId="13" fillId="0" borderId="20" xfId="7" applyNumberFormat="1" applyFont="1" applyBorder="1" applyAlignment="1">
      <alignment horizontal="center" vertical="center" wrapText="1"/>
    </xf>
    <xf numFmtId="0" fontId="7" fillId="2" borderId="20" xfId="2" applyFont="1" applyFill="1" applyBorder="1" applyAlignment="1">
      <alignment vertical="center" wrapText="1"/>
    </xf>
    <xf numFmtId="0" fontId="6" fillId="7" borderId="20" xfId="2" applyFont="1" applyFill="1" applyBorder="1" applyAlignment="1">
      <alignment horizontal="center" vertical="center" wrapText="1"/>
    </xf>
    <xf numFmtId="0" fontId="6" fillId="7" borderId="20" xfId="2" applyFont="1" applyFill="1" applyBorder="1" applyAlignment="1">
      <alignment vertical="center" wrapText="1"/>
    </xf>
    <xf numFmtId="165" fontId="5" fillId="0" borderId="20" xfId="7" applyNumberFormat="1" applyFont="1" applyBorder="1" applyAlignment="1">
      <alignment horizontal="center" vertical="center" wrapText="1"/>
    </xf>
    <xf numFmtId="0" fontId="7" fillId="6" borderId="20" xfId="2" applyFont="1" applyFill="1" applyBorder="1" applyAlignment="1">
      <alignment horizontal="left" wrapText="1"/>
    </xf>
    <xf numFmtId="165" fontId="7" fillId="6" borderId="20" xfId="3" applyNumberFormat="1" applyFont="1" applyFill="1" applyBorder="1" applyAlignment="1">
      <alignment horizontal="left" wrapText="1"/>
    </xf>
    <xf numFmtId="0" fontId="7" fillId="6" borderId="20" xfId="2" applyFont="1" applyFill="1" applyBorder="1" applyAlignment="1">
      <alignment horizontal="left" vertical="center" wrapText="1"/>
    </xf>
    <xf numFmtId="0" fontId="7" fillId="6" borderId="20" xfId="7" applyFont="1" applyFill="1" applyBorder="1" applyAlignment="1">
      <alignment horizontal="center" vertical="center" wrapText="1"/>
    </xf>
    <xf numFmtId="0" fontId="13" fillId="0" borderId="20" xfId="7" applyFont="1" applyBorder="1" applyAlignment="1">
      <alignment horizontal="left" wrapText="1"/>
    </xf>
    <xf numFmtId="165" fontId="13" fillId="0" borderId="20" xfId="9" applyNumberFormat="1" applyFont="1" applyFill="1" applyBorder="1" applyAlignment="1">
      <alignment horizontal="center" wrapText="1"/>
    </xf>
    <xf numFmtId="10" fontId="11" fillId="0" borderId="20" xfId="10" applyNumberFormat="1" applyFont="1" applyFill="1" applyBorder="1" applyAlignment="1">
      <alignment horizontal="center" wrapText="1"/>
    </xf>
    <xf numFmtId="9" fontId="13" fillId="0" borderId="20" xfId="10" applyFont="1" applyFill="1" applyBorder="1" applyAlignment="1">
      <alignment horizontal="center" wrapText="1"/>
    </xf>
    <xf numFmtId="10" fontId="11" fillId="0" borderId="20" xfId="10" applyNumberFormat="1" applyFont="1" applyFill="1" applyBorder="1" applyAlignment="1">
      <alignment wrapText="1"/>
    </xf>
    <xf numFmtId="165" fontId="11" fillId="0" borderId="20" xfId="2" applyNumberFormat="1" applyFont="1" applyBorder="1" applyAlignment="1">
      <alignment wrapText="1"/>
    </xf>
    <xf numFmtId="10" fontId="13" fillId="0" borderId="20" xfId="2" applyNumberFormat="1" applyFont="1" applyBorder="1" applyAlignment="1">
      <alignment wrapText="1"/>
    </xf>
    <xf numFmtId="165" fontId="13" fillId="0" borderId="20" xfId="9" applyNumberFormat="1" applyFont="1" applyFill="1" applyBorder="1" applyAlignment="1">
      <alignment horizontal="left" wrapText="1"/>
    </xf>
    <xf numFmtId="165" fontId="7" fillId="7" borderId="20" xfId="7" applyNumberFormat="1" applyFont="1" applyFill="1" applyBorder="1" applyAlignment="1">
      <alignment horizontal="center" wrapText="1"/>
    </xf>
    <xf numFmtId="10" fontId="11" fillId="8" borderId="20" xfId="10" applyNumberFormat="1" applyFont="1" applyFill="1" applyBorder="1" applyAlignment="1">
      <alignment horizontal="center" wrapText="1"/>
    </xf>
    <xf numFmtId="0" fontId="7" fillId="6" borderId="2" xfId="2" applyFont="1" applyFill="1" applyBorder="1" applyAlignment="1">
      <alignment horizontal="left" vertical="center" wrapText="1"/>
    </xf>
    <xf numFmtId="165" fontId="7" fillId="6" borderId="20" xfId="3" applyNumberFormat="1" applyFont="1" applyFill="1" applyBorder="1" applyAlignment="1">
      <alignment horizontal="center" vertical="center" wrapText="1"/>
    </xf>
    <xf numFmtId="10" fontId="11" fillId="0" borderId="20" xfId="10" applyNumberFormat="1" applyFont="1" applyFill="1" applyBorder="1" applyAlignment="1">
      <alignment horizontal="center" vertical="center" wrapText="1"/>
    </xf>
    <xf numFmtId="9" fontId="13" fillId="0" borderId="20" xfId="10" applyFont="1" applyFill="1" applyBorder="1" applyAlignment="1">
      <alignment horizontal="center" vertical="center" wrapText="1"/>
    </xf>
    <xf numFmtId="0" fontId="8" fillId="6" borderId="20" xfId="2" applyFont="1" applyFill="1" applyBorder="1" applyAlignment="1">
      <alignment horizontal="left" vertical="center" wrapText="1"/>
    </xf>
    <xf numFmtId="0" fontId="8" fillId="6" borderId="20" xfId="7" applyFont="1" applyFill="1" applyBorder="1" applyAlignment="1">
      <alignment horizontal="center" vertical="center" wrapText="1"/>
    </xf>
    <xf numFmtId="0" fontId="11" fillId="0" borderId="20" xfId="7" applyFont="1" applyBorder="1" applyAlignment="1">
      <alignment horizontal="left" wrapText="1"/>
    </xf>
    <xf numFmtId="165" fontId="11" fillId="0" borderId="20" xfId="9" applyNumberFormat="1" applyFont="1" applyFill="1" applyBorder="1" applyAlignment="1">
      <alignment horizontal="center" wrapText="1"/>
    </xf>
    <xf numFmtId="10" fontId="11" fillId="0" borderId="20" xfId="2" applyNumberFormat="1" applyFont="1" applyBorder="1" applyAlignment="1">
      <alignment wrapText="1"/>
    </xf>
    <xf numFmtId="0" fontId="13" fillId="7" borderId="20" xfId="7" applyFont="1" applyFill="1" applyBorder="1" applyAlignment="1">
      <alignment wrapText="1"/>
    </xf>
    <xf numFmtId="165" fontId="7" fillId="7" borderId="20" xfId="9" applyNumberFormat="1" applyFont="1" applyFill="1" applyBorder="1" applyAlignment="1">
      <alignment wrapText="1"/>
    </xf>
    <xf numFmtId="10" fontId="11" fillId="8" borderId="20" xfId="10" applyNumberFormat="1" applyFont="1" applyFill="1" applyBorder="1" applyAlignment="1">
      <alignment wrapText="1"/>
    </xf>
    <xf numFmtId="10" fontId="13" fillId="8" borderId="20" xfId="2" applyNumberFormat="1" applyFont="1" applyFill="1" applyBorder="1" applyAlignment="1">
      <alignment wrapText="1"/>
    </xf>
    <xf numFmtId="10" fontId="11" fillId="8" borderId="20" xfId="10" applyNumberFormat="1" applyFont="1" applyFill="1" applyBorder="1" applyAlignment="1">
      <alignment vertical="center" wrapText="1"/>
    </xf>
    <xf numFmtId="10" fontId="13" fillId="8" borderId="20" xfId="2" applyNumberFormat="1" applyFont="1" applyFill="1" applyBorder="1" applyAlignment="1">
      <alignment vertical="center" wrapText="1"/>
    </xf>
    <xf numFmtId="165" fontId="11" fillId="0" borderId="20" xfId="2" applyNumberFormat="1" applyFont="1" applyBorder="1" applyAlignment="1">
      <alignment vertical="center" wrapText="1"/>
    </xf>
    <xf numFmtId="0" fontId="13" fillId="0" borderId="20" xfId="8" applyFont="1" applyBorder="1" applyAlignment="1">
      <alignment wrapText="1"/>
    </xf>
    <xf numFmtId="3" fontId="13" fillId="5" borderId="20" xfId="8" applyNumberFormat="1" applyFont="1" applyFill="1" applyBorder="1" applyAlignment="1">
      <alignment wrapText="1"/>
    </xf>
    <xf numFmtId="0" fontId="13" fillId="5" borderId="20" xfId="8" applyFont="1" applyFill="1" applyBorder="1" applyAlignment="1">
      <alignment wrapText="1"/>
    </xf>
    <xf numFmtId="165" fontId="13" fillId="0" borderId="5" xfId="9" applyNumberFormat="1" applyFont="1" applyFill="1" applyBorder="1" applyAlignment="1">
      <alignment horizontal="center" wrapText="1"/>
    </xf>
    <xf numFmtId="165" fontId="13" fillId="7" borderId="20" xfId="9" applyNumberFormat="1" applyFont="1" applyFill="1" applyBorder="1" applyAlignment="1">
      <alignment wrapText="1"/>
    </xf>
    <xf numFmtId="9" fontId="11" fillId="0" borderId="20" xfId="10" applyFont="1" applyFill="1" applyBorder="1" applyAlignment="1">
      <alignment wrapText="1"/>
    </xf>
    <xf numFmtId="9" fontId="13" fillId="0" borderId="20" xfId="7" applyNumberFormat="1" applyFont="1" applyBorder="1" applyAlignment="1">
      <alignment horizontal="center" wrapText="1"/>
    </xf>
    <xf numFmtId="165" fontId="13" fillId="0" borderId="20" xfId="7" applyNumberFormat="1" applyFont="1" applyBorder="1" applyAlignment="1">
      <alignment wrapText="1"/>
    </xf>
    <xf numFmtId="0" fontId="6" fillId="2" borderId="20" xfId="2" applyFont="1" applyFill="1" applyBorder="1" applyAlignment="1">
      <alignment horizontal="left" vertical="center" wrapText="1"/>
    </xf>
    <xf numFmtId="0" fontId="6" fillId="3" borderId="20" xfId="2" applyFont="1" applyFill="1" applyBorder="1" applyAlignment="1">
      <alignment horizontal="center" wrapText="1"/>
    </xf>
    <xf numFmtId="0" fontId="5" fillId="0" borderId="20" xfId="2" applyFont="1" applyBorder="1" applyAlignment="1">
      <alignment wrapText="1"/>
    </xf>
    <xf numFmtId="164" fontId="5" fillId="8" borderId="20" xfId="2" applyNumberFormat="1" applyFont="1" applyFill="1" applyBorder="1" applyAlignment="1">
      <alignment wrapText="1"/>
    </xf>
    <xf numFmtId="0" fontId="5" fillId="0" borderId="20" xfId="2" applyFont="1" applyBorder="1" applyAlignment="1">
      <alignment horizontal="center" wrapText="1"/>
    </xf>
    <xf numFmtId="164" fontId="5" fillId="0" borderId="20" xfId="2" applyNumberFormat="1" applyFont="1" applyBorder="1" applyAlignment="1">
      <alignment wrapText="1"/>
    </xf>
    <xf numFmtId="164" fontId="5" fillId="10" borderId="20" xfId="2" applyNumberFormat="1" applyFont="1" applyFill="1" applyBorder="1" applyAlignment="1">
      <alignment wrapText="1"/>
    </xf>
    <xf numFmtId="0" fontId="5" fillId="5" borderId="20" xfId="2" applyFont="1" applyFill="1" applyBorder="1" applyAlignment="1">
      <alignment horizontal="center" wrapText="1"/>
    </xf>
    <xf numFmtId="164" fontId="5" fillId="5" borderId="20" xfId="2" applyNumberFormat="1" applyFont="1" applyFill="1" applyBorder="1" applyAlignment="1">
      <alignment wrapText="1"/>
    </xf>
    <xf numFmtId="0" fontId="6" fillId="22" borderId="20" xfId="2" applyFont="1" applyFill="1" applyBorder="1" applyAlignment="1">
      <alignment horizontal="left" wrapText="1"/>
    </xf>
    <xf numFmtId="165" fontId="6" fillId="22" borderId="20" xfId="3" applyNumberFormat="1" applyFont="1" applyFill="1" applyBorder="1" applyAlignment="1">
      <alignment horizontal="center" wrapText="1"/>
    </xf>
    <xf numFmtId="165" fontId="11" fillId="0" borderId="20" xfId="3" applyNumberFormat="1" applyFont="1" applyFill="1" applyBorder="1" applyAlignment="1">
      <alignment vertical="center" wrapText="1"/>
    </xf>
    <xf numFmtId="165" fontId="13" fillId="3" borderId="20" xfId="3" applyNumberFormat="1" applyFont="1" applyFill="1" applyBorder="1" applyAlignment="1">
      <alignment vertical="center" wrapText="1"/>
    </xf>
    <xf numFmtId="166" fontId="7" fillId="22" borderId="20" xfId="6" applyNumberFormat="1" applyFont="1" applyFill="1" applyBorder="1" applyAlignment="1">
      <alignment vertical="center" wrapText="1"/>
    </xf>
    <xf numFmtId="165" fontId="13" fillId="15" borderId="20" xfId="3" applyNumberFormat="1" applyFont="1" applyFill="1" applyBorder="1" applyAlignment="1">
      <alignment vertical="center" wrapText="1"/>
    </xf>
    <xf numFmtId="0" fontId="3" fillId="0" borderId="0" xfId="0" applyFont="1" applyAlignment="1">
      <alignment horizontal="left" vertical="center"/>
    </xf>
    <xf numFmtId="18" fontId="9" fillId="0" borderId="0" xfId="2" applyNumberFormat="1" applyFont="1" applyAlignment="1">
      <alignment horizontal="center" vertical="center"/>
    </xf>
    <xf numFmtId="165" fontId="9" fillId="0" borderId="31" xfId="2" applyNumberFormat="1" applyFont="1" applyBorder="1" applyAlignment="1">
      <alignment horizontal="right" vertical="center"/>
    </xf>
    <xf numFmtId="0" fontId="4" fillId="15" borderId="31" xfId="0" applyFont="1" applyFill="1" applyBorder="1" applyAlignment="1">
      <alignment horizontal="center" wrapText="1"/>
    </xf>
    <xf numFmtId="0" fontId="3" fillId="0" borderId="31" xfId="0" applyFont="1" applyBorder="1" applyAlignment="1">
      <alignment horizontal="center" vertical="center"/>
    </xf>
    <xf numFmtId="0" fontId="9" fillId="0" borderId="31" xfId="2" applyFont="1" applyBorder="1" applyAlignment="1">
      <alignment horizontal="left" vertical="center" wrapText="1"/>
    </xf>
    <xf numFmtId="0" fontId="9" fillId="0" borderId="31" xfId="2" applyFont="1" applyBorder="1" applyAlignment="1">
      <alignment horizontal="center" vertical="center" wrapText="1"/>
    </xf>
    <xf numFmtId="0" fontId="2" fillId="15" borderId="31" xfId="2" applyFont="1" applyFill="1" applyBorder="1" applyAlignment="1">
      <alignment horizontal="left" vertical="center" wrapText="1"/>
    </xf>
    <xf numFmtId="0" fontId="2" fillId="15" borderId="31" xfId="2" applyFont="1" applyFill="1" applyBorder="1" applyAlignment="1">
      <alignment horizontal="center" vertical="center" wrapText="1"/>
    </xf>
    <xf numFmtId="41" fontId="9" fillId="0" borderId="31" xfId="2" applyNumberFormat="1" applyFont="1" applyBorder="1" applyAlignment="1">
      <alignment horizontal="left" vertical="center" wrapText="1"/>
    </xf>
    <xf numFmtId="0" fontId="3" fillId="0" borderId="34" xfId="0" applyFont="1" applyBorder="1" applyAlignment="1">
      <alignment horizontal="center" vertical="center"/>
    </xf>
    <xf numFmtId="165" fontId="9" fillId="0" borderId="31" xfId="2" applyNumberFormat="1" applyFont="1" applyBorder="1" applyAlignment="1">
      <alignment vertical="center"/>
    </xf>
    <xf numFmtId="0" fontId="9" fillId="0" borderId="31" xfId="10" applyNumberFormat="1" applyFont="1" applyFill="1" applyBorder="1" applyAlignment="1">
      <alignment horizontal="center" vertical="center" wrapText="1"/>
    </xf>
    <xf numFmtId="9" fontId="9" fillId="0" borderId="31" xfId="10" applyFont="1" applyFill="1" applyBorder="1" applyAlignment="1">
      <alignment horizontal="center" vertical="center" wrapText="1"/>
    </xf>
    <xf numFmtId="165" fontId="9" fillId="0" borderId="31" xfId="3" applyNumberFormat="1" applyFont="1" applyFill="1" applyBorder="1" applyAlignment="1">
      <alignment vertical="center"/>
    </xf>
    <xf numFmtId="41" fontId="2" fillId="15" borderId="31" xfId="2" applyNumberFormat="1" applyFont="1" applyFill="1" applyBorder="1" applyAlignment="1">
      <alignment horizontal="left" vertical="center" wrapText="1"/>
    </xf>
    <xf numFmtId="165" fontId="2" fillId="15" borderId="31" xfId="2" applyNumberFormat="1" applyFont="1" applyFill="1" applyBorder="1" applyAlignment="1">
      <alignment vertical="center"/>
    </xf>
    <xf numFmtId="9" fontId="2" fillId="15" borderId="31" xfId="10" applyFont="1" applyFill="1" applyBorder="1" applyAlignment="1">
      <alignment horizontal="center" vertical="center" wrapText="1"/>
    </xf>
    <xf numFmtId="165" fontId="2" fillId="15" borderId="31" xfId="3" applyNumberFormat="1" applyFont="1" applyFill="1" applyBorder="1" applyAlignment="1">
      <alignment vertical="center"/>
    </xf>
    <xf numFmtId="165" fontId="9" fillId="0" borderId="31" xfId="3" applyNumberFormat="1" applyFont="1" applyFill="1" applyBorder="1" applyAlignment="1">
      <alignment vertical="center" wrapText="1"/>
    </xf>
    <xf numFmtId="165" fontId="9" fillId="8" borderId="15" xfId="2" applyNumberFormat="1" applyFont="1" applyFill="1" applyBorder="1" applyAlignment="1">
      <alignment horizontal="justify" vertical="center" wrapText="1"/>
    </xf>
    <xf numFmtId="165" fontId="3" fillId="15" borderId="33" xfId="3" applyNumberFormat="1" applyFont="1" applyFill="1" applyBorder="1" applyAlignment="1">
      <alignment vertical="center"/>
    </xf>
    <xf numFmtId="165" fontId="3" fillId="15" borderId="31" xfId="3" applyNumberFormat="1" applyFont="1" applyFill="1" applyBorder="1" applyAlignment="1">
      <alignment vertical="center"/>
    </xf>
    <xf numFmtId="41" fontId="9" fillId="0" borderId="43" xfId="2" applyNumberFormat="1" applyFont="1" applyBorder="1" applyAlignment="1">
      <alignment horizontal="left" vertical="center" wrapText="1"/>
    </xf>
    <xf numFmtId="0" fontId="9" fillId="0" borderId="43" xfId="2" applyFont="1" applyBorder="1" applyAlignment="1">
      <alignment horizontal="left" vertical="center" wrapText="1"/>
    </xf>
    <xf numFmtId="0" fontId="9" fillId="0" borderId="43" xfId="2" applyFont="1" applyBorder="1" applyAlignment="1">
      <alignment horizontal="center" vertical="center" wrapText="1"/>
    </xf>
    <xf numFmtId="165" fontId="9" fillId="0" borderId="43" xfId="2" applyNumberFormat="1" applyFont="1" applyBorder="1" applyAlignment="1">
      <alignment vertical="center"/>
    </xf>
    <xf numFmtId="0" fontId="9" fillId="0" borderId="43" xfId="10" applyNumberFormat="1" applyFont="1" applyFill="1" applyBorder="1" applyAlignment="1">
      <alignment horizontal="center" vertical="center" wrapText="1"/>
    </xf>
    <xf numFmtId="9" fontId="9" fillId="0" borderId="43" xfId="10" applyFont="1" applyFill="1" applyBorder="1" applyAlignment="1">
      <alignment horizontal="center" vertical="center" wrapText="1"/>
    </xf>
    <xf numFmtId="165" fontId="9" fillId="0" borderId="43" xfId="2" applyNumberFormat="1" applyFont="1" applyBorder="1" applyAlignment="1">
      <alignment horizontal="right" vertical="center"/>
    </xf>
    <xf numFmtId="18" fontId="9" fillId="0" borderId="11" xfId="2" applyNumberFormat="1" applyFont="1" applyBorder="1" applyAlignment="1">
      <alignment horizontal="center" vertical="center"/>
    </xf>
    <xf numFmtId="18" fontId="9" fillId="0" borderId="31" xfId="2" applyNumberFormat="1" applyFont="1" applyBorder="1" applyAlignment="1">
      <alignment horizontal="center" vertical="center"/>
    </xf>
    <xf numFmtId="0" fontId="9" fillId="0" borderId="31" xfId="2" applyFont="1" applyBorder="1" applyAlignment="1">
      <alignment horizontal="center" vertical="center"/>
    </xf>
    <xf numFmtId="0" fontId="9" fillId="15" borderId="31" xfId="2" applyFont="1" applyFill="1" applyBorder="1" applyAlignment="1">
      <alignment horizontal="center" vertical="center"/>
    </xf>
    <xf numFmtId="0" fontId="3" fillId="0" borderId="31" xfId="0" applyFont="1" applyBorder="1"/>
    <xf numFmtId="0" fontId="3" fillId="0" borderId="31" xfId="0" applyFont="1" applyBorder="1" applyAlignment="1">
      <alignment vertical="center"/>
    </xf>
    <xf numFmtId="0" fontId="9" fillId="0" borderId="17" xfId="2" applyFont="1" applyBorder="1" applyAlignment="1">
      <alignment horizontal="left" vertical="center" wrapText="1"/>
    </xf>
    <xf numFmtId="0" fontId="9" fillId="0" borderId="17" xfId="2" applyFont="1" applyBorder="1" applyAlignment="1">
      <alignment horizontal="center" vertical="center" wrapText="1"/>
    </xf>
    <xf numFmtId="165" fontId="9" fillId="0" borderId="17" xfId="2" applyNumberFormat="1" applyFont="1" applyBorder="1" applyAlignment="1">
      <alignment vertical="center"/>
    </xf>
    <xf numFmtId="0" fontId="9" fillId="0" borderId="17" xfId="10" applyNumberFormat="1" applyFont="1" applyFill="1" applyBorder="1" applyAlignment="1">
      <alignment horizontal="center" vertical="center" wrapText="1"/>
    </xf>
    <xf numFmtId="9" fontId="9" fillId="0" borderId="45" xfId="10" applyFont="1" applyFill="1" applyBorder="1" applyAlignment="1">
      <alignment horizontal="center" vertical="center" wrapText="1"/>
    </xf>
    <xf numFmtId="165" fontId="9" fillId="0" borderId="46" xfId="2" applyNumberFormat="1" applyFont="1" applyBorder="1" applyAlignment="1">
      <alignment horizontal="right" vertical="center"/>
    </xf>
    <xf numFmtId="0" fontId="3" fillId="8" borderId="31" xfId="2" applyFont="1" applyFill="1" applyBorder="1"/>
    <xf numFmtId="165" fontId="4" fillId="15" borderId="15" xfId="3" applyNumberFormat="1" applyFont="1" applyFill="1" applyBorder="1" applyAlignment="1">
      <alignment vertical="center"/>
    </xf>
    <xf numFmtId="9" fontId="2" fillId="15" borderId="31" xfId="10" applyFont="1" applyFill="1" applyBorder="1" applyAlignment="1">
      <alignment vertical="center" wrapText="1"/>
    </xf>
    <xf numFmtId="0" fontId="9" fillId="8" borderId="31" xfId="3" applyNumberFormat="1" applyFont="1" applyFill="1" applyBorder="1" applyAlignment="1">
      <alignment horizontal="center" vertical="center"/>
    </xf>
    <xf numFmtId="165" fontId="2" fillId="15" borderId="31" xfId="2" applyNumberFormat="1" applyFont="1" applyFill="1" applyBorder="1" applyAlignment="1">
      <alignment horizontal="center" vertical="center"/>
    </xf>
    <xf numFmtId="0" fontId="3" fillId="0" borderId="31" xfId="0" applyFont="1" applyBorder="1" applyAlignment="1">
      <alignment horizontal="center"/>
    </xf>
    <xf numFmtId="0" fontId="9" fillId="0" borderId="31" xfId="0" applyFont="1" applyBorder="1" applyAlignment="1">
      <alignment horizontal="center"/>
    </xf>
    <xf numFmtId="0" fontId="3" fillId="0" borderId="31" xfId="0" applyFont="1" applyBorder="1" applyAlignment="1">
      <alignment horizontal="center" vertical="top"/>
    </xf>
    <xf numFmtId="0" fontId="9" fillId="0" borderId="31" xfId="0" applyFont="1" applyBorder="1" applyAlignment="1">
      <alignment wrapText="1"/>
    </xf>
    <xf numFmtId="0" fontId="9" fillId="0" borderId="31" xfId="0" applyFont="1" applyBorder="1" applyAlignment="1">
      <alignment horizontal="center" wrapText="1"/>
    </xf>
    <xf numFmtId="3" fontId="9" fillId="0" borderId="31" xfId="0" applyNumberFormat="1" applyFont="1" applyBorder="1"/>
    <xf numFmtId="9" fontId="9" fillId="0" borderId="31" xfId="0" applyNumberFormat="1" applyFont="1" applyBorder="1" applyAlignment="1">
      <alignment horizontal="center" wrapText="1"/>
    </xf>
    <xf numFmtId="0" fontId="27" fillId="0" borderId="31" xfId="0" applyFont="1" applyBorder="1" applyAlignment="1">
      <alignment wrapText="1"/>
    </xf>
    <xf numFmtId="0" fontId="27" fillId="0" borderId="31" xfId="0" applyFont="1" applyBorder="1" applyAlignment="1">
      <alignment horizontal="center" wrapText="1"/>
    </xf>
    <xf numFmtId="0" fontId="9" fillId="5" borderId="31" xfId="0" applyFont="1" applyFill="1" applyBorder="1" applyAlignment="1">
      <alignment vertical="center" wrapText="1"/>
    </xf>
    <xf numFmtId="0" fontId="9" fillId="0" borderId="31" xfId="0" applyFont="1" applyBorder="1" applyAlignment="1">
      <alignment vertical="center" wrapText="1"/>
    </xf>
    <xf numFmtId="0" fontId="9" fillId="0" borderId="31" xfId="0" applyFont="1" applyBorder="1" applyAlignment="1">
      <alignment horizontal="center" vertical="center" wrapText="1"/>
    </xf>
    <xf numFmtId="3" fontId="9" fillId="0" borderId="31" xfId="0" applyNumberFormat="1" applyFont="1" applyBorder="1" applyAlignment="1">
      <alignment vertical="center"/>
    </xf>
    <xf numFmtId="0" fontId="9" fillId="0" borderId="31" xfId="0" applyFont="1" applyBorder="1" applyAlignment="1">
      <alignment horizontal="center" vertical="center"/>
    </xf>
    <xf numFmtId="0" fontId="9" fillId="5" borderId="31" xfId="0" applyFont="1" applyFill="1" applyBorder="1" applyAlignment="1">
      <alignment wrapText="1"/>
    </xf>
    <xf numFmtId="0" fontId="27" fillId="0" borderId="31" xfId="0" applyFont="1" applyBorder="1" applyAlignment="1">
      <alignment horizontal="center"/>
    </xf>
    <xf numFmtId="165" fontId="3" fillId="0" borderId="18" xfId="3" applyNumberFormat="1" applyFont="1" applyFill="1" applyBorder="1" applyAlignment="1">
      <alignment vertical="center"/>
    </xf>
    <xf numFmtId="165" fontId="9" fillId="8" borderId="18" xfId="2" applyNumberFormat="1" applyFont="1" applyFill="1" applyBorder="1" applyAlignment="1">
      <alignment horizontal="justify" vertical="center" wrapText="1"/>
    </xf>
    <xf numFmtId="0" fontId="9" fillId="8" borderId="31" xfId="2" applyFont="1" applyFill="1" applyBorder="1" applyAlignment="1">
      <alignment horizontal="justify" vertical="center" wrapText="1"/>
    </xf>
    <xf numFmtId="0" fontId="3" fillId="8" borderId="31" xfId="0" applyFont="1" applyFill="1" applyBorder="1" applyAlignment="1">
      <alignment horizontal="center" vertical="center"/>
    </xf>
    <xf numFmtId="0" fontId="9" fillId="0" borderId="31" xfId="0" applyFont="1" applyBorder="1"/>
    <xf numFmtId="0" fontId="9" fillId="0" borderId="31" xfId="0" applyFont="1" applyBorder="1" applyAlignment="1">
      <alignment horizontal="right" vertical="center"/>
    </xf>
    <xf numFmtId="41" fontId="9" fillId="0" borderId="31" xfId="2" applyNumberFormat="1" applyFont="1" applyBorder="1" applyAlignment="1">
      <alignment horizontal="left" wrapText="1"/>
    </xf>
    <xf numFmtId="165" fontId="9" fillId="0" borderId="31" xfId="2" applyNumberFormat="1" applyFont="1" applyBorder="1"/>
    <xf numFmtId="0" fontId="9" fillId="0" borderId="31" xfId="10" applyNumberFormat="1" applyFont="1" applyFill="1" applyBorder="1" applyAlignment="1">
      <alignment horizontal="center" wrapText="1"/>
    </xf>
    <xf numFmtId="9" fontId="9" fillId="0" borderId="31" xfId="10" applyFont="1" applyFill="1" applyBorder="1" applyAlignment="1">
      <alignment horizontal="center" wrapText="1"/>
    </xf>
    <xf numFmtId="165" fontId="9" fillId="0" borderId="31" xfId="3" applyNumberFormat="1" applyFont="1" applyFill="1" applyBorder="1" applyAlignment="1"/>
    <xf numFmtId="0" fontId="9" fillId="0" borderId="31" xfId="2" applyFont="1" applyBorder="1" applyAlignment="1">
      <alignment horizontal="center"/>
    </xf>
    <xf numFmtId="41" fontId="2" fillId="15" borderId="31" xfId="2" applyNumberFormat="1" applyFont="1" applyFill="1" applyBorder="1" applyAlignment="1">
      <alignment horizontal="left" wrapText="1"/>
    </xf>
    <xf numFmtId="0" fontId="2" fillId="15" borderId="31" xfId="2" applyFont="1" applyFill="1" applyBorder="1" applyAlignment="1">
      <alignment horizontal="left" wrapText="1"/>
    </xf>
    <xf numFmtId="0" fontId="2" fillId="15" borderId="31" xfId="2" applyFont="1" applyFill="1" applyBorder="1" applyAlignment="1">
      <alignment horizontal="center" wrapText="1"/>
    </xf>
    <xf numFmtId="165" fontId="2" fillId="15" borderId="31" xfId="2" applyNumberFormat="1" applyFont="1" applyFill="1" applyBorder="1"/>
    <xf numFmtId="9" fontId="2" fillId="15" borderId="31" xfId="10" applyFont="1" applyFill="1" applyBorder="1" applyAlignment="1">
      <alignment horizontal="center" wrapText="1"/>
    </xf>
    <xf numFmtId="165" fontId="2" fillId="15" borderId="31" xfId="3" applyNumberFormat="1" applyFont="1" applyFill="1" applyBorder="1" applyAlignment="1"/>
    <xf numFmtId="0" fontId="9" fillId="15" borderId="31" xfId="2" applyFont="1" applyFill="1" applyBorder="1" applyAlignment="1">
      <alignment horizontal="center"/>
    </xf>
    <xf numFmtId="165" fontId="9" fillId="0" borderId="31" xfId="2" applyNumberFormat="1" applyFont="1" applyBorder="1" applyAlignment="1">
      <alignment horizontal="right"/>
    </xf>
    <xf numFmtId="165" fontId="3" fillId="0" borderId="31" xfId="3" applyNumberFormat="1" applyFont="1" applyFill="1" applyBorder="1" applyAlignment="1">
      <alignment vertical="center"/>
    </xf>
    <xf numFmtId="165" fontId="9" fillId="8" borderId="31" xfId="2" applyNumberFormat="1" applyFont="1" applyFill="1" applyBorder="1" applyAlignment="1">
      <alignment horizontal="justify" vertical="center" wrapText="1"/>
    </xf>
    <xf numFmtId="165" fontId="9" fillId="0" borderId="44" xfId="3" applyNumberFormat="1" applyFont="1" applyFill="1" applyBorder="1" applyAlignment="1">
      <alignment vertical="center"/>
    </xf>
    <xf numFmtId="165" fontId="2" fillId="15" borderId="44" xfId="3" applyNumberFormat="1" applyFont="1" applyFill="1" applyBorder="1" applyAlignment="1">
      <alignment vertical="center"/>
    </xf>
    <xf numFmtId="165" fontId="9" fillId="0" borderId="44" xfId="2" applyNumberFormat="1" applyFont="1" applyBorder="1" applyAlignment="1">
      <alignment horizontal="right" vertical="center"/>
    </xf>
    <xf numFmtId="0" fontId="29" fillId="0" borderId="0" xfId="0" applyFont="1"/>
    <xf numFmtId="0" fontId="29" fillId="8" borderId="0" xfId="2" applyFont="1" applyFill="1"/>
    <xf numFmtId="165" fontId="9" fillId="8" borderId="31" xfId="2" applyNumberFormat="1" applyFont="1" applyFill="1" applyBorder="1" applyAlignment="1">
      <alignment vertical="center"/>
    </xf>
    <xf numFmtId="11" fontId="9" fillId="0" borderId="31" xfId="2" applyNumberFormat="1" applyFont="1" applyBorder="1" applyAlignment="1">
      <alignment horizontal="center" vertical="center"/>
    </xf>
    <xf numFmtId="165" fontId="9" fillId="8" borderId="31" xfId="3" applyNumberFormat="1" applyFont="1" applyFill="1" applyBorder="1" applyAlignment="1">
      <alignment vertical="center"/>
    </xf>
    <xf numFmtId="0" fontId="3" fillId="0" borderId="6" xfId="0" applyFont="1" applyBorder="1" applyAlignment="1">
      <alignment horizontal="center" vertical="center"/>
    </xf>
    <xf numFmtId="165" fontId="2" fillId="15" borderId="31" xfId="2" applyNumberFormat="1" applyFont="1" applyFill="1" applyBorder="1" applyAlignment="1">
      <alignment horizontal="right" vertical="center"/>
    </xf>
    <xf numFmtId="0" fontId="26" fillId="20" borderId="31" xfId="0" applyFont="1" applyFill="1" applyBorder="1" applyAlignment="1">
      <alignment horizontal="center" vertical="center"/>
    </xf>
    <xf numFmtId="0" fontId="26" fillId="20" borderId="36" xfId="0" applyFont="1" applyFill="1" applyBorder="1" applyAlignment="1">
      <alignment horizontal="center" vertical="center"/>
    </xf>
    <xf numFmtId="0" fontId="26" fillId="20" borderId="20" xfId="0" applyFont="1" applyFill="1" applyBorder="1" applyAlignment="1">
      <alignment horizontal="center" vertical="center"/>
    </xf>
    <xf numFmtId="0" fontId="26" fillId="20" borderId="48" xfId="0" applyFont="1" applyFill="1" applyBorder="1" applyAlignment="1">
      <alignment horizontal="center" vertical="center"/>
    </xf>
    <xf numFmtId="165" fontId="26" fillId="20" borderId="48" xfId="0" applyNumberFormat="1" applyFont="1" applyFill="1" applyBorder="1" applyAlignment="1">
      <alignment horizontal="center" vertical="center"/>
    </xf>
    <xf numFmtId="165" fontId="26" fillId="20" borderId="20" xfId="0" applyNumberFormat="1" applyFont="1" applyFill="1" applyBorder="1" applyAlignment="1">
      <alignment horizontal="center" vertical="center"/>
    </xf>
    <xf numFmtId="0" fontId="26" fillId="20" borderId="31" xfId="0" applyFont="1" applyFill="1" applyBorder="1" applyAlignment="1">
      <alignment horizontal="left" vertical="center"/>
    </xf>
    <xf numFmtId="0" fontId="26" fillId="20" borderId="20" xfId="0" applyFont="1" applyFill="1" applyBorder="1" applyAlignment="1">
      <alignment horizontal="left" vertical="center"/>
    </xf>
    <xf numFmtId="0" fontId="26" fillId="20" borderId="31" xfId="0" applyFont="1" applyFill="1" applyBorder="1" applyAlignment="1">
      <alignment horizontal="center" vertical="center" wrapText="1"/>
    </xf>
    <xf numFmtId="165" fontId="26" fillId="20" borderId="31" xfId="0" applyNumberFormat="1" applyFont="1" applyFill="1" applyBorder="1" applyAlignment="1">
      <alignment horizontal="center" vertical="center"/>
    </xf>
    <xf numFmtId="165" fontId="9" fillId="0" borderId="31" xfId="3" applyNumberFormat="1" applyFont="1" applyBorder="1" applyAlignment="1">
      <alignment vertical="center" wrapText="1"/>
    </xf>
    <xf numFmtId="41" fontId="9" fillId="8" borderId="31" xfId="2" applyNumberFormat="1" applyFont="1" applyFill="1" applyBorder="1" applyAlignment="1">
      <alignment horizontal="left" vertical="center" wrapText="1"/>
    </xf>
    <xf numFmtId="0" fontId="26" fillId="20" borderId="29" xfId="0" applyFont="1" applyFill="1" applyBorder="1" applyAlignment="1">
      <alignment horizontal="center" vertical="center"/>
    </xf>
    <xf numFmtId="0" fontId="26" fillId="20" borderId="20" xfId="0" applyFont="1" applyFill="1" applyBorder="1" applyAlignment="1">
      <alignment horizontal="center" vertical="center" wrapText="1"/>
    </xf>
    <xf numFmtId="0" fontId="9" fillId="8" borderId="31" xfId="0" applyFont="1" applyFill="1" applyBorder="1" applyAlignment="1">
      <alignment wrapText="1"/>
    </xf>
    <xf numFmtId="0" fontId="9" fillId="8" borderId="31" xfId="0" applyFont="1" applyFill="1" applyBorder="1" applyAlignment="1">
      <alignment horizontal="center" wrapText="1"/>
    </xf>
    <xf numFmtId="3" fontId="9" fillId="8" borderId="31" xfId="0" applyNumberFormat="1" applyFont="1" applyFill="1" applyBorder="1"/>
    <xf numFmtId="9" fontId="9" fillId="8" borderId="31" xfId="0" applyNumberFormat="1" applyFont="1" applyFill="1" applyBorder="1" applyAlignment="1">
      <alignment wrapText="1"/>
    </xf>
    <xf numFmtId="0" fontId="4" fillId="15" borderId="20" xfId="0" applyFont="1" applyFill="1" applyBorder="1" applyAlignment="1">
      <alignment horizontal="center" vertical="center" wrapText="1"/>
    </xf>
    <xf numFmtId="0" fontId="2" fillId="15" borderId="31" xfId="0" applyFont="1" applyFill="1" applyBorder="1" applyAlignment="1">
      <alignment horizontal="center" vertical="center" wrapText="1"/>
    </xf>
    <xf numFmtId="0" fontId="2" fillId="15" borderId="29" xfId="0" applyFont="1" applyFill="1" applyBorder="1" applyAlignment="1">
      <alignment horizontal="center" vertical="center" wrapText="1"/>
    </xf>
    <xf numFmtId="0" fontId="27" fillId="0" borderId="31" xfId="0" applyFont="1" applyBorder="1" applyAlignment="1">
      <alignment horizontal="center" vertical="center"/>
    </xf>
    <xf numFmtId="0" fontId="9" fillId="0" borderId="31" xfId="0" applyFont="1" applyBorder="1" applyAlignment="1">
      <alignment vertical="center"/>
    </xf>
    <xf numFmtId="0" fontId="26" fillId="20" borderId="44" xfId="0" applyFont="1" applyFill="1" applyBorder="1" applyAlignment="1">
      <alignment horizontal="center" vertical="center" wrapText="1"/>
    </xf>
    <xf numFmtId="165" fontId="3" fillId="0" borderId="49" xfId="0" applyNumberFormat="1" applyFont="1" applyBorder="1" applyAlignment="1">
      <alignment vertical="center"/>
    </xf>
    <xf numFmtId="0" fontId="9" fillId="0" borderId="6" xfId="2" applyFont="1" applyBorder="1" applyAlignment="1">
      <alignment horizontal="center" vertical="center"/>
    </xf>
    <xf numFmtId="0" fontId="26" fillId="20" borderId="34" xfId="0" applyFont="1" applyFill="1" applyBorder="1" applyAlignment="1">
      <alignment horizontal="center" vertical="center" wrapText="1"/>
    </xf>
    <xf numFmtId="41" fontId="9" fillId="0" borderId="20" xfId="2" applyNumberFormat="1" applyFont="1" applyBorder="1" applyAlignment="1">
      <alignment horizontal="left" vertical="center" wrapText="1"/>
    </xf>
    <xf numFmtId="0" fontId="9" fillId="0" borderId="20" xfId="2" applyFont="1" applyBorder="1" applyAlignment="1">
      <alignment horizontal="left" vertical="center" wrapText="1"/>
    </xf>
    <xf numFmtId="0" fontId="9" fillId="0" borderId="20" xfId="2" applyFont="1" applyBorder="1" applyAlignment="1">
      <alignment horizontal="center" vertical="center" wrapText="1"/>
    </xf>
    <xf numFmtId="165" fontId="9" fillId="0" borderId="20" xfId="2" applyNumberFormat="1" applyFont="1" applyBorder="1" applyAlignment="1">
      <alignment vertical="center"/>
    </xf>
    <xf numFmtId="0" fontId="9" fillId="0" borderId="20" xfId="10" applyNumberFormat="1" applyFont="1" applyFill="1" applyBorder="1" applyAlignment="1">
      <alignment horizontal="center" vertical="center" wrapText="1"/>
    </xf>
    <xf numFmtId="9" fontId="9" fillId="0" borderId="20" xfId="10" applyFont="1" applyFill="1" applyBorder="1" applyAlignment="1">
      <alignment horizontal="center" vertical="center" wrapText="1"/>
    </xf>
    <xf numFmtId="165" fontId="9" fillId="0" borderId="20" xfId="3" applyNumberFormat="1" applyFont="1" applyFill="1" applyBorder="1" applyAlignment="1">
      <alignment vertical="center"/>
    </xf>
    <xf numFmtId="18" fontId="9" fillId="0" borderId="20" xfId="2" applyNumberFormat="1" applyFont="1" applyBorder="1" applyAlignment="1">
      <alignment horizontal="center" vertical="center"/>
    </xf>
    <xf numFmtId="0" fontId="9" fillId="0" borderId="20" xfId="2" applyFont="1" applyBorder="1" applyAlignment="1">
      <alignment horizontal="center" vertical="center"/>
    </xf>
    <xf numFmtId="41" fontId="2" fillId="15" borderId="20" xfId="2" applyNumberFormat="1" applyFont="1" applyFill="1" applyBorder="1" applyAlignment="1">
      <alignment horizontal="left" vertical="center" wrapText="1"/>
    </xf>
    <xf numFmtId="0" fontId="2" fillId="15" borderId="20" xfId="2" applyFont="1" applyFill="1" applyBorder="1" applyAlignment="1">
      <alignment horizontal="left" vertical="center" wrapText="1"/>
    </xf>
    <xf numFmtId="0" fontId="2" fillId="15" borderId="20" xfId="2" applyFont="1" applyFill="1" applyBorder="1" applyAlignment="1">
      <alignment horizontal="center" vertical="center" wrapText="1"/>
    </xf>
    <xf numFmtId="165" fontId="2" fillId="15" borderId="20" xfId="2" applyNumberFormat="1" applyFont="1" applyFill="1" applyBorder="1" applyAlignment="1">
      <alignment vertical="center"/>
    </xf>
    <xf numFmtId="9" fontId="2" fillId="15" borderId="20" xfId="10" applyFont="1" applyFill="1" applyBorder="1" applyAlignment="1">
      <alignment horizontal="center" vertical="center" wrapText="1"/>
    </xf>
    <xf numFmtId="165" fontId="2" fillId="15" borderId="20" xfId="3" applyNumberFormat="1" applyFont="1" applyFill="1" applyBorder="1" applyAlignment="1">
      <alignment vertical="center"/>
    </xf>
    <xf numFmtId="0" fontId="3" fillId="15" borderId="20" xfId="0" applyFont="1" applyFill="1" applyBorder="1" applyAlignment="1">
      <alignment horizontal="left" vertical="center"/>
    </xf>
    <xf numFmtId="0" fontId="9" fillId="15" borderId="20" xfId="2" applyFont="1" applyFill="1" applyBorder="1" applyAlignment="1">
      <alignment horizontal="center" vertical="center"/>
    </xf>
    <xf numFmtId="165" fontId="9" fillId="0" borderId="20" xfId="3" applyNumberFormat="1" applyFont="1" applyFill="1" applyBorder="1" applyAlignment="1">
      <alignment vertical="center" wrapText="1"/>
    </xf>
    <xf numFmtId="1" fontId="9" fillId="0" borderId="20" xfId="10" applyNumberFormat="1" applyFont="1" applyFill="1" applyBorder="1" applyAlignment="1">
      <alignment horizontal="center" vertical="center" wrapText="1"/>
    </xf>
    <xf numFmtId="0" fontId="9" fillId="0" borderId="20" xfId="0" applyFont="1" applyBorder="1" applyAlignment="1">
      <alignment wrapText="1"/>
    </xf>
    <xf numFmtId="0" fontId="9" fillId="0" borderId="20" xfId="0" applyFont="1" applyBorder="1" applyAlignment="1">
      <alignment horizontal="center" wrapText="1"/>
    </xf>
    <xf numFmtId="165" fontId="9" fillId="0" borderId="20" xfId="2" applyNumberFormat="1" applyFont="1" applyBorder="1" applyAlignment="1">
      <alignment horizontal="right" vertical="center"/>
    </xf>
    <xf numFmtId="0" fontId="27" fillId="0" borderId="20" xfId="0" applyFont="1" applyBorder="1" applyAlignment="1">
      <alignment horizontal="center"/>
    </xf>
    <xf numFmtId="0" fontId="3" fillId="0" borderId="20" xfId="0" applyFont="1" applyBorder="1" applyAlignment="1">
      <alignment horizontal="center" vertical="center"/>
    </xf>
    <xf numFmtId="0" fontId="26" fillId="20" borderId="50" xfId="0" applyFont="1" applyFill="1" applyBorder="1" applyAlignment="1">
      <alignment horizontal="center" vertical="center" wrapText="1"/>
    </xf>
    <xf numFmtId="0" fontId="4" fillId="15" borderId="20" xfId="0" applyFont="1" applyFill="1" applyBorder="1" applyAlignment="1">
      <alignment horizontal="center" wrapText="1"/>
    </xf>
    <xf numFmtId="165" fontId="3" fillId="15" borderId="20" xfId="3" applyNumberFormat="1" applyFont="1" applyFill="1" applyBorder="1" applyAlignment="1">
      <alignment vertical="center"/>
    </xf>
    <xf numFmtId="0" fontId="3" fillId="0" borderId="29" xfId="0" applyFont="1" applyBorder="1" applyAlignment="1">
      <alignment horizontal="center" vertical="center"/>
    </xf>
    <xf numFmtId="165" fontId="27" fillId="0" borderId="20" xfId="3" applyNumberFormat="1" applyFont="1" applyFill="1" applyBorder="1" applyAlignment="1">
      <alignment vertical="center" wrapText="1"/>
    </xf>
    <xf numFmtId="41" fontId="9" fillId="8" borderId="20" xfId="2" applyNumberFormat="1" applyFont="1" applyFill="1" applyBorder="1" applyAlignment="1">
      <alignment horizontal="left" vertical="center" wrapText="1"/>
    </xf>
    <xf numFmtId="0" fontId="2" fillId="8" borderId="20" xfId="2" applyFont="1" applyFill="1" applyBorder="1" applyAlignment="1">
      <alignment horizontal="left" vertical="center" wrapText="1"/>
    </xf>
    <xf numFmtId="0" fontId="2" fillId="8" borderId="20" xfId="2" applyFont="1" applyFill="1" applyBorder="1" applyAlignment="1">
      <alignment horizontal="center" vertical="center" wrapText="1"/>
    </xf>
    <xf numFmtId="165" fontId="2" fillId="8" borderId="20" xfId="2" applyNumberFormat="1" applyFont="1" applyFill="1" applyBorder="1" applyAlignment="1">
      <alignment vertical="center"/>
    </xf>
    <xf numFmtId="9" fontId="2" fillId="8" borderId="20" xfId="10" applyFont="1" applyFill="1" applyBorder="1" applyAlignment="1">
      <alignment horizontal="center" vertical="center" wrapText="1"/>
    </xf>
    <xf numFmtId="165" fontId="9" fillId="8" borderId="20" xfId="3" applyNumberFormat="1" applyFont="1" applyFill="1" applyBorder="1" applyAlignment="1">
      <alignment horizontal="right" vertical="center"/>
    </xf>
    <xf numFmtId="0" fontId="9" fillId="8" borderId="20" xfId="2" applyFont="1" applyFill="1" applyBorder="1" applyAlignment="1">
      <alignment horizontal="center" vertical="center"/>
    </xf>
    <xf numFmtId="0" fontId="3" fillId="8" borderId="20" xfId="0" applyFont="1" applyFill="1" applyBorder="1" applyAlignment="1">
      <alignment horizontal="center" vertical="center"/>
    </xf>
    <xf numFmtId="41" fontId="9" fillId="0" borderId="29" xfId="2" applyNumberFormat="1" applyFont="1" applyBorder="1" applyAlignment="1">
      <alignment horizontal="left" vertical="center" wrapText="1"/>
    </xf>
    <xf numFmtId="0" fontId="9" fillId="0" borderId="29" xfId="2" applyFont="1" applyBorder="1" applyAlignment="1">
      <alignment horizontal="left" vertical="center" wrapText="1"/>
    </xf>
    <xf numFmtId="0" fontId="9" fillId="0" borderId="29" xfId="2" applyFont="1" applyBorder="1" applyAlignment="1">
      <alignment horizontal="center" vertical="center" wrapText="1"/>
    </xf>
    <xf numFmtId="165" fontId="9" fillId="0" borderId="29" xfId="2" applyNumberFormat="1" applyFont="1" applyBorder="1" applyAlignment="1">
      <alignment vertical="center"/>
    </xf>
    <xf numFmtId="0" fontId="9" fillId="0" borderId="29" xfId="10" applyNumberFormat="1" applyFont="1" applyFill="1" applyBorder="1" applyAlignment="1">
      <alignment horizontal="center" vertical="center" wrapText="1"/>
    </xf>
    <xf numFmtId="9" fontId="9" fillId="0" borderId="29" xfId="10" applyFont="1" applyFill="1" applyBorder="1" applyAlignment="1">
      <alignment horizontal="center" vertical="center" wrapText="1"/>
    </xf>
    <xf numFmtId="165" fontId="9" fillId="0" borderId="29" xfId="2" applyNumberFormat="1" applyFont="1" applyBorder="1" applyAlignment="1">
      <alignment horizontal="right" vertical="center"/>
    </xf>
    <xf numFmtId="0" fontId="3" fillId="15" borderId="30" xfId="0" applyFont="1" applyFill="1" applyBorder="1" applyAlignment="1">
      <alignment horizontal="left" vertical="center"/>
    </xf>
    <xf numFmtId="0" fontId="3" fillId="15" borderId="36" xfId="0" applyFont="1" applyFill="1" applyBorder="1" applyAlignment="1">
      <alignment horizontal="left" vertical="center"/>
    </xf>
    <xf numFmtId="165" fontId="2" fillId="8" borderId="36" xfId="2" applyNumberFormat="1" applyFont="1" applyFill="1" applyBorder="1" applyAlignment="1">
      <alignment vertical="center"/>
    </xf>
    <xf numFmtId="41" fontId="2" fillId="15" borderId="29" xfId="2" applyNumberFormat="1" applyFont="1" applyFill="1" applyBorder="1" applyAlignment="1">
      <alignment horizontal="left" vertical="center" wrapText="1"/>
    </xf>
    <xf numFmtId="0" fontId="2" fillId="15" borderId="29" xfId="2" applyFont="1" applyFill="1" applyBorder="1" applyAlignment="1">
      <alignment horizontal="left" vertical="center" wrapText="1"/>
    </xf>
    <xf numFmtId="0" fontId="2" fillId="15" borderId="29" xfId="2" applyFont="1" applyFill="1" applyBorder="1" applyAlignment="1">
      <alignment horizontal="center" vertical="center" wrapText="1"/>
    </xf>
    <xf numFmtId="165" fontId="2" fillId="15" borderId="29" xfId="2" applyNumberFormat="1" applyFont="1" applyFill="1" applyBorder="1" applyAlignment="1">
      <alignment vertical="center"/>
    </xf>
    <xf numFmtId="0" fontId="9" fillId="5" borderId="20" xfId="0" applyFont="1" applyFill="1" applyBorder="1" applyAlignment="1">
      <alignment wrapText="1"/>
    </xf>
    <xf numFmtId="165" fontId="9" fillId="8" borderId="20" xfId="3" applyNumberFormat="1" applyFont="1" applyFill="1" applyBorder="1" applyAlignment="1">
      <alignment vertical="center"/>
    </xf>
    <xf numFmtId="0" fontId="9" fillId="15" borderId="29" xfId="2" applyFont="1" applyFill="1" applyBorder="1" applyAlignment="1">
      <alignment horizontal="center" vertical="center"/>
    </xf>
    <xf numFmtId="0" fontId="9" fillId="15" borderId="48" xfId="2" applyFont="1" applyFill="1" applyBorder="1" applyAlignment="1">
      <alignment horizontal="center" vertical="center"/>
    </xf>
    <xf numFmtId="0" fontId="2" fillId="15" borderId="51" xfId="2" applyFont="1" applyFill="1" applyBorder="1" applyAlignment="1">
      <alignment horizontal="center" vertical="center" wrapText="1"/>
    </xf>
    <xf numFmtId="165" fontId="2" fillId="15" borderId="51" xfId="2" applyNumberFormat="1" applyFont="1" applyFill="1" applyBorder="1" applyAlignment="1">
      <alignment vertical="center"/>
    </xf>
    <xf numFmtId="0" fontId="9" fillId="0" borderId="36" xfId="2" applyFont="1" applyBorder="1" applyAlignment="1">
      <alignment horizontal="left" vertical="center" wrapText="1"/>
    </xf>
    <xf numFmtId="0" fontId="2" fillId="15" borderId="25" xfId="2" applyFont="1" applyFill="1" applyBorder="1" applyAlignment="1">
      <alignment horizontal="left" vertical="center" wrapText="1"/>
    </xf>
    <xf numFmtId="0" fontId="9" fillId="15" borderId="51" xfId="2" applyFont="1" applyFill="1" applyBorder="1" applyAlignment="1">
      <alignment horizontal="center" vertical="center"/>
    </xf>
    <xf numFmtId="0" fontId="9" fillId="0" borderId="20" xfId="0" applyFont="1" applyBorder="1" applyAlignment="1">
      <alignment vertical="center" wrapText="1"/>
    </xf>
    <xf numFmtId="0" fontId="26" fillId="20" borderId="34" xfId="0" applyFont="1" applyFill="1" applyBorder="1" applyAlignment="1">
      <alignment horizontal="center" vertical="center"/>
    </xf>
    <xf numFmtId="0" fontId="9" fillId="8" borderId="20" xfId="2" applyFont="1" applyFill="1" applyBorder="1" applyAlignment="1">
      <alignment horizontal="justify" vertical="center" wrapText="1"/>
    </xf>
    <xf numFmtId="165" fontId="9" fillId="0" borderId="32" xfId="2" applyNumberFormat="1" applyFont="1" applyBorder="1" applyAlignment="1">
      <alignment horizontal="right" vertical="center"/>
    </xf>
    <xf numFmtId="165" fontId="9" fillId="0" borderId="32" xfId="3" applyNumberFormat="1" applyFont="1" applyFill="1" applyBorder="1" applyAlignment="1">
      <alignment vertical="center"/>
    </xf>
    <xf numFmtId="165" fontId="2" fillId="15" borderId="32" xfId="3" applyNumberFormat="1" applyFont="1" applyFill="1" applyBorder="1" applyAlignment="1">
      <alignment vertical="center"/>
    </xf>
    <xf numFmtId="41" fontId="9" fillId="0" borderId="16" xfId="2" applyNumberFormat="1" applyFont="1" applyBorder="1" applyAlignment="1">
      <alignment horizontal="left" vertical="center" wrapText="1"/>
    </xf>
    <xf numFmtId="0" fontId="9" fillId="0" borderId="16" xfId="2" applyFont="1" applyBorder="1" applyAlignment="1">
      <alignment horizontal="left" vertical="center" wrapText="1"/>
    </xf>
    <xf numFmtId="0" fontId="9" fillId="0" borderId="16" xfId="2" applyFont="1" applyBorder="1" applyAlignment="1">
      <alignment horizontal="center" vertical="center" wrapText="1"/>
    </xf>
    <xf numFmtId="165" fontId="9" fillId="0" borderId="16" xfId="2" applyNumberFormat="1" applyFont="1" applyBorder="1" applyAlignment="1">
      <alignment vertical="center"/>
    </xf>
    <xf numFmtId="0" fontId="9" fillId="0" borderId="16" xfId="10" applyNumberFormat="1" applyFont="1" applyFill="1" applyBorder="1" applyAlignment="1">
      <alignment horizontal="center" vertical="center" wrapText="1"/>
    </xf>
    <xf numFmtId="9" fontId="9" fillId="0" borderId="16" xfId="10" applyFont="1" applyFill="1" applyBorder="1" applyAlignment="1">
      <alignment horizontal="center" vertical="center" wrapText="1"/>
    </xf>
    <xf numFmtId="165" fontId="9" fillId="0" borderId="52" xfId="2" applyNumberFormat="1" applyFont="1" applyBorder="1" applyAlignment="1">
      <alignment horizontal="right" vertical="center"/>
    </xf>
    <xf numFmtId="165" fontId="9" fillId="0" borderId="20" xfId="3" applyNumberFormat="1" applyFont="1" applyBorder="1" applyAlignment="1">
      <alignment vertical="center"/>
    </xf>
    <xf numFmtId="0" fontId="9" fillId="8" borderId="0" xfId="16" applyFont="1" applyFill="1" applyAlignment="1">
      <alignment horizontal="center" vertical="center" wrapText="1"/>
    </xf>
    <xf numFmtId="165" fontId="3" fillId="0" borderId="20" xfId="3" applyNumberFormat="1" applyFont="1" applyFill="1" applyBorder="1" applyAlignment="1">
      <alignment vertical="center"/>
    </xf>
    <xf numFmtId="165" fontId="9" fillId="8" borderId="20" xfId="2" applyNumberFormat="1" applyFont="1" applyFill="1" applyBorder="1" applyAlignment="1">
      <alignment horizontal="justify" vertical="center" wrapText="1"/>
    </xf>
    <xf numFmtId="0" fontId="2" fillId="15" borderId="20" xfId="10" applyNumberFormat="1" applyFont="1" applyFill="1" applyBorder="1" applyAlignment="1">
      <alignment horizontal="center" vertical="center" wrapText="1"/>
    </xf>
    <xf numFmtId="165" fontId="4" fillId="15" borderId="20" xfId="3" applyNumberFormat="1" applyFont="1" applyFill="1" applyBorder="1" applyAlignment="1">
      <alignment vertical="center"/>
    </xf>
    <xf numFmtId="0" fontId="4" fillId="15" borderId="20" xfId="0" applyFont="1" applyFill="1" applyBorder="1"/>
    <xf numFmtId="165" fontId="4" fillId="15" borderId="20" xfId="0" applyNumberFormat="1" applyFont="1" applyFill="1" applyBorder="1"/>
    <xf numFmtId="9" fontId="4" fillId="15" borderId="20" xfId="24" applyFont="1" applyFill="1" applyBorder="1" applyAlignment="1">
      <alignment horizontal="center"/>
    </xf>
    <xf numFmtId="0" fontId="3" fillId="0" borderId="20" xfId="0" applyFont="1" applyBorder="1"/>
    <xf numFmtId="165" fontId="3" fillId="0" borderId="20" xfId="0" applyNumberFormat="1" applyFont="1" applyBorder="1"/>
    <xf numFmtId="9" fontId="3" fillId="0" borderId="20" xfId="24" applyFont="1" applyBorder="1" applyAlignment="1">
      <alignment horizontal="center" vertical="center"/>
    </xf>
    <xf numFmtId="0" fontId="3" fillId="0" borderId="0" xfId="0" applyFont="1" applyAlignment="1">
      <alignment horizontal="center"/>
    </xf>
    <xf numFmtId="9" fontId="4" fillId="8" borderId="0" xfId="24" applyFont="1" applyFill="1" applyBorder="1" applyAlignment="1">
      <alignment horizontal="center"/>
    </xf>
    <xf numFmtId="0" fontId="9" fillId="8" borderId="20" xfId="2" applyFont="1" applyFill="1" applyBorder="1" applyAlignment="1">
      <alignment horizontal="left" vertical="center" wrapText="1"/>
    </xf>
    <xf numFmtId="0" fontId="9" fillId="8" borderId="20" xfId="2" applyFont="1" applyFill="1" applyBorder="1" applyAlignment="1">
      <alignment horizontal="center" vertical="center" wrapText="1"/>
    </xf>
    <xf numFmtId="165" fontId="9" fillId="8" borderId="20" xfId="2" applyNumberFormat="1" applyFont="1" applyFill="1" applyBorder="1" applyAlignment="1">
      <alignment vertical="center"/>
    </xf>
    <xf numFmtId="0" fontId="9" fillId="8" borderId="20" xfId="10" applyNumberFormat="1" applyFont="1" applyFill="1" applyBorder="1" applyAlignment="1">
      <alignment horizontal="center" vertical="center" wrapText="1"/>
    </xf>
    <xf numFmtId="9" fontId="9" fillId="8" borderId="20" xfId="10" applyFont="1" applyFill="1" applyBorder="1" applyAlignment="1">
      <alignment horizontal="center" vertical="center" wrapText="1"/>
    </xf>
    <xf numFmtId="0" fontId="3" fillId="8" borderId="20" xfId="2" applyFont="1" applyFill="1" applyBorder="1"/>
    <xf numFmtId="0" fontId="3" fillId="0" borderId="20" xfId="2" applyFont="1" applyBorder="1" applyAlignment="1">
      <alignment horizontal="left" vertical="center" wrapText="1"/>
    </xf>
    <xf numFmtId="165" fontId="27" fillId="8" borderId="20" xfId="3" applyNumberFormat="1" applyFont="1" applyFill="1" applyBorder="1" applyAlignment="1">
      <alignment vertical="center" wrapText="1"/>
    </xf>
    <xf numFmtId="165" fontId="9" fillId="8" borderId="20" xfId="2" applyNumberFormat="1" applyFont="1" applyFill="1" applyBorder="1" applyAlignment="1">
      <alignment horizontal="right" vertical="center"/>
    </xf>
    <xf numFmtId="0" fontId="9" fillId="0" borderId="20" xfId="3" applyNumberFormat="1" applyFont="1" applyFill="1" applyBorder="1" applyAlignment="1">
      <alignment horizontal="center" vertical="center"/>
    </xf>
    <xf numFmtId="9" fontId="4" fillId="15" borderId="20" xfId="24" applyFont="1" applyFill="1" applyBorder="1" applyAlignment="1">
      <alignment horizontal="left"/>
    </xf>
    <xf numFmtId="9" fontId="31" fillId="15" borderId="53" xfId="10" applyFont="1" applyFill="1" applyBorder="1" applyAlignment="1">
      <alignment horizontal="center" vertical="center" wrapText="1"/>
    </xf>
    <xf numFmtId="9" fontId="3" fillId="0" borderId="53" xfId="10" applyFont="1" applyBorder="1" applyAlignment="1">
      <alignment horizontal="center" vertical="center"/>
    </xf>
    <xf numFmtId="0" fontId="26" fillId="20" borderId="7" xfId="16" applyFont="1" applyFill="1" applyBorder="1" applyAlignment="1">
      <alignment horizontal="center" vertical="center" wrapText="1"/>
    </xf>
    <xf numFmtId="0" fontId="3" fillId="8" borderId="7" xfId="25" applyFont="1" applyFill="1" applyBorder="1" applyAlignment="1">
      <alignment horizontal="center" vertical="center" wrapText="1"/>
    </xf>
    <xf numFmtId="0" fontId="5" fillId="11" borderId="15" xfId="25" applyFont="1" applyFill="1" applyBorder="1" applyAlignment="1">
      <alignment horizontal="justify" vertical="center" wrapText="1"/>
    </xf>
    <xf numFmtId="0" fontId="5" fillId="0" borderId="15" xfId="25" applyFont="1" applyBorder="1" applyAlignment="1">
      <alignment horizontal="justify" vertical="center" wrapText="1"/>
    </xf>
    <xf numFmtId="0" fontId="3" fillId="11" borderId="7" xfId="26" applyFont="1" applyFill="1" applyBorder="1" applyAlignment="1">
      <alignment horizontal="center" vertical="center" wrapText="1"/>
    </xf>
    <xf numFmtId="0" fontId="3" fillId="0" borderId="7" xfId="26" applyFont="1" applyBorder="1" applyAlignment="1">
      <alignment horizontal="center" vertical="center" wrapText="1"/>
    </xf>
    <xf numFmtId="0" fontId="3" fillId="0" borderId="7" xfId="26" applyFont="1" applyBorder="1" applyAlignment="1">
      <alignment horizontal="justify" vertical="center" wrapText="1"/>
    </xf>
    <xf numFmtId="0" fontId="3" fillId="11" borderId="7" xfId="26" applyFont="1" applyFill="1" applyBorder="1" applyAlignment="1">
      <alignment horizontal="justify" vertical="center" wrapText="1"/>
    </xf>
    <xf numFmtId="166" fontId="3" fillId="0" borderId="0" xfId="1" applyNumberFormat="1" applyFont="1"/>
    <xf numFmtId="167" fontId="26" fillId="20" borderId="20" xfId="24" applyNumberFormat="1" applyFont="1" applyFill="1" applyBorder="1" applyAlignment="1">
      <alignment horizontal="center" vertical="center"/>
    </xf>
    <xf numFmtId="0" fontId="9" fillId="8" borderId="31" xfId="2" applyFont="1" applyFill="1" applyBorder="1" applyAlignment="1">
      <alignment horizontal="center" vertical="center" wrapText="1"/>
    </xf>
    <xf numFmtId="0" fontId="9" fillId="8" borderId="31" xfId="10" applyNumberFormat="1" applyFont="1" applyFill="1" applyBorder="1" applyAlignment="1">
      <alignment horizontal="center" vertical="center" wrapText="1"/>
    </xf>
    <xf numFmtId="9" fontId="9" fillId="8" borderId="31" xfId="10" applyFont="1" applyFill="1" applyBorder="1" applyAlignment="1">
      <alignment horizontal="center" vertical="center" wrapText="1"/>
    </xf>
    <xf numFmtId="165" fontId="9" fillId="8" borderId="31" xfId="2" applyNumberFormat="1" applyFont="1" applyFill="1" applyBorder="1" applyAlignment="1">
      <alignment horizontal="right" vertical="center"/>
    </xf>
    <xf numFmtId="165" fontId="9" fillId="8" borderId="31" xfId="3" applyNumberFormat="1" applyFont="1" applyFill="1" applyBorder="1" applyAlignment="1">
      <alignment vertical="center" wrapText="1"/>
    </xf>
    <xf numFmtId="0" fontId="9" fillId="8" borderId="31" xfId="2" applyFont="1" applyFill="1" applyBorder="1" applyAlignment="1">
      <alignment horizontal="left" vertical="center" wrapText="1"/>
    </xf>
    <xf numFmtId="0" fontId="3" fillId="8" borderId="31" xfId="0" applyFont="1" applyFill="1" applyBorder="1" applyAlignment="1">
      <alignment horizontal="center"/>
    </xf>
    <xf numFmtId="0" fontId="9" fillId="8" borderId="31" xfId="0" applyFont="1" applyFill="1" applyBorder="1" applyAlignment="1">
      <alignment horizontal="center"/>
    </xf>
    <xf numFmtId="0" fontId="27" fillId="8" borderId="31" xfId="0" applyFont="1" applyFill="1" applyBorder="1" applyAlignment="1">
      <alignment horizontal="center" wrapText="1"/>
    </xf>
    <xf numFmtId="0" fontId="9" fillId="8" borderId="31" xfId="0" applyFont="1" applyFill="1" applyBorder="1" applyAlignment="1">
      <alignment horizontal="center" vertical="center" wrapText="1"/>
    </xf>
    <xf numFmtId="0" fontId="9" fillId="8" borderId="31" xfId="2" applyFont="1" applyFill="1" applyBorder="1" applyAlignment="1">
      <alignment horizontal="center" wrapText="1"/>
    </xf>
    <xf numFmtId="165" fontId="9" fillId="8" borderId="20" xfId="3" applyNumberFormat="1" applyFont="1" applyFill="1" applyBorder="1" applyAlignment="1">
      <alignment vertical="center" wrapText="1"/>
    </xf>
    <xf numFmtId="0" fontId="9" fillId="8" borderId="20" xfId="0" applyFont="1" applyFill="1" applyBorder="1" applyAlignment="1">
      <alignment wrapText="1"/>
    </xf>
    <xf numFmtId="0" fontId="11" fillId="8" borderId="20" xfId="15" applyFill="1" applyBorder="1" applyAlignment="1">
      <alignment horizontal="left" vertical="center" wrapText="1"/>
    </xf>
    <xf numFmtId="0" fontId="11" fillId="8" borderId="20" xfId="15" applyFill="1" applyBorder="1" applyAlignment="1">
      <alignment vertical="center" wrapText="1"/>
    </xf>
    <xf numFmtId="0" fontId="11" fillId="21" borderId="20" xfId="15" applyFill="1" applyBorder="1" applyAlignment="1">
      <alignment vertical="center" wrapText="1"/>
    </xf>
    <xf numFmtId="0" fontId="11" fillId="8" borderId="20" xfId="15" applyFill="1" applyBorder="1" applyAlignment="1">
      <alignment horizontal="left" vertical="top" wrapText="1"/>
    </xf>
    <xf numFmtId="0" fontId="11" fillId="21" borderId="20" xfId="15" applyFill="1" applyBorder="1" applyAlignment="1">
      <alignment horizontal="left" vertical="top" wrapText="1"/>
    </xf>
    <xf numFmtId="0" fontId="36" fillId="0" borderId="0" xfId="0" applyFont="1"/>
    <xf numFmtId="0" fontId="8" fillId="18" borderId="20" xfId="0" applyFont="1" applyFill="1" applyBorder="1" applyAlignment="1">
      <alignment horizontal="center" vertical="center" wrapText="1"/>
    </xf>
    <xf numFmtId="0" fontId="11" fillId="0" borderId="20" xfId="0" applyFont="1" applyBorder="1" applyAlignment="1">
      <alignment horizontal="center" vertical="center" wrapText="1"/>
    </xf>
    <xf numFmtId="10" fontId="11" fillId="0" borderId="20" xfId="0" applyNumberFormat="1" applyFont="1" applyBorder="1" applyAlignment="1">
      <alignment horizontal="center" vertical="center" wrapText="1"/>
    </xf>
    <xf numFmtId="0" fontId="11" fillId="0" borderId="20" xfId="0" applyFont="1" applyBorder="1" applyAlignment="1">
      <alignment horizontal="right" vertical="center" wrapText="1"/>
    </xf>
    <xf numFmtId="9" fontId="11" fillId="0" borderId="20" xfId="0" applyNumberFormat="1" applyFont="1" applyBorder="1" applyAlignment="1">
      <alignment horizontal="center" vertical="center" wrapText="1"/>
    </xf>
    <xf numFmtId="9" fontId="13" fillId="0" borderId="20" xfId="0" applyNumberFormat="1" applyFont="1" applyBorder="1" applyAlignment="1">
      <alignment horizontal="center"/>
    </xf>
    <xf numFmtId="3" fontId="13" fillId="0" borderId="20" xfId="0" applyNumberFormat="1" applyFont="1" applyBorder="1"/>
    <xf numFmtId="3" fontId="13" fillId="15" borderId="20" xfId="0" applyNumberFormat="1" applyFont="1" applyFill="1" applyBorder="1"/>
    <xf numFmtId="9" fontId="9" fillId="8" borderId="31" xfId="0" applyNumberFormat="1" applyFont="1" applyFill="1" applyBorder="1" applyAlignment="1">
      <alignment horizontal="center" wrapText="1"/>
    </xf>
    <xf numFmtId="0" fontId="27" fillId="8" borderId="31" xfId="0" applyFont="1" applyFill="1" applyBorder="1"/>
    <xf numFmtId="0" fontId="3" fillId="8" borderId="31" xfId="0" applyFont="1" applyFill="1" applyBorder="1"/>
    <xf numFmtId="0" fontId="3" fillId="8" borderId="7" xfId="26" applyFont="1" applyFill="1" applyBorder="1" applyAlignment="1">
      <alignment horizontal="center" vertical="center" wrapText="1"/>
    </xf>
    <xf numFmtId="0" fontId="6" fillId="7" borderId="0" xfId="0" applyFont="1" applyFill="1" applyAlignment="1">
      <alignment wrapText="1"/>
    </xf>
    <xf numFmtId="3" fontId="11" fillId="15" borderId="0" xfId="0" applyNumberFormat="1" applyFont="1" applyFill="1" applyAlignment="1">
      <alignment horizontal="center" wrapText="1"/>
    </xf>
    <xf numFmtId="0" fontId="10" fillId="0" borderId="0" xfId="7"/>
    <xf numFmtId="0" fontId="38" fillId="20" borderId="20" xfId="7" applyFont="1" applyFill="1" applyBorder="1" applyAlignment="1">
      <alignment horizontal="center" vertical="center"/>
    </xf>
    <xf numFmtId="0" fontId="38" fillId="20" borderId="20" xfId="7" applyFont="1" applyFill="1" applyBorder="1" applyAlignment="1">
      <alignment horizontal="center" vertical="center" wrapText="1"/>
    </xf>
    <xf numFmtId="3" fontId="38" fillId="20" borderId="20" xfId="7" applyNumberFormat="1" applyFont="1" applyFill="1" applyBorder="1" applyAlignment="1">
      <alignment horizontal="center" vertical="center"/>
    </xf>
    <xf numFmtId="0" fontId="45" fillId="8" borderId="31" xfId="3" applyNumberFormat="1" applyFont="1" applyFill="1" applyBorder="1" applyAlignment="1">
      <alignment horizontal="justify" vertical="center" wrapText="1"/>
    </xf>
    <xf numFmtId="165" fontId="45" fillId="8" borderId="31" xfId="3" applyNumberFormat="1" applyFont="1" applyFill="1" applyBorder="1" applyAlignment="1">
      <alignment vertical="center" wrapText="1"/>
    </xf>
    <xf numFmtId="10" fontId="45" fillId="8" borderId="31" xfId="10" applyNumberFormat="1" applyFont="1" applyFill="1" applyBorder="1" applyAlignment="1">
      <alignment horizontal="center" vertical="center" wrapText="1"/>
    </xf>
    <xf numFmtId="3" fontId="38" fillId="20" borderId="20" xfId="7" applyNumberFormat="1" applyFont="1" applyFill="1" applyBorder="1" applyAlignment="1">
      <alignment horizontal="right" vertical="center" wrapText="1"/>
    </xf>
    <xf numFmtId="9" fontId="38" fillId="20" borderId="20" xfId="28" applyFont="1" applyFill="1" applyBorder="1" applyAlignment="1">
      <alignment horizontal="center" vertical="center" wrapText="1"/>
    </xf>
    <xf numFmtId="165" fontId="38" fillId="20" borderId="20" xfId="7" applyNumberFormat="1" applyFont="1" applyFill="1" applyBorder="1" applyAlignment="1">
      <alignment horizontal="center" vertical="center"/>
    </xf>
    <xf numFmtId="0" fontId="10" fillId="0" borderId="0" xfId="7" applyAlignment="1">
      <alignment vertical="center"/>
    </xf>
    <xf numFmtId="0" fontId="10" fillId="8" borderId="0" xfId="7" applyFill="1"/>
    <xf numFmtId="167" fontId="0" fillId="0" borderId="0" xfId="0" applyNumberFormat="1"/>
    <xf numFmtId="9" fontId="38" fillId="20" borderId="20" xfId="28" applyFont="1" applyFill="1" applyBorder="1" applyAlignment="1">
      <alignment horizontal="center" vertical="center"/>
    </xf>
    <xf numFmtId="0" fontId="39" fillId="15" borderId="20" xfId="3" applyNumberFormat="1" applyFont="1" applyFill="1" applyBorder="1" applyAlignment="1">
      <alignment horizontal="justify" vertical="center" wrapText="1"/>
    </xf>
    <xf numFmtId="165" fontId="39" fillId="15" borderId="20" xfId="3" applyNumberFormat="1" applyFont="1" applyFill="1" applyBorder="1" applyAlignment="1">
      <alignment vertical="center" wrapText="1"/>
    </xf>
    <xf numFmtId="9" fontId="46" fillId="15" borderId="20" xfId="10" applyFont="1" applyFill="1" applyBorder="1" applyAlignment="1">
      <alignment horizontal="center" vertical="center" wrapText="1"/>
    </xf>
    <xf numFmtId="165" fontId="46" fillId="15" borderId="20" xfId="3" applyNumberFormat="1" applyFont="1" applyFill="1" applyBorder="1" applyAlignment="1">
      <alignment vertical="center" wrapText="1"/>
    </xf>
    <xf numFmtId="0" fontId="40" fillId="0" borderId="20" xfId="3" applyNumberFormat="1" applyFont="1" applyFill="1" applyBorder="1" applyAlignment="1">
      <alignment horizontal="justify" vertical="center" wrapText="1"/>
    </xf>
    <xf numFmtId="165" fontId="40" fillId="0" borderId="20" xfId="3" applyNumberFormat="1" applyFont="1" applyFill="1" applyBorder="1" applyAlignment="1">
      <alignment horizontal="justify" vertical="center" wrapText="1"/>
    </xf>
    <xf numFmtId="9" fontId="47" fillId="0" borderId="20" xfId="10" applyFont="1" applyFill="1" applyBorder="1" applyAlignment="1">
      <alignment horizontal="center" vertical="center"/>
    </xf>
    <xf numFmtId="165" fontId="47" fillId="0" borderId="20" xfId="3" applyNumberFormat="1" applyFont="1" applyFill="1" applyBorder="1" applyAlignment="1">
      <alignment vertical="center"/>
    </xf>
    <xf numFmtId="165" fontId="39" fillId="15" borderId="20" xfId="3" applyNumberFormat="1" applyFont="1" applyFill="1" applyBorder="1" applyAlignment="1">
      <alignment horizontal="justify" vertical="center" wrapText="1"/>
    </xf>
    <xf numFmtId="165" fontId="43" fillId="15" borderId="20" xfId="3" applyNumberFormat="1" applyFont="1" applyFill="1" applyBorder="1" applyAlignment="1">
      <alignment vertical="center"/>
    </xf>
    <xf numFmtId="165" fontId="40" fillId="0" borderId="20" xfId="3" applyNumberFormat="1" applyFont="1" applyFill="1" applyBorder="1" applyAlignment="1">
      <alignment vertical="center" wrapText="1"/>
    </xf>
    <xf numFmtId="165" fontId="42" fillId="0" borderId="20" xfId="3" applyNumberFormat="1" applyFont="1" applyFill="1" applyBorder="1" applyAlignment="1">
      <alignment vertical="center"/>
    </xf>
    <xf numFmtId="165" fontId="40" fillId="8" borderId="20" xfId="3" applyNumberFormat="1" applyFont="1" applyFill="1" applyBorder="1" applyAlignment="1">
      <alignment horizontal="justify" vertical="center" wrapText="1"/>
    </xf>
    <xf numFmtId="165" fontId="40" fillId="8" borderId="20" xfId="3" applyNumberFormat="1" applyFont="1" applyFill="1" applyBorder="1" applyAlignment="1">
      <alignment vertical="center" wrapText="1"/>
    </xf>
    <xf numFmtId="165" fontId="42" fillId="8" borderId="20" xfId="3" applyNumberFormat="1" applyFont="1" applyFill="1" applyBorder="1" applyAlignment="1">
      <alignment vertical="center"/>
    </xf>
    <xf numFmtId="0" fontId="44" fillId="8" borderId="20" xfId="3" applyNumberFormat="1" applyFont="1" applyFill="1" applyBorder="1" applyAlignment="1">
      <alignment horizontal="center" vertical="center" wrapText="1"/>
    </xf>
    <xf numFmtId="10" fontId="44" fillId="8" borderId="20" xfId="10" applyNumberFormat="1" applyFont="1" applyFill="1" applyBorder="1" applyAlignment="1">
      <alignment horizontal="center" vertical="center" wrapText="1"/>
    </xf>
    <xf numFmtId="9" fontId="44" fillId="8" borderId="20" xfId="10" applyFont="1" applyFill="1" applyBorder="1" applyAlignment="1">
      <alignment horizontal="center" vertical="center" wrapText="1"/>
    </xf>
    <xf numFmtId="9" fontId="48" fillId="14" borderId="20" xfId="10" applyFont="1" applyFill="1" applyBorder="1" applyAlignment="1">
      <alignment horizontal="center" vertical="center" wrapText="1"/>
    </xf>
    <xf numFmtId="167" fontId="49" fillId="8" borderId="20" xfId="10" applyNumberFormat="1" applyFont="1" applyFill="1" applyBorder="1" applyAlignment="1">
      <alignment horizontal="center" vertical="center" wrapText="1"/>
    </xf>
    <xf numFmtId="165" fontId="4" fillId="14" borderId="20" xfId="3" applyNumberFormat="1" applyFont="1" applyFill="1" applyBorder="1" applyAlignment="1">
      <alignment horizontal="center" vertical="center" wrapText="1"/>
    </xf>
    <xf numFmtId="9" fontId="41" fillId="10" borderId="20" xfId="10" applyFont="1" applyFill="1" applyBorder="1" applyAlignment="1">
      <alignment horizontal="center" vertical="center" wrapText="1"/>
    </xf>
    <xf numFmtId="10" fontId="41" fillId="25" borderId="20" xfId="10" applyNumberFormat="1" applyFont="1" applyFill="1" applyBorder="1" applyAlignment="1">
      <alignment horizontal="center" vertical="center" wrapText="1"/>
    </xf>
    <xf numFmtId="165" fontId="10" fillId="0" borderId="0" xfId="7" applyNumberFormat="1"/>
    <xf numFmtId="0" fontId="50" fillId="0" borderId="0" xfId="0" applyFont="1"/>
    <xf numFmtId="9" fontId="50" fillId="0" borderId="0" xfId="0" applyNumberFormat="1" applyFont="1"/>
    <xf numFmtId="0" fontId="50" fillId="8" borderId="7" xfId="0" applyFont="1" applyFill="1" applyBorder="1" applyAlignment="1">
      <alignment horizontal="justify" vertical="center"/>
    </xf>
    <xf numFmtId="0" fontId="50" fillId="8" borderId="7" xfId="0" applyFont="1" applyFill="1" applyBorder="1" applyAlignment="1">
      <alignment horizontal="justify" vertical="center" wrapText="1"/>
    </xf>
    <xf numFmtId="0" fontId="55" fillId="0" borderId="0" xfId="12" applyFont="1" applyAlignment="1">
      <alignment horizontal="left" vertical="center"/>
    </xf>
    <xf numFmtId="0" fontId="55" fillId="0" borderId="0" xfId="12" applyFont="1" applyAlignment="1">
      <alignment horizontal="left" vertical="center" wrapText="1"/>
    </xf>
    <xf numFmtId="0" fontId="56" fillId="20" borderId="20" xfId="0" applyFont="1" applyFill="1" applyBorder="1" applyAlignment="1">
      <alignment horizontal="left" vertical="center"/>
    </xf>
    <xf numFmtId="0" fontId="55" fillId="0" borderId="20" xfId="12" applyFont="1" applyBorder="1" applyAlignment="1">
      <alignment horizontal="justify" vertical="center" wrapText="1"/>
    </xf>
    <xf numFmtId="0" fontId="58" fillId="0" borderId="20" xfId="7" applyFont="1" applyBorder="1" applyAlignment="1">
      <alignment horizontal="justify" vertical="center"/>
    </xf>
    <xf numFmtId="0" fontId="57" fillId="0" borderId="0" xfId="12" applyFont="1" applyAlignment="1">
      <alignment horizontal="left" vertical="center"/>
    </xf>
    <xf numFmtId="0" fontId="57" fillId="0" borderId="20" xfId="7" applyFont="1" applyBorder="1" applyAlignment="1">
      <alignment horizontal="justify" vertical="center"/>
    </xf>
    <xf numFmtId="0" fontId="57" fillId="0" borderId="0" xfId="7" applyFont="1" applyAlignment="1">
      <alignment horizontal="justify" vertical="center"/>
    </xf>
    <xf numFmtId="0" fontId="57" fillId="0" borderId="0" xfId="7" applyFont="1" applyAlignment="1">
      <alignment horizontal="justify" vertical="center" wrapText="1"/>
    </xf>
    <xf numFmtId="0" fontId="55" fillId="0" borderId="0" xfId="12" applyFont="1" applyAlignment="1">
      <alignment horizontal="justify" vertical="center" wrapText="1"/>
    </xf>
    <xf numFmtId="0" fontId="56" fillId="20" borderId="20" xfId="0" applyFont="1" applyFill="1" applyBorder="1" applyAlignment="1">
      <alignment horizontal="left" vertical="center" wrapText="1"/>
    </xf>
    <xf numFmtId="0" fontId="57" fillId="0" borderId="20" xfId="5" applyFont="1" applyBorder="1" applyAlignment="1">
      <alignment vertical="center" wrapText="1"/>
    </xf>
    <xf numFmtId="0" fontId="57" fillId="0" borderId="0" xfId="5" applyFont="1" applyAlignment="1">
      <alignment vertical="center" wrapText="1"/>
    </xf>
    <xf numFmtId="0" fontId="55" fillId="8" borderId="0" xfId="12" applyFont="1" applyFill="1" applyAlignment="1">
      <alignment horizontal="left" vertical="center"/>
    </xf>
    <xf numFmtId="0" fontId="57" fillId="8" borderId="20" xfId="7" applyFont="1" applyFill="1" applyBorder="1" applyAlignment="1">
      <alignment horizontal="justify" vertical="center"/>
    </xf>
    <xf numFmtId="0" fontId="57" fillId="8" borderId="0" xfId="7" applyFont="1" applyFill="1" applyAlignment="1">
      <alignment horizontal="justify" vertical="center"/>
    </xf>
    <xf numFmtId="0" fontId="57" fillId="8" borderId="20" xfId="7" applyFont="1" applyFill="1" applyBorder="1" applyAlignment="1">
      <alignment horizontal="justify" vertical="center" wrapText="1"/>
    </xf>
    <xf numFmtId="0" fontId="57" fillId="8" borderId="0" xfId="7" applyFont="1" applyFill="1" applyAlignment="1">
      <alignment horizontal="justify" vertical="center" wrapText="1"/>
    </xf>
    <xf numFmtId="0" fontId="55" fillId="8" borderId="20" xfId="12" applyFont="1" applyFill="1" applyBorder="1" applyAlignment="1">
      <alignment horizontal="justify" vertical="center" wrapText="1"/>
    </xf>
    <xf numFmtId="0" fontId="55" fillId="0" borderId="0" xfId="12" applyFont="1" applyAlignment="1">
      <alignment horizontal="justify" vertical="center"/>
    </xf>
    <xf numFmtId="0" fontId="55" fillId="8" borderId="20" xfId="12" applyFont="1" applyFill="1" applyBorder="1" applyAlignment="1">
      <alignment horizontal="justify" vertical="center"/>
    </xf>
    <xf numFmtId="0" fontId="56" fillId="20" borderId="21" xfId="0" applyFont="1" applyFill="1" applyBorder="1" applyAlignment="1">
      <alignment horizontal="left" vertical="center"/>
    </xf>
    <xf numFmtId="0" fontId="57" fillId="8" borderId="20" xfId="2" applyFont="1" applyFill="1" applyBorder="1" applyAlignment="1">
      <alignment vertical="center" wrapText="1"/>
    </xf>
    <xf numFmtId="0" fontId="55" fillId="0" borderId="60" xfId="12" applyFont="1" applyBorder="1" applyAlignment="1">
      <alignment horizontal="left" vertical="center" wrapText="1"/>
    </xf>
    <xf numFmtId="0" fontId="55" fillId="0" borderId="1" xfId="12" applyFont="1" applyBorder="1" applyAlignment="1">
      <alignment horizontal="left" vertical="center" wrapText="1"/>
    </xf>
    <xf numFmtId="0" fontId="59" fillId="10" borderId="0" xfId="2" applyFont="1" applyFill="1" applyAlignment="1">
      <alignment horizontal="left" vertical="center" wrapText="1"/>
    </xf>
    <xf numFmtId="0" fontId="59" fillId="10" borderId="0" xfId="2" applyFont="1" applyFill="1" applyAlignment="1">
      <alignment horizontal="center" vertical="center"/>
    </xf>
    <xf numFmtId="0" fontId="60" fillId="10" borderId="0" xfId="2" applyFont="1" applyFill="1" applyAlignment="1">
      <alignment horizontal="left" vertical="center" wrapText="1"/>
    </xf>
    <xf numFmtId="0" fontId="60" fillId="10" borderId="0" xfId="2" applyFont="1" applyFill="1" applyAlignment="1">
      <alignment horizontal="center" vertical="center" wrapText="1"/>
    </xf>
    <xf numFmtId="0" fontId="55" fillId="10" borderId="0" xfId="12" applyFont="1" applyFill="1" applyAlignment="1">
      <alignment horizontal="left" vertical="center"/>
    </xf>
    <xf numFmtId="0" fontId="55" fillId="0" borderId="20" xfId="12" applyFont="1" applyBorder="1" applyAlignment="1">
      <alignment horizontal="justify" vertical="center"/>
    </xf>
    <xf numFmtId="0" fontId="52" fillId="0" borderId="0" xfId="3" applyNumberFormat="1" applyFont="1" applyBorder="1" applyAlignment="1">
      <alignment horizontal="justify" wrapText="1"/>
    </xf>
    <xf numFmtId="0" fontId="52" fillId="0" borderId="0" xfId="0" applyFont="1" applyAlignment="1">
      <alignment horizontal="center" wrapText="1"/>
    </xf>
    <xf numFmtId="10" fontId="52" fillId="0" borderId="0" xfId="0" applyNumberFormat="1" applyFont="1" applyAlignment="1">
      <alignment horizontal="center" wrapText="1"/>
    </xf>
    <xf numFmtId="165" fontId="50" fillId="0" borderId="0" xfId="3" applyNumberFormat="1" applyFont="1" applyBorder="1"/>
    <xf numFmtId="165" fontId="50" fillId="0" borderId="0" xfId="3" applyNumberFormat="1" applyFont="1" applyAlignment="1">
      <alignment horizontal="justify" wrapText="1"/>
    </xf>
    <xf numFmtId="165" fontId="50" fillId="0" borderId="0" xfId="3" applyNumberFormat="1" applyFont="1"/>
    <xf numFmtId="10" fontId="50" fillId="0" borderId="0" xfId="3" applyNumberFormat="1" applyFont="1"/>
    <xf numFmtId="0" fontId="53" fillId="20" borderId="20" xfId="0" applyFont="1" applyFill="1" applyBorder="1" applyAlignment="1">
      <alignment horizontal="center" vertical="center"/>
    </xf>
    <xf numFmtId="0" fontId="53" fillId="20" borderId="20" xfId="0" applyFont="1" applyFill="1" applyBorder="1" applyAlignment="1">
      <alignment horizontal="center" vertical="center" wrapText="1"/>
    </xf>
    <xf numFmtId="165" fontId="52" fillId="23" borderId="20" xfId="3" applyNumberFormat="1" applyFont="1" applyFill="1" applyBorder="1" applyAlignment="1">
      <alignment horizontal="center" vertical="center" wrapText="1"/>
    </xf>
    <xf numFmtId="0" fontId="52" fillId="15" borderId="20" xfId="0" applyFont="1" applyFill="1" applyBorder="1"/>
    <xf numFmtId="165" fontId="52" fillId="15" borderId="20" xfId="0" applyNumberFormat="1" applyFont="1" applyFill="1" applyBorder="1"/>
    <xf numFmtId="165" fontId="64" fillId="24" borderId="20" xfId="3" applyNumberFormat="1" applyFont="1" applyFill="1" applyBorder="1" applyAlignment="1">
      <alignment horizontal="justify" vertical="center" wrapText="1"/>
    </xf>
    <xf numFmtId="0" fontId="50" fillId="0" borderId="20" xfId="0" applyFont="1" applyBorder="1"/>
    <xf numFmtId="165" fontId="50" fillId="0" borderId="20" xfId="0" applyNumberFormat="1" applyFont="1" applyBorder="1"/>
    <xf numFmtId="165" fontId="65" fillId="0" borderId="20" xfId="3" applyNumberFormat="1" applyFont="1" applyFill="1" applyBorder="1" applyAlignment="1">
      <alignment horizontal="justify" vertical="center" wrapText="1"/>
    </xf>
    <xf numFmtId="165" fontId="53" fillId="20" borderId="20" xfId="0" applyNumberFormat="1" applyFont="1" applyFill="1" applyBorder="1" applyAlignment="1">
      <alignment horizontal="center" vertical="center"/>
    </xf>
    <xf numFmtId="165" fontId="54" fillId="14" borderId="20" xfId="3" applyNumberFormat="1" applyFont="1" applyFill="1" applyBorder="1" applyAlignment="1">
      <alignment horizontal="justify" vertical="center" wrapText="1"/>
    </xf>
    <xf numFmtId="43" fontId="50" fillId="0" borderId="0" xfId="27" applyFont="1"/>
    <xf numFmtId="10" fontId="50" fillId="0" borderId="0" xfId="24" applyNumberFormat="1" applyFont="1"/>
    <xf numFmtId="1" fontId="53" fillId="20" borderId="20" xfId="3" applyNumberFormat="1" applyFont="1" applyFill="1" applyBorder="1" applyAlignment="1">
      <alignment horizontal="center" vertical="center" wrapText="1"/>
    </xf>
    <xf numFmtId="165" fontId="53" fillId="20" borderId="20" xfId="3" applyNumberFormat="1" applyFont="1" applyFill="1" applyBorder="1" applyAlignment="1">
      <alignment horizontal="center" vertical="center" wrapText="1"/>
    </xf>
    <xf numFmtId="169" fontId="53" fillId="20" borderId="20" xfId="10" applyNumberFormat="1" applyFont="1" applyFill="1" applyBorder="1" applyAlignment="1">
      <alignment horizontal="center" vertical="center" wrapText="1"/>
    </xf>
    <xf numFmtId="10" fontId="52" fillId="15" borderId="20" xfId="24" applyNumberFormat="1" applyFont="1" applyFill="1" applyBorder="1" applyAlignment="1">
      <alignment horizontal="center"/>
    </xf>
    <xf numFmtId="10" fontId="50" fillId="0" borderId="20" xfId="24" applyNumberFormat="1" applyFont="1" applyBorder="1" applyAlignment="1">
      <alignment horizontal="center"/>
    </xf>
    <xf numFmtId="10" fontId="53" fillId="20" borderId="53" xfId="10" applyNumberFormat="1" applyFont="1" applyFill="1" applyBorder="1" applyAlignment="1">
      <alignment horizontal="center" vertical="center" wrapText="1"/>
    </xf>
    <xf numFmtId="0" fontId="52" fillId="15" borderId="20" xfId="0" applyFont="1" applyFill="1" applyBorder="1" applyAlignment="1">
      <alignment vertical="center"/>
    </xf>
    <xf numFmtId="165" fontId="52" fillId="15" borderId="20" xfId="0" applyNumberFormat="1" applyFont="1" applyFill="1" applyBorder="1" applyAlignment="1">
      <alignment vertical="center"/>
    </xf>
    <xf numFmtId="10" fontId="52" fillId="15" borderId="20" xfId="24" applyNumberFormat="1" applyFont="1" applyFill="1" applyBorder="1" applyAlignment="1">
      <alignment horizontal="center" vertical="center"/>
    </xf>
    <xf numFmtId="0" fontId="50" fillId="0" borderId="0" xfId="0" applyFont="1" applyAlignment="1">
      <alignment vertical="center"/>
    </xf>
    <xf numFmtId="0" fontId="50" fillId="0" borderId="20" xfId="0" applyFont="1" applyBorder="1" applyAlignment="1">
      <alignment vertical="center"/>
    </xf>
    <xf numFmtId="165" fontId="50" fillId="0" borderId="20" xfId="0" applyNumberFormat="1" applyFont="1" applyBorder="1" applyAlignment="1">
      <alignment vertical="center"/>
    </xf>
    <xf numFmtId="10" fontId="50" fillId="0" borderId="20" xfId="24" applyNumberFormat="1" applyFont="1" applyBorder="1" applyAlignment="1">
      <alignment horizontal="center" vertical="center"/>
    </xf>
    <xf numFmtId="9" fontId="52" fillId="15" borderId="20" xfId="24" applyFont="1" applyFill="1" applyBorder="1" applyAlignment="1">
      <alignment horizontal="left" vertical="center"/>
    </xf>
    <xf numFmtId="9" fontId="50" fillId="0" borderId="0" xfId="0" applyNumberFormat="1" applyFont="1" applyAlignment="1">
      <alignment vertical="center"/>
    </xf>
    <xf numFmtId="9" fontId="50" fillId="0" borderId="0" xfId="24" applyFont="1" applyAlignment="1">
      <alignment horizontal="center" vertical="center"/>
    </xf>
    <xf numFmtId="0" fontId="52" fillId="0" borderId="0" xfId="7" applyFont="1" applyAlignment="1">
      <alignment horizontal="center" vertical="center"/>
    </xf>
    <xf numFmtId="0" fontId="57" fillId="0" borderId="20" xfId="7" applyFont="1" applyBorder="1" applyAlignment="1">
      <alignment horizontal="justify" vertical="center" wrapText="1"/>
    </xf>
    <xf numFmtId="0" fontId="55" fillId="0" borderId="20" xfId="12" applyFont="1" applyBorder="1" applyAlignment="1">
      <alignment horizontal="justify" vertical="center" wrapText="1"/>
    </xf>
    <xf numFmtId="0" fontId="57" fillId="8" borderId="20" xfId="7" applyFont="1" applyFill="1" applyBorder="1" applyAlignment="1">
      <alignment horizontal="justify" vertical="center" wrapText="1"/>
    </xf>
    <xf numFmtId="0" fontId="55" fillId="8" borderId="20" xfId="12" applyFont="1" applyFill="1" applyBorder="1" applyAlignment="1">
      <alignment horizontal="justify" vertical="center" wrapText="1"/>
    </xf>
    <xf numFmtId="0" fontId="57" fillId="0" borderId="0" xfId="7" applyFont="1" applyAlignment="1">
      <alignment horizontal="left" vertical="center" wrapText="1"/>
    </xf>
    <xf numFmtId="0" fontId="55" fillId="0" borderId="0" xfId="12" applyFont="1" applyAlignment="1">
      <alignment horizontal="left" vertical="center" wrapText="1"/>
    </xf>
    <xf numFmtId="0" fontId="57" fillId="0" borderId="1" xfId="7" applyFont="1" applyBorder="1" applyAlignment="1">
      <alignment horizontal="left" vertical="center" wrapText="1"/>
    </xf>
    <xf numFmtId="0" fontId="55" fillId="0" borderId="1" xfId="12" applyFont="1" applyBorder="1" applyAlignment="1">
      <alignment horizontal="left" vertical="center" wrapText="1"/>
    </xf>
    <xf numFmtId="0" fontId="57" fillId="10" borderId="30" xfId="0" applyFont="1" applyFill="1" applyBorder="1" applyAlignment="1">
      <alignment horizontal="justify" vertical="center" wrapText="1"/>
    </xf>
    <xf numFmtId="0" fontId="57" fillId="10" borderId="35" xfId="0" applyFont="1" applyFill="1" applyBorder="1" applyAlignment="1">
      <alignment horizontal="justify" vertical="center" wrapText="1"/>
    </xf>
    <xf numFmtId="0" fontId="57" fillId="10" borderId="61" xfId="0" applyFont="1" applyFill="1" applyBorder="1" applyAlignment="1">
      <alignment horizontal="justify" vertical="center" wrapText="1"/>
    </xf>
    <xf numFmtId="0" fontId="3" fillId="8" borderId="7" xfId="16" applyFont="1" applyFill="1" applyBorder="1" applyAlignment="1">
      <alignment horizontal="center" vertical="center" wrapText="1"/>
    </xf>
    <xf numFmtId="0" fontId="3" fillId="8" borderId="54" xfId="0" applyFont="1" applyFill="1" applyBorder="1" applyAlignment="1">
      <alignment horizontal="left" vertical="center" wrapText="1"/>
    </xf>
    <xf numFmtId="0" fontId="3" fillId="8" borderId="55" xfId="0" applyFont="1" applyFill="1" applyBorder="1" applyAlignment="1">
      <alignment horizontal="left" vertical="center" wrapText="1"/>
    </xf>
    <xf numFmtId="0" fontId="3" fillId="8" borderId="56" xfId="0" applyFont="1" applyFill="1" applyBorder="1" applyAlignment="1">
      <alignment horizontal="left" vertical="center" wrapText="1"/>
    </xf>
    <xf numFmtId="0" fontId="50" fillId="8" borderId="54" xfId="0" applyFont="1" applyFill="1" applyBorder="1" applyAlignment="1">
      <alignment horizontal="left" vertical="center" wrapText="1"/>
    </xf>
    <xf numFmtId="0" fontId="50" fillId="8" borderId="55" xfId="0" applyFont="1" applyFill="1" applyBorder="1" applyAlignment="1">
      <alignment horizontal="left" vertical="center" wrapText="1"/>
    </xf>
    <xf numFmtId="0" fontId="50" fillId="8" borderId="56" xfId="0" applyFont="1" applyFill="1" applyBorder="1" applyAlignment="1">
      <alignment horizontal="left" vertical="center" wrapText="1"/>
    </xf>
    <xf numFmtId="0" fontId="3" fillId="8" borderId="7" xfId="25" applyFont="1" applyFill="1" applyBorder="1" applyAlignment="1">
      <alignment horizontal="center" vertical="center" wrapText="1"/>
    </xf>
    <xf numFmtId="0" fontId="3" fillId="8" borderId="7" xfId="0" applyFont="1" applyFill="1" applyBorder="1" applyAlignment="1">
      <alignment horizontal="center" vertical="center" wrapText="1"/>
    </xf>
    <xf numFmtId="0" fontId="50" fillId="8" borderId="54" xfId="0" applyFont="1" applyFill="1" applyBorder="1" applyAlignment="1">
      <alignment vertical="center" wrapText="1"/>
    </xf>
    <xf numFmtId="0" fontId="50" fillId="8" borderId="55" xfId="0" applyFont="1" applyFill="1" applyBorder="1" applyAlignment="1">
      <alignment vertical="center" wrapText="1"/>
    </xf>
    <xf numFmtId="0" fontId="50" fillId="8" borderId="56" xfId="0" applyFont="1" applyFill="1" applyBorder="1" applyAlignment="1">
      <alignment vertical="center" wrapText="1"/>
    </xf>
    <xf numFmtId="0" fontId="35" fillId="20" borderId="7" xfId="0" applyFont="1" applyFill="1" applyBorder="1" applyAlignment="1">
      <alignment horizontal="center" vertical="center" wrapText="1"/>
    </xf>
    <xf numFmtId="0" fontId="34" fillId="20" borderId="7" xfId="0" applyFont="1" applyFill="1" applyBorder="1" applyAlignment="1">
      <alignment horizontal="center" vertical="center" wrapText="1"/>
    </xf>
    <xf numFmtId="0" fontId="26" fillId="20" borderId="7" xfId="0" applyFont="1" applyFill="1" applyBorder="1" applyAlignment="1">
      <alignment horizontal="center" wrapText="1"/>
    </xf>
    <xf numFmtId="0" fontId="22" fillId="20" borderId="7" xfId="0" applyFont="1" applyFill="1" applyBorder="1" applyAlignment="1">
      <alignment horizontal="center" vertical="center"/>
    </xf>
    <xf numFmtId="0" fontId="35" fillId="20" borderId="7" xfId="0" applyFont="1" applyFill="1" applyBorder="1" applyAlignment="1">
      <alignment horizontal="center" vertical="center"/>
    </xf>
    <xf numFmtId="0" fontId="1" fillId="20" borderId="7" xfId="0" applyFont="1" applyFill="1" applyBorder="1" applyAlignment="1">
      <alignment horizontal="center" vertical="center"/>
    </xf>
    <xf numFmtId="0" fontId="5" fillId="0" borderId="20" xfId="7" applyFont="1" applyBorder="1" applyAlignment="1">
      <alignment horizontal="center" vertical="center" wrapText="1"/>
    </xf>
    <xf numFmtId="0" fontId="5" fillId="0" borderId="20" xfId="0" applyFont="1" applyBorder="1" applyAlignment="1">
      <alignment horizontal="center" vertical="center" wrapText="1"/>
    </xf>
    <xf numFmtId="166" fontId="11" fillId="15" borderId="20" xfId="1" applyNumberFormat="1" applyFont="1" applyFill="1" applyBorder="1" applyAlignment="1">
      <alignment horizontal="center" vertical="center" wrapText="1"/>
    </xf>
    <xf numFmtId="0" fontId="13" fillId="19" borderId="0" xfId="2" applyFont="1" applyFill="1" applyAlignment="1">
      <alignment horizontal="center" vertical="center" wrapText="1"/>
    </xf>
    <xf numFmtId="0" fontId="8" fillId="18" borderId="20" xfId="0" applyFont="1" applyFill="1" applyBorder="1" applyAlignment="1">
      <alignment horizontal="center" vertical="center" wrapText="1"/>
    </xf>
    <xf numFmtId="0" fontId="11" fillId="0" borderId="0" xfId="2" applyFont="1" applyAlignment="1">
      <alignment horizontal="center" vertical="center" wrapText="1"/>
    </xf>
    <xf numFmtId="165" fontId="11" fillId="12" borderId="0" xfId="2" applyNumberFormat="1" applyFont="1" applyFill="1" applyAlignment="1">
      <alignment horizontal="left" vertical="center" wrapText="1"/>
    </xf>
    <xf numFmtId="0" fontId="11" fillId="0" borderId="0" xfId="2" applyFont="1" applyAlignment="1">
      <alignment horizontal="center" wrapText="1"/>
    </xf>
    <xf numFmtId="0" fontId="6" fillId="7" borderId="20" xfId="2" applyFont="1" applyFill="1" applyBorder="1" applyAlignment="1">
      <alignment horizontal="center" vertical="center" wrapText="1"/>
    </xf>
    <xf numFmtId="0" fontId="5" fillId="0" borderId="1" xfId="0" applyFont="1" applyBorder="1" applyAlignment="1">
      <alignment horizontal="justify" vertical="center" wrapText="1"/>
    </xf>
    <xf numFmtId="0" fontId="11" fillId="14" borderId="20" xfId="0" applyFont="1" applyFill="1" applyBorder="1" applyAlignment="1">
      <alignment horizontal="center" vertical="center" wrapText="1"/>
    </xf>
    <xf numFmtId="0" fontId="11" fillId="12" borderId="0" xfId="0" applyFont="1" applyFill="1" applyAlignment="1">
      <alignment horizontal="center" vertical="center" wrapText="1"/>
    </xf>
    <xf numFmtId="0" fontId="11" fillId="12" borderId="5" xfId="0" applyFont="1" applyFill="1" applyBorder="1" applyAlignment="1">
      <alignment horizontal="center" vertical="center" wrapText="1"/>
    </xf>
    <xf numFmtId="165" fontId="11" fillId="12" borderId="0" xfId="2" applyNumberFormat="1" applyFont="1" applyFill="1" applyAlignment="1">
      <alignment horizontal="center" vertical="center" wrapText="1"/>
    </xf>
    <xf numFmtId="166" fontId="5" fillId="8" borderId="20" xfId="1" applyNumberFormat="1" applyFont="1" applyFill="1" applyBorder="1" applyAlignment="1">
      <alignment horizontal="center" vertical="center" wrapText="1"/>
    </xf>
    <xf numFmtId="0" fontId="13" fillId="19" borderId="20" xfId="2" applyFont="1" applyFill="1" applyBorder="1" applyAlignment="1">
      <alignment horizontal="left" vertical="center" wrapText="1"/>
    </xf>
    <xf numFmtId="0" fontId="13" fillId="19" borderId="20" xfId="2" applyFont="1" applyFill="1" applyBorder="1" applyAlignment="1">
      <alignment horizontal="center" vertical="center" wrapText="1"/>
    </xf>
    <xf numFmtId="166" fontId="13" fillId="19" borderId="20" xfId="2" applyNumberFormat="1" applyFont="1" applyFill="1" applyBorder="1" applyAlignment="1">
      <alignment horizontal="center" vertical="center" wrapText="1"/>
    </xf>
    <xf numFmtId="0" fontId="11" fillId="5" borderId="0" xfId="2" applyFont="1" applyFill="1" applyAlignment="1">
      <alignment vertical="center" wrapText="1"/>
    </xf>
    <xf numFmtId="0" fontId="13" fillId="8" borderId="0" xfId="2" applyFont="1" applyFill="1" applyAlignment="1">
      <alignment horizontal="center" vertical="center" wrapText="1"/>
    </xf>
    <xf numFmtId="0" fontId="13" fillId="0" borderId="20" xfId="2" applyFont="1" applyBorder="1" applyAlignment="1">
      <alignment horizontal="left" vertical="center" wrapText="1"/>
    </xf>
    <xf numFmtId="0" fontId="13" fillId="8" borderId="20" xfId="2" applyFont="1" applyFill="1" applyBorder="1" applyAlignment="1">
      <alignment horizontal="left" vertical="center" wrapText="1"/>
    </xf>
    <xf numFmtId="0" fontId="5" fillId="8" borderId="20" xfId="0" applyFont="1" applyFill="1" applyBorder="1" applyAlignment="1">
      <alignment horizontal="left" vertical="center" wrapText="1"/>
    </xf>
    <xf numFmtId="0" fontId="13" fillId="0" borderId="4" xfId="2" applyFont="1" applyBorder="1" applyAlignment="1">
      <alignment horizontal="left" wrapText="1"/>
    </xf>
    <xf numFmtId="0" fontId="13" fillId="8" borderId="0" xfId="2" applyFont="1" applyFill="1" applyAlignment="1">
      <alignment horizontal="left" vertical="center" wrapText="1"/>
    </xf>
    <xf numFmtId="166" fontId="7" fillId="15" borderId="20" xfId="1" applyNumberFormat="1" applyFont="1" applyFill="1" applyBorder="1" applyAlignment="1">
      <alignment horizontal="center" vertical="center" wrapText="1"/>
    </xf>
    <xf numFmtId="0" fontId="13" fillId="0" borderId="20" xfId="2" applyFont="1" applyBorder="1" applyAlignment="1">
      <alignment horizontal="center" vertical="center" wrapText="1"/>
    </xf>
    <xf numFmtId="0" fontId="13" fillId="0" borderId="30" xfId="2" applyFont="1" applyBorder="1" applyAlignment="1">
      <alignment horizontal="center" vertical="center" wrapText="1"/>
    </xf>
    <xf numFmtId="166" fontId="7" fillId="4" borderId="20" xfId="1" applyNumberFormat="1" applyFont="1" applyFill="1" applyBorder="1" applyAlignment="1">
      <alignment horizontal="center" vertical="center" wrapText="1"/>
    </xf>
    <xf numFmtId="165" fontId="8" fillId="7" borderId="20" xfId="3" applyNumberFormat="1" applyFont="1" applyFill="1" applyBorder="1" applyAlignment="1">
      <alignment horizontal="center" vertical="center" wrapText="1"/>
    </xf>
    <xf numFmtId="0" fontId="22" fillId="20" borderId="20" xfId="0" applyFont="1" applyFill="1" applyBorder="1" applyAlignment="1">
      <alignment horizontal="center" vertical="center"/>
    </xf>
    <xf numFmtId="0" fontId="7" fillId="3" borderId="20" xfId="2" applyFont="1" applyFill="1" applyBorder="1" applyAlignment="1">
      <alignment horizontal="center" vertical="center" wrapText="1"/>
    </xf>
    <xf numFmtId="0" fontId="13" fillId="0" borderId="0" xfId="2" applyFont="1" applyAlignment="1">
      <alignment vertical="center" wrapText="1"/>
    </xf>
    <xf numFmtId="0" fontId="5" fillId="8" borderId="0" xfId="2" applyFont="1" applyFill="1" applyAlignment="1">
      <alignment vertical="center" wrapText="1"/>
    </xf>
    <xf numFmtId="166" fontId="8" fillId="22" borderId="20" xfId="1" applyNumberFormat="1" applyFont="1" applyFill="1" applyBorder="1" applyAlignment="1">
      <alignment horizontal="left" vertical="center" wrapText="1"/>
    </xf>
    <xf numFmtId="0" fontId="7" fillId="0" borderId="29" xfId="2" applyFont="1" applyBorder="1" applyAlignment="1">
      <alignment horizontal="center" vertical="center" wrapText="1"/>
    </xf>
    <xf numFmtId="0" fontId="7" fillId="0" borderId="20" xfId="2" applyFont="1" applyBorder="1" applyAlignment="1">
      <alignment horizontal="center" vertical="center" wrapText="1"/>
    </xf>
    <xf numFmtId="0" fontId="13" fillId="0" borderId="0" xfId="2" applyFont="1" applyAlignment="1">
      <alignment horizontal="left" vertical="center" wrapText="1"/>
    </xf>
    <xf numFmtId="0" fontId="5" fillId="0" borderId="0" xfId="0" applyFont="1" applyAlignment="1">
      <alignment horizontal="left" vertical="center" wrapText="1"/>
    </xf>
    <xf numFmtId="0" fontId="6" fillId="0" borderId="20" xfId="0" applyFont="1" applyBorder="1" applyAlignment="1">
      <alignment horizontal="center" vertical="center" wrapText="1"/>
    </xf>
    <xf numFmtId="0" fontId="13" fillId="0" borderId="25" xfId="2" applyFont="1" applyBorder="1" applyAlignment="1">
      <alignment horizontal="left" vertical="center" wrapText="1"/>
    </xf>
    <xf numFmtId="0" fontId="16" fillId="0" borderId="0" xfId="4" applyFont="1" applyFill="1" applyBorder="1" applyAlignment="1">
      <alignment horizontal="left" vertical="center" wrapText="1"/>
    </xf>
    <xf numFmtId="0" fontId="13" fillId="0" borderId="0" xfId="3" applyNumberFormat="1" applyFont="1" applyFill="1" applyBorder="1" applyAlignment="1">
      <alignment horizontal="left" vertical="center" wrapText="1"/>
    </xf>
    <xf numFmtId="165" fontId="13" fillId="0" borderId="0" xfId="3" applyNumberFormat="1" applyFont="1" applyFill="1" applyBorder="1" applyAlignment="1">
      <alignment vertical="center" wrapText="1"/>
    </xf>
    <xf numFmtId="0" fontId="5" fillId="0" borderId="20" xfId="2" applyFont="1" applyBorder="1" applyAlignment="1">
      <alignment horizontal="left" vertical="center" wrapText="1"/>
    </xf>
    <xf numFmtId="0" fontId="7" fillId="4" borderId="20" xfId="2" applyFont="1" applyFill="1" applyBorder="1" applyAlignment="1">
      <alignment vertical="center" wrapText="1"/>
    </xf>
    <xf numFmtId="0" fontId="13" fillId="4" borderId="20" xfId="2" applyFont="1" applyFill="1" applyBorder="1" applyAlignment="1">
      <alignment vertical="center" wrapText="1"/>
    </xf>
    <xf numFmtId="0" fontId="13" fillId="0" borderId="20" xfId="2" applyFont="1" applyBorder="1" applyAlignment="1">
      <alignment horizontal="justify" vertical="center" wrapText="1"/>
    </xf>
    <xf numFmtId="0" fontId="13" fillId="0" borderId="20" xfId="2" applyFont="1" applyBorder="1" applyAlignment="1">
      <alignment vertical="center" wrapText="1"/>
    </xf>
    <xf numFmtId="0" fontId="13" fillId="0" borderId="4" xfId="2" applyFont="1" applyBorder="1" applyAlignment="1">
      <alignment horizontal="left" vertical="center" wrapText="1"/>
    </xf>
    <xf numFmtId="165" fontId="11" fillId="19" borderId="0" xfId="2" applyNumberFormat="1" applyFont="1" applyFill="1" applyAlignment="1">
      <alignment horizontal="center" vertical="center" wrapText="1"/>
    </xf>
    <xf numFmtId="0" fontId="8" fillId="3" borderId="20" xfId="2" applyFont="1" applyFill="1" applyBorder="1" applyAlignment="1">
      <alignment horizontal="center" vertical="center" wrapText="1"/>
    </xf>
    <xf numFmtId="165" fontId="13" fillId="8" borderId="0" xfId="3" applyNumberFormat="1" applyFont="1" applyFill="1" applyBorder="1" applyAlignment="1">
      <alignment vertical="center" wrapText="1"/>
    </xf>
    <xf numFmtId="0" fontId="13" fillId="8" borderId="0" xfId="2" applyFont="1" applyFill="1" applyAlignment="1">
      <alignment vertical="center" wrapText="1"/>
    </xf>
    <xf numFmtId="0" fontId="13" fillId="0" borderId="0" xfId="3" applyNumberFormat="1" applyFont="1" applyFill="1" applyBorder="1" applyAlignment="1">
      <alignment vertical="center" wrapText="1"/>
    </xf>
    <xf numFmtId="0" fontId="5" fillId="0" borderId="0" xfId="0" applyFont="1" applyAlignment="1">
      <alignment horizontal="left" wrapText="1"/>
    </xf>
    <xf numFmtId="0" fontId="13" fillId="0" borderId="0" xfId="2" applyFont="1" applyAlignment="1">
      <alignment horizontal="center" vertical="center" wrapText="1"/>
    </xf>
    <xf numFmtId="0" fontId="8" fillId="4" borderId="20" xfId="2" applyFont="1" applyFill="1" applyBorder="1" applyAlignment="1">
      <alignment horizontal="left" vertical="center" wrapText="1"/>
    </xf>
    <xf numFmtId="0" fontId="13" fillId="0" borderId="0" xfId="2" applyFont="1" applyAlignment="1">
      <alignment wrapText="1"/>
    </xf>
    <xf numFmtId="0" fontId="7" fillId="2" borderId="13" xfId="0" applyFont="1" applyFill="1" applyBorder="1" applyAlignment="1">
      <alignment horizontal="left"/>
    </xf>
    <xf numFmtId="0" fontId="13" fillId="0" borderId="0" xfId="0" applyFont="1" applyAlignment="1">
      <alignment wrapText="1"/>
    </xf>
    <xf numFmtId="0" fontId="13" fillId="0" borderId="0" xfId="0" applyFont="1" applyAlignment="1">
      <alignment horizontal="left"/>
    </xf>
    <xf numFmtId="0" fontId="7" fillId="3" borderId="20" xfId="0" applyFont="1" applyFill="1" applyBorder="1" applyAlignment="1">
      <alignment horizontal="center" vertical="center"/>
    </xf>
    <xf numFmtId="0" fontId="13" fillId="0" borderId="20" xfId="0" applyFont="1" applyBorder="1" applyAlignment="1">
      <alignment horizontal="center" vertical="center" wrapText="1"/>
    </xf>
    <xf numFmtId="3" fontId="13" fillId="0" borderId="20" xfId="0" applyNumberFormat="1" applyFont="1" applyBorder="1" applyAlignment="1">
      <alignment horizontal="center" vertical="center"/>
    </xf>
    <xf numFmtId="0" fontId="13" fillId="0" borderId="20" xfId="0" applyFont="1" applyBorder="1" applyAlignment="1">
      <alignment horizontal="center" vertical="center"/>
    </xf>
    <xf numFmtId="10" fontId="11" fillId="0" borderId="30" xfId="0" applyNumberFormat="1" applyFont="1" applyBorder="1" applyAlignment="1">
      <alignment horizontal="center" vertical="center" wrapText="1"/>
    </xf>
    <xf numFmtId="10" fontId="11" fillId="0" borderId="36" xfId="0" applyNumberFormat="1" applyFont="1" applyBorder="1" applyAlignment="1">
      <alignment horizontal="center" vertical="center" wrapText="1"/>
    </xf>
    <xf numFmtId="0" fontId="18" fillId="0" borderId="0" xfId="4" applyFont="1" applyFill="1" applyBorder="1" applyAlignment="1">
      <alignment horizontal="left" vertical="center" wrapText="1"/>
    </xf>
    <xf numFmtId="165" fontId="13" fillId="0" borderId="0" xfId="3" applyNumberFormat="1" applyFont="1" applyFill="1" applyBorder="1" applyAlignment="1">
      <alignment horizontal="left" vertical="center" wrapText="1"/>
    </xf>
    <xf numFmtId="0" fontId="61" fillId="0" borderId="0" xfId="3" applyNumberFormat="1" applyFont="1" applyBorder="1" applyAlignment="1">
      <alignment horizontal="center" wrapText="1"/>
    </xf>
    <xf numFmtId="0" fontId="62" fillId="0" borderId="0" xfId="0" applyFont="1" applyAlignment="1">
      <alignment horizontal="center" wrapText="1"/>
    </xf>
    <xf numFmtId="0" fontId="63" fillId="0" borderId="0" xfId="3" applyNumberFormat="1" applyFont="1" applyBorder="1" applyAlignment="1">
      <alignment horizontal="center" vertical="center" wrapText="1"/>
    </xf>
    <xf numFmtId="0" fontId="63" fillId="0" borderId="0" xfId="0" applyFont="1" applyAlignment="1">
      <alignment horizontal="center" vertical="center" wrapText="1"/>
    </xf>
    <xf numFmtId="0" fontId="32" fillId="0" borderId="0" xfId="3" applyNumberFormat="1" applyFont="1" applyAlignment="1">
      <alignment horizontal="center" wrapText="1"/>
    </xf>
    <xf numFmtId="0" fontId="33" fillId="0" borderId="0" xfId="0" applyFont="1" applyAlignment="1">
      <alignment horizontal="center" wrapText="1"/>
    </xf>
    <xf numFmtId="0" fontId="33" fillId="0" borderId="0" xfId="0" applyFont="1" applyAlignment="1">
      <alignment wrapText="1"/>
    </xf>
    <xf numFmtId="0" fontId="61" fillId="0" borderId="0" xfId="3" applyNumberFormat="1" applyFont="1" applyAlignment="1">
      <alignment horizontal="left" vertical="center" wrapText="1" indent="1"/>
    </xf>
    <xf numFmtId="0" fontId="62" fillId="0" borderId="0" xfId="0" applyFont="1" applyAlignment="1">
      <alignment horizontal="left" vertical="center" wrapText="1" indent="1"/>
    </xf>
    <xf numFmtId="0" fontId="61" fillId="0" borderId="0" xfId="3" applyNumberFormat="1" applyFont="1" applyBorder="1" applyAlignment="1">
      <alignment horizontal="left" vertical="center" wrapText="1" indent="1"/>
    </xf>
    <xf numFmtId="0" fontId="3" fillId="0" borderId="31" xfId="0" applyFont="1" applyBorder="1" applyAlignment="1">
      <alignment horizontal="left" vertical="center"/>
    </xf>
    <xf numFmtId="0" fontId="3" fillId="0" borderId="10" xfId="7" applyFont="1" applyBorder="1" applyAlignment="1">
      <alignment horizontal="justify" vertical="center" wrapText="1"/>
    </xf>
    <xf numFmtId="0" fontId="26" fillId="20" borderId="30" xfId="0" applyFont="1" applyFill="1" applyBorder="1" applyAlignment="1">
      <alignment horizontal="left" vertical="center"/>
    </xf>
    <xf numFmtId="0" fontId="26" fillId="20" borderId="36" xfId="0" applyFont="1" applyFill="1" applyBorder="1" applyAlignment="1">
      <alignment horizontal="left" vertical="center"/>
    </xf>
    <xf numFmtId="0" fontId="3" fillId="13" borderId="10" xfId="0" applyFont="1" applyFill="1" applyBorder="1" applyAlignment="1">
      <alignment horizontal="justify" vertical="center" wrapText="1"/>
    </xf>
    <xf numFmtId="0" fontId="26" fillId="20" borderId="37" xfId="0" applyFont="1" applyFill="1" applyBorder="1" applyAlignment="1">
      <alignment horizontal="left" vertical="center"/>
    </xf>
    <xf numFmtId="0" fontId="26" fillId="20" borderId="38" xfId="0" applyFont="1" applyFill="1" applyBorder="1" applyAlignment="1">
      <alignment horizontal="left" vertical="center"/>
    </xf>
    <xf numFmtId="0" fontId="26" fillId="20" borderId="39" xfId="0" applyFont="1" applyFill="1" applyBorder="1" applyAlignment="1">
      <alignment horizontal="left" vertical="center"/>
    </xf>
    <xf numFmtId="0" fontId="4" fillId="15" borderId="31" xfId="0" applyFont="1" applyFill="1" applyBorder="1" applyAlignment="1">
      <alignment horizontal="left" vertical="center"/>
    </xf>
    <xf numFmtId="0" fontId="3" fillId="15" borderId="31" xfId="0" applyFont="1" applyFill="1" applyBorder="1" applyAlignment="1">
      <alignment horizontal="left" vertical="center"/>
    </xf>
    <xf numFmtId="0" fontId="3" fillId="13" borderId="31" xfId="0" applyFont="1" applyFill="1" applyBorder="1" applyAlignment="1">
      <alignment horizontal="justify" vertical="center" wrapText="1"/>
    </xf>
    <xf numFmtId="0" fontId="26" fillId="20" borderId="40" xfId="0" applyFont="1" applyFill="1" applyBorder="1" applyAlignment="1">
      <alignment horizontal="left" vertical="center"/>
    </xf>
    <xf numFmtId="0" fontId="26" fillId="20" borderId="41" xfId="0" applyFont="1" applyFill="1" applyBorder="1" applyAlignment="1">
      <alignment horizontal="left" vertical="center"/>
    </xf>
    <xf numFmtId="0" fontId="26" fillId="20" borderId="42" xfId="0" applyFont="1" applyFill="1" applyBorder="1" applyAlignment="1">
      <alignment horizontal="left" vertical="center"/>
    </xf>
    <xf numFmtId="0" fontId="26" fillId="20" borderId="31" xfId="0" applyFont="1" applyFill="1" applyBorder="1" applyAlignment="1">
      <alignment horizontal="center" vertical="center" wrapText="1"/>
    </xf>
    <xf numFmtId="0" fontId="3" fillId="0" borderId="31" xfId="7" applyFont="1" applyBorder="1" applyAlignment="1">
      <alignment horizontal="justify" vertical="center" wrapText="1"/>
    </xf>
    <xf numFmtId="0" fontId="3" fillId="13" borderId="11" xfId="0" applyFont="1" applyFill="1" applyBorder="1" applyAlignment="1">
      <alignment horizontal="justify" vertical="center" wrapText="1"/>
    </xf>
    <xf numFmtId="0" fontId="3" fillId="0" borderId="0" xfId="0" applyFont="1" applyAlignment="1">
      <alignment horizontal="left" vertical="center"/>
    </xf>
    <xf numFmtId="0" fontId="3" fillId="0" borderId="11" xfId="0" applyFont="1" applyBorder="1" applyAlignment="1">
      <alignment horizontal="left" vertical="center"/>
    </xf>
    <xf numFmtId="0" fontId="3" fillId="8" borderId="31" xfId="0" applyFont="1" applyFill="1" applyBorder="1" applyAlignment="1">
      <alignment horizontal="left" vertical="center"/>
    </xf>
    <xf numFmtId="0" fontId="3" fillId="0" borderId="33" xfId="0" applyFont="1" applyBorder="1" applyAlignment="1">
      <alignment horizontal="left" vertical="center"/>
    </xf>
    <xf numFmtId="0" fontId="3" fillId="0" borderId="44" xfId="0" applyFont="1" applyBorder="1" applyAlignment="1">
      <alignment horizontal="left" vertical="center"/>
    </xf>
    <xf numFmtId="0" fontId="26" fillId="20" borderId="35" xfId="0" applyFont="1" applyFill="1" applyBorder="1" applyAlignment="1">
      <alignment horizontal="left" vertical="center"/>
    </xf>
    <xf numFmtId="0" fontId="3" fillId="0" borderId="16" xfId="7" applyFont="1" applyBorder="1" applyAlignment="1">
      <alignment horizontal="justify" vertical="center" wrapText="1"/>
    </xf>
    <xf numFmtId="0" fontId="3" fillId="0" borderId="13" xfId="7" applyFont="1" applyBorder="1" applyAlignment="1">
      <alignment horizontal="justify" vertical="center" wrapText="1"/>
    </xf>
    <xf numFmtId="0" fontId="3" fillId="0" borderId="8" xfId="7" applyFont="1" applyBorder="1" applyAlignment="1">
      <alignment horizontal="justify" vertical="center" wrapText="1"/>
    </xf>
    <xf numFmtId="0" fontId="3" fillId="0" borderId="17" xfId="7" applyFont="1" applyBorder="1" applyAlignment="1">
      <alignment horizontal="justify" vertical="center" wrapText="1"/>
    </xf>
    <xf numFmtId="0" fontId="3" fillId="0" borderId="15" xfId="7" applyFont="1" applyBorder="1" applyAlignment="1">
      <alignment horizontal="justify" vertical="center" wrapText="1"/>
    </xf>
    <xf numFmtId="0" fontId="27" fillId="0" borderId="31" xfId="0" applyFont="1" applyBorder="1"/>
    <xf numFmtId="0" fontId="26" fillId="20" borderId="31" xfId="0" applyFont="1" applyFill="1" applyBorder="1" applyAlignment="1">
      <alignment horizontal="left" vertical="center"/>
    </xf>
    <xf numFmtId="0" fontId="3" fillId="0" borderId="31" xfId="0" applyFont="1" applyBorder="1" applyAlignment="1">
      <alignment horizontal="center" vertical="center"/>
    </xf>
    <xf numFmtId="0" fontId="27" fillId="0" borderId="31" xfId="0" applyFont="1" applyBorder="1" applyAlignment="1">
      <alignment vertical="center"/>
    </xf>
    <xf numFmtId="0" fontId="26" fillId="20" borderId="34" xfId="0" applyFont="1" applyFill="1" applyBorder="1" applyAlignment="1">
      <alignment horizontal="left" vertical="center"/>
    </xf>
    <xf numFmtId="0" fontId="28" fillId="22" borderId="31" xfId="0" applyFont="1" applyFill="1" applyBorder="1"/>
    <xf numFmtId="0" fontId="9" fillId="13" borderId="31" xfId="0" applyFont="1" applyFill="1" applyBorder="1" applyAlignment="1">
      <alignment horizontal="left" vertical="center" wrapText="1"/>
    </xf>
    <xf numFmtId="0" fontId="9" fillId="13" borderId="31" xfId="0" applyFont="1" applyFill="1" applyBorder="1" applyAlignment="1">
      <alignment horizontal="left" vertical="center"/>
    </xf>
    <xf numFmtId="0" fontId="28" fillId="22" borderId="33" xfId="0" applyFont="1" applyFill="1" applyBorder="1" applyAlignment="1">
      <alignment horizontal="left"/>
    </xf>
    <xf numFmtId="0" fontId="28" fillId="22" borderId="47" xfId="0" applyFont="1" applyFill="1" applyBorder="1" applyAlignment="1">
      <alignment horizontal="left"/>
    </xf>
    <xf numFmtId="0" fontId="28" fillId="22" borderId="44" xfId="0" applyFont="1" applyFill="1" applyBorder="1" applyAlignment="1">
      <alignment horizontal="left"/>
    </xf>
    <xf numFmtId="0" fontId="27" fillId="0" borderId="33" xfId="0" applyFont="1" applyBorder="1" applyAlignment="1">
      <alignment horizontal="left" vertical="center"/>
    </xf>
    <xf numFmtId="0" fontId="27" fillId="0" borderId="44" xfId="0" applyFont="1" applyBorder="1" applyAlignment="1">
      <alignment horizontal="left" vertical="center"/>
    </xf>
    <xf numFmtId="0" fontId="3" fillId="15" borderId="31" xfId="0" applyFont="1" applyFill="1" applyBorder="1" applyAlignment="1">
      <alignment horizontal="left"/>
    </xf>
    <xf numFmtId="0" fontId="30" fillId="13" borderId="31" xfId="0" applyFont="1" applyFill="1" applyBorder="1" applyAlignment="1">
      <alignment horizontal="justify" vertical="center" wrapText="1"/>
    </xf>
    <xf numFmtId="0" fontId="3" fillId="0" borderId="31" xfId="0" applyFont="1" applyBorder="1" applyAlignment="1">
      <alignment horizontal="left"/>
    </xf>
    <xf numFmtId="0" fontId="3" fillId="0" borderId="9" xfId="0" applyFont="1" applyBorder="1" applyAlignment="1">
      <alignment horizontal="left" vertical="center"/>
    </xf>
    <xf numFmtId="0" fontId="27" fillId="13" borderId="31" xfId="0" applyFont="1" applyFill="1" applyBorder="1" applyAlignment="1">
      <alignment horizontal="justify" vertical="center" wrapText="1"/>
    </xf>
    <xf numFmtId="0" fontId="4" fillId="15" borderId="33" xfId="0" applyFont="1" applyFill="1" applyBorder="1" applyAlignment="1">
      <alignment horizontal="left" vertical="center"/>
    </xf>
    <xf numFmtId="0" fontId="4" fillId="15" borderId="47" xfId="0" applyFont="1" applyFill="1" applyBorder="1" applyAlignment="1">
      <alignment horizontal="left" vertical="center"/>
    </xf>
    <xf numFmtId="0" fontId="4" fillId="15" borderId="44" xfId="0" applyFont="1" applyFill="1" applyBorder="1" applyAlignment="1">
      <alignment horizontal="left" vertical="center"/>
    </xf>
    <xf numFmtId="0" fontId="3" fillId="0" borderId="20" xfId="0" applyFont="1" applyBorder="1" applyAlignment="1">
      <alignment horizontal="left" vertical="center"/>
    </xf>
    <xf numFmtId="0" fontId="3" fillId="15" borderId="20" xfId="0" applyFont="1" applyFill="1" applyBorder="1" applyAlignment="1">
      <alignment horizontal="left" vertical="center"/>
    </xf>
    <xf numFmtId="0" fontId="3" fillId="0" borderId="20" xfId="0" applyFont="1" applyBorder="1" applyAlignment="1">
      <alignment horizontal="left" vertical="center" wrapText="1"/>
    </xf>
    <xf numFmtId="0" fontId="26" fillId="20" borderId="20" xfId="0" applyFont="1" applyFill="1" applyBorder="1" applyAlignment="1">
      <alignment horizontal="center" vertical="center" wrapText="1"/>
    </xf>
    <xf numFmtId="0" fontId="3" fillId="0" borderId="20" xfId="7" applyFont="1" applyBorder="1" applyAlignment="1">
      <alignment horizontal="justify" vertical="center" wrapText="1"/>
    </xf>
    <xf numFmtId="0" fontId="4" fillId="15" borderId="20" xfId="0" applyFont="1" applyFill="1" applyBorder="1" applyAlignment="1">
      <alignment horizontal="left" vertical="center"/>
    </xf>
    <xf numFmtId="0" fontId="3" fillId="13" borderId="20" xfId="0" applyFont="1" applyFill="1" applyBorder="1" applyAlignment="1">
      <alignment horizontal="justify" vertical="center" wrapText="1"/>
    </xf>
    <xf numFmtId="0" fontId="26" fillId="20" borderId="20" xfId="0" applyFont="1" applyFill="1" applyBorder="1" applyAlignment="1">
      <alignment horizontal="left" vertical="center"/>
    </xf>
    <xf numFmtId="0" fontId="27" fillId="0" borderId="20" xfId="0" applyFont="1" applyBorder="1"/>
    <xf numFmtId="0" fontId="3" fillId="13" borderId="20" xfId="0" applyFont="1" applyFill="1" applyBorder="1" applyAlignment="1">
      <alignment horizontal="left" vertical="center" wrapText="1"/>
    </xf>
    <xf numFmtId="0" fontId="26" fillId="20" borderId="29" xfId="0" applyFont="1" applyFill="1" applyBorder="1" applyAlignment="1">
      <alignment horizontal="left" vertical="center"/>
    </xf>
    <xf numFmtId="0" fontId="3" fillId="0" borderId="30" xfId="0" applyFont="1" applyBorder="1" applyAlignment="1">
      <alignment horizontal="left" vertical="center"/>
    </xf>
    <xf numFmtId="0" fontId="3" fillId="0" borderId="36" xfId="0" applyFont="1" applyBorder="1" applyAlignment="1">
      <alignment horizontal="left" vertical="center"/>
    </xf>
    <xf numFmtId="0" fontId="3" fillId="8" borderId="30" xfId="0" applyFont="1" applyFill="1" applyBorder="1" applyAlignment="1">
      <alignment horizontal="left" vertical="center"/>
    </xf>
    <xf numFmtId="0" fontId="3" fillId="8" borderId="36" xfId="0" applyFont="1" applyFill="1" applyBorder="1" applyAlignment="1">
      <alignment horizontal="left" vertical="center"/>
    </xf>
    <xf numFmtId="0" fontId="26" fillId="20" borderId="34" xfId="0" applyFont="1" applyFill="1" applyBorder="1" applyAlignment="1">
      <alignment horizontal="center" vertical="center" wrapText="1"/>
    </xf>
    <xf numFmtId="0" fontId="3" fillId="0" borderId="30" xfId="0" applyFont="1" applyBorder="1" applyAlignment="1">
      <alignment horizontal="left" vertical="center" wrapText="1"/>
    </xf>
    <xf numFmtId="0" fontId="3" fillId="8" borderId="20" xfId="0" applyFont="1" applyFill="1" applyBorder="1" applyAlignment="1">
      <alignment horizontal="left" vertical="center"/>
    </xf>
    <xf numFmtId="0" fontId="27" fillId="13" borderId="20" xfId="0" applyFont="1" applyFill="1" applyBorder="1" applyAlignment="1">
      <alignment horizontal="justify" vertical="center" wrapText="1"/>
    </xf>
    <xf numFmtId="0" fontId="3" fillId="8" borderId="57" xfId="7" applyFont="1" applyFill="1" applyBorder="1" applyAlignment="1">
      <alignment horizontal="justify" vertical="center" wrapText="1"/>
    </xf>
    <xf numFmtId="0" fontId="3" fillId="8" borderId="58" xfId="7" applyFont="1" applyFill="1" applyBorder="1" applyAlignment="1">
      <alignment horizontal="justify" vertical="center" wrapText="1"/>
    </xf>
    <xf numFmtId="0" fontId="3" fillId="8" borderId="59" xfId="7" applyFont="1" applyFill="1" applyBorder="1" applyAlignment="1">
      <alignment horizontal="justify" vertical="center" wrapText="1"/>
    </xf>
    <xf numFmtId="0" fontId="4" fillId="7" borderId="0" xfId="2" applyFont="1" applyFill="1" applyAlignment="1">
      <alignment horizontal="left" vertical="center"/>
    </xf>
    <xf numFmtId="0" fontId="3" fillId="8" borderId="20" xfId="7" applyFont="1" applyFill="1" applyBorder="1" applyAlignment="1">
      <alignment horizontal="justify" vertical="center" wrapText="1"/>
    </xf>
    <xf numFmtId="0" fontId="3" fillId="0" borderId="30" xfId="0" applyFont="1" applyBorder="1" applyAlignment="1">
      <alignment horizontal="center"/>
    </xf>
    <xf numFmtId="0" fontId="3" fillId="0" borderId="36" xfId="0" applyFont="1" applyBorder="1" applyAlignment="1">
      <alignment horizontal="center"/>
    </xf>
    <xf numFmtId="0" fontId="9" fillId="8" borderId="20" xfId="2" applyFont="1" applyFill="1" applyBorder="1" applyAlignment="1">
      <alignment horizontal="left" vertical="center"/>
    </xf>
    <xf numFmtId="0" fontId="37" fillId="14" borderId="0" xfId="7" applyFont="1" applyFill="1" applyAlignment="1">
      <alignment horizontal="center"/>
    </xf>
  </cellXfs>
  <cellStyles count="29">
    <cellStyle name="Hipervínculo" xfId="4" builtinId="8"/>
    <cellStyle name="Millares" xfId="27" builtinId="3"/>
    <cellStyle name="Millares [0] 3" xfId="11" xr:uid="{811D743D-FCEA-4C10-ABA6-448F41C5C4B6}"/>
    <cellStyle name="Millares [0] 3 2" xfId="21" xr:uid="{AD4C8350-D370-4C56-A093-CA48E639C739}"/>
    <cellStyle name="Millares 2 2" xfId="9" xr:uid="{EBAAE96B-4B25-4D69-A114-21E75062A7A5}"/>
    <cellStyle name="Millares 2 2 2" xfId="3" xr:uid="{550B0EEF-98F7-40DD-90A2-47107510D9CC}"/>
    <cellStyle name="Millares 2 2 2 2" xfId="18" xr:uid="{0180B2FB-50DB-4837-893B-6DBF3155CA2F}"/>
    <cellStyle name="Millares 2 2 3" xfId="20" xr:uid="{FDFBAE7A-0D65-42C9-AD79-056852C6FDAC}"/>
    <cellStyle name="Moneda" xfId="1" builtinId="4"/>
    <cellStyle name="Moneda [0]" xfId="14" builtinId="7"/>
    <cellStyle name="Moneda [0] 2" xfId="23" xr:uid="{E98593D8-8EE7-489F-B202-3F5A75ED57DA}"/>
    <cellStyle name="Moneda 2" xfId="13" xr:uid="{95A12825-0586-4BEF-86C7-19690B78D468}"/>
    <cellStyle name="Moneda 2 2" xfId="6" xr:uid="{BC201A0F-9732-45ED-AF86-D2AD2BF34224}"/>
    <cellStyle name="Moneda 2 2 2" xfId="19" xr:uid="{64B2A291-1907-4F75-84D3-85085495496B}"/>
    <cellStyle name="Moneda 2 3" xfId="22" xr:uid="{E228A197-3040-4921-AA11-C6A17163B9F3}"/>
    <cellStyle name="Moneda 3" xfId="17" xr:uid="{50674235-3260-4298-968E-0D483CF23D7E}"/>
    <cellStyle name="Normal" xfId="0" builtinId="0"/>
    <cellStyle name="Normal 2 2" xfId="2" xr:uid="{E222B4F8-6816-426A-947D-9FB2ABDBAFDC}"/>
    <cellStyle name="Normal 2 2 3 3" xfId="8" xr:uid="{2297F9E8-7734-4639-A22B-7F290FA0C8D3}"/>
    <cellStyle name="Normal 2 2 4 3" xfId="5" xr:uid="{7E11224E-954E-40F8-A6EB-FBAB8FEAF5A8}"/>
    <cellStyle name="Normal 3" xfId="15" xr:uid="{5F3763A3-590E-4FB6-8785-F0575CDC9F63}"/>
    <cellStyle name="Normal 3 2" xfId="7" xr:uid="{FA233B76-893C-44DF-BA3C-4BA500143EB7}"/>
    <cellStyle name="Normal 5 2" xfId="16" xr:uid="{AFE2E448-B345-4C36-99BA-C4728D894EA2}"/>
    <cellStyle name="Normal 5 2 2 2" xfId="25" xr:uid="{E6048FA0-DF85-4C32-9AB2-3C7AE781A8C0}"/>
    <cellStyle name="Normal 5 3" xfId="26" xr:uid="{55FEC402-7705-4067-8CDD-AD31775A577C}"/>
    <cellStyle name="Normal 6" xfId="12" xr:uid="{4E2C34D5-041B-4EDF-A4D6-075A8F53E4F9}"/>
    <cellStyle name="Porcentaje" xfId="24" builtinId="5"/>
    <cellStyle name="Porcentaje 2" xfId="28" xr:uid="{2784EEE9-42E2-4AEE-B7E2-24935C0CDBD3}"/>
    <cellStyle name="Porcentaje 2 2" xfId="10" xr:uid="{0A81E75C-FE77-46EB-9260-8C82B2B82F4D}"/>
  </cellStyles>
  <dxfs count="0"/>
  <tableStyles count="0" defaultTableStyle="TableStyleMedium2" defaultPivotStyle="PivotStyleLight16"/>
  <colors>
    <mruColors>
      <color rgb="FF2C8028"/>
      <color rgb="FF297137"/>
      <color rgb="FF83C86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theme" Target="theme/theme1.xml"/><Relationship Id="rId30"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pieChart>
        <c:varyColors val="1"/>
        <c:ser>
          <c:idx val="0"/>
          <c:order val="0"/>
          <c:spPr>
            <a:effectLst>
              <a:outerShdw blurRad="63500" sx="102000" sy="102000" algn="ctr" rotWithShape="0">
                <a:prstClr val="black">
                  <a:alpha val="40000"/>
                </a:prstClr>
              </a:outerShdw>
            </a:effectLst>
          </c:spPr>
          <c:dPt>
            <c:idx val="0"/>
            <c:bubble3D val="0"/>
            <c:spPr>
              <a:solidFill>
                <a:schemeClr val="accent6">
                  <a:tint val="65000"/>
                </a:schemeClr>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1-4AF1-4A8F-986E-EA2599173BE6}"/>
              </c:ext>
            </c:extLst>
          </c:dPt>
          <c:dPt>
            <c:idx val="1"/>
            <c:bubble3D val="0"/>
            <c:spPr>
              <a:solidFill>
                <a:schemeClr val="accent6"/>
              </a:solidFill>
              <a:ln w="12700" cap="flat" cmpd="sng" algn="ctr">
                <a:solidFill>
                  <a:schemeClr val="accent6">
                    <a:shade val="15000"/>
                  </a:schemeClr>
                </a:solidFill>
                <a:prstDash val="solid"/>
                <a:miter lim="800000"/>
              </a:ln>
              <a:effectLst>
                <a:outerShdw blurRad="63500" sx="102000" sy="102000" algn="ctr" rotWithShape="0">
                  <a:prstClr val="black">
                    <a:alpha val="40000"/>
                  </a:prstClr>
                </a:outerShdw>
              </a:effectLst>
            </c:spPr>
            <c:extLst>
              <c:ext xmlns:c16="http://schemas.microsoft.com/office/drawing/2014/chart" uri="{C3380CC4-5D6E-409C-BE32-E72D297353CC}">
                <c16:uniqueId val="{00000003-4AF1-4A8F-986E-EA2599173BE6}"/>
              </c:ext>
            </c:extLst>
          </c:dPt>
          <c:dPt>
            <c:idx val="2"/>
            <c:bubble3D val="0"/>
            <c:spPr>
              <a:solidFill>
                <a:schemeClr val="accent6">
                  <a:shade val="65000"/>
                </a:schemeClr>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5-4AF1-4A8F-986E-EA2599173BE6}"/>
              </c:ext>
            </c:extLst>
          </c:dPt>
          <c:dLbls>
            <c:dLbl>
              <c:idx val="0"/>
              <c:layout>
                <c:manualLayout>
                  <c:x val="-0.10979782558725955"/>
                  <c:y val="0.17118730425434994"/>
                </c:manualLayout>
              </c:layout>
              <c:tx>
                <c:rich>
                  <a:bodyPr rot="0" spcFirstLastPara="1" vertOverflow="ellipsis" vert="horz" wrap="square" lIns="38100" tIns="19050" rIns="38100" bIns="19050" anchor="ctr" anchorCtr="1">
                    <a:noAutofit/>
                  </a:bodyPr>
                  <a:lstStyle/>
                  <a:p>
                    <a:pPr>
                      <a:defRPr sz="1500" b="0" i="0" u="none" strike="noStrike" kern="1200" baseline="0">
                        <a:solidFill>
                          <a:sysClr val="windowText" lastClr="000000"/>
                        </a:solidFill>
                        <a:latin typeface="+mn-lt"/>
                        <a:ea typeface="+mn-ea"/>
                        <a:cs typeface="+mn-cs"/>
                      </a:defRPr>
                    </a:pPr>
                    <a:r>
                      <a:rPr lang="en-US"/>
                      <a:t>Corto Plazo</a:t>
                    </a:r>
                    <a:r>
                      <a:rPr lang="en-US" baseline="0"/>
                      <a:t>  </a:t>
                    </a:r>
                    <a:fld id="{D780ABAD-BC36-419C-8476-10541DEA7CDE}" type="VALUE">
                      <a:rPr lang="en-US" baseline="0"/>
                      <a:pPr>
                        <a:defRPr sz="1500">
                          <a:solidFill>
                            <a:sysClr val="windowText" lastClr="000000"/>
                          </a:solidFill>
                        </a:defRPr>
                      </a:pPr>
                      <a:t>[VALOR]</a:t>
                    </a:fld>
                    <a:endParaRPr lang="en-US" baseline="0"/>
                  </a:p>
                </c:rich>
              </c:tx>
              <c:spPr>
                <a:noFill/>
                <a:ln>
                  <a:noFill/>
                </a:ln>
                <a:effectLst/>
              </c:spPr>
              <c:txPr>
                <a:bodyPr rot="0" spcFirstLastPara="1" vertOverflow="ellipsis" vert="horz" wrap="square" lIns="38100" tIns="19050" rIns="38100" bIns="19050" anchor="ctr" anchorCtr="1">
                  <a:noAutofit/>
                </a:bodyPr>
                <a:lstStyle/>
                <a:p>
                  <a:pPr>
                    <a:defRPr sz="1500" b="0" i="0" u="none" strike="noStrike" kern="1200" baseline="0">
                      <a:solidFill>
                        <a:sysClr val="windowText" lastClr="000000"/>
                      </a:solidFill>
                      <a:latin typeface="+mn-lt"/>
                      <a:ea typeface="+mn-ea"/>
                      <a:cs typeface="+mn-cs"/>
                    </a:defRPr>
                  </a:pPr>
                  <a:endParaRPr lang="es-CO"/>
                </a:p>
              </c:txPr>
              <c:showLegendKey val="0"/>
              <c:showVal val="1"/>
              <c:showCatName val="1"/>
              <c:showSerName val="1"/>
              <c:showPercent val="0"/>
              <c:showBubbleSize val="0"/>
              <c:extLst>
                <c:ext xmlns:c15="http://schemas.microsoft.com/office/drawing/2012/chart" uri="{CE6537A1-D6FC-4f65-9D91-7224C49458BB}">
                  <c15:layout>
                    <c:manualLayout>
                      <c:w val="0.15147759202143532"/>
                      <c:h val="0.10086506376559858"/>
                    </c:manualLayout>
                  </c15:layout>
                  <c15:dlblFieldTable/>
                  <c15:showDataLabelsRange val="0"/>
                </c:ext>
                <c:ext xmlns:c16="http://schemas.microsoft.com/office/drawing/2014/chart" uri="{C3380CC4-5D6E-409C-BE32-E72D297353CC}">
                  <c16:uniqueId val="{00000001-4AF1-4A8F-986E-EA2599173BE6}"/>
                </c:ext>
              </c:extLst>
            </c:dLbl>
            <c:dLbl>
              <c:idx val="1"/>
              <c:layout>
                <c:manualLayout>
                  <c:x val="-0.19385839900370866"/>
                  <c:y val="-0.17166253174094034"/>
                </c:manualLayout>
              </c:layout>
              <c:tx>
                <c:rich>
                  <a:bodyPr rot="0" spcFirstLastPara="1" vertOverflow="overflow" horzOverflow="overflow" vert="horz" wrap="square" lIns="38100" tIns="19050" rIns="38100" bIns="19050" anchor="ctr" anchorCtr="1">
                    <a:noAutofit/>
                  </a:bodyPr>
                  <a:lstStyle/>
                  <a:p>
                    <a:pPr>
                      <a:defRPr sz="1500" b="0" i="0" u="none" strike="noStrike" kern="1200" baseline="0">
                        <a:solidFill>
                          <a:sysClr val="windowText" lastClr="000000"/>
                        </a:solidFill>
                        <a:latin typeface="+mn-lt"/>
                        <a:ea typeface="+mn-ea"/>
                        <a:cs typeface="+mn-cs"/>
                      </a:defRPr>
                    </a:pPr>
                    <a:r>
                      <a:rPr lang="en-US" sz="1500" baseline="0">
                        <a:solidFill>
                          <a:sysClr val="windowText" lastClr="000000"/>
                        </a:solidFill>
                      </a:rPr>
                      <a:t> Mediano Plazo </a:t>
                    </a:r>
                    <a:fld id="{F2404CDF-D0FA-4EE7-8C95-A00F34A641B9}" type="VALUE">
                      <a:rPr lang="en-US" sz="1500" baseline="0">
                        <a:solidFill>
                          <a:sysClr val="windowText" lastClr="000000"/>
                        </a:solidFill>
                      </a:rPr>
                      <a:pPr>
                        <a:defRPr sz="1500">
                          <a:solidFill>
                            <a:sysClr val="windowText" lastClr="000000"/>
                          </a:solidFill>
                        </a:defRPr>
                      </a:pPr>
                      <a:t>[VALOR]</a:t>
                    </a:fld>
                    <a:endParaRPr lang="en-US" sz="1500" baseline="0">
                      <a:solidFill>
                        <a:sysClr val="windowText" lastClr="000000"/>
                      </a:solidFill>
                    </a:endParaRPr>
                  </a:p>
                </c:rich>
              </c:tx>
              <c:spPr>
                <a:noFill/>
                <a:ln>
                  <a:noFill/>
                </a:ln>
                <a:effectLst/>
              </c:spPr>
              <c:txPr>
                <a:bodyPr rot="0" spcFirstLastPara="1" vertOverflow="overflow" horzOverflow="overflow" vert="horz" wrap="square" lIns="38100" tIns="19050" rIns="38100" bIns="19050" anchor="ctr" anchorCtr="1">
                  <a:noAutofit/>
                </a:bodyPr>
                <a:lstStyle/>
                <a:p>
                  <a:pPr>
                    <a:defRPr sz="1500" b="0" i="0" u="none" strike="noStrike" kern="1200" baseline="0">
                      <a:solidFill>
                        <a:sysClr val="windowText" lastClr="000000"/>
                      </a:solidFill>
                      <a:latin typeface="+mn-lt"/>
                      <a:ea typeface="+mn-ea"/>
                      <a:cs typeface="+mn-cs"/>
                    </a:defRPr>
                  </a:pPr>
                  <a:endParaRPr lang="es-CO"/>
                </a:p>
              </c:txPr>
              <c:showLegendKey val="0"/>
              <c:showVal val="1"/>
              <c:showCatName val="1"/>
              <c:showSerName val="1"/>
              <c:showPercent val="0"/>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0.22013606375715741"/>
                      <c:h val="9.8362829487116846E-2"/>
                    </c:manualLayout>
                  </c15:layout>
                  <c15:dlblFieldTable/>
                  <c15:showDataLabelsRange val="0"/>
                </c:ext>
                <c:ext xmlns:c16="http://schemas.microsoft.com/office/drawing/2014/chart" uri="{C3380CC4-5D6E-409C-BE32-E72D297353CC}">
                  <c16:uniqueId val="{00000003-4AF1-4A8F-986E-EA2599173BE6}"/>
                </c:ext>
              </c:extLst>
            </c:dLbl>
            <c:dLbl>
              <c:idx val="2"/>
              <c:layout>
                <c:manualLayout>
                  <c:x val="0.26316638134218018"/>
                  <c:y val="-3.3226518797099141E-3"/>
                </c:manualLayout>
              </c:layout>
              <c:tx>
                <c:rich>
                  <a:bodyPr rot="0" spcFirstLastPara="1" vertOverflow="ellipsis" vert="horz" wrap="square" lIns="38100" tIns="19050" rIns="38100" bIns="19050" anchor="ctr" anchorCtr="1">
                    <a:noAutofit/>
                  </a:bodyPr>
                  <a:lstStyle/>
                  <a:p>
                    <a:pPr>
                      <a:defRPr sz="1500" b="0" i="0" u="none" strike="noStrike" kern="1200" baseline="0">
                        <a:solidFill>
                          <a:sysClr val="windowText" lastClr="000000"/>
                        </a:solidFill>
                        <a:latin typeface="+mn-lt"/>
                        <a:ea typeface="+mn-ea"/>
                        <a:cs typeface="+mn-cs"/>
                      </a:defRPr>
                    </a:pPr>
                    <a:r>
                      <a:rPr lang="en-US" baseline="0"/>
                      <a:t>Largo Plazo </a:t>
                    </a:r>
                    <a:fld id="{134CBED1-0D69-4AE9-BF74-3520C9822B43}" type="VALUE">
                      <a:rPr lang="en-US" baseline="0"/>
                      <a:pPr>
                        <a:defRPr sz="1500">
                          <a:solidFill>
                            <a:sysClr val="windowText" lastClr="000000"/>
                          </a:solidFill>
                        </a:defRPr>
                      </a:pPr>
                      <a:t>[VALOR]</a:t>
                    </a:fld>
                    <a:endParaRPr lang="en-US" baseline="0"/>
                  </a:p>
                </c:rich>
              </c:tx>
              <c:spPr>
                <a:noFill/>
                <a:ln>
                  <a:noFill/>
                </a:ln>
                <a:effectLst/>
              </c:spPr>
              <c:txPr>
                <a:bodyPr rot="0" spcFirstLastPara="1" vertOverflow="ellipsis" vert="horz" wrap="square" lIns="38100" tIns="19050" rIns="38100" bIns="19050" anchor="ctr" anchorCtr="1">
                  <a:noAutofit/>
                </a:bodyPr>
                <a:lstStyle/>
                <a:p>
                  <a:pPr>
                    <a:defRPr sz="1500" b="0" i="0" u="none" strike="noStrike" kern="1200" baseline="0">
                      <a:solidFill>
                        <a:sysClr val="windowText" lastClr="000000"/>
                      </a:solidFill>
                      <a:latin typeface="+mn-lt"/>
                      <a:ea typeface="+mn-ea"/>
                      <a:cs typeface="+mn-cs"/>
                    </a:defRPr>
                  </a:pPr>
                  <a:endParaRPr lang="es-CO"/>
                </a:p>
              </c:txPr>
              <c:showLegendKey val="0"/>
              <c:showVal val="1"/>
              <c:showCatName val="1"/>
              <c:showSerName val="1"/>
              <c:showPercent val="0"/>
              <c:showBubbleSize val="0"/>
              <c:extLst>
                <c:ext xmlns:c15="http://schemas.microsoft.com/office/drawing/2012/chart" uri="{CE6537A1-D6FC-4f65-9D91-7224C49458BB}">
                  <c15:layout>
                    <c:manualLayout>
                      <c:w val="0.17133699966721674"/>
                      <c:h val="0.11587846943648898"/>
                    </c:manualLayout>
                  </c15:layout>
                  <c15:dlblFieldTable/>
                  <c15:showDataLabelsRange val="0"/>
                </c:ext>
                <c:ext xmlns:c16="http://schemas.microsoft.com/office/drawing/2014/chart" uri="{C3380CC4-5D6E-409C-BE32-E72D297353CC}">
                  <c16:uniqueId val="{00000005-4AF1-4A8F-986E-EA2599173BE6}"/>
                </c:ext>
              </c:extLst>
            </c:dLbl>
            <c:spPr>
              <a:noFill/>
              <a:ln>
                <a:noFill/>
              </a:ln>
              <a:effectLst/>
            </c:spPr>
            <c:txPr>
              <a:bodyPr rot="0" spcFirstLastPara="1" vertOverflow="ellipsis" vert="horz" wrap="square" lIns="38100" tIns="19050" rIns="38100" bIns="19050" anchor="ctr" anchorCtr="1">
                <a:spAutoFit/>
              </a:bodyPr>
              <a:lstStyle/>
              <a:p>
                <a:pPr>
                  <a:defRPr sz="1500" b="0" i="0" u="none" strike="noStrike" kern="1200" baseline="0">
                    <a:solidFill>
                      <a:sysClr val="windowText" lastClr="000000"/>
                    </a:solidFill>
                    <a:latin typeface="+mn-lt"/>
                    <a:ea typeface="+mn-ea"/>
                    <a:cs typeface="+mn-cs"/>
                  </a:defRPr>
                </a:pPr>
                <a:endParaRPr lang="es-CO"/>
              </a:p>
            </c:txPr>
            <c:showLegendKey val="0"/>
            <c:showVal val="1"/>
            <c:showCatName val="1"/>
            <c:showSerName val="1"/>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Tablas_Gráficas!$I$7:$K$7</c:f>
              <c:numCache>
                <c:formatCode>0%</c:formatCode>
                <c:ptCount val="3"/>
                <c:pt idx="0">
                  <c:v>0.17089010695932202</c:v>
                </c:pt>
                <c:pt idx="1">
                  <c:v>0.37003002716111305</c:v>
                </c:pt>
                <c:pt idx="2">
                  <c:v>0.45907920244250988</c:v>
                </c:pt>
              </c:numCache>
            </c:numRef>
          </c:val>
          <c:extLst>
            <c:ext xmlns:c15="http://schemas.microsoft.com/office/drawing/2012/chart" uri="{02D57815-91ED-43cb-92C2-25804820EDAC}">
              <c15:filteredCategoryTitle>
                <c15:cat>
                  <c:strRef>
                    <c:extLst>
                      <c:ext uri="{02D57815-91ED-43cb-92C2-25804820EDAC}">
                        <c15:formulaRef>
                          <c15:sqref>Tablas_Gráficas!$I$6:$K$6</c15:sqref>
                        </c15:formulaRef>
                      </c:ext>
                    </c:extLst>
                    <c:strCache>
                      <c:ptCount val="3"/>
                      <c:pt idx="0">
                        <c:v> Corto Plazo
 (1 al 4 año) </c:v>
                      </c:pt>
                      <c:pt idx="1">
                        <c:v> Mediano Plazo 
(5 al 12 año) </c:v>
                      </c:pt>
                      <c:pt idx="2">
                        <c:v> Largo Plazo
 (13 al 20 año) </c:v>
                      </c:pt>
                    </c:strCache>
                  </c:strRef>
                </c15:cat>
              </c15:filteredCategoryTitle>
            </c:ext>
            <c:ext xmlns:c16="http://schemas.microsoft.com/office/drawing/2014/chart" uri="{C3380CC4-5D6E-409C-BE32-E72D297353CC}">
              <c16:uniqueId val="{00000000-4AF1-4A8F-986E-EA2599173BE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33267690395233701"/>
          <c:y val="0.12487874535601363"/>
          <c:w val="0.61870297544040653"/>
          <c:h val="0.80048718901963212"/>
        </c:manualLayout>
      </c:layout>
      <c:barChart>
        <c:barDir val="bar"/>
        <c:grouping val="clustered"/>
        <c:varyColors val="0"/>
        <c:ser>
          <c:idx val="0"/>
          <c:order val="0"/>
          <c:spPr>
            <a:solidFill>
              <a:srgbClr val="2C8028"/>
            </a:solidFill>
            <a:ln>
              <a:noFill/>
            </a:ln>
            <a:effectLst/>
          </c:spPr>
          <c:invertIfNegative val="0"/>
          <c:dLbls>
            <c:dLbl>
              <c:idx val="1"/>
              <c:layout>
                <c:manualLayout>
                  <c:x val="4.340900087647914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346-46D0-B17A-51E3127573DB}"/>
                </c:ext>
              </c:extLst>
            </c:dLbl>
            <c:dLbl>
              <c:idx val="2"/>
              <c:layout>
                <c:manualLayout>
                  <c:x val="1.491175366679506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346-46D0-B17A-51E3127573DB}"/>
                </c:ext>
              </c:extLst>
            </c:dLbl>
            <c:dLbl>
              <c:idx val="3"/>
              <c:layout>
                <c:manualLayout>
                  <c:x val="-2.0334209545630485E-4"/>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597-4CE0-8DAD-1CBCE4AC7CA7}"/>
                </c:ext>
              </c:extLst>
            </c:dLbl>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Verdana" panose="020B0604030504040204" pitchFamily="34" charset="0"/>
                    <a:ea typeface="Verdana" panose="020B0604030504040204" pitchFamily="34" charset="0"/>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Tablas_Gráficas!$C$126:$F$126</c:f>
              <c:strCache>
                <c:ptCount val="4"/>
                <c:pt idx="0">
                  <c:v>Otros Recursos</c:v>
                </c:pt>
                <c:pt idx="1">
                  <c:v>Sistema General de Regalías</c:v>
                </c:pt>
                <c:pt idx="2">
                  <c:v>Entidades Territoriales</c:v>
                </c:pt>
                <c:pt idx="3">
                  <c:v>Presupuesto General de la Nación</c:v>
                </c:pt>
              </c:strCache>
            </c:strRef>
          </c:cat>
          <c:val>
            <c:numRef>
              <c:f>Tablas_Gráficas!$C$127:$F$127</c:f>
              <c:numCache>
                <c:formatCode>0.0%</c:formatCode>
                <c:ptCount val="4"/>
                <c:pt idx="0">
                  <c:v>1.2003484119346724E-2</c:v>
                </c:pt>
                <c:pt idx="1">
                  <c:v>6.8598178563536449E-2</c:v>
                </c:pt>
                <c:pt idx="2">
                  <c:v>0.11176216432037137</c:v>
                </c:pt>
                <c:pt idx="3">
                  <c:v>0.80763617299674562</c:v>
                </c:pt>
              </c:numCache>
            </c:numRef>
          </c:val>
          <c:extLst>
            <c:ext xmlns:c16="http://schemas.microsoft.com/office/drawing/2014/chart" uri="{C3380CC4-5D6E-409C-BE32-E72D297353CC}">
              <c16:uniqueId val="{00000004-4346-46D0-B17A-51E3127573DB}"/>
            </c:ext>
          </c:extLst>
        </c:ser>
        <c:dLbls>
          <c:dLblPos val="inEnd"/>
          <c:showLegendKey val="0"/>
          <c:showVal val="1"/>
          <c:showCatName val="0"/>
          <c:showSerName val="0"/>
          <c:showPercent val="0"/>
          <c:showBubbleSize val="0"/>
        </c:dLbls>
        <c:gapWidth val="100"/>
        <c:axId val="2079712271"/>
        <c:axId val="233896191"/>
      </c:barChart>
      <c:valAx>
        <c:axId val="233896191"/>
        <c:scaling>
          <c:orientation val="minMax"/>
        </c:scaling>
        <c:delete val="1"/>
        <c:axPos val="b"/>
        <c:majorGridlines>
          <c:spPr>
            <a:ln w="9525" cap="flat" cmpd="sng" algn="ctr">
              <a:solidFill>
                <a:schemeClr val="tx2">
                  <a:lumMod val="15000"/>
                  <a:lumOff val="85000"/>
                </a:schemeClr>
              </a:solidFill>
              <a:round/>
            </a:ln>
            <a:effectLst/>
          </c:spPr>
        </c:majorGridlines>
        <c:numFmt formatCode="0.0%" sourceLinked="1"/>
        <c:majorTickMark val="none"/>
        <c:minorTickMark val="none"/>
        <c:tickLblPos val="nextTo"/>
        <c:crossAx val="2079712271"/>
        <c:crosses val="autoZero"/>
        <c:crossBetween val="between"/>
      </c:valAx>
      <c:catAx>
        <c:axId val="2079712271"/>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Verdana" panose="020B0604030504040204" pitchFamily="34" charset="0"/>
                <a:ea typeface="Verdana" panose="020B0604030504040204" pitchFamily="34" charset="0"/>
                <a:cs typeface="+mn-cs"/>
              </a:defRPr>
            </a:pPr>
            <a:endParaRPr lang="es-CO"/>
          </a:p>
        </c:txPr>
        <c:crossAx val="233896191"/>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latin typeface="Verdana" panose="020B0604030504040204" pitchFamily="34" charset="0"/>
          <a:ea typeface="Verdana" panose="020B0604030504040204" pitchFamily="34" charset="0"/>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Reversed" id="26">
  <a:schemeClr val="accent6"/>
</cs:colorStyle>
</file>

<file path=xl/charts/colors2.xml><?xml version="1.0" encoding="utf-8"?>
<cs:colorStyle xmlns:cs="http://schemas.microsoft.com/office/drawing/2012/chartStyle" xmlns:a="http://schemas.openxmlformats.org/drawingml/2006/main" meth="withinLinear" id="19">
  <a:schemeClr val="accent6"/>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jp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773205</xdr:colOff>
      <xdr:row>79</xdr:row>
      <xdr:rowOff>38330</xdr:rowOff>
    </xdr:from>
    <xdr:to>
      <xdr:col>4</xdr:col>
      <xdr:colOff>773205</xdr:colOff>
      <xdr:row>114</xdr:row>
      <xdr:rowOff>22604</xdr:rowOff>
    </xdr:to>
    <xdr:pic>
      <xdr:nvPicPr>
        <xdr:cNvPr id="3" name="Imagen 2">
          <a:extLst>
            <a:ext uri="{FF2B5EF4-FFF2-40B4-BE49-F238E27FC236}">
              <a16:creationId xmlns:a16="http://schemas.microsoft.com/office/drawing/2014/main" id="{ECBF7720-00BA-38A3-2545-5BD16BBC14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35205" y="13227654"/>
          <a:ext cx="7507941" cy="5475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123266</xdr:colOff>
      <xdr:row>23</xdr:row>
      <xdr:rowOff>179293</xdr:rowOff>
    </xdr:from>
    <xdr:to>
      <xdr:col>13</xdr:col>
      <xdr:colOff>661995</xdr:colOff>
      <xdr:row>50</xdr:row>
      <xdr:rowOff>45702</xdr:rowOff>
    </xdr:to>
    <xdr:pic>
      <xdr:nvPicPr>
        <xdr:cNvPr id="4" name="object 4">
          <a:extLst>
            <a:ext uri="{FF2B5EF4-FFF2-40B4-BE49-F238E27FC236}">
              <a16:creationId xmlns:a16="http://schemas.microsoft.com/office/drawing/2014/main" id="{BB69CEF3-C82F-4696-842E-4BC0F8481840}"/>
            </a:ext>
          </a:extLst>
        </xdr:cNvPr>
        <xdr:cNvPicPr/>
      </xdr:nvPicPr>
      <xdr:blipFill>
        <a:blip xmlns:r="http://schemas.openxmlformats.org/officeDocument/2006/relationships" r:embed="rId2" cstate="print"/>
        <a:stretch>
          <a:fillRect/>
        </a:stretch>
      </xdr:blipFill>
      <xdr:spPr>
        <a:xfrm>
          <a:off x="15822707" y="4011705"/>
          <a:ext cx="4057376" cy="4180674"/>
        </a:xfrm>
        <a:prstGeom prst="rect">
          <a:avLst/>
        </a:prstGeom>
      </xdr:spPr>
    </xdr:pic>
    <xdr:clientData/>
  </xdr:twoCellAnchor>
  <xdr:twoCellAnchor editAs="oneCell">
    <xdr:from>
      <xdr:col>8</xdr:col>
      <xdr:colOff>582706</xdr:colOff>
      <xdr:row>59</xdr:row>
      <xdr:rowOff>81643</xdr:rowOff>
    </xdr:from>
    <xdr:to>
      <xdr:col>18</xdr:col>
      <xdr:colOff>557892</xdr:colOff>
      <xdr:row>77</xdr:row>
      <xdr:rowOff>155281</xdr:rowOff>
    </xdr:to>
    <xdr:pic>
      <xdr:nvPicPr>
        <xdr:cNvPr id="5" name="Imagen 4">
          <a:extLst>
            <a:ext uri="{FF2B5EF4-FFF2-40B4-BE49-F238E27FC236}">
              <a16:creationId xmlns:a16="http://schemas.microsoft.com/office/drawing/2014/main" id="{80935B28-1A5A-449E-A156-A4554BDB0FB0}"/>
            </a:ext>
          </a:extLst>
        </xdr:cNvPr>
        <xdr:cNvPicPr>
          <a:picLocks noChangeAspect="1"/>
        </xdr:cNvPicPr>
      </xdr:nvPicPr>
      <xdr:blipFill>
        <a:blip xmlns:r="http://schemas.openxmlformats.org/officeDocument/2006/relationships" r:embed="rId3"/>
        <a:stretch>
          <a:fillRect/>
        </a:stretch>
      </xdr:blipFill>
      <xdr:spPr>
        <a:xfrm>
          <a:off x="15210385" y="9402536"/>
          <a:ext cx="8357186" cy="34289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986116</xdr:colOff>
      <xdr:row>7</xdr:row>
      <xdr:rowOff>312964</xdr:rowOff>
    </xdr:from>
    <xdr:to>
      <xdr:col>13</xdr:col>
      <xdr:colOff>734784</xdr:colOff>
      <xdr:row>16</xdr:row>
      <xdr:rowOff>244928</xdr:rowOff>
    </xdr:to>
    <xdr:graphicFrame macro="">
      <xdr:nvGraphicFramePr>
        <xdr:cNvPr id="5" name="Gráfico 4">
          <a:extLst>
            <a:ext uri="{FF2B5EF4-FFF2-40B4-BE49-F238E27FC236}">
              <a16:creationId xmlns:a16="http://schemas.microsoft.com/office/drawing/2014/main" id="{637AD088-FB56-9CB1-DBB9-EBD937FB93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206877</xdr:colOff>
      <xdr:row>84</xdr:row>
      <xdr:rowOff>78440</xdr:rowOff>
    </xdr:from>
    <xdr:to>
      <xdr:col>14</xdr:col>
      <xdr:colOff>1003417</xdr:colOff>
      <xdr:row>89</xdr:row>
      <xdr:rowOff>321468</xdr:rowOff>
    </xdr:to>
    <xdr:grpSp>
      <xdr:nvGrpSpPr>
        <xdr:cNvPr id="3" name="Grupo 2">
          <a:extLst>
            <a:ext uri="{FF2B5EF4-FFF2-40B4-BE49-F238E27FC236}">
              <a16:creationId xmlns:a16="http://schemas.microsoft.com/office/drawing/2014/main" id="{F2327648-87CE-41C9-8342-122CCBC0A80D}"/>
            </a:ext>
          </a:extLst>
        </xdr:cNvPr>
        <xdr:cNvGrpSpPr/>
      </xdr:nvGrpSpPr>
      <xdr:grpSpPr>
        <a:xfrm>
          <a:off x="11767846" y="39285721"/>
          <a:ext cx="6190071" cy="2505216"/>
          <a:chOff x="12910846" y="39285721"/>
          <a:chExt cx="6190071" cy="2505216"/>
        </a:xfrm>
      </xdr:grpSpPr>
      <xdr:grpSp>
        <xdr:nvGrpSpPr>
          <xdr:cNvPr id="2" name="Grupo 1">
            <a:extLst>
              <a:ext uri="{FF2B5EF4-FFF2-40B4-BE49-F238E27FC236}">
                <a16:creationId xmlns:a16="http://schemas.microsoft.com/office/drawing/2014/main" id="{96805575-8382-46E7-B67D-5C28FFA8EB61}"/>
              </a:ext>
            </a:extLst>
          </xdr:cNvPr>
          <xdr:cNvGrpSpPr/>
        </xdr:nvGrpSpPr>
        <xdr:grpSpPr>
          <a:xfrm>
            <a:off x="12910846" y="39285721"/>
            <a:ext cx="6190071" cy="2505216"/>
            <a:chOff x="12910846" y="39285721"/>
            <a:chExt cx="6190071" cy="2505216"/>
          </a:xfrm>
        </xdr:grpSpPr>
        <xdr:grpSp>
          <xdr:nvGrpSpPr>
            <xdr:cNvPr id="8" name="Google Shape;1039;p39">
              <a:extLst>
                <a:ext uri="{FF2B5EF4-FFF2-40B4-BE49-F238E27FC236}">
                  <a16:creationId xmlns:a16="http://schemas.microsoft.com/office/drawing/2014/main" id="{FB7875E6-6AB1-691F-8B4D-36A6377361EF}"/>
                </a:ext>
              </a:extLst>
            </xdr:cNvPr>
            <xdr:cNvGrpSpPr/>
          </xdr:nvGrpSpPr>
          <xdr:grpSpPr>
            <a:xfrm>
              <a:off x="15026705" y="39323595"/>
              <a:ext cx="1965111" cy="2300655"/>
              <a:chOff x="510751" y="1473867"/>
              <a:chExt cx="1971900" cy="2348120"/>
            </a:xfrm>
          </xdr:grpSpPr>
          <xdr:sp macro="" textlink="">
            <xdr:nvSpPr>
              <xdr:cNvPr id="27" name="Google Shape;1040;p39">
                <a:extLst>
                  <a:ext uri="{FF2B5EF4-FFF2-40B4-BE49-F238E27FC236}">
                    <a16:creationId xmlns:a16="http://schemas.microsoft.com/office/drawing/2014/main" id="{F126177B-E423-3428-6B42-9410E388370F}"/>
                  </a:ext>
                </a:extLst>
              </xdr:cNvPr>
              <xdr:cNvSpPr/>
            </xdr:nvSpPr>
            <xdr:spPr>
              <a:xfrm>
                <a:off x="577469" y="1473867"/>
                <a:ext cx="1808798" cy="1811372"/>
              </a:xfrm>
              <a:custGeom>
                <a:avLst/>
                <a:gdLst/>
                <a:ahLst/>
                <a:cxnLst/>
                <a:rect l="l" t="t" r="r" b="b"/>
                <a:pathLst>
                  <a:path w="17664" h="17674" extrusionOk="0">
                    <a:moveTo>
                      <a:pt x="8827" y="1"/>
                    </a:moveTo>
                    <a:cubicBezTo>
                      <a:pt x="3956" y="1"/>
                      <a:pt x="1" y="3956"/>
                      <a:pt x="1" y="8838"/>
                    </a:cubicBezTo>
                    <a:cubicBezTo>
                      <a:pt x="1" y="13718"/>
                      <a:pt x="3956" y="17674"/>
                      <a:pt x="8827" y="17674"/>
                    </a:cubicBezTo>
                    <a:cubicBezTo>
                      <a:pt x="13708" y="17674"/>
                      <a:pt x="17663" y="13718"/>
                      <a:pt x="17663" y="8838"/>
                    </a:cubicBezTo>
                    <a:cubicBezTo>
                      <a:pt x="17663" y="3956"/>
                      <a:pt x="13708" y="1"/>
                      <a:pt x="8827" y="1"/>
                    </a:cubicBezTo>
                    <a:close/>
                  </a:path>
                </a:pathLst>
              </a:custGeom>
              <a:solidFill>
                <a:srgbClr val="2C8028"/>
              </a:solidFill>
              <a:ln>
                <a:noFill/>
              </a:ln>
            </xdr:spPr>
            <xdr:txBody>
              <a:bodyPr spcFirstLastPara="1" wrap="square" lIns="91425" tIns="91425" rIns="91425" bIns="91425"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
                    <a:srgbClr val="000000"/>
                  </a:buClr>
                  <a:buSzTx/>
                  <a:buFont typeface="Arial"/>
                  <a:buNone/>
                  <a:tabLst/>
                  <a:defRPr/>
                </a:pPr>
                <a:endParaRPr kumimoji="0" sz="1400" b="0" i="0" u="none" strike="noStrike" kern="0" cap="none" spc="0" normalizeH="0" baseline="0">
                  <a:ln>
                    <a:noFill/>
                  </a:ln>
                  <a:effectLst/>
                  <a:uLnTx/>
                  <a:uFillTx/>
                  <a:latin typeface="Arial"/>
                  <a:cs typeface="Arial"/>
                  <a:sym typeface="Arial"/>
                </a:endParaRPr>
              </a:p>
            </xdr:txBody>
          </xdr:sp>
          <xdr:sp macro="" textlink="">
            <xdr:nvSpPr>
              <xdr:cNvPr id="29" name="Google Shape;1042;p39">
                <a:extLst>
                  <a:ext uri="{FF2B5EF4-FFF2-40B4-BE49-F238E27FC236}">
                    <a16:creationId xmlns:a16="http://schemas.microsoft.com/office/drawing/2014/main" id="{02DBE730-1952-3A75-D372-1BEB3C2A5F13}"/>
                  </a:ext>
                </a:extLst>
              </xdr:cNvPr>
              <xdr:cNvSpPr txBox="1"/>
            </xdr:nvSpPr>
            <xdr:spPr>
              <a:xfrm>
                <a:off x="925054" y="2033024"/>
                <a:ext cx="1147500" cy="634500"/>
              </a:xfrm>
              <a:prstGeom prst="rect">
                <a:avLst/>
              </a:prstGeom>
              <a:noFill/>
              <a:ln>
                <a:noFill/>
              </a:ln>
            </xdr:spPr>
            <xdr:txBody>
              <a:bodyPr spcFirstLastPara="1" wrap="square" lIns="91425" tIns="91425" rIns="91425" bIns="91425" anchor="t"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
                    <a:srgbClr val="000000"/>
                  </a:buClr>
                  <a:buSzTx/>
                  <a:buFont typeface="Arial"/>
                  <a:buNone/>
                  <a:tabLst/>
                  <a:defRPr/>
                </a:pPr>
                <a:r>
                  <a:rPr kumimoji="0" lang="en" sz="3000" b="1" i="0" u="none" strike="noStrike" kern="0" cap="none" spc="0" normalizeH="0" baseline="0">
                    <a:ln>
                      <a:noFill/>
                    </a:ln>
                    <a:solidFill>
                      <a:schemeClr val="bg1"/>
                    </a:solidFill>
                    <a:effectLst/>
                    <a:uLnTx/>
                    <a:uFillTx/>
                    <a:ea typeface="Fira Sans Extra Condensed"/>
                    <a:cs typeface="Fira Sans Extra Condensed"/>
                    <a:sym typeface="Fira Sans Extra Condensed"/>
                  </a:rPr>
                  <a:t>8,5%</a:t>
                </a:r>
                <a:endParaRPr kumimoji="0" sz="3000" b="1" i="0" u="none" strike="noStrike" kern="0" cap="none" spc="0" normalizeH="0" baseline="0">
                  <a:ln>
                    <a:noFill/>
                  </a:ln>
                  <a:solidFill>
                    <a:schemeClr val="bg1"/>
                  </a:solidFill>
                  <a:effectLst/>
                  <a:uLnTx/>
                  <a:uFillTx/>
                  <a:ea typeface="Fira Sans Extra Condensed"/>
                  <a:cs typeface="Fira Sans Extra Condensed"/>
                  <a:sym typeface="Fira Sans Extra Condensed"/>
                </a:endParaRPr>
              </a:p>
            </xdr:txBody>
          </xdr:sp>
          <xdr:sp macro="" textlink="">
            <xdr:nvSpPr>
              <xdr:cNvPr id="30" name="Google Shape;1043;p39">
                <a:extLst>
                  <a:ext uri="{FF2B5EF4-FFF2-40B4-BE49-F238E27FC236}">
                    <a16:creationId xmlns:a16="http://schemas.microsoft.com/office/drawing/2014/main" id="{CA5F5603-F5E0-6F2F-1221-06B52A3F0CEA}"/>
                  </a:ext>
                </a:extLst>
              </xdr:cNvPr>
              <xdr:cNvSpPr txBox="1"/>
            </xdr:nvSpPr>
            <xdr:spPr>
              <a:xfrm>
                <a:off x="510751" y="3312179"/>
                <a:ext cx="1971900" cy="509808"/>
              </a:xfrm>
              <a:prstGeom prst="rect">
                <a:avLst/>
              </a:prstGeom>
              <a:noFill/>
              <a:ln>
                <a:noFill/>
              </a:ln>
            </xdr:spPr>
            <xdr:txBody>
              <a:bodyPr spcFirstLastPara="1" wrap="square" lIns="91425" tIns="91425" rIns="91425" bIns="91425" anchor="t"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
                    <a:srgbClr val="000000"/>
                  </a:buClr>
                  <a:buSzTx/>
                  <a:buFont typeface="Arial"/>
                  <a:buNone/>
                  <a:tabLst/>
                  <a:defRPr/>
                </a:pPr>
                <a:r>
                  <a:rPr kumimoji="0" lang="en" sz="1200" b="1" i="0" u="none" strike="noStrike" kern="0" cap="none" spc="0" normalizeH="0" baseline="0">
                    <a:ln>
                      <a:noFill/>
                    </a:ln>
                    <a:effectLst/>
                    <a:uLnTx/>
                    <a:uFillTx/>
                    <a:latin typeface="Verdana" panose="020B0604030504040204" pitchFamily="34" charset="0"/>
                    <a:ea typeface="Verdana" panose="020B0604030504040204" pitchFamily="34" charset="0"/>
                    <a:cs typeface="Fira Sans Extra Condensed"/>
                    <a:sym typeface="Fira Sans Extra Condensed"/>
                  </a:rPr>
                  <a:t>Recursos privados</a:t>
                </a:r>
              </a:p>
              <a:p>
                <a:pPr marL="0" marR="0" lvl="0" indent="0" algn="ctr" defTabSz="914400" eaLnBrk="1" fontAlgn="auto" latinLnBrk="0" hangingPunct="1">
                  <a:lnSpc>
                    <a:spcPct val="100000"/>
                  </a:lnSpc>
                  <a:spcBef>
                    <a:spcPts val="0"/>
                  </a:spcBef>
                  <a:spcAft>
                    <a:spcPts val="0"/>
                  </a:spcAft>
                  <a:buClr>
                    <a:srgbClr val="000000"/>
                  </a:buClr>
                  <a:buSzTx/>
                  <a:buFont typeface="Arial"/>
                  <a:buNone/>
                  <a:tabLst/>
                  <a:defRPr/>
                </a:pPr>
                <a:r>
                  <a:rPr lang="en" sz="1200" kern="0">
                    <a:latin typeface="Verdana" panose="020B0604030504040204" pitchFamily="34" charset="0"/>
                    <a:ea typeface="Verdana" panose="020B0604030504040204" pitchFamily="34" charset="0"/>
                    <a:cs typeface="Fira Sans Extra Condensed"/>
                    <a:sym typeface="Fira Sans Extra Condensed"/>
                  </a:rPr>
                  <a:t>$127.702 millones</a:t>
                </a:r>
                <a:endParaRPr kumimoji="0" sz="1200" i="0" u="none" strike="noStrike" kern="0" cap="none" spc="0" normalizeH="0" baseline="0">
                  <a:ln>
                    <a:noFill/>
                  </a:ln>
                  <a:effectLst/>
                  <a:uLnTx/>
                  <a:uFillTx/>
                  <a:latin typeface="Verdana" panose="020B0604030504040204" pitchFamily="34" charset="0"/>
                  <a:ea typeface="Verdana" panose="020B0604030504040204" pitchFamily="34" charset="0"/>
                  <a:cs typeface="Fira Sans Extra Condensed"/>
                  <a:sym typeface="Fira Sans Extra Condensed"/>
                </a:endParaRPr>
              </a:p>
            </xdr:txBody>
          </xdr:sp>
        </xdr:grpSp>
        <xdr:grpSp>
          <xdr:nvGrpSpPr>
            <xdr:cNvPr id="9" name="Google Shape;1045;p39">
              <a:extLst>
                <a:ext uri="{FF2B5EF4-FFF2-40B4-BE49-F238E27FC236}">
                  <a16:creationId xmlns:a16="http://schemas.microsoft.com/office/drawing/2014/main" id="{D1F20626-4DBF-33E6-0A15-A092BF803E4B}"/>
                </a:ext>
              </a:extLst>
            </xdr:cNvPr>
            <xdr:cNvGrpSpPr/>
          </xdr:nvGrpSpPr>
          <xdr:grpSpPr>
            <a:xfrm>
              <a:off x="17132798" y="39285721"/>
              <a:ext cx="1968119" cy="2505216"/>
              <a:chOff x="2559475" y="1463118"/>
              <a:chExt cx="1969800" cy="2560370"/>
            </a:xfrm>
          </xdr:grpSpPr>
          <xdr:sp macro="" textlink="">
            <xdr:nvSpPr>
              <xdr:cNvPr id="24" name="Google Shape;1046;p39">
                <a:extLst>
                  <a:ext uri="{FF2B5EF4-FFF2-40B4-BE49-F238E27FC236}">
                    <a16:creationId xmlns:a16="http://schemas.microsoft.com/office/drawing/2014/main" id="{7BD79195-784C-FEEA-EEFD-93CB04A8F747}"/>
                  </a:ext>
                </a:extLst>
              </xdr:cNvPr>
              <xdr:cNvSpPr/>
            </xdr:nvSpPr>
            <xdr:spPr>
              <a:xfrm>
                <a:off x="2638239" y="1463118"/>
                <a:ext cx="1807325" cy="1812246"/>
              </a:xfrm>
              <a:custGeom>
                <a:avLst/>
                <a:gdLst/>
                <a:ahLst/>
                <a:cxnLst/>
                <a:rect l="l" t="t" r="r" b="b"/>
                <a:pathLst>
                  <a:path w="17673" h="17674" extrusionOk="0">
                    <a:moveTo>
                      <a:pt x="8837" y="1"/>
                    </a:moveTo>
                    <a:cubicBezTo>
                      <a:pt x="3956" y="1"/>
                      <a:pt x="0" y="3956"/>
                      <a:pt x="0" y="8838"/>
                    </a:cubicBezTo>
                    <a:cubicBezTo>
                      <a:pt x="0" y="13718"/>
                      <a:pt x="3956" y="17674"/>
                      <a:pt x="8837" y="17674"/>
                    </a:cubicBezTo>
                    <a:cubicBezTo>
                      <a:pt x="13717" y="17674"/>
                      <a:pt x="17673" y="13718"/>
                      <a:pt x="17673" y="8838"/>
                    </a:cubicBezTo>
                    <a:cubicBezTo>
                      <a:pt x="17673" y="3956"/>
                      <a:pt x="13717" y="1"/>
                      <a:pt x="8837" y="1"/>
                    </a:cubicBezTo>
                    <a:close/>
                  </a:path>
                </a:pathLst>
              </a:custGeom>
              <a:solidFill>
                <a:srgbClr val="2AA964"/>
              </a:solidFill>
              <a:ln>
                <a:noFill/>
              </a:ln>
            </xdr:spPr>
            <xdr:txBody>
              <a:bodyPr spcFirstLastPara="1" wrap="square" lIns="91425" tIns="91425" rIns="91425" bIns="91425"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
                    <a:srgbClr val="000000"/>
                  </a:buClr>
                  <a:buSzTx/>
                  <a:buFont typeface="Arial"/>
                  <a:buNone/>
                  <a:tabLst/>
                  <a:defRPr/>
                </a:pPr>
                <a:endParaRPr kumimoji="0" sz="1400" b="0" i="0" u="none" strike="noStrike" kern="0" cap="none" spc="0" normalizeH="0" baseline="0">
                  <a:ln>
                    <a:noFill/>
                  </a:ln>
                  <a:effectLst/>
                  <a:uLnTx/>
                  <a:uFillTx/>
                  <a:latin typeface="Arial"/>
                  <a:cs typeface="Arial"/>
                  <a:sym typeface="Arial"/>
                </a:endParaRPr>
              </a:p>
            </xdr:txBody>
          </xdr:sp>
          <xdr:sp macro="" textlink="">
            <xdr:nvSpPr>
              <xdr:cNvPr id="25" name="Google Shape;1047;p39">
                <a:extLst>
                  <a:ext uri="{FF2B5EF4-FFF2-40B4-BE49-F238E27FC236}">
                    <a16:creationId xmlns:a16="http://schemas.microsoft.com/office/drawing/2014/main" id="{728092C1-D41A-402F-D352-3EF69F34F417}"/>
                  </a:ext>
                </a:extLst>
              </xdr:cNvPr>
              <xdr:cNvSpPr txBox="1"/>
            </xdr:nvSpPr>
            <xdr:spPr>
              <a:xfrm>
                <a:off x="3000330" y="1999215"/>
                <a:ext cx="1147500" cy="634499"/>
              </a:xfrm>
              <a:prstGeom prst="rect">
                <a:avLst/>
              </a:prstGeom>
              <a:noFill/>
              <a:ln>
                <a:noFill/>
              </a:ln>
            </xdr:spPr>
            <xdr:txBody>
              <a:bodyPr spcFirstLastPara="1" wrap="square" lIns="91425" tIns="91425" rIns="91425" bIns="91425" anchor="t"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
                    <a:srgbClr val="000000"/>
                  </a:buClr>
                  <a:buSzTx/>
                  <a:buFont typeface="Arial"/>
                  <a:buNone/>
                  <a:tabLst/>
                  <a:defRPr/>
                </a:pPr>
                <a:r>
                  <a:rPr kumimoji="0" lang="en" sz="3000" b="1" i="0" u="none" strike="noStrike" kern="0" cap="none" spc="0" normalizeH="0" baseline="0">
                    <a:ln>
                      <a:noFill/>
                    </a:ln>
                    <a:solidFill>
                      <a:schemeClr val="bg1"/>
                    </a:solidFill>
                    <a:effectLst/>
                    <a:uLnTx/>
                    <a:uFillTx/>
                    <a:ea typeface="Fira Sans Extra Condensed"/>
                    <a:cs typeface="Fira Sans Extra Condensed"/>
                    <a:sym typeface="Fira Sans Extra Condensed"/>
                  </a:rPr>
                  <a:t>12,4%</a:t>
                </a:r>
                <a:endParaRPr kumimoji="0" sz="3000" b="1" i="0" u="none" strike="noStrike" kern="0" cap="none" spc="0" normalizeH="0" baseline="0">
                  <a:ln>
                    <a:noFill/>
                  </a:ln>
                  <a:solidFill>
                    <a:schemeClr val="bg1"/>
                  </a:solidFill>
                  <a:effectLst/>
                  <a:uLnTx/>
                  <a:uFillTx/>
                  <a:ea typeface="Fira Sans Extra Condensed"/>
                  <a:cs typeface="Fira Sans Extra Condensed"/>
                  <a:sym typeface="Fira Sans Extra Condensed"/>
                </a:endParaRPr>
              </a:p>
            </xdr:txBody>
          </xdr:sp>
          <xdr:sp macro="" textlink="">
            <xdr:nvSpPr>
              <xdr:cNvPr id="26" name="Google Shape;1048;p39">
                <a:extLst>
                  <a:ext uri="{FF2B5EF4-FFF2-40B4-BE49-F238E27FC236}">
                    <a16:creationId xmlns:a16="http://schemas.microsoft.com/office/drawing/2014/main" id="{5A823045-CE5C-6157-4F4E-50E48A3C7AD8}"/>
                  </a:ext>
                </a:extLst>
              </xdr:cNvPr>
              <xdr:cNvSpPr txBox="1"/>
            </xdr:nvSpPr>
            <xdr:spPr>
              <a:xfrm>
                <a:off x="2559475" y="3288155"/>
                <a:ext cx="1969800" cy="735333"/>
              </a:xfrm>
              <a:prstGeom prst="rect">
                <a:avLst/>
              </a:prstGeom>
              <a:noFill/>
              <a:ln>
                <a:noFill/>
              </a:ln>
            </xdr:spPr>
            <xdr:txBody>
              <a:bodyPr spcFirstLastPara="1" wrap="square" lIns="91425" tIns="91425" rIns="91425" bIns="91425" anchor="t"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
                    <a:srgbClr val="000000"/>
                  </a:buClr>
                  <a:buSzTx/>
                  <a:buFont typeface="Arial"/>
                  <a:buNone/>
                  <a:tabLst/>
                  <a:defRPr/>
                </a:pPr>
                <a:r>
                  <a:rPr kumimoji="0" lang="en" sz="1200" b="1" i="0" u="none" strike="noStrike" kern="0" cap="none" spc="0" normalizeH="0" baseline="0">
                    <a:ln>
                      <a:noFill/>
                    </a:ln>
                    <a:effectLst/>
                    <a:uLnTx/>
                    <a:uFillTx/>
                    <a:latin typeface="Verdana" panose="020B0604030504040204" pitchFamily="34" charset="0"/>
                    <a:ea typeface="Verdana" panose="020B0604030504040204" pitchFamily="34" charset="0"/>
                    <a:cs typeface="Fira Sans Extra Condensed"/>
                    <a:sym typeface="Fira Sans Extra Condensed"/>
                  </a:rPr>
                  <a:t>Cooperación Internacional</a:t>
                </a:r>
                <a:endParaRPr kumimoji="0" lang="en" sz="1200" i="0" u="none" strike="noStrike" kern="0" cap="none" spc="0" normalizeH="0" baseline="0">
                  <a:ln>
                    <a:noFill/>
                  </a:ln>
                  <a:effectLst/>
                  <a:uLnTx/>
                  <a:uFillTx/>
                  <a:latin typeface="Verdana" panose="020B0604030504040204" pitchFamily="34" charset="0"/>
                  <a:ea typeface="Verdana" panose="020B0604030504040204" pitchFamily="34" charset="0"/>
                  <a:cs typeface="Fira Sans Extra Condensed"/>
                  <a:sym typeface="Fira Sans Extra Condensed"/>
                </a:endParaRPr>
              </a:p>
              <a:p>
                <a:pPr marL="0" marR="0" lvl="0" indent="0" algn="ctr" defTabSz="914400" eaLnBrk="1" fontAlgn="auto" latinLnBrk="0" hangingPunct="1">
                  <a:lnSpc>
                    <a:spcPct val="100000"/>
                  </a:lnSpc>
                  <a:spcBef>
                    <a:spcPts val="0"/>
                  </a:spcBef>
                  <a:spcAft>
                    <a:spcPts val="0"/>
                  </a:spcAft>
                  <a:buClr>
                    <a:srgbClr val="000000"/>
                  </a:buClr>
                  <a:buSzTx/>
                  <a:buFont typeface="Arial"/>
                  <a:buNone/>
                  <a:tabLst/>
                  <a:defRPr/>
                </a:pPr>
                <a:r>
                  <a:rPr kumimoji="0" lang="en" sz="1200" i="0" u="none" strike="noStrike" kern="0" cap="none" spc="0" normalizeH="0" baseline="0">
                    <a:ln>
                      <a:noFill/>
                    </a:ln>
                    <a:effectLst/>
                    <a:uLnTx/>
                    <a:uFillTx/>
                    <a:latin typeface="Verdana" panose="020B0604030504040204" pitchFamily="34" charset="0"/>
                    <a:ea typeface="Verdana" panose="020B0604030504040204" pitchFamily="34" charset="0"/>
                    <a:cs typeface="Fira Sans Extra Condensed"/>
                    <a:sym typeface="Fira Sans Extra Condensed"/>
                  </a:rPr>
                  <a:t>$186.709 millones</a:t>
                </a:r>
                <a:endParaRPr kumimoji="0" sz="1200" b="1" i="0" u="none" strike="noStrike" kern="0" cap="none" spc="0" normalizeH="0" baseline="0">
                  <a:ln>
                    <a:noFill/>
                  </a:ln>
                  <a:effectLst/>
                  <a:uLnTx/>
                  <a:uFillTx/>
                  <a:latin typeface="Verdana" panose="020B0604030504040204" pitchFamily="34" charset="0"/>
                  <a:ea typeface="Verdana" panose="020B0604030504040204" pitchFamily="34" charset="0"/>
                  <a:cs typeface="Fira Sans Extra Condensed"/>
                  <a:sym typeface="Fira Sans Extra Condensed"/>
                </a:endParaRPr>
              </a:p>
            </xdr:txBody>
          </xdr:sp>
        </xdr:grpSp>
        <xdr:grpSp>
          <xdr:nvGrpSpPr>
            <xdr:cNvPr id="10" name="Google Shape;1050;p39">
              <a:extLst>
                <a:ext uri="{FF2B5EF4-FFF2-40B4-BE49-F238E27FC236}">
                  <a16:creationId xmlns:a16="http://schemas.microsoft.com/office/drawing/2014/main" id="{78992EA9-1F7A-22D7-52C0-B08A656EFF83}"/>
                </a:ext>
              </a:extLst>
            </xdr:cNvPr>
            <xdr:cNvGrpSpPr/>
          </xdr:nvGrpSpPr>
          <xdr:grpSpPr>
            <a:xfrm>
              <a:off x="12910846" y="39319340"/>
              <a:ext cx="1965900" cy="2352535"/>
              <a:chOff x="4614150" y="1464991"/>
              <a:chExt cx="1965900" cy="2400904"/>
            </a:xfrm>
          </xdr:grpSpPr>
          <xdr:sp macro="" textlink="">
            <xdr:nvSpPr>
              <xdr:cNvPr id="20" name="Google Shape;1051;p39">
                <a:extLst>
                  <a:ext uri="{FF2B5EF4-FFF2-40B4-BE49-F238E27FC236}">
                    <a16:creationId xmlns:a16="http://schemas.microsoft.com/office/drawing/2014/main" id="{A2BD555D-027A-EABB-022B-B73763CBF846}"/>
                  </a:ext>
                </a:extLst>
              </xdr:cNvPr>
              <xdr:cNvSpPr/>
            </xdr:nvSpPr>
            <xdr:spPr>
              <a:xfrm>
                <a:off x="4710532" y="1464991"/>
                <a:ext cx="1800000" cy="1811357"/>
              </a:xfrm>
              <a:custGeom>
                <a:avLst/>
                <a:gdLst/>
                <a:ahLst/>
                <a:cxnLst/>
                <a:rect l="l" t="t" r="r" b="b"/>
                <a:pathLst>
                  <a:path w="17674" h="17674" extrusionOk="0">
                    <a:moveTo>
                      <a:pt x="8837" y="1"/>
                    </a:moveTo>
                    <a:cubicBezTo>
                      <a:pt x="3956" y="1"/>
                      <a:pt x="1" y="3956"/>
                      <a:pt x="1" y="8838"/>
                    </a:cubicBezTo>
                    <a:cubicBezTo>
                      <a:pt x="1" y="13718"/>
                      <a:pt x="3956" y="17674"/>
                      <a:pt x="8837" y="17674"/>
                    </a:cubicBezTo>
                    <a:cubicBezTo>
                      <a:pt x="13718" y="17674"/>
                      <a:pt x="17673" y="13718"/>
                      <a:pt x="17673" y="8838"/>
                    </a:cubicBezTo>
                    <a:cubicBezTo>
                      <a:pt x="17673" y="3956"/>
                      <a:pt x="13718" y="1"/>
                      <a:pt x="8837" y="1"/>
                    </a:cubicBezTo>
                    <a:close/>
                  </a:path>
                </a:pathLst>
              </a:custGeom>
              <a:solidFill>
                <a:srgbClr val="97C153"/>
              </a:solidFill>
              <a:ln>
                <a:noFill/>
              </a:ln>
            </xdr:spPr>
            <xdr:txBody>
              <a:bodyPr spcFirstLastPara="1" wrap="square" lIns="91425" tIns="91425" rIns="91425" bIns="91425"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
                    <a:srgbClr val="000000"/>
                  </a:buClr>
                  <a:buSzTx/>
                  <a:buFont typeface="Arial"/>
                  <a:buNone/>
                  <a:tabLst/>
                  <a:defRPr/>
                </a:pPr>
                <a:endParaRPr kumimoji="0" sz="1400" b="0" i="0" u="none" strike="noStrike" kern="0" cap="none" spc="0" normalizeH="0" baseline="0">
                  <a:ln>
                    <a:noFill/>
                  </a:ln>
                  <a:effectLst/>
                  <a:uLnTx/>
                  <a:uFillTx/>
                  <a:latin typeface="Arial"/>
                  <a:cs typeface="Arial"/>
                  <a:sym typeface="Arial"/>
                </a:endParaRPr>
              </a:p>
            </xdr:txBody>
          </xdr:sp>
          <xdr:sp macro="" textlink="">
            <xdr:nvSpPr>
              <xdr:cNvPr id="21" name="Google Shape;1052;p39">
                <a:extLst>
                  <a:ext uri="{FF2B5EF4-FFF2-40B4-BE49-F238E27FC236}">
                    <a16:creationId xmlns:a16="http://schemas.microsoft.com/office/drawing/2014/main" id="{BB85E996-9E6C-D4B8-26EA-8A529E0750DD}"/>
                  </a:ext>
                </a:extLst>
              </xdr:cNvPr>
              <xdr:cNvSpPr/>
            </xdr:nvSpPr>
            <xdr:spPr>
              <a:xfrm>
                <a:off x="4939604" y="1714150"/>
                <a:ext cx="1314900" cy="1314900"/>
              </a:xfrm>
              <a:prstGeom prst="arc">
                <a:avLst>
                  <a:gd name="adj1" fmla="val 16200000"/>
                  <a:gd name="adj2" fmla="val 10812245"/>
                </a:avLst>
              </a:prstGeom>
              <a:noFill/>
              <a:ln w="76200" cap="flat" cmpd="sng">
                <a:solidFill>
                  <a:srgbClr val="97C153"/>
                </a:solidFill>
                <a:prstDash val="solid"/>
                <a:round/>
                <a:headEnd type="none" w="sm" len="sm"/>
                <a:tailEnd type="none" w="sm" len="sm"/>
              </a:ln>
            </xdr:spPr>
            <xdr:txBody>
              <a:bodyPr spcFirstLastPara="1" wrap="square" lIns="91425" tIns="91425" rIns="91425" bIns="91425"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
                    <a:srgbClr val="000000"/>
                  </a:buClr>
                  <a:buSzTx/>
                  <a:buFont typeface="Arial"/>
                  <a:buNone/>
                  <a:tabLst/>
                  <a:defRPr/>
                </a:pPr>
                <a:endParaRPr kumimoji="0" sz="1400" b="0" i="0" u="none" strike="noStrike" kern="0" cap="none" spc="0" normalizeH="0" baseline="0">
                  <a:ln>
                    <a:noFill/>
                  </a:ln>
                  <a:effectLst/>
                  <a:uLnTx/>
                  <a:uFillTx/>
                  <a:latin typeface="Arial"/>
                  <a:cs typeface="Arial"/>
                  <a:sym typeface="Arial"/>
                </a:endParaRPr>
              </a:p>
            </xdr:txBody>
          </xdr:sp>
          <xdr:sp macro="" textlink="">
            <xdr:nvSpPr>
              <xdr:cNvPr id="22" name="Google Shape;1053;p39">
                <a:extLst>
                  <a:ext uri="{FF2B5EF4-FFF2-40B4-BE49-F238E27FC236}">
                    <a16:creationId xmlns:a16="http://schemas.microsoft.com/office/drawing/2014/main" id="{322A4FB0-50D8-1187-BAB6-02AA8D1403BB}"/>
                  </a:ext>
                </a:extLst>
              </xdr:cNvPr>
              <xdr:cNvSpPr txBox="1"/>
            </xdr:nvSpPr>
            <xdr:spPr>
              <a:xfrm>
                <a:off x="5039312" y="2024077"/>
                <a:ext cx="1147500" cy="634500"/>
              </a:xfrm>
              <a:prstGeom prst="rect">
                <a:avLst/>
              </a:prstGeom>
              <a:noFill/>
              <a:ln>
                <a:noFill/>
              </a:ln>
            </xdr:spPr>
            <xdr:txBody>
              <a:bodyPr spcFirstLastPara="1" wrap="square" lIns="91425" tIns="91425" rIns="91425" bIns="91425" anchor="t"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
                    <a:srgbClr val="000000"/>
                  </a:buClr>
                  <a:buSzTx/>
                  <a:buFont typeface="Arial"/>
                  <a:buNone/>
                  <a:tabLst/>
                  <a:defRPr/>
                </a:pPr>
                <a:r>
                  <a:rPr kumimoji="0" lang="en" sz="3000" b="1" i="0" u="none" strike="noStrike" kern="0" cap="none" spc="0" normalizeH="0" baseline="0">
                    <a:ln>
                      <a:noFill/>
                    </a:ln>
                    <a:solidFill>
                      <a:schemeClr val="bg1"/>
                    </a:solidFill>
                    <a:effectLst/>
                    <a:uLnTx/>
                    <a:uFillTx/>
                    <a:ea typeface="Fira Sans Extra Condensed"/>
                    <a:cs typeface="Fira Sans Extra Condensed"/>
                    <a:sym typeface="Fira Sans Extra Condensed"/>
                  </a:rPr>
                  <a:t>79,1%</a:t>
                </a:r>
                <a:endParaRPr kumimoji="0" sz="3000" b="1" i="0" u="none" strike="noStrike" kern="0" cap="none" spc="0" normalizeH="0" baseline="0">
                  <a:ln>
                    <a:noFill/>
                  </a:ln>
                  <a:solidFill>
                    <a:schemeClr val="bg1"/>
                  </a:solidFill>
                  <a:effectLst/>
                  <a:uLnTx/>
                  <a:uFillTx/>
                  <a:ea typeface="Fira Sans Extra Condensed"/>
                  <a:cs typeface="Fira Sans Extra Condensed"/>
                  <a:sym typeface="Fira Sans Extra Condensed"/>
                </a:endParaRPr>
              </a:p>
            </xdr:txBody>
          </xdr:sp>
          <xdr:sp macro="" textlink="">
            <xdr:nvSpPr>
              <xdr:cNvPr id="23" name="Google Shape;1054;p39">
                <a:extLst>
                  <a:ext uri="{FF2B5EF4-FFF2-40B4-BE49-F238E27FC236}">
                    <a16:creationId xmlns:a16="http://schemas.microsoft.com/office/drawing/2014/main" id="{76BB8DAA-A007-C0DA-BC43-5C18701AC9AC}"/>
                  </a:ext>
                </a:extLst>
              </xdr:cNvPr>
              <xdr:cNvSpPr txBox="1"/>
            </xdr:nvSpPr>
            <xdr:spPr>
              <a:xfrm>
                <a:off x="4614150" y="3303448"/>
                <a:ext cx="1965900" cy="562447"/>
              </a:xfrm>
              <a:prstGeom prst="rect">
                <a:avLst/>
              </a:prstGeom>
              <a:noFill/>
              <a:ln>
                <a:noFill/>
              </a:ln>
            </xdr:spPr>
            <xdr:txBody>
              <a:bodyPr spcFirstLastPara="1" wrap="square" lIns="91425" tIns="91425" rIns="91425" bIns="91425" anchor="t"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
                    <a:srgbClr val="000000"/>
                  </a:buClr>
                  <a:buSzTx/>
                  <a:buFont typeface="Arial"/>
                  <a:buNone/>
                  <a:tabLst/>
                  <a:defRPr/>
                </a:pPr>
                <a:r>
                  <a:rPr kumimoji="0" lang="en" sz="1200" b="1" i="0" u="none" strike="noStrike" kern="0" cap="none" spc="0" normalizeH="0" baseline="0">
                    <a:ln>
                      <a:noFill/>
                    </a:ln>
                    <a:effectLst/>
                    <a:uLnTx/>
                    <a:uFillTx/>
                    <a:latin typeface="Verdana" panose="020B0604030504040204" pitchFamily="34" charset="0"/>
                    <a:ea typeface="Verdana" panose="020B0604030504040204" pitchFamily="34" charset="0"/>
                    <a:cs typeface="Fira Sans Extra Condensed"/>
                    <a:sym typeface="Fira Sans Extra Condensed"/>
                  </a:rPr>
                  <a:t>Recursos públicos</a:t>
                </a:r>
              </a:p>
              <a:p>
                <a:pPr marL="0" marR="0" lvl="0" indent="0" algn="ctr" defTabSz="914400" eaLnBrk="1" fontAlgn="auto" latinLnBrk="0" hangingPunct="1">
                  <a:lnSpc>
                    <a:spcPct val="100000"/>
                  </a:lnSpc>
                  <a:spcBef>
                    <a:spcPts val="0"/>
                  </a:spcBef>
                  <a:spcAft>
                    <a:spcPts val="0"/>
                  </a:spcAft>
                  <a:buClr>
                    <a:srgbClr val="000000"/>
                  </a:buClr>
                  <a:buSzTx/>
                  <a:buFont typeface="Arial"/>
                  <a:buNone/>
                  <a:tabLst/>
                  <a:defRPr/>
                </a:pPr>
                <a:r>
                  <a:rPr kumimoji="0" lang="en" sz="1200" i="0" u="none" strike="noStrike" kern="0" cap="none" spc="0" normalizeH="0" baseline="0">
                    <a:ln>
                      <a:noFill/>
                    </a:ln>
                    <a:effectLst/>
                    <a:uLnTx/>
                    <a:uFillTx/>
                    <a:latin typeface="Verdana" panose="020B0604030504040204" pitchFamily="34" charset="0"/>
                    <a:ea typeface="Verdana" panose="020B0604030504040204" pitchFamily="34" charset="0"/>
                    <a:cs typeface="Fira Sans Extra Condensed"/>
                    <a:sym typeface="Fira Sans Extra Condensed"/>
                  </a:rPr>
                  <a:t>$1,1 billones</a:t>
                </a:r>
                <a:endParaRPr kumimoji="0" sz="1200" i="0" u="none" strike="noStrike" kern="0" cap="none" spc="0" normalizeH="0" baseline="0">
                  <a:ln>
                    <a:noFill/>
                  </a:ln>
                  <a:effectLst/>
                  <a:uLnTx/>
                  <a:uFillTx/>
                  <a:latin typeface="Verdana" panose="020B0604030504040204" pitchFamily="34" charset="0"/>
                  <a:ea typeface="Verdana" panose="020B0604030504040204" pitchFamily="34" charset="0"/>
                  <a:cs typeface="Fira Sans Extra Condensed"/>
                  <a:sym typeface="Fira Sans Extra Condensed"/>
                </a:endParaRPr>
              </a:p>
            </xdr:txBody>
          </xdr:sp>
        </xdr:grpSp>
      </xdr:grpSp>
      <xdr:grpSp>
        <xdr:nvGrpSpPr>
          <xdr:cNvPr id="11" name="Google Shape;1056;p39">
            <a:extLst>
              <a:ext uri="{FF2B5EF4-FFF2-40B4-BE49-F238E27FC236}">
                <a16:creationId xmlns:a16="http://schemas.microsoft.com/office/drawing/2014/main" id="{9FC9EE60-2D79-CD14-7416-67BAE8C1183A}"/>
              </a:ext>
            </a:extLst>
          </xdr:cNvPr>
          <xdr:cNvGrpSpPr/>
        </xdr:nvGrpSpPr>
        <xdr:grpSpPr>
          <a:xfrm>
            <a:off x="15254644" y="39498848"/>
            <a:ext cx="1465212" cy="1434589"/>
            <a:chOff x="763738" y="1651400"/>
            <a:chExt cx="1465212" cy="1465205"/>
          </a:xfrm>
        </xdr:grpSpPr>
        <xdr:sp macro="" textlink="">
          <xdr:nvSpPr>
            <xdr:cNvPr id="18" name="Google Shape;1057;p39">
              <a:extLst>
                <a:ext uri="{FF2B5EF4-FFF2-40B4-BE49-F238E27FC236}">
                  <a16:creationId xmlns:a16="http://schemas.microsoft.com/office/drawing/2014/main" id="{A185041E-50A9-B1C5-F217-DCEB07BB05BF}"/>
                </a:ext>
              </a:extLst>
            </xdr:cNvPr>
            <xdr:cNvSpPr/>
          </xdr:nvSpPr>
          <xdr:spPr>
            <a:xfrm>
              <a:off x="763738" y="1651405"/>
              <a:ext cx="1465200" cy="1465200"/>
            </a:xfrm>
            <a:prstGeom prst="donut">
              <a:avLst>
                <a:gd name="adj" fmla="val 10295"/>
              </a:avLst>
            </a:prstGeom>
            <a:noFill/>
            <a:ln w="19050" cap="flat" cmpd="sng">
              <a:solidFill>
                <a:srgbClr val="FFFFFF"/>
              </a:solidFill>
              <a:prstDash val="solid"/>
              <a:round/>
              <a:headEnd type="none" w="sm" len="sm"/>
              <a:tailEnd type="none" w="sm" len="sm"/>
            </a:ln>
          </xdr:spPr>
          <xdr:txBody>
            <a:bodyPr spcFirstLastPara="1" wrap="square" lIns="91425" tIns="91425" rIns="91425" bIns="91425"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buClr>
                  <a:srgbClr val="000000"/>
                </a:buClr>
                <a:buFont typeface="Arial"/>
                <a:buNone/>
              </a:pPr>
              <a:endParaRPr sz="1400" kern="0">
                <a:solidFill>
                  <a:srgbClr val="000000"/>
                </a:solidFill>
                <a:latin typeface="Arial"/>
                <a:cs typeface="Arial"/>
                <a:sym typeface="Arial"/>
              </a:endParaRPr>
            </a:p>
          </xdr:txBody>
        </xdr:sp>
        <xdr:sp macro="" textlink="">
          <xdr:nvSpPr>
            <xdr:cNvPr id="19" name="Google Shape;1058;p39">
              <a:extLst>
                <a:ext uri="{FF2B5EF4-FFF2-40B4-BE49-F238E27FC236}">
                  <a16:creationId xmlns:a16="http://schemas.microsoft.com/office/drawing/2014/main" id="{FBDF5C5A-9780-9882-A3D1-B65911E138B7}"/>
                </a:ext>
              </a:extLst>
            </xdr:cNvPr>
            <xdr:cNvSpPr/>
          </xdr:nvSpPr>
          <xdr:spPr>
            <a:xfrm>
              <a:off x="763750" y="1651400"/>
              <a:ext cx="1465200" cy="1465200"/>
            </a:xfrm>
            <a:prstGeom prst="blockArc">
              <a:avLst>
                <a:gd name="adj1" fmla="val 16527186"/>
                <a:gd name="adj2" fmla="val 18654296"/>
                <a:gd name="adj3" fmla="val 10384"/>
              </a:avLst>
            </a:prstGeom>
            <a:solidFill>
              <a:srgbClr val="FFFFFF"/>
            </a:solidFill>
            <a:ln w="9525" cap="flat" cmpd="sng">
              <a:solidFill>
                <a:srgbClr val="FFFFFF"/>
              </a:solidFill>
              <a:prstDash val="solid"/>
              <a:round/>
              <a:headEnd type="none" w="sm" len="sm"/>
              <a:tailEnd type="none" w="sm" len="sm"/>
            </a:ln>
          </xdr:spPr>
          <xdr:txBody>
            <a:bodyPr spcFirstLastPara="1" wrap="square" lIns="91425" tIns="91425" rIns="91425" bIns="91425"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buClr>
                  <a:srgbClr val="000000"/>
                </a:buClr>
                <a:buFont typeface="Arial"/>
                <a:buNone/>
              </a:pPr>
              <a:endParaRPr sz="1400" kern="0">
                <a:solidFill>
                  <a:srgbClr val="000000"/>
                </a:solidFill>
                <a:latin typeface="Arial"/>
                <a:cs typeface="Arial"/>
                <a:sym typeface="Arial"/>
              </a:endParaRPr>
            </a:p>
          </xdr:txBody>
        </xdr:sp>
      </xdr:grpSp>
      <xdr:grpSp>
        <xdr:nvGrpSpPr>
          <xdr:cNvPr id="12" name="Google Shape;1059;p39">
            <a:extLst>
              <a:ext uri="{FF2B5EF4-FFF2-40B4-BE49-F238E27FC236}">
                <a16:creationId xmlns:a16="http://schemas.microsoft.com/office/drawing/2014/main" id="{7D8D132C-DA34-CBC8-B1E1-79C15DB322B4}"/>
              </a:ext>
            </a:extLst>
          </xdr:cNvPr>
          <xdr:cNvGrpSpPr/>
        </xdr:nvGrpSpPr>
        <xdr:grpSpPr>
          <a:xfrm>
            <a:off x="17387898" y="39461270"/>
            <a:ext cx="1463511" cy="1434589"/>
            <a:chOff x="763738" y="1651400"/>
            <a:chExt cx="1465212" cy="1465205"/>
          </a:xfrm>
        </xdr:grpSpPr>
        <xdr:sp macro="" textlink="">
          <xdr:nvSpPr>
            <xdr:cNvPr id="16" name="Google Shape;1060;p39">
              <a:extLst>
                <a:ext uri="{FF2B5EF4-FFF2-40B4-BE49-F238E27FC236}">
                  <a16:creationId xmlns:a16="http://schemas.microsoft.com/office/drawing/2014/main" id="{D97FFE15-29FA-20EC-487C-F2929016C676}"/>
                </a:ext>
              </a:extLst>
            </xdr:cNvPr>
            <xdr:cNvSpPr/>
          </xdr:nvSpPr>
          <xdr:spPr>
            <a:xfrm>
              <a:off x="763738" y="1651405"/>
              <a:ext cx="1465200" cy="1465200"/>
            </a:xfrm>
            <a:prstGeom prst="donut">
              <a:avLst>
                <a:gd name="adj" fmla="val 10295"/>
              </a:avLst>
            </a:prstGeom>
            <a:noFill/>
            <a:ln w="19050" cap="flat" cmpd="sng">
              <a:solidFill>
                <a:srgbClr val="FFFFFF"/>
              </a:solidFill>
              <a:prstDash val="solid"/>
              <a:round/>
              <a:headEnd type="none" w="sm" len="sm"/>
              <a:tailEnd type="none" w="sm" len="sm"/>
            </a:ln>
          </xdr:spPr>
          <xdr:txBody>
            <a:bodyPr spcFirstLastPara="1" wrap="square" lIns="91425" tIns="91425" rIns="91425" bIns="91425"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buClr>
                  <a:srgbClr val="000000"/>
                </a:buClr>
                <a:buFont typeface="Arial"/>
                <a:buNone/>
              </a:pPr>
              <a:endParaRPr sz="1400" kern="0">
                <a:solidFill>
                  <a:srgbClr val="000000"/>
                </a:solidFill>
                <a:latin typeface="Arial"/>
                <a:cs typeface="Arial"/>
                <a:sym typeface="Arial"/>
              </a:endParaRPr>
            </a:p>
          </xdr:txBody>
        </xdr:sp>
        <xdr:sp macro="" textlink="">
          <xdr:nvSpPr>
            <xdr:cNvPr id="17" name="Google Shape;1061;p39">
              <a:extLst>
                <a:ext uri="{FF2B5EF4-FFF2-40B4-BE49-F238E27FC236}">
                  <a16:creationId xmlns:a16="http://schemas.microsoft.com/office/drawing/2014/main" id="{FE8B0A8E-929D-2748-BC56-493CE9914076}"/>
                </a:ext>
              </a:extLst>
            </xdr:cNvPr>
            <xdr:cNvSpPr/>
          </xdr:nvSpPr>
          <xdr:spPr>
            <a:xfrm>
              <a:off x="763750" y="1651400"/>
              <a:ext cx="1465200" cy="1465200"/>
            </a:xfrm>
            <a:prstGeom prst="blockArc">
              <a:avLst>
                <a:gd name="adj1" fmla="val 18241694"/>
                <a:gd name="adj2" fmla="val 21245380"/>
                <a:gd name="adj3" fmla="val 11350"/>
              </a:avLst>
            </a:prstGeom>
            <a:solidFill>
              <a:srgbClr val="FFFFFF"/>
            </a:solidFill>
            <a:ln w="9525" cap="flat" cmpd="sng">
              <a:solidFill>
                <a:srgbClr val="FFFFFF"/>
              </a:solidFill>
              <a:prstDash val="solid"/>
              <a:round/>
              <a:headEnd type="none" w="sm" len="sm"/>
              <a:tailEnd type="none" w="sm" len="sm"/>
            </a:ln>
          </xdr:spPr>
          <xdr:txBody>
            <a:bodyPr spcFirstLastPara="1" wrap="square" lIns="91425" tIns="91425" rIns="91425" bIns="91425"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buClr>
                  <a:srgbClr val="000000"/>
                </a:buClr>
                <a:buFont typeface="Arial"/>
                <a:buNone/>
              </a:pPr>
              <a:endParaRPr sz="1400" kern="0">
                <a:solidFill>
                  <a:srgbClr val="000000"/>
                </a:solidFill>
                <a:latin typeface="Arial"/>
                <a:cs typeface="Arial"/>
                <a:sym typeface="Arial"/>
              </a:endParaRPr>
            </a:p>
          </xdr:txBody>
        </xdr:sp>
      </xdr:grpSp>
      <xdr:grpSp>
        <xdr:nvGrpSpPr>
          <xdr:cNvPr id="13" name="Google Shape;1062;p39">
            <a:extLst>
              <a:ext uri="{FF2B5EF4-FFF2-40B4-BE49-F238E27FC236}">
                <a16:creationId xmlns:a16="http://schemas.microsoft.com/office/drawing/2014/main" id="{479F7F9B-9866-2858-76C7-D483081459AD}"/>
              </a:ext>
            </a:extLst>
          </xdr:cNvPr>
          <xdr:cNvGrpSpPr/>
        </xdr:nvGrpSpPr>
        <xdr:grpSpPr>
          <a:xfrm>
            <a:off x="13148965" y="39482448"/>
            <a:ext cx="1477094" cy="1446495"/>
            <a:chOff x="751844" y="1639240"/>
            <a:chExt cx="1477094" cy="1477365"/>
          </a:xfrm>
        </xdr:grpSpPr>
        <xdr:sp macro="" textlink="">
          <xdr:nvSpPr>
            <xdr:cNvPr id="14" name="Google Shape;1063;p39">
              <a:extLst>
                <a:ext uri="{FF2B5EF4-FFF2-40B4-BE49-F238E27FC236}">
                  <a16:creationId xmlns:a16="http://schemas.microsoft.com/office/drawing/2014/main" id="{ACBCC44C-B002-088C-A037-082D45BFB7D4}"/>
                </a:ext>
              </a:extLst>
            </xdr:cNvPr>
            <xdr:cNvSpPr/>
          </xdr:nvSpPr>
          <xdr:spPr>
            <a:xfrm>
              <a:off x="763738" y="1651405"/>
              <a:ext cx="1465200" cy="1465200"/>
            </a:xfrm>
            <a:prstGeom prst="donut">
              <a:avLst>
                <a:gd name="adj" fmla="val 10295"/>
              </a:avLst>
            </a:prstGeom>
            <a:noFill/>
            <a:ln w="19050" cap="flat" cmpd="sng">
              <a:solidFill>
                <a:srgbClr val="FFFFFF"/>
              </a:solidFill>
              <a:prstDash val="solid"/>
              <a:round/>
              <a:headEnd type="none" w="sm" len="sm"/>
              <a:tailEnd type="none" w="sm" len="sm"/>
            </a:ln>
          </xdr:spPr>
          <xdr:txBody>
            <a:bodyPr spcFirstLastPara="1" wrap="square" lIns="91425" tIns="91425" rIns="91425" bIns="91425"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buClr>
                  <a:srgbClr val="000000"/>
                </a:buClr>
                <a:buFont typeface="Arial"/>
                <a:buNone/>
              </a:pPr>
              <a:endParaRPr sz="1400" kern="0">
                <a:solidFill>
                  <a:srgbClr val="000000"/>
                </a:solidFill>
                <a:latin typeface="Arial"/>
                <a:cs typeface="Arial"/>
                <a:sym typeface="Arial"/>
              </a:endParaRPr>
            </a:p>
          </xdr:txBody>
        </xdr:sp>
        <xdr:sp macro="" textlink="">
          <xdr:nvSpPr>
            <xdr:cNvPr id="15" name="Google Shape;1064;p39">
              <a:extLst>
                <a:ext uri="{FF2B5EF4-FFF2-40B4-BE49-F238E27FC236}">
                  <a16:creationId xmlns:a16="http://schemas.microsoft.com/office/drawing/2014/main" id="{0E17776A-ADCF-E4CC-CCFA-2650475A70F5}"/>
                </a:ext>
              </a:extLst>
            </xdr:cNvPr>
            <xdr:cNvSpPr/>
          </xdr:nvSpPr>
          <xdr:spPr>
            <a:xfrm>
              <a:off x="751844" y="1639240"/>
              <a:ext cx="1465200" cy="1465200"/>
            </a:xfrm>
            <a:prstGeom prst="blockArc">
              <a:avLst>
                <a:gd name="adj1" fmla="val 21297163"/>
                <a:gd name="adj2" fmla="val 16193827"/>
                <a:gd name="adj3" fmla="val 9940"/>
              </a:avLst>
            </a:prstGeom>
            <a:solidFill>
              <a:srgbClr val="FFFFFF"/>
            </a:solidFill>
            <a:ln w="9525" cap="flat" cmpd="sng">
              <a:solidFill>
                <a:srgbClr val="FFFFFF"/>
              </a:solidFill>
              <a:prstDash val="solid"/>
              <a:round/>
              <a:headEnd type="none" w="sm" len="sm"/>
              <a:tailEnd type="none" w="sm" len="sm"/>
            </a:ln>
          </xdr:spPr>
          <xdr:txBody>
            <a:bodyPr spcFirstLastPara="1" wrap="square" lIns="91425" tIns="91425" rIns="91425" bIns="91425"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buClr>
                  <a:srgbClr val="000000"/>
                </a:buClr>
                <a:buFont typeface="Arial"/>
                <a:buNone/>
              </a:pPr>
              <a:endParaRPr sz="1400" kern="0">
                <a:solidFill>
                  <a:srgbClr val="000000"/>
                </a:solidFill>
                <a:latin typeface="Arial"/>
                <a:cs typeface="Arial"/>
                <a:sym typeface="Arial"/>
              </a:endParaRPr>
            </a:p>
          </xdr:txBody>
        </xdr:sp>
      </xdr:grpSp>
    </xdr:grpSp>
    <xdr:clientData/>
  </xdr:twoCellAnchor>
  <xdr:twoCellAnchor>
    <xdr:from>
      <xdr:col>8</xdr:col>
      <xdr:colOff>273843</xdr:colOff>
      <xdr:row>124</xdr:row>
      <xdr:rowOff>404812</xdr:rowOff>
    </xdr:from>
    <xdr:to>
      <xdr:col>12</xdr:col>
      <xdr:colOff>1178719</xdr:colOff>
      <xdr:row>139</xdr:row>
      <xdr:rowOff>39566</xdr:rowOff>
    </xdr:to>
    <xdr:graphicFrame macro="">
      <xdr:nvGraphicFramePr>
        <xdr:cNvPr id="31" name="Gráfico 30">
          <a:extLst>
            <a:ext uri="{FF2B5EF4-FFF2-40B4-BE49-F238E27FC236}">
              <a16:creationId xmlns:a16="http://schemas.microsoft.com/office/drawing/2014/main" id="{B26D3850-AEFF-4212-98A7-C062DCBE7F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Users\nestorjh\AppData\Local\Microsoft\Windows\Temporary%20Internet%20Files\Content.Outlook\BWCI64T0\MUNICIPIO%20TRABAJO\EVA%202009%20FORMULARIOS%20TRANSITORIOS%20TUBAR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Actuales\UPRA\2019\Linea%20Base\Entregables\Abril\20190424_DDT_BD%20Precios%20Arroz.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User/Downloads/20240806_DT_Cronograma_Acuicultur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Angela%20Toro/Google%20Drive/0.%20UPRA_Personal%20(2017)/4.Productos/3.%20Abril/20170412_DDT_AnexMC.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ocuments%20and%20Settings\AMCruzZ\Configuraci&#243;n%20local\Archivos%20temporales%20de%20Internet\Content.Outlook\06CYJ63W\cuentas%2010%20de%20agosto%2010%20y%2045%20a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Ncrodriguez/Buzon%20comex/pais%20posara%20tra%20EXPO%20Product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GERENCIA/Downloads/CAT&#193;LOGO%20DE%20PRODUCTO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Dell/Downloads/CAT&#193;LOGO%20DE%20PRODUCTO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Back%20up\cuentas%2014%20de%20agosto-9%20am.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BPI\CAPACITACI&#211;N%20SPIIP\2020\Cat&#225;logo%20de%20Productos\CAT&#193;LOGOS%20ANTERIORES\CARGADOS%20MGA\CAT&#193;LOGO%20MGA%2001_%20270120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ocuments%20and%20Settings\FAValdeblanquezP\Configuraci&#243;n%20local\Archivos%20temporales%20de%20Internet\OLKC2\CUENTAS_SINTESIS_AGREGADO1%20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itorios 2009A"/>
      <sheetName val="Calendario 2009A"/>
      <sheetName val="Veredas Productoras 2009A"/>
      <sheetName val="Transitorios 2009B"/>
      <sheetName val="Calendario 2009B"/>
      <sheetName val="Veredas Productoras 2009B"/>
      <sheetName val="Análisis de Producción 2009"/>
      <sheetName val="Precios al Productor"/>
      <sheetName val="Pronóstico Transitorios 2010A"/>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K1" t="str">
            <v>ACELGA</v>
          </cell>
        </row>
        <row r="2">
          <cell r="AK2" t="str">
            <v>ACHICORIA</v>
          </cell>
        </row>
        <row r="3">
          <cell r="AK3" t="str">
            <v>AHUYAMA</v>
          </cell>
        </row>
        <row r="4">
          <cell r="AK4" t="str">
            <v>AJI</v>
          </cell>
        </row>
        <row r="5">
          <cell r="AK5" t="str">
            <v>AJO</v>
          </cell>
        </row>
        <row r="6">
          <cell r="AK6" t="str">
            <v>AJONJOLI</v>
          </cell>
        </row>
        <row r="7">
          <cell r="AK7" t="str">
            <v>ALBAHACA</v>
          </cell>
        </row>
        <row r="8">
          <cell r="AK8" t="str">
            <v>ALCACHOFA</v>
          </cell>
        </row>
        <row r="9">
          <cell r="AK9" t="str">
            <v>ALFALFA</v>
          </cell>
        </row>
        <row r="10">
          <cell r="AK10" t="str">
            <v>ALGODON</v>
          </cell>
        </row>
        <row r="11">
          <cell r="AK11" t="str">
            <v>ANIS</v>
          </cell>
        </row>
        <row r="12">
          <cell r="AK12" t="str">
            <v>APIO</v>
          </cell>
        </row>
        <row r="13">
          <cell r="AK13" t="str">
            <v>ARROZ RIEGO</v>
          </cell>
        </row>
        <row r="14">
          <cell r="AK14" t="str">
            <v>ARROZ SECANO MANUAL</v>
          </cell>
        </row>
        <row r="15">
          <cell r="AK15" t="str">
            <v>ARROZ SECANO MECANIZADO</v>
          </cell>
        </row>
        <row r="16">
          <cell r="AK16" t="str">
            <v>ARVEJA</v>
          </cell>
        </row>
        <row r="17">
          <cell r="AK17" t="str">
            <v>AVENA</v>
          </cell>
        </row>
        <row r="18">
          <cell r="AK18" t="str">
            <v>BATATA</v>
          </cell>
        </row>
        <row r="19">
          <cell r="AK19" t="str">
            <v>BERENJENA</v>
          </cell>
        </row>
        <row r="20">
          <cell r="AK20" t="str">
            <v>BORRAJA</v>
          </cell>
        </row>
        <row r="21">
          <cell r="AK21" t="str">
            <v>BROCOLI</v>
          </cell>
        </row>
        <row r="22">
          <cell r="AK22" t="str">
            <v>CALABACIN</v>
          </cell>
        </row>
        <row r="23">
          <cell r="AK23" t="str">
            <v>CALABAZA</v>
          </cell>
        </row>
        <row r="24">
          <cell r="AK24" t="str">
            <v>CEBADA</v>
          </cell>
        </row>
        <row r="25">
          <cell r="AK25" t="str">
            <v>CEBOLLA DE BULBO</v>
          </cell>
        </row>
        <row r="26">
          <cell r="AK26" t="str">
            <v>CEBOLLA DE RAMA</v>
          </cell>
        </row>
        <row r="27">
          <cell r="AK27" t="str">
            <v>CENTENO</v>
          </cell>
        </row>
        <row r="28">
          <cell r="AK28" t="str">
            <v>CHUGUAS</v>
          </cell>
        </row>
        <row r="29">
          <cell r="AK29" t="str">
            <v>CILANTRO</v>
          </cell>
        </row>
        <row r="30">
          <cell r="AK30" t="str">
            <v>CIMARRON</v>
          </cell>
        </row>
        <row r="31">
          <cell r="AK31" t="str">
            <v>COL</v>
          </cell>
        </row>
        <row r="32">
          <cell r="AK32" t="str">
            <v>COLIFLOR</v>
          </cell>
        </row>
        <row r="33">
          <cell r="AK33" t="str">
            <v>CURCUMA - GUISADOR</v>
          </cell>
        </row>
        <row r="34">
          <cell r="AK34" t="str">
            <v>ESPARRAGO</v>
          </cell>
        </row>
        <row r="35">
          <cell r="AK35" t="str">
            <v>ESPINACA</v>
          </cell>
        </row>
        <row r="36">
          <cell r="AK36" t="str">
            <v>ESTRAGON</v>
          </cell>
        </row>
        <row r="37">
          <cell r="AK37" t="str">
            <v>ESTROPAJO</v>
          </cell>
        </row>
        <row r="38">
          <cell r="AK38" t="str">
            <v>FRIJOL</v>
          </cell>
        </row>
        <row r="39">
          <cell r="AK39" t="str">
            <v>GARBANZO</v>
          </cell>
        </row>
        <row r="40">
          <cell r="AK40" t="str">
            <v>GIRASOL</v>
          </cell>
        </row>
        <row r="41">
          <cell r="AK41" t="str">
            <v>GLADIOLO</v>
          </cell>
        </row>
        <row r="42">
          <cell r="AK42" t="str">
            <v>GUATILA/CIDRA</v>
          </cell>
        </row>
        <row r="43">
          <cell r="AK43" t="str">
            <v>HABA</v>
          </cell>
        </row>
        <row r="44">
          <cell r="AK44" t="str">
            <v>HABICHUELA</v>
          </cell>
        </row>
        <row r="45">
          <cell r="AK45" t="str">
            <v>HIERBABUENA</v>
          </cell>
        </row>
        <row r="46">
          <cell r="AK46" t="str">
            <v>HINOJO</v>
          </cell>
        </row>
        <row r="47">
          <cell r="AK47" t="str">
            <v>HORTALIZAS VARIAS</v>
          </cell>
        </row>
        <row r="48">
          <cell r="AK48" t="str">
            <v>JENGIBRE</v>
          </cell>
        </row>
        <row r="49">
          <cell r="AK49" t="str">
            <v>LECHUGA</v>
          </cell>
        </row>
        <row r="50">
          <cell r="AK50" t="str">
            <v>LENTEJA</v>
          </cell>
        </row>
        <row r="51">
          <cell r="AK51" t="str">
            <v xml:space="preserve">LIMONARIA </v>
          </cell>
        </row>
        <row r="52">
          <cell r="AK52" t="str">
            <v>LIMONCILLO</v>
          </cell>
        </row>
        <row r="53">
          <cell r="AK53" t="str">
            <v>MAIZ MECANIZADO</v>
          </cell>
        </row>
        <row r="54">
          <cell r="AK54" t="str">
            <v>MAIZ TRADICIONAL</v>
          </cell>
        </row>
        <row r="55">
          <cell r="AK55" t="str">
            <v>MANI</v>
          </cell>
        </row>
        <row r="56">
          <cell r="AK56" t="str">
            <v>MANZANILLA</v>
          </cell>
        </row>
        <row r="57">
          <cell r="AK57" t="str">
            <v>MELON</v>
          </cell>
        </row>
        <row r="58">
          <cell r="AK58" t="str">
            <v>MENTA</v>
          </cell>
        </row>
        <row r="59">
          <cell r="AK59" t="str">
            <v>MILLO</v>
          </cell>
        </row>
        <row r="60">
          <cell r="AK60" t="str">
            <v>NABO</v>
          </cell>
        </row>
        <row r="61">
          <cell r="AK61" t="str">
            <v>OREGANO</v>
          </cell>
        </row>
        <row r="62">
          <cell r="AK62" t="str">
            <v>ORTIGA</v>
          </cell>
        </row>
        <row r="63">
          <cell r="AK63" t="str">
            <v>PAPA</v>
          </cell>
        </row>
        <row r="64">
          <cell r="AK64" t="str">
            <v>PAPA CRIOLLA</v>
          </cell>
        </row>
        <row r="65">
          <cell r="AK65" t="str">
            <v>PATILLA</v>
          </cell>
        </row>
        <row r="66">
          <cell r="AK66" t="str">
            <v>PEPINO COHOMBRO</v>
          </cell>
        </row>
        <row r="67">
          <cell r="AK67" t="str">
            <v>PEPINO GUISO</v>
          </cell>
        </row>
        <row r="68">
          <cell r="AK68" t="str">
            <v>PEREJIL</v>
          </cell>
        </row>
        <row r="69">
          <cell r="AK69" t="str">
            <v>PIMENTON</v>
          </cell>
        </row>
        <row r="70">
          <cell r="AK70" t="str">
            <v>PLANTAS AROMATICAS</v>
          </cell>
        </row>
        <row r="71">
          <cell r="AK71" t="str">
            <v>PLANTAS MEDICINALES</v>
          </cell>
        </row>
        <row r="72">
          <cell r="AK72" t="str">
            <v>PUERRO</v>
          </cell>
        </row>
        <row r="73">
          <cell r="AK73" t="str">
            <v>QUINUA</v>
          </cell>
        </row>
        <row r="74">
          <cell r="AK74" t="str">
            <v>RABANO</v>
          </cell>
        </row>
        <row r="75">
          <cell r="AK75" t="str">
            <v>REMOLACHA</v>
          </cell>
        </row>
        <row r="76">
          <cell r="AK76" t="str">
            <v>REPOLLITAS DE BRUSELLAS</v>
          </cell>
        </row>
        <row r="77">
          <cell r="AK77" t="str">
            <v>REPOLLO</v>
          </cell>
        </row>
        <row r="78">
          <cell r="AK78" t="str">
            <v>ROMERO</v>
          </cell>
        </row>
        <row r="79">
          <cell r="AK79" t="str">
            <v>RUBA/IBIA</v>
          </cell>
        </row>
        <row r="80">
          <cell r="AK80" t="str">
            <v>RUDA</v>
          </cell>
        </row>
        <row r="81">
          <cell r="AK81" t="str">
            <v>SACHA INCHI</v>
          </cell>
        </row>
        <row r="82">
          <cell r="AK82" t="str">
            <v>SORGO</v>
          </cell>
        </row>
        <row r="83">
          <cell r="AK83" t="str">
            <v>SOYA</v>
          </cell>
        </row>
        <row r="84">
          <cell r="AK84" t="str">
            <v>TABACO NEGRO</v>
          </cell>
        </row>
        <row r="85">
          <cell r="AK85" t="str">
            <v>TABACO RUBIO</v>
          </cell>
        </row>
        <row r="86">
          <cell r="AK86" t="str">
            <v>TOMATE</v>
          </cell>
        </row>
        <row r="87">
          <cell r="AK87" t="str">
            <v>TOMATE INVERNADERO</v>
          </cell>
        </row>
        <row r="88">
          <cell r="AK88" t="str">
            <v>TOMILLO</v>
          </cell>
        </row>
        <row r="89">
          <cell r="AK89" t="str">
            <v>TORONJIL</v>
          </cell>
        </row>
        <row r="90">
          <cell r="AK90" t="str">
            <v>TRIGO</v>
          </cell>
        </row>
        <row r="91">
          <cell r="AK91" t="str">
            <v>ULLUCO/CUBIO</v>
          </cell>
        </row>
        <row r="92">
          <cell r="AK92" t="str">
            <v>VERBENA</v>
          </cell>
        </row>
        <row r="93">
          <cell r="AK93" t="str">
            <v>ZANAHORIA</v>
          </cell>
        </row>
        <row r="94">
          <cell r="AK94" t="str">
            <v>ZARZAPARRILLA</v>
          </cell>
        </row>
        <row r="95">
          <cell r="AK95" t="str">
            <v>ARRACACHA</v>
          </cell>
        </row>
        <row r="96">
          <cell r="AK96" t="str">
            <v>MALANGA</v>
          </cell>
        </row>
        <row r="97">
          <cell r="AK97" t="str">
            <v>ÑAME</v>
          </cell>
        </row>
        <row r="98">
          <cell r="AK98" t="str">
            <v>SAGU</v>
          </cell>
        </row>
        <row r="99">
          <cell r="AK99" t="str">
            <v>YUCA</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_Precios"/>
      <sheetName val="Gr_Precios"/>
      <sheetName val="Parámetros"/>
      <sheetName val="TD"/>
    </sheetNames>
    <sheetDataSet>
      <sheetData sheetId="0"/>
      <sheetData sheetId="1"/>
      <sheetData sheetId="2">
        <row r="4">
          <cell r="B4">
            <v>1000</v>
          </cell>
        </row>
      </sheetData>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logia actividades base  "/>
      <sheetName val="Tipología actividad resumen"/>
      <sheetName val="Descripción  "/>
      <sheetName val="Cronograma_Acuicultura"/>
      <sheetName val="Precedencia_Acuicultura"/>
      <sheetName val="Diagrama Gantt Acuicultura"/>
      <sheetName val="Figura precedencia Acuicultura"/>
    </sheetNames>
    <sheetDataSet>
      <sheetData sheetId="0"/>
      <sheetData sheetId="1"/>
      <sheetData sheetId="2"/>
      <sheetData sheetId="3"/>
      <sheetData sheetId="4">
        <row r="3">
          <cell r="AF3" t="str">
            <v xml:space="preserve">Segundo nivel </v>
          </cell>
        </row>
        <row r="4">
          <cell r="AF4" t="str">
            <v xml:space="preserve">Segundo nivel </v>
          </cell>
        </row>
        <row r="5">
          <cell r="AF5" t="str">
            <v xml:space="preserve">Primer nivel </v>
          </cell>
        </row>
        <row r="6">
          <cell r="AF6" t="str">
            <v xml:space="preserve">Segundo nivel </v>
          </cell>
        </row>
        <row r="7">
          <cell r="AF7" t="str">
            <v xml:space="preserve">Segundo nivel </v>
          </cell>
        </row>
        <row r="8">
          <cell r="AF8" t="str">
            <v xml:space="preserve">Primer nivel </v>
          </cell>
        </row>
        <row r="9">
          <cell r="AF9" t="str">
            <v xml:space="preserve">Primer nivel </v>
          </cell>
        </row>
        <row r="10">
          <cell r="AF10" t="str">
            <v xml:space="preserve">Primer nivel </v>
          </cell>
        </row>
        <row r="11">
          <cell r="AF11" t="str">
            <v xml:space="preserve">Primer nivel </v>
          </cell>
        </row>
        <row r="12">
          <cell r="AF12" t="str">
            <v xml:space="preserve">Primer nivel </v>
          </cell>
        </row>
        <row r="13">
          <cell r="AF13" t="str">
            <v xml:space="preserve">Segundo nivel </v>
          </cell>
        </row>
        <row r="14">
          <cell r="AF14" t="str">
            <v xml:space="preserve">Primer nivel </v>
          </cell>
        </row>
        <row r="15">
          <cell r="AF15" t="str">
            <v xml:space="preserve">Primer nivel </v>
          </cell>
        </row>
        <row r="16">
          <cell r="AF16" t="str">
            <v xml:space="preserve">Primer nivel </v>
          </cell>
        </row>
        <row r="17">
          <cell r="AF17" t="str">
            <v xml:space="preserve">Segundo nivel </v>
          </cell>
        </row>
        <row r="18">
          <cell r="AF18" t="str">
            <v xml:space="preserve">Primer nivel </v>
          </cell>
        </row>
        <row r="19">
          <cell r="AF19" t="str">
            <v xml:space="preserve">Primer nivel </v>
          </cell>
        </row>
        <row r="20">
          <cell r="AF20" t="str">
            <v xml:space="preserve">Segundo nivel </v>
          </cell>
        </row>
        <row r="21">
          <cell r="AF21" t="str">
            <v xml:space="preserve">Primer nivel </v>
          </cell>
        </row>
        <row r="22">
          <cell r="AF22" t="str">
            <v xml:space="preserve">Primer nivel </v>
          </cell>
        </row>
        <row r="23">
          <cell r="AF23" t="str">
            <v xml:space="preserve">Primer nivel </v>
          </cell>
        </row>
        <row r="24">
          <cell r="AF24" t="str">
            <v xml:space="preserve">Primer nivel </v>
          </cell>
        </row>
        <row r="25">
          <cell r="AF25" t="str">
            <v xml:space="preserve">Primer nivel </v>
          </cell>
        </row>
        <row r="26">
          <cell r="AF26" t="str">
            <v xml:space="preserve">Primer nivel </v>
          </cell>
        </row>
        <row r="27">
          <cell r="AF27" t="str">
            <v xml:space="preserve">Primer nivel </v>
          </cell>
        </row>
        <row r="28">
          <cell r="AF28" t="str">
            <v xml:space="preserve">Primer nivel </v>
          </cell>
        </row>
        <row r="29">
          <cell r="AF29" t="str">
            <v xml:space="preserve">Primer nivel </v>
          </cell>
        </row>
        <row r="30">
          <cell r="AF30" t="str">
            <v xml:space="preserve">Primer nivel </v>
          </cell>
        </row>
        <row r="31">
          <cell r="AF31" t="str">
            <v xml:space="preserve">Primer nivel </v>
          </cell>
        </row>
      </sheetData>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aCampos"/>
      <sheetName val="Comentarios LPF"/>
      <sheetName val="ActoresComentaron"/>
      <sheetName val="AnálisisDatos"/>
      <sheetName val="AnalisisArticulables"/>
      <sheetName val="Graficos"/>
      <sheetName val="Datos"/>
    </sheetNames>
    <sheetDataSet>
      <sheetData sheetId="0"/>
      <sheetData sheetId="1"/>
      <sheetData sheetId="2"/>
      <sheetData sheetId="3"/>
      <sheetData sheetId="4"/>
      <sheetData sheetId="5"/>
      <sheetData sheetId="6">
        <row r="4">
          <cell r="E4" t="str">
            <v>Pertinente</v>
          </cell>
        </row>
        <row r="5">
          <cell r="E5" t="str">
            <v>No Pertinente</v>
          </cell>
        </row>
        <row r="6">
          <cell r="E6">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tros"/>
      <sheetName val="Sintesis_Industria"/>
      <sheetName val="Configuracion"/>
      <sheetName val="Detalle"/>
      <sheetName val="Validacion"/>
      <sheetName val="Sector"/>
      <sheetName val="Fuente"/>
    </sheetNames>
    <sheetDataSet>
      <sheetData sheetId="0" refreshError="1"/>
      <sheetData sheetId="1" refreshError="1"/>
      <sheetData sheetId="2" refreshError="1">
        <row r="4">
          <cell r="A4" t="str">
            <v>SI</v>
          </cell>
        </row>
        <row r="5">
          <cell r="A5" t="str">
            <v>NO</v>
          </cell>
        </row>
      </sheetData>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ara"/>
      <sheetName val="Alimentos"/>
      <sheetName val="Alimentos 2"/>
      <sheetName val="Alimentos 3 DEF"/>
      <sheetName val="Banano"/>
      <sheetName val="Azucar"/>
      <sheetName val="Flores"/>
      <sheetName val="Carne"/>
      <sheetName val="Frutas"/>
      <sheetName val="Pescado"/>
      <sheetName val="Cafe"/>
      <sheetName val="COD"/>
    </sheetNames>
    <sheetDataSet>
      <sheetData sheetId="0"/>
      <sheetData sheetId="1"/>
      <sheetData sheetId="2"/>
      <sheetData sheetId="3"/>
      <sheetData sheetId="4"/>
      <sheetData sheetId="5"/>
      <sheetData sheetId="6"/>
      <sheetData sheetId="7"/>
      <sheetData sheetId="8"/>
      <sheetData sheetId="9"/>
      <sheetData sheetId="10"/>
      <sheetData sheetId="11">
        <row r="1">
          <cell r="A1" t="str">
            <v>Aladi</v>
          </cell>
          <cell r="B1" t="str">
            <v>País</v>
          </cell>
        </row>
        <row r="2">
          <cell r="A2">
            <v>13</v>
          </cell>
          <cell r="B2" t="str">
            <v>Afganistán</v>
          </cell>
        </row>
        <row r="3">
          <cell r="A3">
            <v>15</v>
          </cell>
          <cell r="B3" t="str">
            <v>Aland, Islas</v>
          </cell>
        </row>
        <row r="4">
          <cell r="A4">
            <v>17</v>
          </cell>
          <cell r="B4" t="str">
            <v>Albania</v>
          </cell>
        </row>
        <row r="5">
          <cell r="A5">
            <v>23</v>
          </cell>
          <cell r="B5" t="str">
            <v>Alemania</v>
          </cell>
        </row>
        <row r="6">
          <cell r="A6">
            <v>25</v>
          </cell>
          <cell r="B6" t="str">
            <v>Alemania, República Democrática</v>
          </cell>
        </row>
        <row r="7">
          <cell r="A7">
            <v>37</v>
          </cell>
          <cell r="B7" t="str">
            <v>Andorra</v>
          </cell>
        </row>
        <row r="8">
          <cell r="A8">
            <v>155</v>
          </cell>
          <cell r="B8" t="str">
            <v>Anglonormandas, Islas</v>
          </cell>
        </row>
        <row r="9">
          <cell r="A9">
            <v>40</v>
          </cell>
          <cell r="B9" t="str">
            <v>Angola</v>
          </cell>
        </row>
        <row r="10">
          <cell r="A10">
            <v>41</v>
          </cell>
          <cell r="B10" t="str">
            <v>Anguila</v>
          </cell>
        </row>
        <row r="11">
          <cell r="A11">
            <v>786</v>
          </cell>
          <cell r="B11" t="str">
            <v>Antártica</v>
          </cell>
        </row>
        <row r="12">
          <cell r="A12">
            <v>43</v>
          </cell>
          <cell r="B12" t="str">
            <v>Antigua y Barbuda</v>
          </cell>
        </row>
        <row r="13">
          <cell r="A13">
            <v>47</v>
          </cell>
          <cell r="B13" t="str">
            <v>Antillas Holandesas</v>
          </cell>
        </row>
        <row r="14">
          <cell r="A14">
            <v>53</v>
          </cell>
          <cell r="B14" t="str">
            <v>Arabia Saudita</v>
          </cell>
        </row>
        <row r="15">
          <cell r="A15">
            <v>59</v>
          </cell>
          <cell r="B15" t="str">
            <v>Argelia</v>
          </cell>
        </row>
        <row r="16">
          <cell r="A16">
            <v>63</v>
          </cell>
          <cell r="B16" t="str">
            <v>Argentina</v>
          </cell>
        </row>
        <row r="17">
          <cell r="A17">
            <v>26</v>
          </cell>
          <cell r="B17" t="str">
            <v>Armenia</v>
          </cell>
        </row>
        <row r="18">
          <cell r="A18">
            <v>27</v>
          </cell>
          <cell r="B18" t="str">
            <v>Aruba</v>
          </cell>
        </row>
        <row r="19">
          <cell r="A19">
            <v>69</v>
          </cell>
          <cell r="B19" t="str">
            <v>Australia</v>
          </cell>
        </row>
        <row r="20">
          <cell r="A20">
            <v>72</v>
          </cell>
          <cell r="B20" t="str">
            <v>Austria</v>
          </cell>
        </row>
        <row r="21">
          <cell r="A21">
            <v>74</v>
          </cell>
          <cell r="B21" t="str">
            <v>Azerbaiyán</v>
          </cell>
        </row>
        <row r="22">
          <cell r="A22">
            <v>77</v>
          </cell>
          <cell r="B22" t="str">
            <v>Bahamas</v>
          </cell>
        </row>
        <row r="23">
          <cell r="A23">
            <v>80</v>
          </cell>
          <cell r="B23" t="str">
            <v>Bahrein</v>
          </cell>
        </row>
        <row r="24">
          <cell r="A24">
            <v>81</v>
          </cell>
          <cell r="B24" t="str">
            <v>Bangla Desh</v>
          </cell>
        </row>
        <row r="25">
          <cell r="A25">
            <v>83</v>
          </cell>
          <cell r="B25" t="str">
            <v>Barbados</v>
          </cell>
        </row>
        <row r="26">
          <cell r="A26">
            <v>91</v>
          </cell>
          <cell r="B26" t="str">
            <v>Belarusia</v>
          </cell>
        </row>
        <row r="27">
          <cell r="A27">
            <v>87</v>
          </cell>
          <cell r="B27" t="str">
            <v>Bélgica</v>
          </cell>
        </row>
        <row r="28">
          <cell r="A28">
            <v>88</v>
          </cell>
          <cell r="B28" t="str">
            <v>Belice</v>
          </cell>
        </row>
        <row r="29">
          <cell r="A29">
            <v>229</v>
          </cell>
          <cell r="B29" t="str">
            <v>Benin</v>
          </cell>
        </row>
        <row r="30">
          <cell r="A30">
            <v>90</v>
          </cell>
          <cell r="B30" t="str">
            <v>Bermuda</v>
          </cell>
        </row>
        <row r="31">
          <cell r="A31">
            <v>97</v>
          </cell>
          <cell r="B31" t="str">
            <v>Bolivia</v>
          </cell>
        </row>
        <row r="32">
          <cell r="A32">
            <v>100</v>
          </cell>
          <cell r="B32" t="str">
            <v>Bonaire, Isla</v>
          </cell>
        </row>
        <row r="33">
          <cell r="A33">
            <v>29</v>
          </cell>
          <cell r="B33" t="str">
            <v>Bosnia y Herzegovina</v>
          </cell>
        </row>
        <row r="34">
          <cell r="A34">
            <v>101</v>
          </cell>
          <cell r="B34" t="str">
            <v>Botswana</v>
          </cell>
        </row>
        <row r="35">
          <cell r="A35">
            <v>105</v>
          </cell>
          <cell r="B35" t="str">
            <v>Brasil</v>
          </cell>
        </row>
        <row r="36">
          <cell r="A36">
            <v>108</v>
          </cell>
          <cell r="B36" t="str">
            <v>Brunei Darussalam</v>
          </cell>
        </row>
        <row r="37">
          <cell r="A37">
            <v>111</v>
          </cell>
          <cell r="B37" t="str">
            <v>Bulgaria</v>
          </cell>
        </row>
        <row r="38">
          <cell r="A38">
            <v>31</v>
          </cell>
          <cell r="B38" t="str">
            <v>Burkina Faso</v>
          </cell>
        </row>
        <row r="39">
          <cell r="A39">
            <v>115</v>
          </cell>
          <cell r="B39" t="str">
            <v>Burundi</v>
          </cell>
        </row>
        <row r="40">
          <cell r="A40">
            <v>119</v>
          </cell>
          <cell r="B40" t="str">
            <v>Bután</v>
          </cell>
        </row>
        <row r="41">
          <cell r="A41">
            <v>127</v>
          </cell>
          <cell r="B41" t="str">
            <v>Cabo Verde</v>
          </cell>
        </row>
        <row r="42">
          <cell r="A42">
            <v>137</v>
          </cell>
          <cell r="B42" t="str">
            <v>Caimán, Islas</v>
          </cell>
        </row>
        <row r="43">
          <cell r="A43">
            <v>141</v>
          </cell>
          <cell r="B43" t="str">
            <v>Camboya</v>
          </cell>
        </row>
        <row r="44">
          <cell r="A44">
            <v>145</v>
          </cell>
          <cell r="B44" t="str">
            <v>Camerún</v>
          </cell>
        </row>
        <row r="45">
          <cell r="A45">
            <v>149</v>
          </cell>
          <cell r="B45" t="str">
            <v>Canadá</v>
          </cell>
        </row>
        <row r="46">
          <cell r="A46">
            <v>157</v>
          </cell>
          <cell r="B46" t="str">
            <v>Cantón y Enderburry, Islas</v>
          </cell>
        </row>
        <row r="47">
          <cell r="A47">
            <v>156</v>
          </cell>
          <cell r="B47" t="str">
            <v>Ceilán</v>
          </cell>
        </row>
        <row r="48">
          <cell r="A48">
            <v>640</v>
          </cell>
          <cell r="B48" t="str">
            <v>Centroafricana, Republica</v>
          </cell>
        </row>
        <row r="49">
          <cell r="A49">
            <v>203</v>
          </cell>
          <cell r="B49" t="str">
            <v>Chad</v>
          </cell>
        </row>
        <row r="50">
          <cell r="A50">
            <v>644</v>
          </cell>
          <cell r="B50" t="str">
            <v>República Checa</v>
          </cell>
        </row>
        <row r="51">
          <cell r="A51">
            <v>207</v>
          </cell>
          <cell r="B51" t="str">
            <v>Checoslovaquia</v>
          </cell>
        </row>
        <row r="52">
          <cell r="A52">
            <v>211</v>
          </cell>
          <cell r="B52" t="str">
            <v>Chile</v>
          </cell>
        </row>
        <row r="53">
          <cell r="A53">
            <v>215</v>
          </cell>
          <cell r="B53" t="str">
            <v>China</v>
          </cell>
        </row>
        <row r="54">
          <cell r="A54">
            <v>221</v>
          </cell>
          <cell r="B54" t="str">
            <v>Chipre</v>
          </cell>
        </row>
        <row r="55">
          <cell r="A55">
            <v>165</v>
          </cell>
          <cell r="B55" t="str">
            <v>Cocos (Keeling), Islas</v>
          </cell>
        </row>
        <row r="56">
          <cell r="A56">
            <v>169</v>
          </cell>
          <cell r="B56" t="str">
            <v>Colombia</v>
          </cell>
        </row>
        <row r="57">
          <cell r="A57">
            <v>173</v>
          </cell>
          <cell r="B57" t="str">
            <v>Comoras</v>
          </cell>
        </row>
        <row r="58">
          <cell r="A58">
            <v>177</v>
          </cell>
          <cell r="B58" t="str">
            <v>Congo</v>
          </cell>
        </row>
        <row r="59">
          <cell r="A59">
            <v>888</v>
          </cell>
          <cell r="B59" t="str">
            <v>Congo, República Democrática del</v>
          </cell>
        </row>
        <row r="60">
          <cell r="A60">
            <v>183</v>
          </cell>
          <cell r="B60" t="str">
            <v>Cook, Islas</v>
          </cell>
        </row>
        <row r="61">
          <cell r="A61">
            <v>190</v>
          </cell>
          <cell r="B61" t="str">
            <v>Corea, República de</v>
          </cell>
        </row>
        <row r="62">
          <cell r="A62">
            <v>187</v>
          </cell>
          <cell r="B62" t="str">
            <v xml:space="preserve">Corea, República Democrática </v>
          </cell>
        </row>
        <row r="63">
          <cell r="A63">
            <v>193</v>
          </cell>
          <cell r="B63" t="str">
            <v>Costa de Marfil</v>
          </cell>
        </row>
        <row r="64">
          <cell r="A64">
            <v>196</v>
          </cell>
          <cell r="B64" t="str">
            <v>Costa Rica</v>
          </cell>
        </row>
        <row r="65">
          <cell r="A65">
            <v>198</v>
          </cell>
          <cell r="B65" t="str">
            <v>Croacia</v>
          </cell>
        </row>
        <row r="66">
          <cell r="A66">
            <v>199</v>
          </cell>
          <cell r="B66" t="str">
            <v>Cuba</v>
          </cell>
        </row>
        <row r="67">
          <cell r="A67">
            <v>201</v>
          </cell>
          <cell r="B67" t="str">
            <v>Curazao, Isla</v>
          </cell>
        </row>
        <row r="68">
          <cell r="A68">
            <v>232</v>
          </cell>
          <cell r="B68" t="str">
            <v>Dinamarca</v>
          </cell>
        </row>
        <row r="69">
          <cell r="A69">
            <v>783</v>
          </cell>
          <cell r="B69" t="str">
            <v>Djibouti</v>
          </cell>
        </row>
        <row r="70">
          <cell r="A70">
            <v>235</v>
          </cell>
          <cell r="B70" t="str">
            <v>Dominica</v>
          </cell>
        </row>
        <row r="71">
          <cell r="A71">
            <v>647</v>
          </cell>
          <cell r="B71" t="str">
            <v xml:space="preserve">República Dominicana </v>
          </cell>
        </row>
        <row r="72">
          <cell r="A72">
            <v>239</v>
          </cell>
          <cell r="B72" t="str">
            <v>Ecuador</v>
          </cell>
        </row>
        <row r="73">
          <cell r="A73">
            <v>240</v>
          </cell>
          <cell r="B73" t="str">
            <v>Egipto</v>
          </cell>
        </row>
        <row r="74">
          <cell r="A74">
            <v>242</v>
          </cell>
          <cell r="B74" t="str">
            <v>El Salvador</v>
          </cell>
        </row>
        <row r="75">
          <cell r="A75">
            <v>244</v>
          </cell>
          <cell r="B75" t="str">
            <v>Emiratos Árabes Unidos</v>
          </cell>
        </row>
        <row r="76">
          <cell r="A76">
            <v>243</v>
          </cell>
          <cell r="B76" t="str">
            <v>Eritrea</v>
          </cell>
        </row>
        <row r="77">
          <cell r="A77">
            <v>629</v>
          </cell>
          <cell r="B77" t="str">
            <v>Escocia</v>
          </cell>
        </row>
        <row r="78">
          <cell r="A78">
            <v>246</v>
          </cell>
          <cell r="B78" t="str">
            <v>Eslovaquia</v>
          </cell>
        </row>
        <row r="79">
          <cell r="A79">
            <v>247</v>
          </cell>
          <cell r="B79" t="str">
            <v>Eslovenia</v>
          </cell>
        </row>
        <row r="80">
          <cell r="A80">
            <v>245</v>
          </cell>
          <cell r="B80" t="str">
            <v>España</v>
          </cell>
        </row>
        <row r="81">
          <cell r="A81">
            <v>249</v>
          </cell>
          <cell r="B81" t="str">
            <v>Estados Unidos</v>
          </cell>
        </row>
        <row r="82">
          <cell r="A82">
            <v>251</v>
          </cell>
          <cell r="B82" t="str">
            <v>Estonia</v>
          </cell>
        </row>
        <row r="83">
          <cell r="A83">
            <v>253</v>
          </cell>
          <cell r="B83" t="str">
            <v>Etiopia</v>
          </cell>
        </row>
        <row r="84">
          <cell r="A84">
            <v>259</v>
          </cell>
          <cell r="B84" t="str">
            <v>Feroe, Islas</v>
          </cell>
        </row>
        <row r="85">
          <cell r="A85">
            <v>870</v>
          </cell>
          <cell r="B85" t="str">
            <v>Fiji</v>
          </cell>
        </row>
        <row r="86">
          <cell r="A86">
            <v>267</v>
          </cell>
          <cell r="B86" t="str">
            <v>Filipinas</v>
          </cell>
        </row>
        <row r="87">
          <cell r="A87">
            <v>271</v>
          </cell>
          <cell r="B87" t="str">
            <v>Finlandia</v>
          </cell>
        </row>
        <row r="88">
          <cell r="A88">
            <v>275</v>
          </cell>
          <cell r="B88" t="str">
            <v>Francia</v>
          </cell>
        </row>
        <row r="89">
          <cell r="A89">
            <v>281</v>
          </cell>
          <cell r="B89" t="str">
            <v>Gabón</v>
          </cell>
        </row>
        <row r="90">
          <cell r="A90">
            <v>285</v>
          </cell>
          <cell r="B90" t="str">
            <v>Gambia</v>
          </cell>
        </row>
        <row r="91">
          <cell r="A91">
            <v>287</v>
          </cell>
          <cell r="B91" t="str">
            <v>Georgia</v>
          </cell>
        </row>
        <row r="92">
          <cell r="A92">
            <v>289</v>
          </cell>
          <cell r="B92" t="str">
            <v>Ghana</v>
          </cell>
        </row>
        <row r="93">
          <cell r="A93">
            <v>293</v>
          </cell>
          <cell r="B93" t="str">
            <v>Gibraltar</v>
          </cell>
        </row>
        <row r="94">
          <cell r="A94">
            <v>297</v>
          </cell>
          <cell r="B94" t="str">
            <v>Granada</v>
          </cell>
        </row>
        <row r="95">
          <cell r="A95">
            <v>301</v>
          </cell>
          <cell r="B95" t="str">
            <v>Grecia</v>
          </cell>
        </row>
        <row r="96">
          <cell r="A96">
            <v>305</v>
          </cell>
          <cell r="B96" t="str">
            <v>Groenlandia</v>
          </cell>
        </row>
        <row r="97">
          <cell r="A97">
            <v>309</v>
          </cell>
          <cell r="B97" t="str">
            <v>Guadalupe</v>
          </cell>
        </row>
        <row r="98">
          <cell r="A98">
            <v>313</v>
          </cell>
          <cell r="B98" t="str">
            <v>Guam</v>
          </cell>
        </row>
        <row r="99">
          <cell r="A99">
            <v>317</v>
          </cell>
          <cell r="B99" t="str">
            <v>Guatemala</v>
          </cell>
        </row>
        <row r="100">
          <cell r="A100">
            <v>325</v>
          </cell>
          <cell r="B100" t="str">
            <v>Guayana Francesa</v>
          </cell>
        </row>
        <row r="101">
          <cell r="A101">
            <v>329</v>
          </cell>
          <cell r="B101" t="str">
            <v>Guinea</v>
          </cell>
        </row>
        <row r="102">
          <cell r="A102">
            <v>331</v>
          </cell>
          <cell r="B102" t="str">
            <v>Guinea Ecuatorial</v>
          </cell>
        </row>
        <row r="103">
          <cell r="A103">
            <v>334</v>
          </cell>
          <cell r="B103" t="str">
            <v>Guinea-Bissau</v>
          </cell>
        </row>
        <row r="104">
          <cell r="A104">
            <v>337</v>
          </cell>
          <cell r="B104" t="str">
            <v>Guyana</v>
          </cell>
        </row>
        <row r="105">
          <cell r="A105">
            <v>341</v>
          </cell>
          <cell r="B105" t="str">
            <v>Haití</v>
          </cell>
        </row>
        <row r="106">
          <cell r="A106">
            <v>345</v>
          </cell>
          <cell r="B106" t="str">
            <v>Honduras</v>
          </cell>
        </row>
        <row r="107">
          <cell r="A107">
            <v>351</v>
          </cell>
          <cell r="B107" t="str">
            <v>Hong Kong</v>
          </cell>
        </row>
        <row r="108">
          <cell r="A108">
            <v>355</v>
          </cell>
          <cell r="B108" t="str">
            <v>Hungría</v>
          </cell>
        </row>
        <row r="109">
          <cell r="A109">
            <v>361</v>
          </cell>
          <cell r="B109" t="str">
            <v>India</v>
          </cell>
        </row>
        <row r="110">
          <cell r="A110">
            <v>365</v>
          </cell>
          <cell r="B110" t="str">
            <v>Indonesia</v>
          </cell>
        </row>
        <row r="111">
          <cell r="A111">
            <v>369</v>
          </cell>
          <cell r="B111" t="str">
            <v>Irak</v>
          </cell>
        </row>
        <row r="112">
          <cell r="A112">
            <v>372</v>
          </cell>
          <cell r="B112" t="str">
            <v>Irán, República Islámica de</v>
          </cell>
        </row>
        <row r="113">
          <cell r="A113">
            <v>375</v>
          </cell>
          <cell r="B113" t="str">
            <v>Irlanda</v>
          </cell>
        </row>
        <row r="114">
          <cell r="A114">
            <v>379</v>
          </cell>
          <cell r="B114" t="str">
            <v>Islandia</v>
          </cell>
        </row>
        <row r="115">
          <cell r="A115">
            <v>383</v>
          </cell>
          <cell r="B115" t="str">
            <v>Israel</v>
          </cell>
        </row>
        <row r="116">
          <cell r="A116">
            <v>386</v>
          </cell>
          <cell r="B116" t="str">
            <v>Italia</v>
          </cell>
        </row>
        <row r="117">
          <cell r="A117">
            <v>391</v>
          </cell>
          <cell r="B117" t="str">
            <v>Jamaica</v>
          </cell>
        </row>
        <row r="118">
          <cell r="A118">
            <v>399</v>
          </cell>
          <cell r="B118" t="str">
            <v>Japón</v>
          </cell>
        </row>
        <row r="119">
          <cell r="A119">
            <v>395</v>
          </cell>
          <cell r="B119" t="str">
            <v>Johnston, islas</v>
          </cell>
        </row>
        <row r="120">
          <cell r="A120">
            <v>403</v>
          </cell>
          <cell r="B120" t="str">
            <v>Jordania</v>
          </cell>
        </row>
        <row r="121">
          <cell r="A121">
            <v>406</v>
          </cell>
          <cell r="B121" t="str">
            <v>Kazajstán</v>
          </cell>
        </row>
        <row r="122">
          <cell r="A122">
            <v>410</v>
          </cell>
          <cell r="B122" t="str">
            <v>Kenia</v>
          </cell>
        </row>
        <row r="123">
          <cell r="A123">
            <v>412</v>
          </cell>
          <cell r="B123" t="str">
            <v>Kirguistan</v>
          </cell>
        </row>
        <row r="124">
          <cell r="A124">
            <v>411</v>
          </cell>
          <cell r="B124" t="str">
            <v>Kiribati</v>
          </cell>
        </row>
        <row r="125">
          <cell r="A125">
            <v>413</v>
          </cell>
          <cell r="B125" t="str">
            <v>Kuwait</v>
          </cell>
        </row>
        <row r="126">
          <cell r="A126">
            <v>420</v>
          </cell>
          <cell r="B126" t="str">
            <v>Laos, República Popular Democrática</v>
          </cell>
        </row>
        <row r="127">
          <cell r="A127">
            <v>426</v>
          </cell>
          <cell r="B127" t="str">
            <v>Lesotho</v>
          </cell>
        </row>
        <row r="128">
          <cell r="A128">
            <v>429</v>
          </cell>
          <cell r="B128" t="str">
            <v>Letonia</v>
          </cell>
        </row>
        <row r="129">
          <cell r="A129">
            <v>431</v>
          </cell>
          <cell r="B129" t="str">
            <v>Líbano</v>
          </cell>
        </row>
        <row r="130">
          <cell r="A130">
            <v>434</v>
          </cell>
          <cell r="B130" t="str">
            <v>Liberia</v>
          </cell>
        </row>
        <row r="131">
          <cell r="A131">
            <v>438</v>
          </cell>
          <cell r="B131" t="str">
            <v>Libia</v>
          </cell>
        </row>
        <row r="132">
          <cell r="A132">
            <v>440</v>
          </cell>
          <cell r="B132" t="str">
            <v>Liechtenstein</v>
          </cell>
        </row>
        <row r="133">
          <cell r="A133">
            <v>443</v>
          </cell>
          <cell r="B133" t="str">
            <v>Lituania</v>
          </cell>
        </row>
        <row r="134">
          <cell r="A134">
            <v>445</v>
          </cell>
          <cell r="B134" t="str">
            <v>Luxemburgo</v>
          </cell>
        </row>
        <row r="135">
          <cell r="A135">
            <v>447</v>
          </cell>
          <cell r="B135" t="str">
            <v>Macao</v>
          </cell>
        </row>
        <row r="136">
          <cell r="A136">
            <v>448</v>
          </cell>
          <cell r="B136" t="str">
            <v>Macedonia</v>
          </cell>
        </row>
        <row r="137">
          <cell r="A137">
            <v>450</v>
          </cell>
          <cell r="B137" t="str">
            <v>Madagascar</v>
          </cell>
        </row>
        <row r="138">
          <cell r="A138">
            <v>455</v>
          </cell>
          <cell r="B138" t="str">
            <v>Malasia</v>
          </cell>
        </row>
        <row r="139">
          <cell r="A139">
            <v>587</v>
          </cell>
          <cell r="B139" t="str">
            <v>Malasia, Península de</v>
          </cell>
        </row>
        <row r="140">
          <cell r="A140">
            <v>458</v>
          </cell>
          <cell r="B140" t="str">
            <v>Malawi</v>
          </cell>
        </row>
        <row r="141">
          <cell r="A141">
            <v>461</v>
          </cell>
          <cell r="B141" t="str">
            <v>Maldivas</v>
          </cell>
        </row>
        <row r="142">
          <cell r="A142">
            <v>464</v>
          </cell>
          <cell r="B142" t="str">
            <v>Mali</v>
          </cell>
        </row>
        <row r="143">
          <cell r="A143">
            <v>467</v>
          </cell>
          <cell r="B143" t="str">
            <v>Malta</v>
          </cell>
        </row>
        <row r="144">
          <cell r="A144">
            <v>469</v>
          </cell>
          <cell r="B144" t="str">
            <v>Marianas del Norte, Islas</v>
          </cell>
        </row>
        <row r="145">
          <cell r="A145">
            <v>474</v>
          </cell>
          <cell r="B145" t="str">
            <v>Marruecos</v>
          </cell>
        </row>
        <row r="146">
          <cell r="A146">
            <v>472</v>
          </cell>
          <cell r="B146" t="str">
            <v>Marshall, Islas</v>
          </cell>
        </row>
        <row r="147">
          <cell r="A147">
            <v>477</v>
          </cell>
          <cell r="B147" t="str">
            <v>Martinica</v>
          </cell>
        </row>
        <row r="148">
          <cell r="A148">
            <v>485</v>
          </cell>
          <cell r="B148" t="str">
            <v>Mauricio</v>
          </cell>
        </row>
        <row r="149">
          <cell r="A149">
            <v>488</v>
          </cell>
          <cell r="B149" t="str">
            <v>Mauritania</v>
          </cell>
        </row>
        <row r="150">
          <cell r="A150">
            <v>493</v>
          </cell>
          <cell r="B150" t="str">
            <v>México</v>
          </cell>
        </row>
        <row r="151">
          <cell r="A151">
            <v>494</v>
          </cell>
          <cell r="B151" t="str">
            <v>Micronesia, Estados Federados de</v>
          </cell>
        </row>
        <row r="152">
          <cell r="A152">
            <v>495</v>
          </cell>
          <cell r="B152" t="str">
            <v>Midway, islas</v>
          </cell>
        </row>
        <row r="153">
          <cell r="A153">
            <v>496</v>
          </cell>
          <cell r="B153" t="str">
            <v>Moldavia, República de</v>
          </cell>
        </row>
        <row r="154">
          <cell r="A154">
            <v>498</v>
          </cell>
          <cell r="B154" t="str">
            <v>Mónaco</v>
          </cell>
        </row>
        <row r="155">
          <cell r="A155">
            <v>497</v>
          </cell>
          <cell r="B155" t="str">
            <v>Mongolia</v>
          </cell>
        </row>
        <row r="156">
          <cell r="A156">
            <v>501</v>
          </cell>
          <cell r="B156" t="str">
            <v>Montserrat</v>
          </cell>
        </row>
        <row r="157">
          <cell r="A157">
            <v>505</v>
          </cell>
          <cell r="B157" t="str">
            <v>Mozambique</v>
          </cell>
        </row>
        <row r="158">
          <cell r="A158">
            <v>93</v>
          </cell>
          <cell r="B158" t="str">
            <v>Myanmar</v>
          </cell>
        </row>
        <row r="159">
          <cell r="A159">
            <v>507</v>
          </cell>
          <cell r="B159" t="str">
            <v>Namibia</v>
          </cell>
        </row>
        <row r="160">
          <cell r="A160">
            <v>508</v>
          </cell>
          <cell r="B160" t="str">
            <v>Nauru</v>
          </cell>
        </row>
        <row r="161">
          <cell r="A161">
            <v>511</v>
          </cell>
          <cell r="B161" t="str">
            <v>Navidad (Christmas), Isla</v>
          </cell>
        </row>
        <row r="162">
          <cell r="A162">
            <v>517</v>
          </cell>
          <cell r="B162" t="str">
            <v>Nepal</v>
          </cell>
        </row>
        <row r="163">
          <cell r="A163">
            <v>521</v>
          </cell>
          <cell r="B163" t="str">
            <v>Nicaragua</v>
          </cell>
        </row>
        <row r="164">
          <cell r="A164">
            <v>525</v>
          </cell>
          <cell r="B164" t="str">
            <v>Níger</v>
          </cell>
        </row>
        <row r="165">
          <cell r="A165">
            <v>528</v>
          </cell>
          <cell r="B165" t="str">
            <v>Nigeria</v>
          </cell>
        </row>
        <row r="166">
          <cell r="A166">
            <v>531</v>
          </cell>
          <cell r="B166" t="str">
            <v>Niue</v>
          </cell>
        </row>
        <row r="167">
          <cell r="A167">
            <v>535</v>
          </cell>
          <cell r="B167" t="str">
            <v>Norfolk, Islas</v>
          </cell>
        </row>
        <row r="168">
          <cell r="A168">
            <v>538</v>
          </cell>
          <cell r="B168" t="str">
            <v>Noruega</v>
          </cell>
        </row>
        <row r="169">
          <cell r="A169">
            <v>542</v>
          </cell>
          <cell r="B169" t="str">
            <v>Nueva Caledonia</v>
          </cell>
        </row>
        <row r="170">
          <cell r="A170">
            <v>548</v>
          </cell>
          <cell r="B170" t="str">
            <v>Nueva Zelandia</v>
          </cell>
        </row>
        <row r="171">
          <cell r="A171">
            <v>556</v>
          </cell>
          <cell r="B171" t="str">
            <v>Oman</v>
          </cell>
        </row>
        <row r="172">
          <cell r="A172">
            <v>563</v>
          </cell>
          <cell r="B172" t="str">
            <v>Pacifico, Islas administradas por USA</v>
          </cell>
        </row>
        <row r="173">
          <cell r="A173">
            <v>566</v>
          </cell>
          <cell r="B173" t="str">
            <v>Pacifico, Islas del</v>
          </cell>
        </row>
        <row r="174">
          <cell r="A174">
            <v>573</v>
          </cell>
          <cell r="B174" t="str">
            <v>Países Bajos</v>
          </cell>
        </row>
        <row r="175">
          <cell r="A175">
            <v>999</v>
          </cell>
          <cell r="B175" t="str">
            <v>Países no precisados en otra parte y desconocidos</v>
          </cell>
        </row>
        <row r="176">
          <cell r="A176">
            <v>576</v>
          </cell>
          <cell r="B176" t="str">
            <v>Pakistán</v>
          </cell>
        </row>
        <row r="177">
          <cell r="A177">
            <v>578</v>
          </cell>
          <cell r="B177" t="str">
            <v>Palau</v>
          </cell>
        </row>
        <row r="178">
          <cell r="A178">
            <v>580</v>
          </cell>
          <cell r="B178" t="str">
            <v>Panamá</v>
          </cell>
        </row>
        <row r="179">
          <cell r="A179">
            <v>545</v>
          </cell>
          <cell r="B179" t="str">
            <v>Papua Nueva Guinea</v>
          </cell>
        </row>
        <row r="180">
          <cell r="A180">
            <v>586</v>
          </cell>
          <cell r="B180" t="str">
            <v>Paraguay</v>
          </cell>
        </row>
        <row r="181">
          <cell r="A181">
            <v>589</v>
          </cell>
          <cell r="B181" t="str">
            <v>Perú</v>
          </cell>
        </row>
        <row r="182">
          <cell r="A182">
            <v>593</v>
          </cell>
          <cell r="B182" t="str">
            <v>Pitcairn</v>
          </cell>
        </row>
        <row r="183">
          <cell r="A183">
            <v>599</v>
          </cell>
          <cell r="B183" t="str">
            <v>Polinesia Francesa</v>
          </cell>
        </row>
        <row r="184">
          <cell r="A184">
            <v>603</v>
          </cell>
          <cell r="B184" t="str">
            <v>Polonia</v>
          </cell>
        </row>
        <row r="185">
          <cell r="A185">
            <v>607</v>
          </cell>
          <cell r="B185" t="str">
            <v>Portugal</v>
          </cell>
        </row>
        <row r="186">
          <cell r="A186">
            <v>611</v>
          </cell>
          <cell r="B186" t="str">
            <v>Puerto Rico</v>
          </cell>
        </row>
        <row r="187">
          <cell r="A187">
            <v>618</v>
          </cell>
          <cell r="B187" t="str">
            <v>Qatar</v>
          </cell>
        </row>
        <row r="188">
          <cell r="A188">
            <v>628</v>
          </cell>
          <cell r="B188" t="str">
            <v xml:space="preserve">Reino Unido </v>
          </cell>
        </row>
        <row r="189">
          <cell r="A189">
            <v>628</v>
          </cell>
          <cell r="B189" t="str">
            <v xml:space="preserve">Reino Unido </v>
          </cell>
        </row>
        <row r="190">
          <cell r="A190">
            <v>628</v>
          </cell>
          <cell r="B190" t="str">
            <v xml:space="preserve">Reino Unido </v>
          </cell>
        </row>
        <row r="191">
          <cell r="A191">
            <v>660</v>
          </cell>
          <cell r="B191" t="str">
            <v>Reunión</v>
          </cell>
        </row>
        <row r="192">
          <cell r="A192">
            <v>675</v>
          </cell>
          <cell r="B192" t="str">
            <v>Ruanda</v>
          </cell>
        </row>
        <row r="193">
          <cell r="A193">
            <v>670</v>
          </cell>
          <cell r="B193" t="str">
            <v>Rumania</v>
          </cell>
        </row>
        <row r="194">
          <cell r="A194">
            <v>676</v>
          </cell>
          <cell r="B194" t="str">
            <v>Rusia, Federación de</v>
          </cell>
        </row>
        <row r="195">
          <cell r="A195">
            <v>685</v>
          </cell>
          <cell r="B195" t="str">
            <v>Sahara Occidental</v>
          </cell>
        </row>
        <row r="196">
          <cell r="A196">
            <v>677</v>
          </cell>
          <cell r="B196" t="str">
            <v>Salomón, Islas</v>
          </cell>
        </row>
        <row r="197">
          <cell r="A197">
            <v>687</v>
          </cell>
          <cell r="B197" t="str">
            <v>Samoa</v>
          </cell>
        </row>
        <row r="198">
          <cell r="A198">
            <v>690</v>
          </cell>
          <cell r="B198" t="str">
            <v>Samoa Americana</v>
          </cell>
        </row>
        <row r="199">
          <cell r="A199">
            <v>695</v>
          </cell>
          <cell r="B199" t="str">
            <v>San Cristóbal y Nieves</v>
          </cell>
        </row>
        <row r="200">
          <cell r="A200">
            <v>697</v>
          </cell>
          <cell r="B200" t="str">
            <v>San Marino</v>
          </cell>
        </row>
        <row r="201">
          <cell r="A201">
            <v>700</v>
          </cell>
          <cell r="B201" t="str">
            <v>San Pedro y Miquelon</v>
          </cell>
        </row>
        <row r="202">
          <cell r="A202">
            <v>705</v>
          </cell>
          <cell r="B202" t="str">
            <v>San Vicente y las Granadinas</v>
          </cell>
        </row>
        <row r="203">
          <cell r="A203">
            <v>710</v>
          </cell>
          <cell r="B203" t="str">
            <v>Santa Elena</v>
          </cell>
        </row>
        <row r="204">
          <cell r="A204">
            <v>715</v>
          </cell>
          <cell r="B204" t="str">
            <v>Santa Lucia</v>
          </cell>
        </row>
        <row r="205">
          <cell r="A205">
            <v>159</v>
          </cell>
          <cell r="B205" t="str">
            <v>Santa Sede</v>
          </cell>
        </row>
        <row r="206">
          <cell r="A206">
            <v>720</v>
          </cell>
          <cell r="B206" t="str">
            <v>Santo Tome y Príncipe</v>
          </cell>
        </row>
        <row r="207">
          <cell r="A207">
            <v>728</v>
          </cell>
          <cell r="B207" t="str">
            <v>Senegal</v>
          </cell>
        </row>
        <row r="208">
          <cell r="A208">
            <v>731</v>
          </cell>
          <cell r="B208" t="str">
            <v>Seychelles</v>
          </cell>
        </row>
        <row r="209">
          <cell r="A209">
            <v>735</v>
          </cell>
          <cell r="B209" t="str">
            <v>Sierra Leona</v>
          </cell>
        </row>
        <row r="210">
          <cell r="A210">
            <v>741</v>
          </cell>
          <cell r="B210" t="str">
            <v>Singapur</v>
          </cell>
        </row>
        <row r="211">
          <cell r="A211">
            <v>744</v>
          </cell>
          <cell r="B211" t="str">
            <v>Siria, República Árabe</v>
          </cell>
        </row>
        <row r="212">
          <cell r="A212">
            <v>748</v>
          </cell>
          <cell r="B212" t="str">
            <v>Somalia</v>
          </cell>
        </row>
        <row r="213">
          <cell r="A213">
            <v>750</v>
          </cell>
          <cell r="B213" t="str">
            <v>Sri Lanka</v>
          </cell>
        </row>
        <row r="214">
          <cell r="A214">
            <v>756</v>
          </cell>
          <cell r="B214" t="str">
            <v>Sudáfrica</v>
          </cell>
        </row>
        <row r="215">
          <cell r="A215">
            <v>759</v>
          </cell>
          <cell r="B215" t="str">
            <v>Sudan</v>
          </cell>
        </row>
        <row r="216">
          <cell r="A216">
            <v>764</v>
          </cell>
          <cell r="B216" t="str">
            <v>Suecia</v>
          </cell>
        </row>
        <row r="217">
          <cell r="A217">
            <v>767</v>
          </cell>
          <cell r="B217" t="str">
            <v>Suiza</v>
          </cell>
        </row>
        <row r="218">
          <cell r="A218">
            <v>770</v>
          </cell>
          <cell r="B218" t="str">
            <v>Surinam</v>
          </cell>
        </row>
        <row r="219">
          <cell r="A219">
            <v>773</v>
          </cell>
          <cell r="B219" t="str">
            <v>Swazilandia</v>
          </cell>
        </row>
        <row r="220">
          <cell r="A220">
            <v>776</v>
          </cell>
          <cell r="B220" t="str">
            <v>Tailandia</v>
          </cell>
        </row>
        <row r="221">
          <cell r="A221">
            <v>218</v>
          </cell>
          <cell r="B221" t="str">
            <v>Taiwán, Provincia de China</v>
          </cell>
        </row>
        <row r="222">
          <cell r="A222">
            <v>780</v>
          </cell>
          <cell r="B222" t="str">
            <v>Tanzania, República Unida de</v>
          </cell>
        </row>
        <row r="223">
          <cell r="A223">
            <v>774</v>
          </cell>
          <cell r="B223" t="str">
            <v>Tayikistán</v>
          </cell>
        </row>
        <row r="224">
          <cell r="A224">
            <v>787</v>
          </cell>
          <cell r="B224" t="str">
            <v>Territorio Británico del Océano indico</v>
          </cell>
        </row>
        <row r="225">
          <cell r="A225">
            <v>785</v>
          </cell>
          <cell r="B225" t="str">
            <v>Territorio Palestino Ocupado</v>
          </cell>
        </row>
        <row r="226">
          <cell r="A226">
            <v>788</v>
          </cell>
          <cell r="B226" t="str">
            <v>Timor del Este</v>
          </cell>
        </row>
        <row r="227">
          <cell r="A227">
            <v>800</v>
          </cell>
          <cell r="B227" t="str">
            <v>Togo</v>
          </cell>
        </row>
        <row r="228">
          <cell r="A228">
            <v>805</v>
          </cell>
          <cell r="B228" t="str">
            <v>Tokelau</v>
          </cell>
        </row>
        <row r="229">
          <cell r="A229">
            <v>810</v>
          </cell>
          <cell r="B229" t="str">
            <v>Tonga</v>
          </cell>
        </row>
        <row r="230">
          <cell r="A230">
            <v>815</v>
          </cell>
          <cell r="B230" t="str">
            <v>Trinidad y Tobago</v>
          </cell>
        </row>
        <row r="231">
          <cell r="A231">
            <v>820</v>
          </cell>
          <cell r="B231" t="str">
            <v>Túnez</v>
          </cell>
        </row>
        <row r="232">
          <cell r="A232">
            <v>823</v>
          </cell>
          <cell r="B232" t="str">
            <v>Turcas y Caicos, Islas</v>
          </cell>
        </row>
        <row r="233">
          <cell r="A233">
            <v>825</v>
          </cell>
          <cell r="B233" t="str">
            <v>Turkmenistán</v>
          </cell>
        </row>
        <row r="234">
          <cell r="A234">
            <v>827</v>
          </cell>
          <cell r="B234" t="str">
            <v>Turquía</v>
          </cell>
        </row>
        <row r="235">
          <cell r="A235">
            <v>828</v>
          </cell>
          <cell r="B235" t="str">
            <v>Tuvalu</v>
          </cell>
        </row>
        <row r="236">
          <cell r="A236">
            <v>830</v>
          </cell>
          <cell r="B236" t="str">
            <v>Ucrania</v>
          </cell>
        </row>
        <row r="237">
          <cell r="A237">
            <v>833</v>
          </cell>
          <cell r="B237" t="str">
            <v>Uganda</v>
          </cell>
        </row>
        <row r="238">
          <cell r="A238">
            <v>840</v>
          </cell>
          <cell r="B238" t="str">
            <v>Unión Soviética</v>
          </cell>
        </row>
        <row r="239">
          <cell r="A239">
            <v>845</v>
          </cell>
          <cell r="B239" t="str">
            <v>Uruguay</v>
          </cell>
        </row>
        <row r="240">
          <cell r="A240">
            <v>847</v>
          </cell>
          <cell r="B240" t="str">
            <v>Uzbekistán</v>
          </cell>
        </row>
        <row r="241">
          <cell r="A241">
            <v>551</v>
          </cell>
          <cell r="B241" t="str">
            <v>Vanuatu</v>
          </cell>
        </row>
        <row r="242">
          <cell r="A242">
            <v>850</v>
          </cell>
          <cell r="B242" t="str">
            <v>Venezuela</v>
          </cell>
        </row>
        <row r="243">
          <cell r="A243">
            <v>855</v>
          </cell>
          <cell r="B243" t="str">
            <v>Viet Nam</v>
          </cell>
        </row>
        <row r="244">
          <cell r="A244">
            <v>858</v>
          </cell>
          <cell r="B244" t="str">
            <v>Viet Nam del Sur</v>
          </cell>
        </row>
        <row r="245">
          <cell r="A245">
            <v>863</v>
          </cell>
          <cell r="B245" t="str">
            <v>Vírgenes (británicas), Islas</v>
          </cell>
        </row>
        <row r="246">
          <cell r="A246">
            <v>866</v>
          </cell>
          <cell r="B246" t="str">
            <v>Vírgenes (de los Estados Unidos), Islas</v>
          </cell>
        </row>
        <row r="247">
          <cell r="A247">
            <v>873</v>
          </cell>
          <cell r="B247" t="str">
            <v>Wake, Islas</v>
          </cell>
        </row>
        <row r="248">
          <cell r="A248">
            <v>875</v>
          </cell>
          <cell r="B248" t="str">
            <v>Wallis y Fortuna, Islas</v>
          </cell>
        </row>
        <row r="249">
          <cell r="A249">
            <v>880</v>
          </cell>
          <cell r="B249" t="str">
            <v>Yemen</v>
          </cell>
        </row>
        <row r="250">
          <cell r="A250">
            <v>881</v>
          </cell>
          <cell r="B250" t="str">
            <v>Yemen Democrático</v>
          </cell>
        </row>
        <row r="251">
          <cell r="A251">
            <v>885</v>
          </cell>
          <cell r="B251" t="str">
            <v>Yugoslavia</v>
          </cell>
        </row>
        <row r="252">
          <cell r="A252">
            <v>890</v>
          </cell>
          <cell r="B252" t="str">
            <v>Zambia</v>
          </cell>
        </row>
        <row r="253">
          <cell r="A253">
            <v>665</v>
          </cell>
          <cell r="B253" t="str">
            <v>Zimbabwe</v>
          </cell>
        </row>
        <row r="254">
          <cell r="A254">
            <v>895</v>
          </cell>
          <cell r="B254" t="str">
            <v>Zona del Canal</v>
          </cell>
        </row>
        <row r="255">
          <cell r="A255">
            <v>911</v>
          </cell>
          <cell r="B255" t="str">
            <v>Zona Franca Barranquilla</v>
          </cell>
        </row>
        <row r="256">
          <cell r="A256">
            <v>921</v>
          </cell>
          <cell r="B256" t="str">
            <v>Zona Franca Baru Beach Resort</v>
          </cell>
        </row>
        <row r="257">
          <cell r="A257">
            <v>919</v>
          </cell>
          <cell r="B257" t="str">
            <v>Zona Franca Bogota</v>
          </cell>
        </row>
        <row r="258">
          <cell r="A258">
            <v>912</v>
          </cell>
          <cell r="B258" t="str">
            <v>Zona Franca Buenaventura</v>
          </cell>
        </row>
        <row r="259">
          <cell r="A259">
            <v>916</v>
          </cell>
          <cell r="B259" t="str">
            <v>Zona Franca Cartagena</v>
          </cell>
        </row>
        <row r="260">
          <cell r="A260">
            <v>914</v>
          </cell>
          <cell r="B260" t="str">
            <v>Zona Franca Cúcuta</v>
          </cell>
        </row>
        <row r="261">
          <cell r="A261">
            <v>923</v>
          </cell>
          <cell r="B261" t="str">
            <v>Zona Franca Eurocaribe De Indias</v>
          </cell>
        </row>
        <row r="262">
          <cell r="A262">
            <v>918</v>
          </cell>
          <cell r="B262" t="str">
            <v>Zona Franca La Candelaria</v>
          </cell>
        </row>
        <row r="263">
          <cell r="A263">
            <v>925</v>
          </cell>
          <cell r="B263" t="str">
            <v>Zona Franca Malambo</v>
          </cell>
        </row>
        <row r="264">
          <cell r="A264">
            <v>920</v>
          </cell>
          <cell r="B264" t="str">
            <v>Zona Franca Pacifico</v>
          </cell>
        </row>
        <row r="265">
          <cell r="A265">
            <v>913</v>
          </cell>
          <cell r="B265" t="str">
            <v>Zona Franca Palmaseca- Cali</v>
          </cell>
        </row>
        <row r="266">
          <cell r="A266">
            <v>922</v>
          </cell>
          <cell r="B266" t="str">
            <v>Zona Franca Pozos Colorados</v>
          </cell>
        </row>
        <row r="267">
          <cell r="A267">
            <v>924</v>
          </cell>
          <cell r="B267" t="str">
            <v>Zona Franca Quindío (Armenia).</v>
          </cell>
        </row>
        <row r="268">
          <cell r="A268">
            <v>917</v>
          </cell>
          <cell r="B268" t="str">
            <v>Zona Franca Rionegro</v>
          </cell>
        </row>
        <row r="269">
          <cell r="A269">
            <v>915</v>
          </cell>
          <cell r="B269" t="str">
            <v>Zona Franca Santa Marta</v>
          </cell>
        </row>
        <row r="270">
          <cell r="A270">
            <v>928</v>
          </cell>
          <cell r="B270" t="str">
            <v>Zona Franca Permanente la Cayena</v>
          </cell>
        </row>
        <row r="271">
          <cell r="A271">
            <v>930</v>
          </cell>
          <cell r="B271" t="str">
            <v>Zona Franca Permanente Especial BIO D Facatativa.</v>
          </cell>
        </row>
        <row r="272">
          <cell r="A272">
            <v>935</v>
          </cell>
          <cell r="B272" t="str">
            <v>Zona Franca Permanente Especial Argos S.A.</v>
          </cell>
        </row>
        <row r="273">
          <cell r="A273">
            <v>937</v>
          </cell>
          <cell r="B273" t="str">
            <v>Zona Franca Permanente Especial KCAG</v>
          </cell>
        </row>
        <row r="274">
          <cell r="A274">
            <v>897</v>
          </cell>
          <cell r="B274" t="str">
            <v>Zona Neutral (Palestina)</v>
          </cell>
        </row>
        <row r="275">
          <cell r="A275">
            <v>579</v>
          </cell>
          <cell r="B275" t="str">
            <v xml:space="preserve">Territorio autónomos de Palestina </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DADES"/>
      <sheetName val="SECTORES"/>
      <sheetName val="SECTORES,PROGRAMAS Y SUBPROGRAM"/>
      <sheetName val="CATÁLOGO DE PRODUCTOS"/>
      <sheetName val="INSUMOS CADENA VALOR"/>
      <sheetName val="INDICADORES GESTION"/>
      <sheetName val="INGRESOS BENEFICIOS"/>
      <sheetName val="DEPRECIACION"/>
      <sheetName val="Hoja1"/>
    </sheetNames>
    <sheetDataSet>
      <sheetData sheetId="0"/>
      <sheetData sheetId="1"/>
      <sheetData sheetId="2">
        <row r="4">
          <cell r="C4" t="str">
            <v>0101</v>
          </cell>
          <cell r="D4" t="str">
            <v>Mejoramiento de la eficiencia y la transparencia legislativa</v>
          </cell>
        </row>
        <row r="5">
          <cell r="C5" t="str">
            <v>0199</v>
          </cell>
          <cell r="D5" t="str">
            <v>Fortalecimiento de la gestión y dirección del sector Congreso de la República</v>
          </cell>
        </row>
        <row r="6">
          <cell r="C6" t="str">
            <v>0204</v>
          </cell>
          <cell r="D6" t="str">
            <v>Impulsar el desarrollo integral de las poblaciones con enfoque diferencial desde el sector Presidencia</v>
          </cell>
        </row>
        <row r="7">
          <cell r="C7" t="str">
            <v>0207</v>
          </cell>
          <cell r="D7" t="str">
            <v>Prevención y mitigación del riesgo de desastres desde el sector Presidencia</v>
          </cell>
        </row>
        <row r="8">
          <cell r="C8" t="str">
            <v>0208</v>
          </cell>
          <cell r="D8" t="str">
            <v>Gestión de la cooperación internacional del sector Presidencia</v>
          </cell>
        </row>
        <row r="9">
          <cell r="C9" t="str">
            <v>0209</v>
          </cell>
          <cell r="D9" t="str">
            <v>Fortalecimiento de la infraestructura física de las entidades del Estado del nivel nacional desde el Sector Presidencia</v>
          </cell>
        </row>
        <row r="10">
          <cell r="C10" t="str">
            <v>0210</v>
          </cell>
          <cell r="D10" t="str">
            <v>Mecanismos de transición hacia la paz a nivel nacional y territorial desde el sector Presidencia</v>
          </cell>
        </row>
        <row r="11">
          <cell r="C11" t="str">
            <v>0211</v>
          </cell>
          <cell r="D11" t="str">
            <v>Reintegración de personas y grupos alzados en armas desde el Sector Presidencia</v>
          </cell>
        </row>
        <row r="12">
          <cell r="C12" t="str">
            <v>0212</v>
          </cell>
          <cell r="D12" t="str">
            <v>Renovación territorial para el desarrollo integral de las zonas rurales afectadas por el conflicto armado</v>
          </cell>
        </row>
        <row r="13">
          <cell r="C13" t="str">
            <v>0214</v>
          </cell>
          <cell r="D13" t="str">
            <v>Fortalecimiento de las capacidades de articulación estratégica, modernización, eficiencia administrativa, transparencia y acceso a la información desde el sector Presidencia</v>
          </cell>
        </row>
        <row r="14">
          <cell r="C14" t="str">
            <v>0299</v>
          </cell>
          <cell r="D14" t="str">
            <v>Fortalecimiento de la gestión y dirección del sector Presidencia</v>
          </cell>
        </row>
        <row r="15">
          <cell r="C15" t="str">
            <v>0301</v>
          </cell>
          <cell r="D15" t="str">
            <v>Mejoramiento de la planeación territorial, sectorial y de inversión pública</v>
          </cell>
        </row>
        <row r="16">
          <cell r="C16" t="str">
            <v>0303</v>
          </cell>
          <cell r="D16" t="str">
            <v>Promoción de la prestación eficiente de los servicios públicos domiciliarios</v>
          </cell>
        </row>
        <row r="17">
          <cell r="C17" t="str">
            <v>0304</v>
          </cell>
          <cell r="D17" t="str">
            <v>Fortalecimiento del Sistema de Compra Pública</v>
          </cell>
        </row>
        <row r="18">
          <cell r="C18" t="str">
            <v>0399</v>
          </cell>
          <cell r="D18" t="str">
            <v>Fortalecimiento de la gestión y dirección del sector Planeación</v>
          </cell>
        </row>
        <row r="19">
          <cell r="C19" t="str">
            <v>0401</v>
          </cell>
          <cell r="D19" t="str">
            <v>Levantamiento y actualización de información estadística de calidad</v>
          </cell>
        </row>
        <row r="20">
          <cell r="C20" t="str">
            <v>0406</v>
          </cell>
          <cell r="D20" t="str">
            <v>Generación de la información geográfica del territorio nacional</v>
          </cell>
        </row>
        <row r="21">
          <cell r="C21" t="str">
            <v>0499</v>
          </cell>
          <cell r="D21" t="str">
            <v>Fortalecimiento de la gestión y dirección del sector Información Estadística</v>
          </cell>
        </row>
        <row r="22">
          <cell r="C22" t="str">
            <v>0503</v>
          </cell>
          <cell r="D22" t="str">
            <v xml:space="preserve">Mejoramiento de la calidad educativa en gestión pública </v>
          </cell>
        </row>
        <row r="23">
          <cell r="C23" t="str">
            <v>0504</v>
          </cell>
          <cell r="D23" t="str">
            <v>Administración y vigilancia de las carreras administrativas de los servidores públicos</v>
          </cell>
        </row>
        <row r="24">
          <cell r="C24" t="str">
            <v>0505</v>
          </cell>
          <cell r="D24" t="str">
            <v>Fortalecimiento de la gestión pública en las entidades nacionales y territoriales</v>
          </cell>
        </row>
        <row r="25">
          <cell r="C25" t="str">
            <v>0599</v>
          </cell>
          <cell r="D25" t="str">
            <v>Fortalecimiento de la gestión y dirección del sector Empleo Público</v>
          </cell>
        </row>
        <row r="26">
          <cell r="C26" t="str">
            <v>1101</v>
          </cell>
          <cell r="D26" t="str">
            <v>Fortalecimiento y diversificación de relaciones bilaterales</v>
          </cell>
        </row>
        <row r="27">
          <cell r="C27" t="str">
            <v>1102</v>
          </cell>
          <cell r="D27" t="str">
            <v>Posicionamiento en instancias globales, multilaterales, regionales y subregionales</v>
          </cell>
        </row>
        <row r="28">
          <cell r="C28" t="str">
            <v>1103</v>
          </cell>
          <cell r="D28" t="str">
            <v>Política migratoria y servicio al ciudadano</v>
          </cell>
        </row>
        <row r="29">
          <cell r="C29" t="str">
            <v>1104</v>
          </cell>
          <cell r="D29" t="str">
            <v>Soberanía territorial y desarrollo fronterizo</v>
          </cell>
        </row>
        <row r="30">
          <cell r="C30" t="str">
            <v>1105</v>
          </cell>
          <cell r="D30" t="str">
            <v>Cooperación internacional del sector relaciones exteriores</v>
          </cell>
        </row>
        <row r="31">
          <cell r="C31" t="str">
            <v>1199</v>
          </cell>
          <cell r="D31" t="str">
            <v>Fortalecimiento de la gestión y dirección del sector Relaciones Exteriores</v>
          </cell>
        </row>
        <row r="32">
          <cell r="C32" t="str">
            <v>1201</v>
          </cell>
          <cell r="D32" t="str">
            <v xml:space="preserve"> Fortalecimiento del principio de seguridad jurídica, divulgación y depuración del ordenamiento jurídico</v>
          </cell>
        </row>
        <row r="33">
          <cell r="C33" t="str">
            <v>1202</v>
          </cell>
          <cell r="D33" t="str">
            <v xml:space="preserve"> Promoción al acceso a la justicia</v>
          </cell>
        </row>
        <row r="34">
          <cell r="C34" t="str">
            <v>1203</v>
          </cell>
          <cell r="D34" t="str">
            <v xml:space="preserve"> Promoción de los métodos de resolución de conflictos</v>
          </cell>
        </row>
        <row r="35">
          <cell r="C35" t="str">
            <v>1204</v>
          </cell>
          <cell r="D35" t="str">
            <v>Justicia transicional</v>
          </cell>
        </row>
        <row r="36">
          <cell r="C36" t="str">
            <v>1205</v>
          </cell>
          <cell r="D36" t="str">
            <v>Defensa jurídica del Estado</v>
          </cell>
        </row>
        <row r="37">
          <cell r="C37" t="str">
            <v>1206</v>
          </cell>
          <cell r="D37" t="str">
            <v>Sistema penitenciario y carcelario en el marco de los derechos humanos</v>
          </cell>
        </row>
        <row r="38">
          <cell r="C38" t="str">
            <v>1207</v>
          </cell>
          <cell r="D38" t="str">
            <v>Fortalecimiento de la política criminal del Estado colombiano</v>
          </cell>
        </row>
        <row r="39">
          <cell r="C39" t="str">
            <v>1208</v>
          </cell>
          <cell r="D39" t="str">
            <v>Formulación y coordinación de la política integral frente a las drogas y actividades relacionadas</v>
          </cell>
        </row>
        <row r="40">
          <cell r="C40" t="str">
            <v>1209</v>
          </cell>
          <cell r="D40" t="str">
            <v>Modernización de la información inmobiliaria</v>
          </cell>
        </row>
        <row r="41">
          <cell r="C41" t="str">
            <v>1299</v>
          </cell>
          <cell r="D41" t="str">
            <v>Fortalecimiento de la gestión y dirección del sector Justicia y del Derecho</v>
          </cell>
        </row>
        <row r="42">
          <cell r="C42" t="str">
            <v>1301</v>
          </cell>
          <cell r="D42" t="str">
            <v>Política macroeconómica y fiscal</v>
          </cell>
        </row>
        <row r="43">
          <cell r="C43" t="str">
            <v>1302</v>
          </cell>
          <cell r="D43" t="str">
            <v>Gestión de recursos públicos</v>
          </cell>
        </row>
        <row r="44">
          <cell r="C44" t="str">
            <v>1303</v>
          </cell>
          <cell r="D44" t="str">
            <v>Reducción de la vulnerabilidad fiscal ante desastres y riesgos climáticos</v>
          </cell>
        </row>
        <row r="45">
          <cell r="C45" t="str">
            <v>1304</v>
          </cell>
          <cell r="D45" t="str">
            <v>Inspección, control y vigilancia financiera, solidaria y de recursos públicos</v>
          </cell>
        </row>
        <row r="46">
          <cell r="C46" t="str">
            <v>1305</v>
          </cell>
          <cell r="D46" t="str">
            <v>Fortalecimiento de recaudo y tributación</v>
          </cell>
        </row>
        <row r="47">
          <cell r="C47" t="str">
            <v>1399</v>
          </cell>
          <cell r="D47" t="str">
            <v>Fortalecimiento de la gestión y dirección del sector Hacienda</v>
          </cell>
        </row>
        <row r="48">
          <cell r="C48" t="str">
            <v>1501</v>
          </cell>
          <cell r="D48" t="str">
            <v>Capacidades de la Policía Nacional en seguridad pública, prevención, convivencia y seguridad ciudadana</v>
          </cell>
        </row>
        <row r="49">
          <cell r="C49" t="str">
            <v>1502</v>
          </cell>
          <cell r="D49" t="str">
            <v>Capacidades de las Fuerzas Militares en seguridad pública y defensa en el territorio nacional</v>
          </cell>
        </row>
        <row r="50">
          <cell r="C50" t="str">
            <v>1504</v>
          </cell>
          <cell r="D50" t="str">
            <v>Desarrollo marítimo, fluvial y costero desde el sector defensa</v>
          </cell>
        </row>
        <row r="51">
          <cell r="C51" t="str">
            <v>1505</v>
          </cell>
          <cell r="D51" t="str">
            <v>Generación de bienestar para la Fuerza Pública y sus familias</v>
          </cell>
        </row>
        <row r="52">
          <cell r="C52" t="str">
            <v>1506</v>
          </cell>
          <cell r="D52" t="str">
            <v>Gestión del riesgo de desastres desde el sector defensa y seguridad</v>
          </cell>
        </row>
        <row r="53">
          <cell r="C53" t="str">
            <v>1507</v>
          </cell>
          <cell r="D53" t="str">
            <v>Grupo Social y Empresarial de la Defensa (GSED) Competitivo</v>
          </cell>
        </row>
        <row r="54">
          <cell r="C54" t="str">
            <v>1599</v>
          </cell>
          <cell r="D54" t="str">
            <v>Fortalecimiento de la gestión y dirección del Sector Defensa y Policía</v>
          </cell>
        </row>
        <row r="55">
          <cell r="C55" t="str">
            <v>1702</v>
          </cell>
          <cell r="D55" t="str">
            <v>Inclusión productiva de pequeños productores rurales</v>
          </cell>
        </row>
        <row r="56">
          <cell r="C56" t="str">
            <v>1703</v>
          </cell>
          <cell r="D56" t="str">
            <v>Servicios financieros y gestión del riesgo para las actividades agropecuarias y rurales</v>
          </cell>
        </row>
        <row r="57">
          <cell r="C57" t="str">
            <v>1704</v>
          </cell>
          <cell r="D57" t="str">
            <v>Ordenamiento social y uso productivo del territorio rural</v>
          </cell>
        </row>
        <row r="58">
          <cell r="C58" t="str">
            <v>1705</v>
          </cell>
          <cell r="D58" t="str">
            <v>Restitución de tierras a víctimas del conflicto armado</v>
          </cell>
        </row>
        <row r="59">
          <cell r="C59" t="str">
            <v>1706</v>
          </cell>
          <cell r="D59" t="str">
            <v xml:space="preserve"> Aprovechamiento de mercados externos</v>
          </cell>
        </row>
        <row r="60">
          <cell r="C60" t="str">
            <v>1707</v>
          </cell>
          <cell r="D60" t="str">
            <v>Sanidad agropecuaria e inocuidad agroalimentaria</v>
          </cell>
        </row>
        <row r="61">
          <cell r="C61" t="str">
            <v>1708</v>
          </cell>
          <cell r="D61" t="str">
            <v>Ciencia, tecnología e innovación agropecuaria</v>
          </cell>
        </row>
        <row r="62">
          <cell r="C62" t="str">
            <v>1709</v>
          </cell>
          <cell r="D62" t="str">
            <v>Infraestructura productiva y comercialización</v>
          </cell>
        </row>
        <row r="63">
          <cell r="C63" t="str">
            <v>1799</v>
          </cell>
          <cell r="D63" t="str">
            <v>Fortalecimiento de la gestión y dirección del sector Agricultura y Desarrollo Rural</v>
          </cell>
        </row>
        <row r="64">
          <cell r="C64" t="str">
            <v>1901</v>
          </cell>
          <cell r="D64" t="str">
            <v xml:space="preserve">Salud pública y prestación de servicios  </v>
          </cell>
        </row>
        <row r="65">
          <cell r="C65" t="str">
            <v>1902</v>
          </cell>
          <cell r="D65" t="str">
            <v>Aseguramiento y administración del Sistema General de la Seguridad Social en Salud - SGSSS</v>
          </cell>
        </row>
        <row r="66">
          <cell r="C66" t="str">
            <v>1903</v>
          </cell>
          <cell r="D66" t="str">
            <v>Inspección, vigilancia y control</v>
          </cell>
        </row>
        <row r="67">
          <cell r="C67" t="str">
            <v>1905</v>
          </cell>
          <cell r="D67" t="str">
            <v>Salud Pública</v>
          </cell>
        </row>
        <row r="68">
          <cell r="C68" t="str">
            <v>1906</v>
          </cell>
          <cell r="D68" t="str">
            <v>Aseguramiento y prestación integral de servicios de salud</v>
          </cell>
        </row>
        <row r="69">
          <cell r="C69" t="str">
            <v>1999</v>
          </cell>
          <cell r="D69" t="str">
            <v xml:space="preserve"> Fortalecimiento de la gestión y dirección del sector Salud</v>
          </cell>
        </row>
        <row r="70">
          <cell r="C70" t="str">
            <v>2101</v>
          </cell>
          <cell r="D70" t="str">
            <v>Acceso al servicio público domiciliario de gas combustible</v>
          </cell>
        </row>
        <row r="71">
          <cell r="C71" t="str">
            <v>2102</v>
          </cell>
          <cell r="D71" t="str">
            <v>Consolidación productiva del sector de energía eléctrica</v>
          </cell>
        </row>
        <row r="72">
          <cell r="C72" t="str">
            <v>2103</v>
          </cell>
          <cell r="D72" t="str">
            <v>Consolidación productiva del sector hidrocarburos</v>
          </cell>
        </row>
        <row r="73">
          <cell r="C73" t="str">
            <v>2104</v>
          </cell>
          <cell r="D73" t="str">
            <v>Consolidación productiva del sector minero</v>
          </cell>
        </row>
        <row r="74">
          <cell r="C74" t="str">
            <v>2105</v>
          </cell>
          <cell r="D74" t="str">
            <v xml:space="preserve"> Desarrollo ambiental sostenible del sector minero energético</v>
          </cell>
        </row>
        <row r="75">
          <cell r="C75" t="str">
            <v>2106</v>
          </cell>
          <cell r="D75" t="str">
            <v>Gestión de la información en el sector minero energético</v>
          </cell>
        </row>
        <row r="76">
          <cell r="C76" t="str">
            <v>2199</v>
          </cell>
          <cell r="D76" t="str">
            <v xml:space="preserve">Fortalecimiento de la gestión y dirección del sector Minas y Energía </v>
          </cell>
        </row>
        <row r="77">
          <cell r="C77" t="str">
            <v>2201</v>
          </cell>
          <cell r="D77" t="str">
            <v>Calidad, cobertura y fortalecimiento de la educación inicial, prescolar, básica y media</v>
          </cell>
        </row>
        <row r="78">
          <cell r="C78" t="str">
            <v>2202</v>
          </cell>
          <cell r="D78" t="str">
            <v>Calidad y fomento de la educación superior</v>
          </cell>
        </row>
        <row r="79">
          <cell r="C79" t="str">
            <v>2203</v>
          </cell>
          <cell r="D79" t="str">
            <v>Cierre de brechas para el goce efectivo de derechos fundamentales de la población en condición de discapacidad</v>
          </cell>
        </row>
        <row r="80">
          <cell r="C80" t="str">
            <v>2299</v>
          </cell>
          <cell r="D80" t="str">
            <v>Fortalecimiento de la gestión y dirección del sector Educación</v>
          </cell>
        </row>
        <row r="81">
          <cell r="C81" t="str">
            <v>2301</v>
          </cell>
          <cell r="D81" t="str">
            <v>Facilitar el acceso y uso de las Tecnologías de la Información y las Comunicaciones en todo el territorio nacional</v>
          </cell>
        </row>
        <row r="82">
          <cell r="C82" t="str">
            <v>2302</v>
          </cell>
          <cell r="D82" t="str">
            <v>Fomento del desarrollo de aplicaciones, software y contenidos para impulsar la apropiación de las Tecnologías de la Información y las Comunicaciones (TIC)</v>
          </cell>
        </row>
        <row r="83">
          <cell r="C83" t="str">
            <v>2399</v>
          </cell>
          <cell r="D83" t="str">
            <v>Fortalecimiento de la gestión y dirección del sector Tecnologías de la Información y las Comunicaciones</v>
          </cell>
        </row>
        <row r="84">
          <cell r="C84" t="str">
            <v>2401</v>
          </cell>
          <cell r="D84" t="str">
            <v>Infraestructura red vial primaria</v>
          </cell>
        </row>
        <row r="85">
          <cell r="C85" t="str">
            <v>2402</v>
          </cell>
          <cell r="D85" t="str">
            <v>Infraestructura red vial regional</v>
          </cell>
        </row>
        <row r="86">
          <cell r="C86" t="str">
            <v>2403</v>
          </cell>
          <cell r="D86" t="str">
            <v>Infraestructura y servicios de transporte aéreo</v>
          </cell>
        </row>
        <row r="87">
          <cell r="C87" t="str">
            <v>2404</v>
          </cell>
          <cell r="D87" t="str">
            <v>Infraestructura de transporte férreo</v>
          </cell>
        </row>
        <row r="88">
          <cell r="C88" t="str">
            <v>2405</v>
          </cell>
          <cell r="D88" t="str">
            <v>Infraestructura de transporte marítimo</v>
          </cell>
        </row>
        <row r="89">
          <cell r="C89" t="str">
            <v>2406</v>
          </cell>
          <cell r="D89" t="str">
            <v>Infraestructura de transporte fluvial</v>
          </cell>
        </row>
        <row r="90">
          <cell r="C90" t="str">
            <v>2407</v>
          </cell>
          <cell r="D90" t="str">
            <v>Infraestructura y servicios de logística de transporte</v>
          </cell>
        </row>
        <row r="91">
          <cell r="C91" t="str">
            <v>2408</v>
          </cell>
          <cell r="D91" t="str">
            <v>Prestación de servicios de transporte público de pasajeros</v>
          </cell>
        </row>
        <row r="92">
          <cell r="C92" t="str">
            <v>2409</v>
          </cell>
          <cell r="D92" t="str">
            <v>Seguridad de transporte</v>
          </cell>
        </row>
        <row r="93">
          <cell r="C93" t="str">
            <v>2410</v>
          </cell>
          <cell r="D93" t="str">
            <v>Política, regulación y supervisión de la infraestructura y servicios de transporte</v>
          </cell>
        </row>
        <row r="94">
          <cell r="C94" t="str">
            <v>2499</v>
          </cell>
          <cell r="D94" t="str">
            <v>Fortalecimiento de la gestión y dirección del sector Transporte</v>
          </cell>
        </row>
        <row r="95">
          <cell r="C95" t="str">
            <v>2501</v>
          </cell>
          <cell r="D95" t="str">
            <v>Fortalecimiento del control y la vigilancia de la gestión fiscal y resarcimiento al daño del patrimonio público</v>
          </cell>
        </row>
        <row r="96">
          <cell r="C96" t="str">
            <v>2502</v>
          </cell>
          <cell r="D96" t="str">
            <v>Promoción, protección y defensa de los Derechos Humanos y el Derecho Internacional Humanitario</v>
          </cell>
        </row>
        <row r="97">
          <cell r="C97" t="str">
            <v>2503</v>
          </cell>
          <cell r="D97" t="str">
            <v>Lucha contra la corrupción</v>
          </cell>
        </row>
        <row r="98">
          <cell r="C98" t="str">
            <v>2504</v>
          </cell>
          <cell r="D98" t="str">
            <v>Vigilancia de la gestión administrativa de los funcionarios del estado</v>
          </cell>
        </row>
        <row r="99">
          <cell r="C99" t="str">
            <v>2599</v>
          </cell>
          <cell r="D99" t="str">
            <v>Fortalecimiento de la gestión y dirección del sector Organismos de Control</v>
          </cell>
        </row>
        <row r="100">
          <cell r="C100" t="str">
            <v>2701</v>
          </cell>
          <cell r="D100" t="str">
            <v>Mejoramiento a las competencias de la administración de justica</v>
          </cell>
        </row>
        <row r="101">
          <cell r="C101" t="str">
            <v>2799</v>
          </cell>
          <cell r="D101" t="str">
            <v>Fortalecimiento de la gestión y dirección del sector Rama Judicial</v>
          </cell>
        </row>
        <row r="102">
          <cell r="C102" t="str">
            <v>2801</v>
          </cell>
          <cell r="D102" t="str">
            <v>Procesos democráticos y asuntos electorales</v>
          </cell>
        </row>
        <row r="103">
          <cell r="C103" t="str">
            <v>2802</v>
          </cell>
          <cell r="D103" t="str">
            <v>Identificación y registro del estado civil de la población</v>
          </cell>
        </row>
        <row r="104">
          <cell r="C104" t="str">
            <v>2899</v>
          </cell>
          <cell r="D104" t="str">
            <v>Fortalecimiento de la gestión y dirección del sector Registraduría</v>
          </cell>
        </row>
        <row r="105">
          <cell r="C105" t="str">
            <v>2901</v>
          </cell>
          <cell r="D105" t="str">
            <v>Efectividad de la investigación penal y técnico científica</v>
          </cell>
        </row>
        <row r="106">
          <cell r="C106" t="str">
            <v>2999</v>
          </cell>
          <cell r="D106" t="str">
            <v xml:space="preserve">Fortalecimiento de la gestión y dirección del sector Fiscalía </v>
          </cell>
        </row>
        <row r="107">
          <cell r="C107" t="str">
            <v>3201</v>
          </cell>
          <cell r="D107" t="str">
            <v>Fortalecimiento del desempeño ambiental de los sectores productivos</v>
          </cell>
        </row>
        <row r="108">
          <cell r="C108" t="str">
            <v>3202</v>
          </cell>
          <cell r="D108" t="str">
            <v>Conservación de la biodiversidad y sus servicios ecosistémicos</v>
          </cell>
        </row>
        <row r="109">
          <cell r="C109" t="str">
            <v>3203</v>
          </cell>
          <cell r="D109" t="str">
            <v>Gestión integral del recurso hídrico</v>
          </cell>
        </row>
        <row r="110">
          <cell r="C110" t="str">
            <v>3204</v>
          </cell>
          <cell r="D110" t="str">
            <v>Gestión de la información y el conocimiento ambiental</v>
          </cell>
        </row>
        <row r="111">
          <cell r="C111" t="str">
            <v>3205</v>
          </cell>
          <cell r="D111" t="str">
            <v>Ordenamiento ambiental territorial</v>
          </cell>
        </row>
        <row r="112">
          <cell r="C112" t="str">
            <v>3206</v>
          </cell>
          <cell r="D112" t="str">
            <v>Gestión del cambio climático para un desarrollo bajo en carbono y resiliente al clima</v>
          </cell>
        </row>
        <row r="113">
          <cell r="C113" t="str">
            <v>3207</v>
          </cell>
          <cell r="D113" t="str">
            <v>Gestión integral de mares, costas y recursos acuáticos</v>
          </cell>
        </row>
        <row r="114">
          <cell r="C114" t="str">
            <v>3208</v>
          </cell>
          <cell r="D114" t="str">
            <v xml:space="preserve">Educación ambiental </v>
          </cell>
        </row>
        <row r="115">
          <cell r="C115" t="str">
            <v>3299</v>
          </cell>
          <cell r="D115" t="str">
            <v>Fortalecimiento de la gestión y dirección del sector Ambiente y Desarrollo Sostenible</v>
          </cell>
        </row>
        <row r="116">
          <cell r="C116" t="str">
            <v>3301</v>
          </cell>
          <cell r="D116" t="str">
            <v>Promoción y acceso efectivo a procesos culturales y artísticos</v>
          </cell>
        </row>
        <row r="117">
          <cell r="C117" t="str">
            <v>3302</v>
          </cell>
          <cell r="D117" t="str">
            <v>Gestión, protección y salvaguardia del patrimonio cultural colombiano</v>
          </cell>
        </row>
        <row r="118">
          <cell r="C118" t="str">
            <v>3399</v>
          </cell>
          <cell r="D118" t="str">
            <v>Fortalecimiento de la gestión y dirección del sector Cultura</v>
          </cell>
        </row>
        <row r="119">
          <cell r="C119" t="str">
            <v>3501</v>
          </cell>
          <cell r="D119" t="str">
            <v>Internacionalización de la economía</v>
          </cell>
        </row>
        <row r="120">
          <cell r="C120" t="str">
            <v>3502</v>
          </cell>
          <cell r="D120" t="str">
            <v>Productividad y competitividad de las empresas colombianas</v>
          </cell>
        </row>
        <row r="121">
          <cell r="C121" t="str">
            <v>3503</v>
          </cell>
          <cell r="D121" t="str">
            <v>Ambiente regulatorio y económico para la competencia y la actividad empresarial</v>
          </cell>
        </row>
        <row r="122">
          <cell r="C122" t="str">
            <v>3599</v>
          </cell>
          <cell r="D122" t="str">
            <v>Fortalecimiento de la gestión y dirección del sector Comercio, Industria y Turismo</v>
          </cell>
        </row>
        <row r="123">
          <cell r="C123" t="str">
            <v>3601</v>
          </cell>
          <cell r="D123" t="str">
            <v>Protección Social</v>
          </cell>
        </row>
        <row r="124">
          <cell r="C124" t="str">
            <v>3602</v>
          </cell>
          <cell r="D124" t="str">
            <v>Generación y formalización del empleo</v>
          </cell>
        </row>
        <row r="125">
          <cell r="C125" t="str">
            <v>3603</v>
          </cell>
          <cell r="D125" t="str">
            <v>Formación para el trabajo</v>
          </cell>
        </row>
        <row r="126">
          <cell r="C126" t="str">
            <v>3604</v>
          </cell>
          <cell r="D126" t="str">
            <v>Derechos fundamentales del trabajo y fortalecimiento del diálogo social</v>
          </cell>
        </row>
        <row r="127">
          <cell r="C127" t="str">
            <v>3605</v>
          </cell>
          <cell r="D127" t="str">
            <v>Fomento de la investigación, desarrollo tecnológico e innovación del sector trabajo</v>
          </cell>
        </row>
        <row r="128">
          <cell r="C128" t="str">
            <v>3699</v>
          </cell>
          <cell r="D128" t="str">
            <v>Fortalecimiento de la gestión y dirección del sector Trabajo</v>
          </cell>
        </row>
        <row r="129">
          <cell r="C129" t="str">
            <v>3701</v>
          </cell>
          <cell r="D129" t="str">
            <v>Fortalecimiento institucional a los procesos organizativos de concertación; garantía, prevención y respeto de los derechos humanos como fundamentos para la paz</v>
          </cell>
        </row>
        <row r="130">
          <cell r="C130" t="str">
            <v>3702</v>
          </cell>
          <cell r="D130" t="str">
            <v>Fortalecimiento a la gobernabilidad territorial para la seguridad, convivencia ciudadana, paz y postconflicto</v>
          </cell>
        </row>
        <row r="131">
          <cell r="C131" t="str">
            <v>3703</v>
          </cell>
          <cell r="D131" t="str">
            <v>Política pública de víctimas del conflicto armado y postconflicto</v>
          </cell>
        </row>
        <row r="132">
          <cell r="C132" t="str">
            <v>3704</v>
          </cell>
          <cell r="D132" t="str">
            <v>Participación ciudadana, política y diversidad de creencias</v>
          </cell>
        </row>
        <row r="133">
          <cell r="C133" t="str">
            <v>3705</v>
          </cell>
          <cell r="D133" t="str">
            <v>Protección de personas, grupos y comunidades en riesgo extraordinario y extremo Unidad Nacional de Protección (UNP)</v>
          </cell>
        </row>
        <row r="134">
          <cell r="C134" t="str">
            <v>3706</v>
          </cell>
          <cell r="D134" t="str">
            <v>Protección, promoción y difusión del derecho de autor y los derechos conexos</v>
          </cell>
        </row>
        <row r="135">
          <cell r="C135" t="str">
            <v>3707</v>
          </cell>
          <cell r="D135" t="str">
            <v>Gestión del riesgo de desastres naturales y antrópicos en la zona de influencia del volcán Nevado del Huila</v>
          </cell>
        </row>
        <row r="136">
          <cell r="C136" t="str">
            <v>3708</v>
          </cell>
          <cell r="D136" t="str">
            <v>Fortalecimiento institucional y operativo de los Bomberos de Colombia</v>
          </cell>
        </row>
        <row r="137">
          <cell r="C137" t="str">
            <v>3799</v>
          </cell>
          <cell r="D137" t="str">
            <v>Fortalecimiento de la gestión y dirección del sector Interior</v>
          </cell>
        </row>
        <row r="138">
          <cell r="C138" t="str">
            <v>3901</v>
          </cell>
          <cell r="D138" t="str">
            <v xml:space="preserve">Consolidación de una institucionalidad habilitante para la Ciencia Tecnología e Innovación (CTeI) </v>
          </cell>
        </row>
        <row r="139">
          <cell r="C139" t="str">
            <v>3902</v>
          </cell>
          <cell r="D139" t="str">
            <v>Investigación con calidad e impacto</v>
          </cell>
        </row>
        <row r="140">
          <cell r="C140" t="str">
            <v>3903</v>
          </cell>
          <cell r="D140" t="str">
            <v>Desarrollo tecnológico e innovación para crecimiento empresarial</v>
          </cell>
        </row>
        <row r="141">
          <cell r="C141" t="str">
            <v>3904</v>
          </cell>
          <cell r="D141" t="str">
            <v>Generación de una cultura que valora y gestiona el conocimiento y la innovación</v>
          </cell>
        </row>
        <row r="142">
          <cell r="C142" t="str">
            <v>3999</v>
          </cell>
          <cell r="D142" t="str">
            <v xml:space="preserve">Fortalecimiento de la gestión y dirección del sector Ciencia, Tecnología e Innovación </v>
          </cell>
        </row>
        <row r="143">
          <cell r="C143" t="str">
            <v>4001</v>
          </cell>
          <cell r="D143" t="str">
            <v>Acceso a soluciones de vivienda</v>
          </cell>
        </row>
        <row r="144">
          <cell r="C144" t="str">
            <v>4002</v>
          </cell>
          <cell r="D144" t="str">
            <v>Ordenamiento territorial y desarrollo urbano</v>
          </cell>
        </row>
        <row r="145">
          <cell r="C145" t="str">
            <v>4003</v>
          </cell>
          <cell r="D145" t="str">
            <v>Acceso de la población a los servicios de agua potable y saneamiento básico</v>
          </cell>
        </row>
        <row r="146">
          <cell r="C146" t="str">
            <v>4099</v>
          </cell>
          <cell r="D146" t="str">
            <v>Fortalecimiento de la gestión y dirección del sector Vivienda, Ciudad y Territorio</v>
          </cell>
        </row>
        <row r="147">
          <cell r="C147" t="str">
            <v>4101</v>
          </cell>
          <cell r="D147" t="str">
            <v>Atención, asistencia  y reparación integral a las víctimas</v>
          </cell>
        </row>
        <row r="148">
          <cell r="C148" t="str">
            <v>4102</v>
          </cell>
          <cell r="D148" t="str">
            <v>Desarrollo integral de la primera infancia a la juventud, y fortalecimiento de las capacidades de las familias de niñas, niños y adolescentes</v>
          </cell>
        </row>
        <row r="149">
          <cell r="C149" t="str">
            <v>4103</v>
          </cell>
          <cell r="D149" t="str">
            <v>Inclusión social y productiva para la población en situación de vulnerabilidad</v>
          </cell>
        </row>
        <row r="150">
          <cell r="C150" t="str">
            <v>4104</v>
          </cell>
          <cell r="D150" t="str">
            <v>Atención integral de población en situación permanente de desprotección social y/o familiar</v>
          </cell>
        </row>
        <row r="151">
          <cell r="C151" t="str">
            <v>4199</v>
          </cell>
          <cell r="D151" t="str">
            <v xml:space="preserve">Fortalecimiento de la gestión y dirección del sector Inclusión Social y Reconciliación </v>
          </cell>
        </row>
        <row r="152">
          <cell r="C152" t="str">
            <v>4201</v>
          </cell>
          <cell r="D152" t="str">
            <v>Desarrollo de Inteligencia estratégica y contrainteligencia de Estado</v>
          </cell>
        </row>
        <row r="153">
          <cell r="C153" t="str">
            <v>4299</v>
          </cell>
          <cell r="D153" t="str">
            <v>Fortalecimiento de la gestión y dirección del sector Inteligencia</v>
          </cell>
        </row>
        <row r="154">
          <cell r="C154" t="str">
            <v>4301</v>
          </cell>
          <cell r="D154" t="str">
            <v>Fomento a la recreación, la actividad física y el deporte</v>
          </cell>
        </row>
        <row r="155">
          <cell r="C155" t="str">
            <v>4302</v>
          </cell>
          <cell r="D155" t="str">
            <v>Formación y preparación de deportistas</v>
          </cell>
        </row>
        <row r="156">
          <cell r="C156" t="str">
            <v>4399</v>
          </cell>
          <cell r="D156" t="str">
            <v xml:space="preserve">Fortalecimiento de la gestión y dirección del sector Deporte y Recreación </v>
          </cell>
        </row>
        <row r="157">
          <cell r="C157" t="str">
            <v>4401</v>
          </cell>
          <cell r="D157" t="str">
            <v>Jurisdicción especial para la paz</v>
          </cell>
        </row>
        <row r="158">
          <cell r="C158" t="str">
            <v>4402</v>
          </cell>
          <cell r="D158" t="str">
            <v xml:space="preserve">Esclarecimiento de la verdad, la convivencia y la no repetición.
</v>
          </cell>
        </row>
        <row r="159">
          <cell r="C159" t="str">
            <v>4403</v>
          </cell>
          <cell r="D159" t="str">
            <v xml:space="preserve">Búsqueda humanitaria de personas dadas por desaparecidas en el contexto y en razón del conflicto armado en Colombia
</v>
          </cell>
        </row>
        <row r="160">
          <cell r="C160" t="str">
            <v>4499</v>
          </cell>
          <cell r="D160" t="str">
            <v>Fortalecimiento de la gestión y dirección del sector Justicia Especial para la Paz</v>
          </cell>
        </row>
        <row r="161">
          <cell r="C161" t="str">
            <v>4501</v>
          </cell>
          <cell r="D161" t="str">
            <v>Fortalecimiento de la convivencia y la seguridad ciudadana</v>
          </cell>
        </row>
        <row r="162">
          <cell r="C162" t="str">
            <v>4502</v>
          </cell>
          <cell r="D162" t="str">
            <v>Fortalecimiento del buen gobierno para el respeto y garantía de los derechos humanos</v>
          </cell>
        </row>
        <row r="163">
          <cell r="C163" t="str">
            <v>4503</v>
          </cell>
          <cell r="D163" t="str">
            <v>Gestión del riesgo de desastres y emergencias</v>
          </cell>
        </row>
        <row r="164">
          <cell r="C164" t="str">
            <v>4599</v>
          </cell>
          <cell r="D164" t="str">
            <v>Fortalecimiento a la gestión y dirección de la administración pública territorial</v>
          </cell>
        </row>
        <row r="165">
          <cell r="C165"/>
          <cell r="D165"/>
        </row>
        <row r="166">
          <cell r="C166"/>
          <cell r="D166"/>
        </row>
        <row r="167">
          <cell r="C167"/>
          <cell r="D167"/>
        </row>
        <row r="168">
          <cell r="C168"/>
          <cell r="D168"/>
        </row>
        <row r="169">
          <cell r="C169"/>
          <cell r="D169"/>
        </row>
        <row r="170">
          <cell r="C170"/>
          <cell r="D170"/>
        </row>
        <row r="171">
          <cell r="C171"/>
          <cell r="D171"/>
        </row>
      </sheetData>
      <sheetData sheetId="3"/>
      <sheetData sheetId="4"/>
      <sheetData sheetId="5"/>
      <sheetData sheetId="6"/>
      <sheetData sheetId="7"/>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ores, programas, subprogram"/>
      <sheetName val="Sectores"/>
      <sheetName val="Productos"/>
      <sheetName val="CATÁLOGO DE PRODUCTOS"/>
    </sheetNames>
    <sheetDataSet>
      <sheetData sheetId="0">
        <row r="8">
          <cell r="C8" t="str">
            <v>0101</v>
          </cell>
          <cell r="D8" t="str">
            <v>Mejoramiento de la eficiencia y la transparencia legislativa</v>
          </cell>
        </row>
        <row r="9">
          <cell r="C9" t="str">
            <v>0199</v>
          </cell>
          <cell r="D9" t="str">
            <v>Fortalecimiento de la gestión y dirección del sector Congreso de la República</v>
          </cell>
        </row>
        <row r="10">
          <cell r="C10" t="str">
            <v>0204</v>
          </cell>
          <cell r="D10" t="str">
            <v>Impulsar el desarrollo integral de las poblaciones con enfoque diferencial desde el sector Presidencia</v>
          </cell>
        </row>
        <row r="11">
          <cell r="C11" t="str">
            <v>0207</v>
          </cell>
          <cell r="D11" t="str">
            <v>Prevención y mitigación del riesgo de desastres desde el sector Presidencia</v>
          </cell>
        </row>
        <row r="12">
          <cell r="C12" t="str">
            <v>0208</v>
          </cell>
          <cell r="D12" t="str">
            <v>Gestión de la cooperación internacional del sector Presidencia</v>
          </cell>
        </row>
        <row r="13">
          <cell r="C13" t="str">
            <v>0209</v>
          </cell>
          <cell r="D13" t="str">
            <v>Fortalecimiento de la infraestructura física de las entidades del Estado del nivel nacional desde el Sector Presidencia</v>
          </cell>
        </row>
        <row r="14">
          <cell r="C14" t="str">
            <v>0210</v>
          </cell>
          <cell r="D14" t="str">
            <v>Mecanismos de transición hacia la paz a nivel nacional y territorial desde el sector Presidencia</v>
          </cell>
        </row>
        <row r="15">
          <cell r="C15" t="str">
            <v>0211</v>
          </cell>
          <cell r="D15" t="str">
            <v>Reintegración de personas y grupos alzados en armas desde el Sector Presidencia</v>
          </cell>
        </row>
        <row r="16">
          <cell r="C16" t="str">
            <v>0212</v>
          </cell>
          <cell r="D16" t="str">
            <v>Renovación territorial para el desarrollo integral de las zonas rurales afectadas por el conflicto armado</v>
          </cell>
        </row>
        <row r="17">
          <cell r="C17" t="str">
            <v>0214</v>
          </cell>
          <cell r="D17" t="str">
            <v>Fortalecimiento de las capacidades de articulación estratégica, modernización, eficiencia administrativa, transparencia y acceso a la información desde el sector Presidencia</v>
          </cell>
        </row>
        <row r="18">
          <cell r="C18" t="str">
            <v>0299</v>
          </cell>
          <cell r="D18" t="str">
            <v>Fortalecimiento de la gestión y dirección del sector Presidencia</v>
          </cell>
        </row>
        <row r="19">
          <cell r="C19" t="str">
            <v>0301</v>
          </cell>
          <cell r="D19" t="str">
            <v>Mejoramiento de la planeación territorial, sectorial y de inversión pública</v>
          </cell>
        </row>
        <row r="20">
          <cell r="C20" t="str">
            <v>0303</v>
          </cell>
          <cell r="D20" t="str">
            <v>Promoción de la prestación eficiente de los servicios públicos domiciliarios</v>
          </cell>
        </row>
        <row r="21">
          <cell r="C21" t="str">
            <v>0304</v>
          </cell>
          <cell r="D21" t="str">
            <v>Fortalecimiento del Sistema de Compra Pública</v>
          </cell>
        </row>
        <row r="22">
          <cell r="C22" t="str">
            <v>0399</v>
          </cell>
          <cell r="D22" t="str">
            <v>Fortalecimiento de la gestión y dirección del sector Planeación</v>
          </cell>
        </row>
        <row r="23">
          <cell r="C23" t="str">
            <v>0401</v>
          </cell>
          <cell r="D23" t="str">
            <v>Levantamiento y actualización de información estadística de calidad</v>
          </cell>
        </row>
        <row r="24">
          <cell r="C24" t="str">
            <v>0406</v>
          </cell>
          <cell r="D24" t="str">
            <v>Generación de la información geográfica del territorio nacional</v>
          </cell>
        </row>
        <row r="25">
          <cell r="C25" t="str">
            <v>0499</v>
          </cell>
          <cell r="D25" t="str">
            <v>Fortalecimiento de la gestión y dirección del sector Información Estadística</v>
          </cell>
        </row>
        <row r="26">
          <cell r="C26" t="str">
            <v>0503</v>
          </cell>
          <cell r="D26" t="str">
            <v xml:space="preserve">Mejoramiento de la calidad educativa en gestión pública </v>
          </cell>
        </row>
        <row r="27">
          <cell r="C27" t="str">
            <v>0504</v>
          </cell>
          <cell r="D27" t="str">
            <v>Administración y vigilancia de las carreras administrativas de los servidores públicos</v>
          </cell>
        </row>
        <row r="28">
          <cell r="C28" t="str">
            <v>0505</v>
          </cell>
          <cell r="D28" t="str">
            <v>Fortalecimiento de la gestión pública en las entidades nacionales y territoriales</v>
          </cell>
        </row>
        <row r="29">
          <cell r="C29" t="str">
            <v>0599</v>
          </cell>
          <cell r="D29" t="str">
            <v>Fortalecimiento de la gestión y dirección del sector Empleo Público</v>
          </cell>
        </row>
        <row r="30">
          <cell r="C30" t="str">
            <v>1101</v>
          </cell>
          <cell r="D30" t="str">
            <v>Fortalecimiento y diversificación de relaciones bilaterales</v>
          </cell>
        </row>
        <row r="31">
          <cell r="C31" t="str">
            <v>1102</v>
          </cell>
          <cell r="D31" t="str">
            <v>Posicionamiento en instancias globales, multilaterales, regionales y subregionales</v>
          </cell>
        </row>
        <row r="32">
          <cell r="C32" t="str">
            <v>1103</v>
          </cell>
          <cell r="D32" t="str">
            <v>Política migratoria y servicio al ciudadano</v>
          </cell>
        </row>
        <row r="33">
          <cell r="C33" t="str">
            <v>1104</v>
          </cell>
          <cell r="D33" t="str">
            <v>Soberanía territorial y desarrollo fronterizo</v>
          </cell>
        </row>
        <row r="34">
          <cell r="C34" t="str">
            <v>1105</v>
          </cell>
          <cell r="D34" t="str">
            <v>Cooperación internacional del sector relaciones exteriores</v>
          </cell>
        </row>
        <row r="35">
          <cell r="C35" t="str">
            <v>1199</v>
          </cell>
          <cell r="D35" t="str">
            <v>Fortalecimiento de la gestión y dirección del sector Relaciones Exteriores</v>
          </cell>
        </row>
        <row r="36">
          <cell r="C36" t="str">
            <v>1201</v>
          </cell>
          <cell r="D36" t="str">
            <v xml:space="preserve"> Fortalecimiento del principio de seguridad jurídica, divulgación y depuración del ordenamiento jurídico</v>
          </cell>
        </row>
        <row r="37">
          <cell r="C37" t="str">
            <v>1202</v>
          </cell>
          <cell r="D37" t="str">
            <v xml:space="preserve"> Promoción al acceso a la justicia</v>
          </cell>
        </row>
        <row r="38">
          <cell r="C38" t="str">
            <v>1203</v>
          </cell>
          <cell r="D38" t="str">
            <v xml:space="preserve"> Promoción de los métodos de resolución de conflictos</v>
          </cell>
        </row>
        <row r="39">
          <cell r="C39" t="str">
            <v>1204</v>
          </cell>
          <cell r="D39" t="str">
            <v>Justicia transicional</v>
          </cell>
        </row>
        <row r="40">
          <cell r="C40" t="str">
            <v>1205</v>
          </cell>
          <cell r="D40" t="str">
            <v>Defensa jurídica del Estado</v>
          </cell>
        </row>
        <row r="41">
          <cell r="C41" t="str">
            <v>1206</v>
          </cell>
          <cell r="D41" t="str">
            <v>Sistema penitenciario y carcelario en el marco de los derechos humanos</v>
          </cell>
        </row>
        <row r="42">
          <cell r="C42" t="str">
            <v>1207</v>
          </cell>
          <cell r="D42" t="str">
            <v>Fortalecimiento de la política criminal del Estado colombiano</v>
          </cell>
        </row>
        <row r="43">
          <cell r="C43" t="str">
            <v>1208</v>
          </cell>
          <cell r="D43" t="str">
            <v>Formulación y coordinación de la política integral frente a las drogas y actividades relacionadas</v>
          </cell>
        </row>
        <row r="44">
          <cell r="C44" t="str">
            <v>1209</v>
          </cell>
          <cell r="D44" t="str">
            <v>Modernización de la información inmobiliaria</v>
          </cell>
        </row>
        <row r="45">
          <cell r="C45" t="str">
            <v>1299</v>
          </cell>
          <cell r="D45" t="str">
            <v>Fortalecimiento de la gestión y dirección del sector Justicia y del Derecho</v>
          </cell>
        </row>
        <row r="46">
          <cell r="C46" t="str">
            <v>1301</v>
          </cell>
          <cell r="D46" t="str">
            <v>Política macroeconómica y fiscal</v>
          </cell>
        </row>
        <row r="47">
          <cell r="C47" t="str">
            <v>1302</v>
          </cell>
          <cell r="D47" t="str">
            <v>Gestión de recursos públicos</v>
          </cell>
        </row>
        <row r="48">
          <cell r="C48" t="str">
            <v>1303</v>
          </cell>
          <cell r="D48" t="str">
            <v>Reducción de la vulnerabilidad fiscal ante desastres y riesgos climáticos</v>
          </cell>
        </row>
        <row r="49">
          <cell r="C49" t="str">
            <v>1304</v>
          </cell>
          <cell r="D49" t="str">
            <v>Inspección, control y vigilancia financiera, solidaria y de recursos públicos</v>
          </cell>
        </row>
        <row r="50">
          <cell r="C50" t="str">
            <v>1305</v>
          </cell>
          <cell r="D50" t="str">
            <v>Fortalecimiento de recaudo y tributación</v>
          </cell>
        </row>
        <row r="51">
          <cell r="C51" t="str">
            <v>1399</v>
          </cell>
          <cell r="D51" t="str">
            <v>Fortalecimiento de la gestión y dirección del sector Hacienda</v>
          </cell>
        </row>
        <row r="52">
          <cell r="C52" t="str">
            <v>1501</v>
          </cell>
          <cell r="D52" t="str">
            <v>Capacidades de la Policía Nacional en seguridad pública, prevención, convivencia y seguridad ciudadana</v>
          </cell>
        </row>
        <row r="53">
          <cell r="C53" t="str">
            <v>1502</v>
          </cell>
          <cell r="D53" t="str">
            <v>Capacidades de las Fuerzas Militares en seguridad pública y defensa en el territorio nacional</v>
          </cell>
        </row>
        <row r="54">
          <cell r="C54" t="str">
            <v>1504</v>
          </cell>
          <cell r="D54" t="str">
            <v>Desarrollo marítimo, fluvial y costero desde el sector defensa</v>
          </cell>
        </row>
        <row r="55">
          <cell r="C55" t="str">
            <v>1505</v>
          </cell>
          <cell r="D55" t="str">
            <v>Generación de bienestar para la Fuerza Pública y sus familias</v>
          </cell>
        </row>
        <row r="56">
          <cell r="C56" t="str">
            <v>1506</v>
          </cell>
          <cell r="D56" t="str">
            <v>Gestión del riesgo de desastres desde el sector defensa y seguridad</v>
          </cell>
        </row>
        <row r="57">
          <cell r="C57" t="str">
            <v>1507</v>
          </cell>
          <cell r="D57" t="str">
            <v>Grupo Social y Empresarial de la Defensa (GSED) Competitivo</v>
          </cell>
        </row>
        <row r="58">
          <cell r="C58" t="str">
            <v>1599</v>
          </cell>
          <cell r="D58" t="str">
            <v>Fortalecimiento de la gestión y dirección del Sector Defensa y Policía</v>
          </cell>
        </row>
        <row r="59">
          <cell r="C59" t="str">
            <v>1702</v>
          </cell>
          <cell r="D59" t="str">
            <v>Inclusión productiva de pequeños productores rurales</v>
          </cell>
        </row>
        <row r="60">
          <cell r="C60" t="str">
            <v>1703</v>
          </cell>
          <cell r="D60" t="str">
            <v>Servicios financieros y gestión del riesgo para las actividades agropecuarias y rurales</v>
          </cell>
        </row>
        <row r="61">
          <cell r="C61" t="str">
            <v>1704</v>
          </cell>
          <cell r="D61" t="str">
            <v>Ordenamiento social y uso productivo del territorio rural</v>
          </cell>
        </row>
        <row r="62">
          <cell r="C62" t="str">
            <v>1705</v>
          </cell>
          <cell r="D62" t="str">
            <v>Restitución de tierras a víctimas del conflicto armado</v>
          </cell>
        </row>
        <row r="63">
          <cell r="C63" t="str">
            <v>1706</v>
          </cell>
          <cell r="D63" t="str">
            <v xml:space="preserve"> Aprovechamiento de mercados externos</v>
          </cell>
        </row>
        <row r="64">
          <cell r="C64" t="str">
            <v>1707</v>
          </cell>
          <cell r="D64" t="str">
            <v>Sanidad agropecuaria e inocuidad agroalimentaria</v>
          </cell>
        </row>
        <row r="65">
          <cell r="C65" t="str">
            <v>1708</v>
          </cell>
          <cell r="D65" t="str">
            <v>Ciencia, tecnología e innovación agropecuaria</v>
          </cell>
        </row>
        <row r="66">
          <cell r="C66" t="str">
            <v>1709</v>
          </cell>
          <cell r="D66" t="str">
            <v>Infraestructura productiva y comercialización</v>
          </cell>
        </row>
        <row r="67">
          <cell r="C67" t="str">
            <v>1799</v>
          </cell>
          <cell r="D67" t="str">
            <v>Fortalecimiento de la gestión y dirección del sector Agricultura y Desarrollo Rural</v>
          </cell>
        </row>
        <row r="68">
          <cell r="C68" t="str">
            <v>1903</v>
          </cell>
          <cell r="D68" t="str">
            <v>Inspección, vigilancia y control</v>
          </cell>
        </row>
        <row r="69">
          <cell r="C69" t="str">
            <v>1905</v>
          </cell>
          <cell r="D69" t="str">
            <v>Salud Pública</v>
          </cell>
        </row>
        <row r="70">
          <cell r="C70" t="str">
            <v>1906</v>
          </cell>
          <cell r="D70" t="str">
            <v>Aseguramiento y prestación integral de servicios de salud</v>
          </cell>
        </row>
        <row r="71">
          <cell r="C71" t="str">
            <v>1999</v>
          </cell>
          <cell r="D71" t="str">
            <v xml:space="preserve"> Fortalecimiento de la gestión y dirección del sector Salud</v>
          </cell>
        </row>
        <row r="72">
          <cell r="C72" t="str">
            <v>2101</v>
          </cell>
          <cell r="D72" t="str">
            <v>Acceso al servicio público domiciliario de gas combustible</v>
          </cell>
        </row>
        <row r="73">
          <cell r="C73" t="str">
            <v>2102</v>
          </cell>
          <cell r="D73" t="str">
            <v>Consolidación productiva del sector de energía eléctrica</v>
          </cell>
        </row>
        <row r="74">
          <cell r="C74" t="str">
            <v>2103</v>
          </cell>
          <cell r="D74" t="str">
            <v>Consolidación productiva del sector hidrocarburos</v>
          </cell>
        </row>
        <row r="75">
          <cell r="C75" t="str">
            <v>2104</v>
          </cell>
          <cell r="D75" t="str">
            <v>Consolidación productiva del sector minero</v>
          </cell>
        </row>
        <row r="76">
          <cell r="C76" t="str">
            <v>2105</v>
          </cell>
          <cell r="D76" t="str">
            <v xml:space="preserve"> Desarrollo ambiental sostenible del sector minero energético</v>
          </cell>
        </row>
        <row r="77">
          <cell r="C77" t="str">
            <v>2106</v>
          </cell>
          <cell r="D77" t="str">
            <v>Gestión de la información en el sector minero energético</v>
          </cell>
        </row>
        <row r="78">
          <cell r="C78" t="str">
            <v>2199</v>
          </cell>
          <cell r="D78" t="str">
            <v xml:space="preserve">Fortalecimiento de la gestión y dirección del sector Minas y Energía </v>
          </cell>
        </row>
        <row r="79">
          <cell r="C79" t="str">
            <v>2201</v>
          </cell>
          <cell r="D79" t="str">
            <v>Calidad, cobertura y fortalecimiento de la educación inicial, prescolar, básica y media</v>
          </cell>
        </row>
        <row r="80">
          <cell r="C80" t="str">
            <v>2202</v>
          </cell>
          <cell r="D80" t="str">
            <v>Calidad y fomento de la educación superior</v>
          </cell>
        </row>
        <row r="81">
          <cell r="C81" t="str">
            <v>2203</v>
          </cell>
          <cell r="D81" t="str">
            <v>Cierre de brechas para el goce efectivo de derechos fundamentales de la población en condición de discapacidad</v>
          </cell>
        </row>
        <row r="82">
          <cell r="C82" t="str">
            <v>2299</v>
          </cell>
          <cell r="D82" t="str">
            <v>Fortalecimiento de la gestión y dirección del sector Educación</v>
          </cell>
        </row>
        <row r="83">
          <cell r="C83" t="str">
            <v>2301</v>
          </cell>
          <cell r="D83" t="str">
            <v>Facilitar el acceso y uso de las Tecnologías de la Información y las Comunicaciones en todo el territorio nacional</v>
          </cell>
        </row>
        <row r="84">
          <cell r="C84" t="str">
            <v>2302</v>
          </cell>
          <cell r="D84" t="str">
            <v>Fomento del desarrollo de aplicaciones, software y contenidos para impulsar la apropiación de las Tecnologías de la Información y las Comunicaciones (TIC)</v>
          </cell>
        </row>
        <row r="85">
          <cell r="C85" t="str">
            <v>2399</v>
          </cell>
          <cell r="D85" t="str">
            <v>Fortalecimiento de la gestión y dirección del sector Tecnologías de la Información y las Comunicaciones</v>
          </cell>
        </row>
        <row r="86">
          <cell r="C86" t="str">
            <v>2401</v>
          </cell>
          <cell r="D86" t="str">
            <v>Infraestructura red vial primaria</v>
          </cell>
        </row>
        <row r="87">
          <cell r="C87" t="str">
            <v>2402</v>
          </cell>
          <cell r="D87" t="str">
            <v>Infraestructura red vial regional</v>
          </cell>
        </row>
        <row r="88">
          <cell r="C88" t="str">
            <v>2403</v>
          </cell>
          <cell r="D88" t="str">
            <v>Infraestructura y servicios de transporte aéreo</v>
          </cell>
        </row>
        <row r="89">
          <cell r="C89" t="str">
            <v>2404</v>
          </cell>
          <cell r="D89" t="str">
            <v>Infraestructura de transporte férreo</v>
          </cell>
        </row>
        <row r="90">
          <cell r="C90" t="str">
            <v>2405</v>
          </cell>
          <cell r="D90" t="str">
            <v>Infraestructura de transporte marítimo</v>
          </cell>
        </row>
        <row r="91">
          <cell r="C91" t="str">
            <v>2406</v>
          </cell>
          <cell r="D91" t="str">
            <v>Infraestructura de transporte fluvial</v>
          </cell>
        </row>
        <row r="92">
          <cell r="C92" t="str">
            <v>2407</v>
          </cell>
          <cell r="D92" t="str">
            <v>Infraestructura y servicios de logística de transporte</v>
          </cell>
        </row>
        <row r="93">
          <cell r="C93" t="str">
            <v>2408</v>
          </cell>
          <cell r="D93" t="str">
            <v>Prestación de servicios de transporte público de pasajeros</v>
          </cell>
        </row>
        <row r="94">
          <cell r="C94" t="str">
            <v>2409</v>
          </cell>
          <cell r="D94" t="str">
            <v>Seguridad de transporte</v>
          </cell>
        </row>
        <row r="95">
          <cell r="C95" t="str">
            <v>2410</v>
          </cell>
          <cell r="D95" t="str">
            <v>Política, regulación y supervisión de la infraestructura y servicios de transporte</v>
          </cell>
        </row>
        <row r="96">
          <cell r="C96" t="str">
            <v>2499</v>
          </cell>
          <cell r="D96" t="str">
            <v>Fortalecimiento de la gestión y dirección del sector Transporte</v>
          </cell>
        </row>
        <row r="97">
          <cell r="C97" t="str">
            <v>2501</v>
          </cell>
          <cell r="D97" t="str">
            <v>Fortalecimiento del control y la vigilancia de la gestión fiscal y resarcimiento al daño del patrimonio público</v>
          </cell>
        </row>
        <row r="98">
          <cell r="C98" t="str">
            <v>2502</v>
          </cell>
          <cell r="D98" t="str">
            <v>Promoción, protección y defensa de los Derechos Humanos y el Derecho Internacional Humanitario</v>
          </cell>
        </row>
        <row r="99">
          <cell r="C99" t="str">
            <v>2503</v>
          </cell>
          <cell r="D99" t="str">
            <v>Lucha contra la corrupción</v>
          </cell>
        </row>
        <row r="100">
          <cell r="C100" t="str">
            <v>2504</v>
          </cell>
          <cell r="D100" t="str">
            <v>Vigilancia de la gestión administrativa de los funcionarios del estado</v>
          </cell>
        </row>
        <row r="101">
          <cell r="C101" t="str">
            <v>2599</v>
          </cell>
          <cell r="D101" t="str">
            <v>Fortalecimiento de la gestión y dirección del sector Organismos de Control</v>
          </cell>
        </row>
        <row r="102">
          <cell r="C102" t="str">
            <v>2701</v>
          </cell>
          <cell r="D102" t="str">
            <v>Mejoramiento a las competencias de la administración de justica</v>
          </cell>
        </row>
        <row r="103">
          <cell r="C103" t="str">
            <v>2799</v>
          </cell>
          <cell r="D103" t="str">
            <v>Fortalecimiento de la gestión y dirección del sector Rama Judicial</v>
          </cell>
        </row>
        <row r="104">
          <cell r="C104" t="str">
            <v>2801</v>
          </cell>
          <cell r="D104" t="str">
            <v>Procesos democráticos y asuntos electorales</v>
          </cell>
        </row>
        <row r="105">
          <cell r="C105" t="str">
            <v>2802</v>
          </cell>
          <cell r="D105" t="str">
            <v>Identificación y registro del estado civil de la población</v>
          </cell>
        </row>
        <row r="106">
          <cell r="C106" t="str">
            <v>2899</v>
          </cell>
          <cell r="D106" t="str">
            <v>Fortalecimiento de la gestión y dirección del sector Registraduría</v>
          </cell>
        </row>
        <row r="107">
          <cell r="C107" t="str">
            <v>2901</v>
          </cell>
          <cell r="D107" t="str">
            <v>Efectividad de la investigación penal y técnico científica</v>
          </cell>
        </row>
        <row r="108">
          <cell r="C108" t="str">
            <v>2999</v>
          </cell>
          <cell r="D108" t="str">
            <v xml:space="preserve">Fortalecimiento de la gestión y dirección del sector Fiscalía </v>
          </cell>
        </row>
        <row r="109">
          <cell r="C109" t="str">
            <v>3201</v>
          </cell>
          <cell r="D109" t="str">
            <v>Fortalecimiento del desempeño ambiental de los sectores productivos</v>
          </cell>
        </row>
        <row r="110">
          <cell r="C110" t="str">
            <v>3202</v>
          </cell>
          <cell r="D110" t="str">
            <v>Conservación de la biodiversidad y sus servicios ecosistémicos</v>
          </cell>
        </row>
        <row r="111">
          <cell r="C111" t="str">
            <v>3203</v>
          </cell>
          <cell r="D111" t="str">
            <v>Gestión integral del recurso hídrico</v>
          </cell>
        </row>
        <row r="112">
          <cell r="C112" t="str">
            <v>3204</v>
          </cell>
          <cell r="D112" t="str">
            <v>Gestión de la información y el conocimiento ambiental</v>
          </cell>
        </row>
        <row r="113">
          <cell r="C113" t="str">
            <v>3205</v>
          </cell>
          <cell r="D113" t="str">
            <v>Ordenamiento ambiental territorial</v>
          </cell>
        </row>
        <row r="114">
          <cell r="C114" t="str">
            <v>3206</v>
          </cell>
          <cell r="D114" t="str">
            <v>Gestión del cambio climático para un desarrollo bajo en carbono y resiliente al clima</v>
          </cell>
        </row>
        <row r="115">
          <cell r="C115" t="str">
            <v>3207</v>
          </cell>
          <cell r="D115" t="str">
            <v>Gestión integral de mares, costas y recursos acuáticos</v>
          </cell>
        </row>
        <row r="116">
          <cell r="C116" t="str">
            <v>3208</v>
          </cell>
          <cell r="D116" t="str">
            <v xml:space="preserve">Educación ambiental </v>
          </cell>
        </row>
        <row r="117">
          <cell r="C117" t="str">
            <v>3299</v>
          </cell>
          <cell r="D117" t="str">
            <v>Fortalecimiento de la gestión y dirección del sector Ambiente y Desarrollo Sostenible</v>
          </cell>
        </row>
        <row r="118">
          <cell r="C118" t="str">
            <v>3301</v>
          </cell>
          <cell r="D118" t="str">
            <v>Promoción y acceso efectivo a procesos culturales y artísticos</v>
          </cell>
        </row>
        <row r="119">
          <cell r="C119" t="str">
            <v>3302</v>
          </cell>
          <cell r="D119" t="str">
            <v>Gestión, protección y salvaguardia del patrimonio cultural colombiano</v>
          </cell>
        </row>
        <row r="120">
          <cell r="C120" t="str">
            <v>3399</v>
          </cell>
          <cell r="D120" t="str">
            <v>Fortalecimiento de la gestión y dirección del sector Cultura</v>
          </cell>
        </row>
        <row r="121">
          <cell r="C121" t="str">
            <v>3501</v>
          </cell>
          <cell r="D121" t="str">
            <v>Internacionalización de la economía</v>
          </cell>
        </row>
        <row r="122">
          <cell r="C122" t="str">
            <v>3502</v>
          </cell>
          <cell r="D122" t="str">
            <v>Productividad y competitividad de las empresas colombianas</v>
          </cell>
        </row>
        <row r="123">
          <cell r="C123" t="str">
            <v>3503</v>
          </cell>
          <cell r="D123" t="str">
            <v>Ambiente regulatorio y económico para la competencia y la actividad empresarial</v>
          </cell>
        </row>
        <row r="124">
          <cell r="C124" t="str">
            <v>3599</v>
          </cell>
          <cell r="D124" t="str">
            <v>Fortalecimiento de la gestión y dirección del sector Comercio, Industria y Turismo</v>
          </cell>
        </row>
        <row r="125">
          <cell r="C125" t="str">
            <v>3601</v>
          </cell>
          <cell r="D125" t="str">
            <v>Protección Social</v>
          </cell>
        </row>
        <row r="126">
          <cell r="C126" t="str">
            <v>3602</v>
          </cell>
          <cell r="D126" t="str">
            <v>Generación y formalización del empleo</v>
          </cell>
        </row>
        <row r="127">
          <cell r="C127" t="str">
            <v>3603</v>
          </cell>
          <cell r="D127" t="str">
            <v>Formación para el trabajo</v>
          </cell>
        </row>
        <row r="128">
          <cell r="C128" t="str">
            <v>3604</v>
          </cell>
          <cell r="D128" t="str">
            <v>Derechos fundamentales del trabajo y fortalecimiento del diálogo social</v>
          </cell>
        </row>
        <row r="129">
          <cell r="C129" t="str">
            <v>3605</v>
          </cell>
          <cell r="D129" t="str">
            <v>Fomento de la investigación, desarrollo tecnológico e innovación del sector trabajo</v>
          </cell>
        </row>
        <row r="130">
          <cell r="C130" t="str">
            <v>3699</v>
          </cell>
          <cell r="D130" t="str">
            <v>Fortalecimiento de la gestión y dirección del sector Trabajo</v>
          </cell>
        </row>
        <row r="131">
          <cell r="C131" t="str">
            <v>3701</v>
          </cell>
          <cell r="D131" t="str">
            <v>Fortalecimiento institucional a los procesos organizativos de concertación; garantía, prevención y respeto de los derechos humanos como fundamentos para la paz</v>
          </cell>
        </row>
        <row r="132">
          <cell r="C132" t="str">
            <v>3702</v>
          </cell>
          <cell r="D132" t="str">
            <v>Fortalecimiento a la gobernabilidad territorial para la seguridad, convivencia ciudadana, paz y postconflicto</v>
          </cell>
        </row>
        <row r="133">
          <cell r="C133" t="str">
            <v>3703</v>
          </cell>
          <cell r="D133" t="str">
            <v>Política pública de víctimas del conflicto armado y postconflicto</v>
          </cell>
        </row>
        <row r="134">
          <cell r="C134" t="str">
            <v>3704</v>
          </cell>
          <cell r="D134" t="str">
            <v>Participación ciudadana, política y diversidad de creencias</v>
          </cell>
        </row>
        <row r="135">
          <cell r="C135" t="str">
            <v>3705</v>
          </cell>
          <cell r="D135" t="str">
            <v>Protección de personas, grupos y comunidades en riesgo extraordinario y extremo Unidad Nacional de Protección (UNP)</v>
          </cell>
        </row>
        <row r="136">
          <cell r="C136" t="str">
            <v>3706</v>
          </cell>
          <cell r="D136" t="str">
            <v>Protección, promoción y difusión del derecho de autor y los derechos conexos</v>
          </cell>
        </row>
        <row r="137">
          <cell r="C137" t="str">
            <v>3707</v>
          </cell>
          <cell r="D137" t="str">
            <v>Gestión del riesgo de desastres naturales y antrópicos en la zona de influencia del volcán Nevado del Huila</v>
          </cell>
        </row>
        <row r="138">
          <cell r="C138" t="str">
            <v>3708</v>
          </cell>
          <cell r="D138" t="str">
            <v>Fortalecimiento institucional y operativo de los Bomberos de Colombia</v>
          </cell>
        </row>
        <row r="139">
          <cell r="C139" t="str">
            <v>3799</v>
          </cell>
          <cell r="D139" t="str">
            <v>Fortalecimiento de la gestión y dirección del sector Interior</v>
          </cell>
        </row>
        <row r="140">
          <cell r="C140" t="str">
            <v>3901</v>
          </cell>
          <cell r="D140" t="str">
            <v xml:space="preserve">Consolidación de una institucionalidad habilitante para la Ciencia Tecnología e Innovación (CTeI) </v>
          </cell>
        </row>
        <row r="141">
          <cell r="C141" t="str">
            <v>3902</v>
          </cell>
          <cell r="D141" t="str">
            <v>Investigación con calidad e impacto</v>
          </cell>
        </row>
        <row r="142">
          <cell r="C142" t="str">
            <v>3903</v>
          </cell>
          <cell r="D142" t="str">
            <v>Desarrollo tecnológico e innovación para crecimiento empresarial</v>
          </cell>
        </row>
        <row r="143">
          <cell r="C143" t="str">
            <v>3904</v>
          </cell>
          <cell r="D143" t="str">
            <v>Generación de una cultura que valora y gestiona el conocimiento y la innovación</v>
          </cell>
        </row>
        <row r="144">
          <cell r="C144" t="str">
            <v>3999</v>
          </cell>
          <cell r="D144" t="str">
            <v xml:space="preserve">Fortalecimiento de la gestión y dirección del sector Ciencia, Tecnología e Innovación </v>
          </cell>
        </row>
        <row r="145">
          <cell r="C145" t="str">
            <v>4001</v>
          </cell>
          <cell r="D145" t="str">
            <v>Acceso a soluciones de vivienda</v>
          </cell>
        </row>
        <row r="146">
          <cell r="C146" t="str">
            <v>4002</v>
          </cell>
          <cell r="D146" t="str">
            <v>Ordenamiento territorial y desarrollo urbano</v>
          </cell>
        </row>
        <row r="147">
          <cell r="C147" t="str">
            <v>4003</v>
          </cell>
          <cell r="D147" t="str">
            <v>Acceso de la población a los servicios de agua potable y saneamiento básico</v>
          </cell>
        </row>
        <row r="148">
          <cell r="C148" t="str">
            <v>4099</v>
          </cell>
          <cell r="D148" t="str">
            <v>Fortalecimiento de la gestión y dirección del sector Vivienda, Ciudad y Territorio</v>
          </cell>
        </row>
        <row r="149">
          <cell r="C149" t="str">
            <v>4101</v>
          </cell>
          <cell r="D149" t="str">
            <v>Atención, asistencia  y reparación integral a las víctimas</v>
          </cell>
        </row>
        <row r="150">
          <cell r="C150" t="str">
            <v>4102</v>
          </cell>
          <cell r="D150" t="str">
            <v>Desarrollo integral de la primera infancia a la juventud, y fortalecimiento de las capacidades de las familias de niñas, niños y adolescentes</v>
          </cell>
        </row>
        <row r="151">
          <cell r="C151" t="str">
            <v>4103</v>
          </cell>
          <cell r="D151" t="str">
            <v>Inclusión social y productiva para la población en situación de vulnerabilidad</v>
          </cell>
        </row>
        <row r="152">
          <cell r="C152" t="str">
            <v>4104</v>
          </cell>
          <cell r="D152" t="str">
            <v>Atención integral de población en situación permanente de desprotección social y/o familiar</v>
          </cell>
        </row>
        <row r="153">
          <cell r="C153" t="str">
            <v>4199</v>
          </cell>
          <cell r="D153" t="str">
            <v xml:space="preserve">Fortalecimiento de la gestión y dirección del sector Inclusión Social y Reconciliación </v>
          </cell>
        </row>
        <row r="154">
          <cell r="C154" t="str">
            <v>4201</v>
          </cell>
          <cell r="D154" t="str">
            <v>Desarrollo de Inteligencia estratégica y contrainteligencia de Estado</v>
          </cell>
        </row>
        <row r="155">
          <cell r="C155" t="str">
            <v>4299</v>
          </cell>
          <cell r="D155" t="str">
            <v>Fortalecimiento de la gestión y dirección del sector Inteligencia</v>
          </cell>
        </row>
        <row r="156">
          <cell r="C156" t="str">
            <v>4301</v>
          </cell>
          <cell r="D156" t="str">
            <v>Fomento a la recreación, la actividad física y el deporte</v>
          </cell>
        </row>
        <row r="157">
          <cell r="C157" t="str">
            <v>4302</v>
          </cell>
          <cell r="D157" t="str">
            <v>Formación y preparación de deportistas</v>
          </cell>
        </row>
        <row r="158">
          <cell r="C158" t="str">
            <v>4399</v>
          </cell>
          <cell r="D158" t="str">
            <v xml:space="preserve">Fortalecimiento de la gestión y dirección del sector Deporte y Recreación </v>
          </cell>
        </row>
        <row r="159">
          <cell r="C159" t="str">
            <v>4401</v>
          </cell>
          <cell r="D159" t="str">
            <v>Jurisdicción especial para la paz</v>
          </cell>
        </row>
        <row r="160">
          <cell r="C160" t="str">
            <v>4402</v>
          </cell>
          <cell r="D160" t="str">
            <v xml:space="preserve">Esclarecimiento de la verdad, la convivencia y la no repetición.
</v>
          </cell>
        </row>
        <row r="161">
          <cell r="C161" t="str">
            <v>4403</v>
          </cell>
          <cell r="D161" t="str">
            <v xml:space="preserve">Búsqueda humanitaria de personas dadas por desaparecidas en el contexto y en razón del conflicto armado en Colombia
</v>
          </cell>
        </row>
        <row r="162">
          <cell r="C162" t="str">
            <v>4499</v>
          </cell>
          <cell r="D162" t="str">
            <v>Fortalecimiento de la gestión y dirección del sector Justicia Especial para la Paz</v>
          </cell>
        </row>
        <row r="163">
          <cell r="C163" t="str">
            <v>4501</v>
          </cell>
          <cell r="D163" t="str">
            <v>Fortalecimiento de la convivencia y la seguridad ciudadana</v>
          </cell>
        </row>
        <row r="164">
          <cell r="C164" t="str">
            <v>4502</v>
          </cell>
          <cell r="D164" t="str">
            <v>Fortalecimiento del buen gobierno para el respeto y garantía de los derechos humanos</v>
          </cell>
        </row>
        <row r="165">
          <cell r="C165" t="str">
            <v>4503</v>
          </cell>
          <cell r="D165" t="str">
            <v>Gestión del riesgo de desastres y emergencias</v>
          </cell>
        </row>
        <row r="166">
          <cell r="C166" t="str">
            <v>4599</v>
          </cell>
          <cell r="D166" t="str">
            <v>Fortalecimiento a la gestión y dirección de la administración pública territorial</v>
          </cell>
        </row>
        <row r="167">
          <cell r="C167"/>
          <cell r="D167"/>
        </row>
        <row r="168">
          <cell r="C168"/>
          <cell r="D168"/>
        </row>
        <row r="169">
          <cell r="C169"/>
          <cell r="D169"/>
        </row>
        <row r="170">
          <cell r="C170"/>
          <cell r="D170"/>
        </row>
        <row r="171">
          <cell r="C171"/>
          <cell r="D171"/>
        </row>
        <row r="172">
          <cell r="C172"/>
          <cell r="D172"/>
        </row>
        <row r="173">
          <cell r="C173"/>
          <cell r="D173"/>
        </row>
        <row r="174">
          <cell r="C174"/>
          <cell r="D174"/>
        </row>
        <row r="175">
          <cell r="C175"/>
          <cell r="D175"/>
        </row>
        <row r="176">
          <cell r="C176"/>
          <cell r="D176"/>
        </row>
        <row r="177">
          <cell r="C177"/>
          <cell r="D177"/>
        </row>
        <row r="178">
          <cell r="C178"/>
          <cell r="D178"/>
        </row>
        <row r="179">
          <cell r="C179"/>
          <cell r="D179"/>
        </row>
        <row r="180">
          <cell r="C180"/>
          <cell r="D180"/>
        </row>
        <row r="181">
          <cell r="C181"/>
          <cell r="D181"/>
        </row>
      </sheetData>
      <sheetData sheetId="1"/>
      <sheetData sheetId="2"/>
      <sheetData sheetId="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tros"/>
      <sheetName val="Sintesis_Industria"/>
      <sheetName val="Configuracion"/>
      <sheetName val="Detalle"/>
      <sheetName val="Validacion"/>
      <sheetName val="Sector"/>
      <sheetName val="Fuente"/>
    </sheetNames>
    <sheetDataSet>
      <sheetData sheetId="0" refreshError="1"/>
      <sheetData sheetId="1" refreshError="1"/>
      <sheetData sheetId="2" refreshError="1"/>
      <sheetData sheetId="3" refreshError="1">
        <row r="1">
          <cell r="K1" t="str">
            <v>LLAVE2</v>
          </cell>
        </row>
        <row r="2">
          <cell r="K2" t="str">
            <v>00201148D.121</v>
          </cell>
        </row>
        <row r="3">
          <cell r="K3" t="str">
            <v>00201143D.111</v>
          </cell>
        </row>
        <row r="4">
          <cell r="K4" t="str">
            <v>00201143D.121</v>
          </cell>
        </row>
        <row r="5">
          <cell r="K5" t="str">
            <v>00201143D.121</v>
          </cell>
        </row>
        <row r="6">
          <cell r="K6" t="str">
            <v>00201138D.111</v>
          </cell>
        </row>
        <row r="7">
          <cell r="K7" t="str">
            <v>00201140D.121</v>
          </cell>
        </row>
        <row r="8">
          <cell r="K8" t="str">
            <v>00201158D.122</v>
          </cell>
        </row>
        <row r="9">
          <cell r="K9" t="str">
            <v>00201102D.112</v>
          </cell>
        </row>
        <row r="10">
          <cell r="K10" t="str">
            <v>00201102D.112</v>
          </cell>
        </row>
        <row r="11">
          <cell r="K11" t="str">
            <v>00201102D.112</v>
          </cell>
        </row>
        <row r="12">
          <cell r="K12" t="str">
            <v>00201145D.121</v>
          </cell>
        </row>
        <row r="13">
          <cell r="K13" t="str">
            <v>00201159D.111</v>
          </cell>
        </row>
        <row r="14">
          <cell r="K14" t="str">
            <v>00201159D.121</v>
          </cell>
        </row>
        <row r="15">
          <cell r="K15" t="str">
            <v>00201159D.122</v>
          </cell>
        </row>
        <row r="16">
          <cell r="K16" t="str">
            <v>00201144D.111</v>
          </cell>
        </row>
        <row r="17">
          <cell r="K17" t="str">
            <v>00201126D.112</v>
          </cell>
        </row>
        <row r="18">
          <cell r="K18" t="str">
            <v>00201160D.111</v>
          </cell>
        </row>
        <row r="19">
          <cell r="K19" t="str">
            <v>00201159D.122</v>
          </cell>
        </row>
        <row r="20">
          <cell r="K20" t="str">
            <v>00201118D.121</v>
          </cell>
        </row>
        <row r="21">
          <cell r="K21" t="str">
            <v>00201120D.121</v>
          </cell>
        </row>
        <row r="22">
          <cell r="K22" t="str">
            <v>00201110D.121</v>
          </cell>
        </row>
        <row r="23">
          <cell r="K23" t="str">
            <v>00201130D.111</v>
          </cell>
        </row>
        <row r="24">
          <cell r="K24" t="str">
            <v>00201110D.121</v>
          </cell>
        </row>
        <row r="25">
          <cell r="K25" t="str">
            <v>00201128D.121</v>
          </cell>
        </row>
        <row r="26">
          <cell r="K26" t="str">
            <v>00201116D.111</v>
          </cell>
        </row>
        <row r="27">
          <cell r="K27" t="str">
            <v>00201131D.121</v>
          </cell>
        </row>
        <row r="28">
          <cell r="K28" t="str">
            <v>00201111D.121</v>
          </cell>
        </row>
        <row r="29">
          <cell r="K29" t="str">
            <v>00201118D.121</v>
          </cell>
        </row>
        <row r="30">
          <cell r="K30" t="str">
            <v>00201132D.121</v>
          </cell>
        </row>
        <row r="31">
          <cell r="K31" t="str">
            <v>00201112D.121</v>
          </cell>
        </row>
        <row r="32">
          <cell r="K32" t="str">
            <v>00201113D.121</v>
          </cell>
        </row>
        <row r="33">
          <cell r="K33" t="str">
            <v>00201131D.111</v>
          </cell>
        </row>
        <row r="34">
          <cell r="K34" t="str">
            <v>00201114D.111</v>
          </cell>
        </row>
        <row r="35">
          <cell r="K35" t="str">
            <v>00201128D.121</v>
          </cell>
        </row>
        <row r="36">
          <cell r="K36" t="str">
            <v>00201111D.121</v>
          </cell>
        </row>
        <row r="37">
          <cell r="K37" t="str">
            <v>00201117D.121</v>
          </cell>
        </row>
        <row r="38">
          <cell r="K38" t="str">
            <v>00201114D.111</v>
          </cell>
        </row>
        <row r="39">
          <cell r="K39" t="str">
            <v>00201131D.121</v>
          </cell>
        </row>
        <row r="40">
          <cell r="K40" t="str">
            <v>00201127D.121</v>
          </cell>
        </row>
        <row r="41">
          <cell r="K41" t="str">
            <v>00201128D.111</v>
          </cell>
        </row>
        <row r="42">
          <cell r="K42" t="str">
            <v>00201134D.111</v>
          </cell>
        </row>
        <row r="43">
          <cell r="K43" t="str">
            <v>00201130D.111</v>
          </cell>
        </row>
        <row r="44">
          <cell r="K44" t="str">
            <v>00201133D.112</v>
          </cell>
        </row>
        <row r="45">
          <cell r="K45" t="str">
            <v>00201151D.121</v>
          </cell>
        </row>
        <row r="46">
          <cell r="K46" t="str">
            <v>00201151D.111</v>
          </cell>
        </row>
        <row r="47">
          <cell r="K47" t="str">
            <v>00201151D.122</v>
          </cell>
        </row>
        <row r="48">
          <cell r="K48" t="str">
            <v>00201108D.111</v>
          </cell>
        </row>
        <row r="49">
          <cell r="K49" t="str">
            <v>00201108D.111</v>
          </cell>
        </row>
        <row r="50">
          <cell r="K50" t="str">
            <v>00201108D.121</v>
          </cell>
        </row>
        <row r="51">
          <cell r="K51" t="str">
            <v>00201110D.121</v>
          </cell>
        </row>
        <row r="52">
          <cell r="K52" t="str">
            <v>00201121D.111</v>
          </cell>
        </row>
        <row r="53">
          <cell r="K53" t="str">
            <v>00201123D.111</v>
          </cell>
        </row>
        <row r="54">
          <cell r="K54" t="str">
            <v>00201128D.111</v>
          </cell>
        </row>
        <row r="55">
          <cell r="K55" t="str">
            <v>00201143D.111</v>
          </cell>
        </row>
        <row r="56">
          <cell r="K56" t="str">
            <v>00201115D.111</v>
          </cell>
        </row>
        <row r="57">
          <cell r="K57" t="str">
            <v>00201129D.111</v>
          </cell>
        </row>
        <row r="58">
          <cell r="K58" t="str">
            <v>00201131D.111</v>
          </cell>
        </row>
        <row r="59">
          <cell r="K59" t="str">
            <v>00201135D.111</v>
          </cell>
        </row>
        <row r="60">
          <cell r="K60" t="str">
            <v>00201118D.121</v>
          </cell>
        </row>
        <row r="61">
          <cell r="K61" t="str">
            <v>00201122D.121</v>
          </cell>
        </row>
        <row r="62">
          <cell r="K62" t="str">
            <v>00201131D.121</v>
          </cell>
        </row>
        <row r="63">
          <cell r="K63" t="str">
            <v>00201111D.111</v>
          </cell>
        </row>
        <row r="64">
          <cell r="K64" t="str">
            <v>00201112D.111</v>
          </cell>
        </row>
        <row r="65">
          <cell r="K65" t="str">
            <v>00201118D.111</v>
          </cell>
        </row>
        <row r="66">
          <cell r="K66" t="str">
            <v>00201123D.111</v>
          </cell>
        </row>
        <row r="67">
          <cell r="K67" t="str">
            <v>00201126D.111</v>
          </cell>
        </row>
        <row r="68">
          <cell r="K68" t="str">
            <v>00201107D.111</v>
          </cell>
        </row>
        <row r="69">
          <cell r="K69" t="str">
            <v>00201128D.121</v>
          </cell>
        </row>
        <row r="70">
          <cell r="K70" t="str">
            <v>00201130D.121</v>
          </cell>
        </row>
        <row r="71">
          <cell r="K71" t="str">
            <v>00201149D.111</v>
          </cell>
        </row>
        <row r="72">
          <cell r="K72" t="str">
            <v>00201149D.121</v>
          </cell>
        </row>
        <row r="73">
          <cell r="K73" t="str">
            <v>00201125D.111</v>
          </cell>
        </row>
        <row r="74">
          <cell r="K74" t="str">
            <v>00201135D.111</v>
          </cell>
        </row>
        <row r="75">
          <cell r="K75" t="str">
            <v>00201153D.111</v>
          </cell>
        </row>
        <row r="76">
          <cell r="K76" t="str">
            <v>00201159D.111</v>
          </cell>
        </row>
        <row r="77">
          <cell r="K77" t="str">
            <v>00201110D.111</v>
          </cell>
        </row>
        <row r="78">
          <cell r="K78" t="str">
            <v>00201119D.121</v>
          </cell>
        </row>
        <row r="79">
          <cell r="K79" t="str">
            <v>00201151D.121</v>
          </cell>
        </row>
        <row r="80">
          <cell r="K80" t="str">
            <v>00201124D.121</v>
          </cell>
        </row>
        <row r="81">
          <cell r="K81" t="str">
            <v>00201135D.121</v>
          </cell>
        </row>
        <row r="82">
          <cell r="K82" t="str">
            <v>00201136D.121</v>
          </cell>
        </row>
        <row r="83">
          <cell r="K83" t="str">
            <v>00201118D.121</v>
          </cell>
        </row>
        <row r="84">
          <cell r="K84" t="str">
            <v>00201130D.121</v>
          </cell>
        </row>
        <row r="85">
          <cell r="K85" t="str">
            <v>00201143D.111</v>
          </cell>
        </row>
        <row r="86">
          <cell r="K86" t="str">
            <v>00201143D.122</v>
          </cell>
        </row>
        <row r="87">
          <cell r="K87" t="str">
            <v>00201150D.121</v>
          </cell>
        </row>
        <row r="88">
          <cell r="K88" t="str">
            <v>00201109D.121</v>
          </cell>
        </row>
        <row r="89">
          <cell r="K89" t="str">
            <v>00201109D.111</v>
          </cell>
        </row>
        <row r="90">
          <cell r="K90" t="str">
            <v>00201106D.111</v>
          </cell>
        </row>
        <row r="91">
          <cell r="K91" t="str">
            <v>00201113D.111</v>
          </cell>
        </row>
        <row r="92">
          <cell r="K92" t="str">
            <v>00201116D.111</v>
          </cell>
        </row>
        <row r="93">
          <cell r="K93" t="str">
            <v>00201125D.111</v>
          </cell>
        </row>
        <row r="94">
          <cell r="K94" t="str">
            <v>00201128D.111</v>
          </cell>
        </row>
        <row r="95">
          <cell r="K95" t="str">
            <v>00201135D.111</v>
          </cell>
        </row>
        <row r="96">
          <cell r="K96" t="str">
            <v>00201138D.111</v>
          </cell>
        </row>
        <row r="97">
          <cell r="K97" t="str">
            <v>00201140D.111</v>
          </cell>
        </row>
        <row r="98">
          <cell r="K98" t="str">
            <v>00201143D.111</v>
          </cell>
        </row>
        <row r="99">
          <cell r="K99" t="str">
            <v>00201115D.121</v>
          </cell>
        </row>
        <row r="100">
          <cell r="K100" t="str">
            <v>00201117D.121</v>
          </cell>
        </row>
        <row r="101">
          <cell r="K101" t="str">
            <v>00201121D.121</v>
          </cell>
        </row>
        <row r="102">
          <cell r="K102" t="str">
            <v>00201123D.121</v>
          </cell>
        </row>
        <row r="103">
          <cell r="K103" t="str">
            <v>00201124D.121</v>
          </cell>
        </row>
        <row r="104">
          <cell r="K104" t="str">
            <v>00201125D.121</v>
          </cell>
        </row>
        <row r="105">
          <cell r="K105" t="str">
            <v>00201145D.121</v>
          </cell>
        </row>
        <row r="106">
          <cell r="K106" t="str">
            <v>00201149D.121</v>
          </cell>
        </row>
        <row r="107">
          <cell r="K107" t="str">
            <v>00201153D.121</v>
          </cell>
        </row>
        <row r="108">
          <cell r="K108" t="str">
            <v>00201143D.111</v>
          </cell>
        </row>
        <row r="109">
          <cell r="K109" t="str">
            <v>00201143D.121</v>
          </cell>
        </row>
        <row r="110">
          <cell r="K110" t="str">
            <v>00201110D.112</v>
          </cell>
        </row>
        <row r="111">
          <cell r="K111" t="str">
            <v>00201110D.112</v>
          </cell>
        </row>
        <row r="112">
          <cell r="K112" t="str">
            <v>00201151D.111</v>
          </cell>
        </row>
        <row r="113">
          <cell r="K113" t="str">
            <v>00201151D.111</v>
          </cell>
        </row>
        <row r="114">
          <cell r="K114" t="str">
            <v>00201151D.121</v>
          </cell>
        </row>
        <row r="115">
          <cell r="K115" t="str">
            <v>00201151D.121</v>
          </cell>
        </row>
        <row r="116">
          <cell r="K116" t="str">
            <v>00201154D.121</v>
          </cell>
        </row>
        <row r="117">
          <cell r="K117" t="str">
            <v>00201153D.111</v>
          </cell>
        </row>
        <row r="118">
          <cell r="K118" t="str">
            <v>00201154D.121</v>
          </cell>
        </row>
        <row r="119">
          <cell r="K119" t="str">
            <v>00201156D.121</v>
          </cell>
        </row>
        <row r="120">
          <cell r="K120" t="str">
            <v>00201156D.122</v>
          </cell>
        </row>
        <row r="121">
          <cell r="K121" t="str">
            <v>00201146D.121</v>
          </cell>
        </row>
        <row r="122">
          <cell r="K122" t="str">
            <v>00201140D.121</v>
          </cell>
        </row>
        <row r="123">
          <cell r="K123" t="str">
            <v>00201158D.111</v>
          </cell>
        </row>
        <row r="124">
          <cell r="K124" t="str">
            <v>00201110D.111</v>
          </cell>
        </row>
        <row r="125">
          <cell r="K125" t="str">
            <v>00201118D.111</v>
          </cell>
        </row>
        <row r="126">
          <cell r="K126" t="str">
            <v>00201119D.111</v>
          </cell>
        </row>
        <row r="127">
          <cell r="K127" t="str">
            <v>00201125D.111</v>
          </cell>
        </row>
        <row r="128">
          <cell r="K128" t="str">
            <v>00201132D.111</v>
          </cell>
        </row>
        <row r="129">
          <cell r="K129" t="str">
            <v>00201116D.121</v>
          </cell>
        </row>
        <row r="130">
          <cell r="K130" t="str">
            <v>00201117D.121</v>
          </cell>
        </row>
        <row r="131">
          <cell r="K131" t="str">
            <v>00201130D.121</v>
          </cell>
        </row>
        <row r="132">
          <cell r="K132" t="str">
            <v>00201131D.121</v>
          </cell>
        </row>
        <row r="133">
          <cell r="K133" t="str">
            <v>00201143D.121</v>
          </cell>
        </row>
        <row r="134">
          <cell r="K134" t="str">
            <v>00201146D.111</v>
          </cell>
        </row>
        <row r="135">
          <cell r="K135" t="str">
            <v>00201145D.121</v>
          </cell>
        </row>
        <row r="136">
          <cell r="K136" t="str">
            <v>00201153D.111</v>
          </cell>
        </row>
        <row r="137">
          <cell r="K137" t="str">
            <v>00201145D.121</v>
          </cell>
        </row>
        <row r="138">
          <cell r="K138" t="str">
            <v>00201149D.121</v>
          </cell>
        </row>
        <row r="139">
          <cell r="K139" t="str">
            <v>00201149D.121</v>
          </cell>
        </row>
        <row r="140">
          <cell r="K140" t="str">
            <v>00201138D.29</v>
          </cell>
        </row>
        <row r="141">
          <cell r="K141" t="str">
            <v>00201140D.29</v>
          </cell>
        </row>
        <row r="142">
          <cell r="K142" t="str">
            <v>00201140D.29</v>
          </cell>
        </row>
        <row r="143">
          <cell r="K143" t="str">
            <v>00201126D.29</v>
          </cell>
        </row>
        <row r="144">
          <cell r="K144" t="str">
            <v>00201149D.29</v>
          </cell>
        </row>
        <row r="145">
          <cell r="K145" t="str">
            <v>00201123D.29</v>
          </cell>
        </row>
        <row r="146">
          <cell r="K146" t="str">
            <v>00201125D.29</v>
          </cell>
        </row>
        <row r="147">
          <cell r="K147" t="str">
            <v>00201132D.29</v>
          </cell>
        </row>
        <row r="148">
          <cell r="K148" t="str">
            <v>00201118D.29</v>
          </cell>
        </row>
        <row r="149">
          <cell r="K149" t="str">
            <v>00201121D.29</v>
          </cell>
        </row>
        <row r="150">
          <cell r="K150" t="str">
            <v>00201129D.29</v>
          </cell>
        </row>
        <row r="151">
          <cell r="K151" t="str">
            <v>00201135D.29</v>
          </cell>
        </row>
        <row r="152">
          <cell r="K152" t="str">
            <v>00201123D.29</v>
          </cell>
        </row>
        <row r="153">
          <cell r="K153" t="str">
            <v>00201111D.29</v>
          </cell>
        </row>
        <row r="154">
          <cell r="K154" t="str">
            <v>00201108D.29</v>
          </cell>
        </row>
        <row r="155">
          <cell r="K155" t="str">
            <v>00201114D.29</v>
          </cell>
        </row>
        <row r="156">
          <cell r="K156" t="str">
            <v>00201143D.29</v>
          </cell>
        </row>
        <row r="157">
          <cell r="K157" t="str">
            <v>00201120D.29</v>
          </cell>
        </row>
        <row r="158">
          <cell r="K158" t="str">
            <v>00201159D.29</v>
          </cell>
        </row>
        <row r="159">
          <cell r="K159" t="str">
            <v>00201127D.29</v>
          </cell>
        </row>
        <row r="160">
          <cell r="K160" t="str">
            <v>00201131D.29</v>
          </cell>
        </row>
        <row r="161">
          <cell r="K161" t="str">
            <v>00201111D.29</v>
          </cell>
        </row>
        <row r="162">
          <cell r="K162" t="str">
            <v>00201122D.29</v>
          </cell>
        </row>
        <row r="163">
          <cell r="K163" t="str">
            <v>00201123D.29</v>
          </cell>
        </row>
        <row r="164">
          <cell r="K164" t="str">
            <v>00201135D.29</v>
          </cell>
        </row>
        <row r="165">
          <cell r="K165" t="str">
            <v>00201150D.29</v>
          </cell>
        </row>
        <row r="166">
          <cell r="K166" t="str">
            <v>00201153D.29</v>
          </cell>
        </row>
        <row r="167">
          <cell r="K167" t="str">
            <v>00201158D.29</v>
          </cell>
        </row>
        <row r="168">
          <cell r="K168" t="str">
            <v>00201117D.29</v>
          </cell>
        </row>
        <row r="169">
          <cell r="K169" t="str">
            <v>00201145D.29</v>
          </cell>
        </row>
        <row r="170">
          <cell r="K170" t="str">
            <v>00201123D.29</v>
          </cell>
        </row>
        <row r="171">
          <cell r="K171" t="str">
            <v>00201158D.29</v>
          </cell>
        </row>
        <row r="172">
          <cell r="K172" t="str">
            <v>00201148D.29</v>
          </cell>
        </row>
        <row r="173">
          <cell r="K173" t="str">
            <v>00201122D.29</v>
          </cell>
        </row>
        <row r="174">
          <cell r="K174" t="str">
            <v>00201151D.29</v>
          </cell>
        </row>
        <row r="175">
          <cell r="K175" t="str">
            <v>00201156D.29</v>
          </cell>
        </row>
        <row r="176">
          <cell r="K176" t="str">
            <v>00201153D.29</v>
          </cell>
        </row>
        <row r="177">
          <cell r="K177" t="str">
            <v>00201156D.29</v>
          </cell>
        </row>
        <row r="178">
          <cell r="K178" t="str">
            <v>00201254D.29</v>
          </cell>
        </row>
        <row r="179">
          <cell r="K179" t="str">
            <v>00201140D.29</v>
          </cell>
        </row>
        <row r="180">
          <cell r="K180" t="str">
            <v>00201138D.29</v>
          </cell>
        </row>
        <row r="181">
          <cell r="K181" t="str">
            <v>00201117D.29</v>
          </cell>
        </row>
        <row r="182">
          <cell r="K182" t="str">
            <v>00201119D.29</v>
          </cell>
        </row>
        <row r="183">
          <cell r="K183" t="str">
            <v>00201143D.29</v>
          </cell>
        </row>
        <row r="184">
          <cell r="K184" t="str">
            <v>00201146D.29</v>
          </cell>
        </row>
        <row r="185">
          <cell r="K185" t="str">
            <v>00201146D.29</v>
          </cell>
        </row>
        <row r="186">
          <cell r="K186" t="str">
            <v>00201145D.29</v>
          </cell>
        </row>
        <row r="187">
          <cell r="K187" t="str">
            <v>00201156K.1</v>
          </cell>
        </row>
        <row r="188">
          <cell r="K188" t="str">
            <v>00021248P.11</v>
          </cell>
        </row>
        <row r="189">
          <cell r="K189" t="str">
            <v>00021248P.11</v>
          </cell>
        </row>
        <row r="190">
          <cell r="K190" t="str">
            <v>00021243P.11</v>
          </cell>
        </row>
        <row r="191">
          <cell r="K191" t="str">
            <v>00021243P.11</v>
          </cell>
        </row>
        <row r="192">
          <cell r="K192" t="str">
            <v>00021203P.11</v>
          </cell>
        </row>
        <row r="193">
          <cell r="K193" t="str">
            <v>00021203P.12</v>
          </cell>
        </row>
        <row r="194">
          <cell r="K194" t="str">
            <v>00021204P.11</v>
          </cell>
        </row>
        <row r="195">
          <cell r="K195" t="str">
            <v>00021205P.11</v>
          </cell>
        </row>
        <row r="196">
          <cell r="K196" t="str">
            <v>00021238P.11</v>
          </cell>
        </row>
        <row r="197">
          <cell r="K197" t="str">
            <v>00021239P.11</v>
          </cell>
        </row>
        <row r="198">
          <cell r="K198" t="str">
            <v>00021240P.11</v>
          </cell>
        </row>
        <row r="199">
          <cell r="K199" t="str">
            <v>00021240P.11</v>
          </cell>
        </row>
        <row r="200">
          <cell r="K200" t="str">
            <v>00021240P.11</v>
          </cell>
        </row>
        <row r="201">
          <cell r="K201" t="str">
            <v>00021240P.11</v>
          </cell>
        </row>
        <row r="202">
          <cell r="K202" t="str">
            <v>00021258P.11</v>
          </cell>
        </row>
        <row r="203">
          <cell r="K203" t="str">
            <v>00021258P.11</v>
          </cell>
        </row>
        <row r="204">
          <cell r="K204" t="str">
            <v>00021202P.11</v>
          </cell>
        </row>
        <row r="205">
          <cell r="K205" t="str">
            <v>00021202P.11</v>
          </cell>
        </row>
        <row r="206">
          <cell r="K206" t="str">
            <v>00021202P.11</v>
          </cell>
        </row>
        <row r="207">
          <cell r="K207" t="str">
            <v>00021202P.12</v>
          </cell>
        </row>
        <row r="208">
          <cell r="K208" t="str">
            <v>00021202P.11</v>
          </cell>
        </row>
        <row r="209">
          <cell r="K209" t="str">
            <v>00021202P.11</v>
          </cell>
        </row>
        <row r="210">
          <cell r="K210" t="str">
            <v>00021202P.12</v>
          </cell>
        </row>
        <row r="211">
          <cell r="K211" t="str">
            <v>00021252P.11</v>
          </cell>
        </row>
        <row r="212">
          <cell r="K212" t="str">
            <v>00021236P.11</v>
          </cell>
        </row>
        <row r="213">
          <cell r="K213" t="str">
            <v>00021210P.11</v>
          </cell>
        </row>
        <row r="214">
          <cell r="K214" t="str">
            <v>00021210P.11</v>
          </cell>
        </row>
        <row r="215">
          <cell r="K215" t="str">
            <v>00021210P.11</v>
          </cell>
        </row>
        <row r="216">
          <cell r="K216" t="str">
            <v>00021218P.11</v>
          </cell>
        </row>
        <row r="217">
          <cell r="K217" t="str">
            <v>00021218P.11</v>
          </cell>
        </row>
        <row r="218">
          <cell r="K218" t="str">
            <v>00021218P.11</v>
          </cell>
        </row>
        <row r="219">
          <cell r="K219" t="str">
            <v>00021226P.11</v>
          </cell>
        </row>
        <row r="220">
          <cell r="K220" t="str">
            <v>00021226P.11</v>
          </cell>
        </row>
        <row r="221">
          <cell r="K221" t="str">
            <v>00021226P.11</v>
          </cell>
        </row>
        <row r="222">
          <cell r="K222" t="str">
            <v>00021226P.11</v>
          </cell>
        </row>
        <row r="223">
          <cell r="K223" t="str">
            <v>00021226P.11</v>
          </cell>
        </row>
        <row r="224">
          <cell r="K224" t="str">
            <v>00021234P.11</v>
          </cell>
        </row>
        <row r="225">
          <cell r="K225" t="str">
            <v>00021234P.11</v>
          </cell>
        </row>
        <row r="226">
          <cell r="K226" t="str">
            <v>00021234P.11</v>
          </cell>
        </row>
        <row r="227">
          <cell r="K227" t="str">
            <v>00021234P.11</v>
          </cell>
        </row>
        <row r="228">
          <cell r="K228" t="str">
            <v>00021234P.11</v>
          </cell>
        </row>
        <row r="229">
          <cell r="K229" t="str">
            <v>00021234P.11</v>
          </cell>
        </row>
        <row r="230">
          <cell r="K230" t="str">
            <v>00021245P.11</v>
          </cell>
        </row>
        <row r="231">
          <cell r="K231" t="str">
            <v>00021245P.11</v>
          </cell>
        </row>
        <row r="232">
          <cell r="K232" t="str">
            <v>00021245P.11</v>
          </cell>
        </row>
        <row r="233">
          <cell r="K233" t="str">
            <v>00021245P.11</v>
          </cell>
        </row>
        <row r="234">
          <cell r="K234" t="str">
            <v>00021257P.11</v>
          </cell>
        </row>
        <row r="235">
          <cell r="K235" t="str">
            <v>00021257P.11</v>
          </cell>
        </row>
        <row r="236">
          <cell r="K236" t="str">
            <v>00021257P.11</v>
          </cell>
        </row>
        <row r="237">
          <cell r="K237" t="str">
            <v>00021260P.11</v>
          </cell>
        </row>
        <row r="238">
          <cell r="K238" t="str">
            <v>00021260P.11</v>
          </cell>
        </row>
        <row r="239">
          <cell r="K239" t="str">
            <v>00021260P.11</v>
          </cell>
        </row>
        <row r="240">
          <cell r="K240" t="str">
            <v>00021259P.11</v>
          </cell>
        </row>
        <row r="241">
          <cell r="K241" t="str">
            <v>00021259P.11</v>
          </cell>
        </row>
        <row r="242">
          <cell r="K242" t="str">
            <v>00021259P.11</v>
          </cell>
        </row>
        <row r="243">
          <cell r="K243" t="str">
            <v>00021236P.11</v>
          </cell>
        </row>
        <row r="244">
          <cell r="K244" t="str">
            <v>00021226P.11</v>
          </cell>
        </row>
        <row r="245">
          <cell r="K245" t="str">
            <v>00021212P.11</v>
          </cell>
        </row>
        <row r="246">
          <cell r="K246" t="str">
            <v>00021232P.11</v>
          </cell>
        </row>
        <row r="247">
          <cell r="K247" t="str">
            <v>00021226P.11</v>
          </cell>
        </row>
        <row r="248">
          <cell r="K248" t="str">
            <v>00021232P.11</v>
          </cell>
        </row>
        <row r="249">
          <cell r="K249" t="str">
            <v>00021228P.11</v>
          </cell>
        </row>
        <row r="250">
          <cell r="K250" t="str">
            <v>00021218P.11</v>
          </cell>
        </row>
        <row r="251">
          <cell r="K251" t="str">
            <v>00021212P.11</v>
          </cell>
        </row>
        <row r="252">
          <cell r="K252" t="str">
            <v>00021224P.11</v>
          </cell>
        </row>
        <row r="253">
          <cell r="K253" t="str">
            <v>00021232P.11</v>
          </cell>
        </row>
        <row r="254">
          <cell r="K254" t="str">
            <v>00021232P.11</v>
          </cell>
        </row>
        <row r="255">
          <cell r="K255" t="str">
            <v>00021220P.11</v>
          </cell>
        </row>
        <row r="256">
          <cell r="K256" t="str">
            <v>00021232P.11</v>
          </cell>
        </row>
        <row r="257">
          <cell r="K257" t="str">
            <v>00021211P.11</v>
          </cell>
        </row>
        <row r="258">
          <cell r="K258" t="str">
            <v>00021216P.11</v>
          </cell>
        </row>
        <row r="259">
          <cell r="K259" t="str">
            <v>00021220P.11</v>
          </cell>
        </row>
        <row r="260">
          <cell r="K260" t="str">
            <v>00021236P.11</v>
          </cell>
        </row>
        <row r="261">
          <cell r="K261" t="str">
            <v>00021216P.11</v>
          </cell>
        </row>
        <row r="262">
          <cell r="K262" t="str">
            <v>00021226P.11</v>
          </cell>
        </row>
        <row r="263">
          <cell r="K263" t="str">
            <v>00021213P.11</v>
          </cell>
        </row>
        <row r="264">
          <cell r="K264" t="str">
            <v>00021232P.11</v>
          </cell>
        </row>
        <row r="265">
          <cell r="K265" t="str">
            <v>00021216P.11</v>
          </cell>
        </row>
        <row r="266">
          <cell r="K266" t="str">
            <v>00021223P.11</v>
          </cell>
        </row>
        <row r="267">
          <cell r="K267" t="str">
            <v>00021223P.11</v>
          </cell>
        </row>
        <row r="268">
          <cell r="K268" t="str">
            <v>00021232P.11</v>
          </cell>
        </row>
        <row r="269">
          <cell r="K269" t="str">
            <v>00021216P.11</v>
          </cell>
        </row>
        <row r="270">
          <cell r="K270" t="str">
            <v>00021226P.11</v>
          </cell>
        </row>
        <row r="271">
          <cell r="K271" t="str">
            <v>00021211P.11</v>
          </cell>
        </row>
        <row r="272">
          <cell r="K272" t="str">
            <v>00021216P.11</v>
          </cell>
        </row>
        <row r="273">
          <cell r="K273" t="str">
            <v>00021225P.11</v>
          </cell>
        </row>
        <row r="274">
          <cell r="K274" t="str">
            <v>00021226P.11</v>
          </cell>
        </row>
        <row r="275">
          <cell r="K275" t="str">
            <v>00021236P.11</v>
          </cell>
        </row>
        <row r="276">
          <cell r="K276" t="str">
            <v>00021210P.11</v>
          </cell>
        </row>
        <row r="277">
          <cell r="K277" t="str">
            <v>00021223P.11</v>
          </cell>
        </row>
        <row r="278">
          <cell r="K278" t="str">
            <v>00021210P.11</v>
          </cell>
        </row>
        <row r="279">
          <cell r="K279" t="str">
            <v>00021218P.11</v>
          </cell>
        </row>
        <row r="280">
          <cell r="K280" t="str">
            <v>00021222P.11</v>
          </cell>
        </row>
        <row r="281">
          <cell r="K281" t="str">
            <v>00021228P.11</v>
          </cell>
        </row>
        <row r="282">
          <cell r="K282" t="str">
            <v>00021228P.11</v>
          </cell>
        </row>
        <row r="283">
          <cell r="K283" t="str">
            <v>00021229P.11</v>
          </cell>
        </row>
        <row r="284">
          <cell r="K284" t="str">
            <v>00021229P.11</v>
          </cell>
        </row>
        <row r="285">
          <cell r="K285" t="str">
            <v>00021231P.11</v>
          </cell>
        </row>
        <row r="286">
          <cell r="K286" t="str">
            <v>00021231P.11</v>
          </cell>
        </row>
        <row r="287">
          <cell r="K287" t="str">
            <v>00021217P.11</v>
          </cell>
        </row>
        <row r="288">
          <cell r="K288" t="str">
            <v>00021221P.11</v>
          </cell>
        </row>
        <row r="289">
          <cell r="K289" t="str">
            <v>00021221P.11</v>
          </cell>
        </row>
        <row r="290">
          <cell r="K290" t="str">
            <v>00021225P.11</v>
          </cell>
        </row>
        <row r="291">
          <cell r="K291" t="str">
            <v>00021225P.11</v>
          </cell>
        </row>
        <row r="292">
          <cell r="K292" t="str">
            <v>00021225P.11</v>
          </cell>
        </row>
        <row r="293">
          <cell r="K293" t="str">
            <v>00021227P.11</v>
          </cell>
        </row>
        <row r="294">
          <cell r="K294" t="str">
            <v>00021229P.11</v>
          </cell>
        </row>
        <row r="295">
          <cell r="K295" t="str">
            <v>00021230P.11</v>
          </cell>
        </row>
        <row r="296">
          <cell r="K296" t="str">
            <v>00021234P.11</v>
          </cell>
        </row>
        <row r="297">
          <cell r="K297" t="str">
            <v>00021236P.11</v>
          </cell>
        </row>
        <row r="298">
          <cell r="K298" t="str">
            <v>00021236P.11</v>
          </cell>
        </row>
        <row r="299">
          <cell r="K299" t="str">
            <v>00021213P.11</v>
          </cell>
        </row>
        <row r="300">
          <cell r="K300" t="str">
            <v>00021213P.11</v>
          </cell>
        </row>
        <row r="301">
          <cell r="K301" t="str">
            <v>00021228P.11</v>
          </cell>
        </row>
        <row r="302">
          <cell r="K302" t="str">
            <v>00021231P.11</v>
          </cell>
        </row>
        <row r="303">
          <cell r="K303" t="str">
            <v>00021231P.11</v>
          </cell>
        </row>
        <row r="304">
          <cell r="K304" t="str">
            <v>00021234P.11</v>
          </cell>
        </row>
        <row r="305">
          <cell r="K305" t="str">
            <v>00021229P.11</v>
          </cell>
        </row>
        <row r="306">
          <cell r="K306" t="str">
            <v>00021230P.11</v>
          </cell>
        </row>
        <row r="307">
          <cell r="K307" t="str">
            <v>00021231P.11</v>
          </cell>
        </row>
        <row r="308">
          <cell r="K308" t="str">
            <v>00021233P.11</v>
          </cell>
        </row>
        <row r="309">
          <cell r="K309" t="str">
            <v>00021233P.11</v>
          </cell>
        </row>
        <row r="310">
          <cell r="K310" t="str">
            <v>00021234P.11</v>
          </cell>
        </row>
        <row r="311">
          <cell r="K311" t="str">
            <v>00021235P.11</v>
          </cell>
        </row>
        <row r="312">
          <cell r="K312" t="str">
            <v>00021236P.11</v>
          </cell>
        </row>
        <row r="313">
          <cell r="K313" t="str">
            <v>00021228P.11</v>
          </cell>
        </row>
        <row r="314">
          <cell r="K314" t="str">
            <v>00021221P.11</v>
          </cell>
        </row>
        <row r="315">
          <cell r="K315" t="str">
            <v>00021222P.11</v>
          </cell>
        </row>
        <row r="316">
          <cell r="K316" t="str">
            <v>00021226P.11</v>
          </cell>
        </row>
        <row r="317">
          <cell r="K317" t="str">
            <v>00021229P.11</v>
          </cell>
        </row>
        <row r="318">
          <cell r="K318" t="str">
            <v>00021230P.11</v>
          </cell>
        </row>
        <row r="319">
          <cell r="K319" t="str">
            <v>00021233P.11</v>
          </cell>
        </row>
        <row r="320">
          <cell r="K320" t="str">
            <v>00021235P.11</v>
          </cell>
        </row>
        <row r="321">
          <cell r="K321" t="str">
            <v>00021221P.11</v>
          </cell>
        </row>
        <row r="322">
          <cell r="K322" t="str">
            <v>00021228P.11</v>
          </cell>
        </row>
        <row r="323">
          <cell r="K323" t="str">
            <v>00021229P.11</v>
          </cell>
        </row>
        <row r="324">
          <cell r="K324" t="str">
            <v>00021231P.11</v>
          </cell>
        </row>
        <row r="325">
          <cell r="K325" t="str">
            <v>00021233P.11</v>
          </cell>
        </row>
        <row r="326">
          <cell r="K326" t="str">
            <v>00021213P.11</v>
          </cell>
        </row>
        <row r="327">
          <cell r="K327" t="str">
            <v>00021216P.11</v>
          </cell>
        </row>
        <row r="328">
          <cell r="K328" t="str">
            <v>00021217P.11</v>
          </cell>
        </row>
        <row r="329">
          <cell r="K329" t="str">
            <v>00021231P.11</v>
          </cell>
        </row>
        <row r="330">
          <cell r="K330" t="str">
            <v>00021233P.11</v>
          </cell>
        </row>
        <row r="331">
          <cell r="K331" t="str">
            <v>00021234P.11</v>
          </cell>
        </row>
        <row r="332">
          <cell r="K332" t="str">
            <v>00021229P.11</v>
          </cell>
        </row>
        <row r="333">
          <cell r="K333" t="str">
            <v>00021226P.11</v>
          </cell>
        </row>
        <row r="334">
          <cell r="K334" t="str">
            <v>00021226P.11</v>
          </cell>
        </row>
        <row r="335">
          <cell r="K335" t="str">
            <v>00021217P.11</v>
          </cell>
        </row>
        <row r="336">
          <cell r="K336" t="str">
            <v>00021228P.11</v>
          </cell>
        </row>
        <row r="337">
          <cell r="K337" t="str">
            <v>00021210P.11</v>
          </cell>
        </row>
        <row r="338">
          <cell r="K338" t="str">
            <v>00021213P.11</v>
          </cell>
        </row>
        <row r="339">
          <cell r="K339" t="str">
            <v>00021221P.11</v>
          </cell>
        </row>
        <row r="340">
          <cell r="K340" t="str">
            <v>00021231P.11</v>
          </cell>
        </row>
        <row r="341">
          <cell r="K341" t="str">
            <v>00021232P.11</v>
          </cell>
        </row>
        <row r="342">
          <cell r="K342" t="str">
            <v>00021234P.11</v>
          </cell>
        </row>
        <row r="343">
          <cell r="K343" t="str">
            <v>00021236P.11</v>
          </cell>
        </row>
        <row r="344">
          <cell r="K344" t="str">
            <v>00021228P.11</v>
          </cell>
        </row>
        <row r="345">
          <cell r="K345" t="str">
            <v>00021235P.11</v>
          </cell>
        </row>
        <row r="346">
          <cell r="K346" t="str">
            <v>00021229P.11</v>
          </cell>
        </row>
        <row r="347">
          <cell r="K347" t="str">
            <v>00021210P.11</v>
          </cell>
        </row>
        <row r="348">
          <cell r="K348" t="str">
            <v>00021210P.11</v>
          </cell>
        </row>
        <row r="349">
          <cell r="K349" t="str">
            <v>00021217P.11</v>
          </cell>
        </row>
        <row r="350">
          <cell r="K350" t="str">
            <v>00021217P.11</v>
          </cell>
        </row>
        <row r="351">
          <cell r="K351" t="str">
            <v>00021232P.11</v>
          </cell>
        </row>
        <row r="352">
          <cell r="K352" t="str">
            <v>00021210P.11</v>
          </cell>
        </row>
        <row r="353">
          <cell r="K353" t="str">
            <v>00021213P.11</v>
          </cell>
        </row>
        <row r="354">
          <cell r="K354" t="str">
            <v>00021229P.11</v>
          </cell>
        </row>
        <row r="355">
          <cell r="K355" t="str">
            <v>00021235P.11</v>
          </cell>
        </row>
        <row r="356">
          <cell r="K356" t="str">
            <v>00021233P.11</v>
          </cell>
        </row>
        <row r="357">
          <cell r="K357" t="str">
            <v>00021235P.11</v>
          </cell>
        </row>
        <row r="358">
          <cell r="K358" t="str">
            <v>00021229P.11</v>
          </cell>
        </row>
        <row r="359">
          <cell r="K359" t="str">
            <v>00021233P.11</v>
          </cell>
        </row>
        <row r="360">
          <cell r="K360" t="str">
            <v>00021236P.11</v>
          </cell>
        </row>
        <row r="361">
          <cell r="K361" t="str">
            <v>00021214P.11</v>
          </cell>
        </row>
        <row r="362">
          <cell r="K362" t="str">
            <v>00021231P.11</v>
          </cell>
        </row>
        <row r="363">
          <cell r="K363" t="str">
            <v>00021217P.11</v>
          </cell>
        </row>
        <row r="364">
          <cell r="K364" t="str">
            <v>00021228P.11</v>
          </cell>
        </row>
        <row r="365">
          <cell r="K365" t="str">
            <v>00021233P.11</v>
          </cell>
        </row>
        <row r="366">
          <cell r="K366" t="str">
            <v>00021232P.11</v>
          </cell>
        </row>
        <row r="367">
          <cell r="K367" t="str">
            <v>00021236P.11</v>
          </cell>
        </row>
        <row r="368">
          <cell r="K368" t="str">
            <v>00021216P.11</v>
          </cell>
        </row>
        <row r="369">
          <cell r="K369" t="str">
            <v>00021230P.11</v>
          </cell>
        </row>
        <row r="370">
          <cell r="K370" t="str">
            <v>00021235P.11</v>
          </cell>
        </row>
        <row r="371">
          <cell r="K371" t="str">
            <v>00021234P.11</v>
          </cell>
        </row>
        <row r="372">
          <cell r="K372" t="str">
            <v>00021232P.11</v>
          </cell>
        </row>
        <row r="373">
          <cell r="K373" t="str">
            <v>00021224P.11</v>
          </cell>
        </row>
        <row r="374">
          <cell r="K374" t="str">
            <v>00021225P.11</v>
          </cell>
        </row>
        <row r="375">
          <cell r="K375" t="str">
            <v>00021229P.11</v>
          </cell>
        </row>
        <row r="376">
          <cell r="K376" t="str">
            <v>00021231P.11</v>
          </cell>
        </row>
        <row r="377">
          <cell r="K377" t="str">
            <v>00021235P.11</v>
          </cell>
        </row>
        <row r="378">
          <cell r="K378" t="str">
            <v>00021210P.11</v>
          </cell>
        </row>
        <row r="379">
          <cell r="K379" t="str">
            <v>00021222P.11</v>
          </cell>
        </row>
        <row r="380">
          <cell r="K380" t="str">
            <v>00021222P.11</v>
          </cell>
        </row>
        <row r="381">
          <cell r="K381" t="str">
            <v>00021225P.11</v>
          </cell>
        </row>
        <row r="382">
          <cell r="K382" t="str">
            <v>00021234P.11</v>
          </cell>
        </row>
        <row r="383">
          <cell r="K383" t="str">
            <v>00021214P.11</v>
          </cell>
        </row>
        <row r="384">
          <cell r="K384" t="str">
            <v>00021233P.11</v>
          </cell>
        </row>
        <row r="385">
          <cell r="K385" t="str">
            <v>00021230P.11</v>
          </cell>
        </row>
        <row r="386">
          <cell r="K386" t="str">
            <v>00021222P.11</v>
          </cell>
        </row>
        <row r="387">
          <cell r="K387" t="str">
            <v>00021229P.11</v>
          </cell>
        </row>
        <row r="388">
          <cell r="K388" t="str">
            <v>00021225P.11</v>
          </cell>
        </row>
        <row r="389">
          <cell r="K389" t="str">
            <v>00021228P.11</v>
          </cell>
        </row>
        <row r="390">
          <cell r="K390" t="str">
            <v>00021236P.11</v>
          </cell>
        </row>
        <row r="391">
          <cell r="K391" t="str">
            <v>00021223P.11</v>
          </cell>
        </row>
        <row r="392">
          <cell r="K392" t="str">
            <v>00021213P.11</v>
          </cell>
        </row>
        <row r="393">
          <cell r="K393" t="str">
            <v>00021228P.11</v>
          </cell>
        </row>
        <row r="394">
          <cell r="K394" t="str">
            <v>00021214P.11</v>
          </cell>
        </row>
        <row r="395">
          <cell r="K395" t="str">
            <v>00021235P.11</v>
          </cell>
        </row>
        <row r="396">
          <cell r="K396" t="str">
            <v>00021218P.11</v>
          </cell>
        </row>
        <row r="397">
          <cell r="K397" t="str">
            <v>00021235P.11</v>
          </cell>
        </row>
        <row r="398">
          <cell r="K398" t="str">
            <v>00021212P.11</v>
          </cell>
        </row>
        <row r="399">
          <cell r="K399" t="str">
            <v>00021225P.11</v>
          </cell>
        </row>
        <row r="400">
          <cell r="K400" t="str">
            <v>00021229P.11</v>
          </cell>
        </row>
        <row r="401">
          <cell r="K401" t="str">
            <v>00021230P.11</v>
          </cell>
        </row>
        <row r="402">
          <cell r="K402" t="str">
            <v>00021231P.11</v>
          </cell>
        </row>
        <row r="403">
          <cell r="K403" t="str">
            <v>00021210P.11</v>
          </cell>
        </row>
        <row r="404">
          <cell r="K404" t="str">
            <v>00021236P.11</v>
          </cell>
        </row>
        <row r="405">
          <cell r="K405" t="str">
            <v>00021227P.11</v>
          </cell>
        </row>
        <row r="406">
          <cell r="K406" t="str">
            <v>00021229P.11</v>
          </cell>
        </row>
        <row r="407">
          <cell r="K407" t="str">
            <v>00021231P.11</v>
          </cell>
        </row>
        <row r="408">
          <cell r="K408" t="str">
            <v>00021232P.11</v>
          </cell>
        </row>
        <row r="409">
          <cell r="K409" t="str">
            <v>00021228P.11</v>
          </cell>
        </row>
        <row r="410">
          <cell r="K410" t="str">
            <v>00021232P.11</v>
          </cell>
        </row>
        <row r="411">
          <cell r="K411" t="str">
            <v>00021232P.11</v>
          </cell>
        </row>
        <row r="412">
          <cell r="K412" t="str">
            <v>00021231P.11</v>
          </cell>
        </row>
        <row r="413">
          <cell r="K413" t="str">
            <v>00021234P.11</v>
          </cell>
        </row>
        <row r="414">
          <cell r="K414" t="str">
            <v>00021210P.11</v>
          </cell>
        </row>
        <row r="415">
          <cell r="K415" t="str">
            <v>00021226P.11</v>
          </cell>
        </row>
        <row r="416">
          <cell r="K416" t="str">
            <v>00021231P.11</v>
          </cell>
        </row>
        <row r="417">
          <cell r="K417" t="str">
            <v>00021233P.11</v>
          </cell>
        </row>
        <row r="418">
          <cell r="K418" t="str">
            <v>00021217P.11</v>
          </cell>
        </row>
        <row r="419">
          <cell r="K419" t="str">
            <v>00021210P.11</v>
          </cell>
        </row>
        <row r="420">
          <cell r="K420" t="str">
            <v>00021210P.11</v>
          </cell>
        </row>
        <row r="421">
          <cell r="K421" t="str">
            <v>00021212P.11</v>
          </cell>
        </row>
        <row r="422">
          <cell r="K422" t="str">
            <v>00021236P.11</v>
          </cell>
        </row>
        <row r="423">
          <cell r="K423" t="str">
            <v>00021231P.11</v>
          </cell>
        </row>
        <row r="424">
          <cell r="K424" t="str">
            <v>00021231P.11</v>
          </cell>
        </row>
        <row r="425">
          <cell r="K425" t="str">
            <v>00021212P.11</v>
          </cell>
        </row>
        <row r="426">
          <cell r="K426" t="str">
            <v>00021228P.11</v>
          </cell>
        </row>
        <row r="427">
          <cell r="K427" t="str">
            <v>00021223P.11</v>
          </cell>
        </row>
        <row r="428">
          <cell r="K428" t="str">
            <v>00021235P.11</v>
          </cell>
        </row>
        <row r="429">
          <cell r="K429" t="str">
            <v>00021221P.11</v>
          </cell>
        </row>
        <row r="430">
          <cell r="K430" t="str">
            <v>00021228P.11</v>
          </cell>
        </row>
        <row r="431">
          <cell r="K431" t="str">
            <v>00021226P.11</v>
          </cell>
        </row>
        <row r="432">
          <cell r="K432" t="str">
            <v>00021235P.11</v>
          </cell>
        </row>
        <row r="433">
          <cell r="K433" t="str">
            <v>00021213P.11</v>
          </cell>
        </row>
        <row r="434">
          <cell r="K434" t="str">
            <v>00021217P.11</v>
          </cell>
        </row>
        <row r="435">
          <cell r="K435" t="str">
            <v>00021235P.11</v>
          </cell>
        </row>
        <row r="436">
          <cell r="K436" t="str">
            <v>00021229P.11</v>
          </cell>
        </row>
        <row r="437">
          <cell r="K437" t="str">
            <v>00021213P.11</v>
          </cell>
        </row>
        <row r="438">
          <cell r="K438" t="str">
            <v>00021212P.11</v>
          </cell>
        </row>
        <row r="439">
          <cell r="K439" t="str">
            <v>00021232P.11</v>
          </cell>
        </row>
        <row r="440">
          <cell r="K440" t="str">
            <v>00021217P.11</v>
          </cell>
        </row>
        <row r="441">
          <cell r="K441" t="str">
            <v>00021232P.11</v>
          </cell>
        </row>
        <row r="442">
          <cell r="K442" t="str">
            <v>00021226P.11</v>
          </cell>
        </row>
        <row r="443">
          <cell r="K443" t="str">
            <v>00021235P.11</v>
          </cell>
        </row>
        <row r="444">
          <cell r="K444" t="str">
            <v>00021234P.11</v>
          </cell>
        </row>
        <row r="445">
          <cell r="K445" t="str">
            <v>00021232P.11</v>
          </cell>
        </row>
        <row r="446">
          <cell r="K446" t="str">
            <v>00021234P.11</v>
          </cell>
        </row>
        <row r="447">
          <cell r="K447" t="str">
            <v>00021228P.11</v>
          </cell>
        </row>
        <row r="448">
          <cell r="K448" t="str">
            <v>00021227P.11</v>
          </cell>
        </row>
        <row r="449">
          <cell r="K449" t="str">
            <v>00021234P.11</v>
          </cell>
        </row>
        <row r="450">
          <cell r="K450" t="str">
            <v>00021229P.11</v>
          </cell>
        </row>
        <row r="451">
          <cell r="K451" t="str">
            <v>00021229P.11</v>
          </cell>
        </row>
        <row r="452">
          <cell r="K452" t="str">
            <v>00021213P.11</v>
          </cell>
        </row>
        <row r="453">
          <cell r="K453" t="str">
            <v>00021234P.11</v>
          </cell>
        </row>
        <row r="454">
          <cell r="K454" t="str">
            <v>00021228P.11</v>
          </cell>
        </row>
        <row r="455">
          <cell r="K455" t="str">
            <v>00021222P.11</v>
          </cell>
        </row>
        <row r="456">
          <cell r="K456" t="str">
            <v>00021228P.11</v>
          </cell>
        </row>
        <row r="457">
          <cell r="K457" t="str">
            <v>00021232P.11</v>
          </cell>
        </row>
        <row r="458">
          <cell r="K458" t="str">
            <v>00021226P.11</v>
          </cell>
        </row>
        <row r="459">
          <cell r="K459" t="str">
            <v>00021236P.11</v>
          </cell>
        </row>
        <row r="460">
          <cell r="K460" t="str">
            <v>00021210P.11</v>
          </cell>
        </row>
        <row r="461">
          <cell r="K461" t="str">
            <v>00021221P.11</v>
          </cell>
        </row>
        <row r="462">
          <cell r="K462" t="str">
            <v>00021236P.11</v>
          </cell>
        </row>
        <row r="463">
          <cell r="K463" t="str">
            <v>00021235P.11</v>
          </cell>
        </row>
        <row r="464">
          <cell r="K464" t="str">
            <v>00021227P.11</v>
          </cell>
        </row>
        <row r="465">
          <cell r="K465" t="str">
            <v>00021213P.11</v>
          </cell>
        </row>
        <row r="466">
          <cell r="K466" t="str">
            <v>00021215P.11</v>
          </cell>
        </row>
        <row r="467">
          <cell r="K467" t="str">
            <v>00021226P.11</v>
          </cell>
        </row>
        <row r="468">
          <cell r="K468" t="str">
            <v>00021233P.11</v>
          </cell>
        </row>
        <row r="469">
          <cell r="K469" t="str">
            <v>00021223P.11</v>
          </cell>
        </row>
        <row r="470">
          <cell r="K470" t="str">
            <v>00021228P.11</v>
          </cell>
        </row>
        <row r="471">
          <cell r="K471" t="str">
            <v>00021222P.11</v>
          </cell>
        </row>
        <row r="472">
          <cell r="K472" t="str">
            <v>00021234P.11</v>
          </cell>
        </row>
        <row r="473">
          <cell r="K473" t="str">
            <v>00021211P.11</v>
          </cell>
        </row>
        <row r="474">
          <cell r="K474" t="str">
            <v>00021220P.11</v>
          </cell>
        </row>
        <row r="475">
          <cell r="K475" t="str">
            <v>00021232P.11</v>
          </cell>
        </row>
        <row r="476">
          <cell r="K476" t="str">
            <v>00021233P.11</v>
          </cell>
        </row>
        <row r="477">
          <cell r="K477" t="str">
            <v>00021231P.11</v>
          </cell>
        </row>
        <row r="478">
          <cell r="K478" t="str">
            <v>00021221P.11</v>
          </cell>
        </row>
        <row r="479">
          <cell r="K479" t="str">
            <v>00021232P.11</v>
          </cell>
        </row>
        <row r="480">
          <cell r="K480" t="str">
            <v>00021222P.11</v>
          </cell>
        </row>
        <row r="481">
          <cell r="K481" t="str">
            <v>00021231P.11</v>
          </cell>
        </row>
        <row r="482">
          <cell r="K482" t="str">
            <v>00021229P.11</v>
          </cell>
        </row>
        <row r="483">
          <cell r="K483" t="str">
            <v>00021222P.11</v>
          </cell>
        </row>
        <row r="484">
          <cell r="K484" t="str">
            <v>00021222P.11</v>
          </cell>
        </row>
        <row r="485">
          <cell r="K485" t="str">
            <v>00021217P.11</v>
          </cell>
        </row>
        <row r="486">
          <cell r="K486" t="str">
            <v>00021232P.11</v>
          </cell>
        </row>
        <row r="487">
          <cell r="K487" t="str">
            <v>00021229P.11</v>
          </cell>
        </row>
        <row r="488">
          <cell r="K488" t="str">
            <v>00021216P.11</v>
          </cell>
        </row>
        <row r="489">
          <cell r="K489" t="str">
            <v>00021222P.11</v>
          </cell>
        </row>
        <row r="490">
          <cell r="K490" t="str">
            <v>00021214P.11</v>
          </cell>
        </row>
        <row r="491">
          <cell r="K491" t="str">
            <v>00021231P.11</v>
          </cell>
        </row>
        <row r="492">
          <cell r="K492" t="str">
            <v>00021223P.11</v>
          </cell>
        </row>
        <row r="493">
          <cell r="K493" t="str">
            <v>00021229P.11</v>
          </cell>
        </row>
        <row r="494">
          <cell r="K494" t="str">
            <v>00021215P.11</v>
          </cell>
        </row>
        <row r="495">
          <cell r="K495" t="str">
            <v>00021213P.11</v>
          </cell>
        </row>
        <row r="496">
          <cell r="K496" t="str">
            <v>00021230P.11</v>
          </cell>
        </row>
        <row r="497">
          <cell r="K497" t="str">
            <v>00021228P.11</v>
          </cell>
        </row>
        <row r="498">
          <cell r="K498" t="str">
            <v>00021213P.11</v>
          </cell>
        </row>
        <row r="499">
          <cell r="K499" t="str">
            <v>00021217P.11</v>
          </cell>
        </row>
        <row r="500">
          <cell r="K500" t="str">
            <v>00021233P.11</v>
          </cell>
        </row>
        <row r="501">
          <cell r="K501" t="str">
            <v>00021212P.11</v>
          </cell>
        </row>
        <row r="502">
          <cell r="K502" t="str">
            <v>00021232P.11</v>
          </cell>
        </row>
        <row r="503">
          <cell r="K503" t="str">
            <v>00021210P.11</v>
          </cell>
        </row>
        <row r="504">
          <cell r="K504" t="str">
            <v>00021218P.11</v>
          </cell>
        </row>
        <row r="505">
          <cell r="K505" t="str">
            <v>00021222P.11</v>
          </cell>
        </row>
        <row r="506">
          <cell r="K506" t="str">
            <v>00021225P.11</v>
          </cell>
        </row>
        <row r="507">
          <cell r="K507" t="str">
            <v>00021220P.11</v>
          </cell>
        </row>
        <row r="508">
          <cell r="K508" t="str">
            <v>00021233P.11</v>
          </cell>
        </row>
        <row r="509">
          <cell r="K509" t="str">
            <v>00021213P.11</v>
          </cell>
        </row>
        <row r="510">
          <cell r="K510" t="str">
            <v>00021217P.11</v>
          </cell>
        </row>
        <row r="511">
          <cell r="K511" t="str">
            <v>00021210P.11</v>
          </cell>
        </row>
        <row r="512">
          <cell r="K512" t="str">
            <v>00021228P.11</v>
          </cell>
        </row>
        <row r="513">
          <cell r="K513" t="str">
            <v>00021232P.11</v>
          </cell>
        </row>
        <row r="514">
          <cell r="K514" t="str">
            <v>00021228P.11</v>
          </cell>
        </row>
        <row r="515">
          <cell r="K515" t="str">
            <v>00021212P.11</v>
          </cell>
        </row>
        <row r="516">
          <cell r="K516" t="str">
            <v>00021218P.11</v>
          </cell>
        </row>
        <row r="517">
          <cell r="K517" t="str">
            <v>00021234P.11</v>
          </cell>
        </row>
        <row r="518">
          <cell r="K518" t="str">
            <v>00021210P.11</v>
          </cell>
        </row>
        <row r="519">
          <cell r="K519" t="str">
            <v>00021234P.11</v>
          </cell>
        </row>
        <row r="520">
          <cell r="K520" t="str">
            <v>00021229P.11</v>
          </cell>
        </row>
        <row r="521">
          <cell r="K521" t="str">
            <v>00021231P.11</v>
          </cell>
        </row>
        <row r="522">
          <cell r="K522" t="str">
            <v>00021213P.11</v>
          </cell>
        </row>
        <row r="523">
          <cell r="K523" t="str">
            <v>00021230P.11</v>
          </cell>
        </row>
        <row r="524">
          <cell r="K524" t="str">
            <v>00021236P.11</v>
          </cell>
        </row>
        <row r="525">
          <cell r="K525" t="str">
            <v>00021210P.11</v>
          </cell>
        </row>
        <row r="526">
          <cell r="K526" t="str">
            <v>00021212P.11</v>
          </cell>
        </row>
        <row r="527">
          <cell r="K527" t="str">
            <v>00021210P.11</v>
          </cell>
        </row>
        <row r="528">
          <cell r="K528" t="str">
            <v>00021226P.11</v>
          </cell>
        </row>
        <row r="529">
          <cell r="K529" t="str">
            <v>00021236P.11</v>
          </cell>
        </row>
        <row r="530">
          <cell r="K530" t="str">
            <v>00021232P.11</v>
          </cell>
        </row>
        <row r="531">
          <cell r="K531" t="str">
            <v>00021220P.11</v>
          </cell>
        </row>
        <row r="532">
          <cell r="K532" t="str">
            <v>00021212P.11</v>
          </cell>
        </row>
        <row r="533">
          <cell r="K533" t="str">
            <v>00021232P.11</v>
          </cell>
        </row>
        <row r="534">
          <cell r="K534" t="str">
            <v>00021236P.11</v>
          </cell>
        </row>
        <row r="535">
          <cell r="K535" t="str">
            <v>00021235P.11</v>
          </cell>
        </row>
        <row r="536">
          <cell r="K536" t="str">
            <v>00021235P.11</v>
          </cell>
        </row>
        <row r="537">
          <cell r="K537" t="str">
            <v>00021229P.11</v>
          </cell>
        </row>
        <row r="538">
          <cell r="K538" t="str">
            <v>00021221P.11</v>
          </cell>
        </row>
        <row r="539">
          <cell r="K539" t="str">
            <v>00021228P.11</v>
          </cell>
        </row>
        <row r="540">
          <cell r="K540" t="str">
            <v>00021229P.11</v>
          </cell>
        </row>
        <row r="541">
          <cell r="K541" t="str">
            <v>00021217P.11</v>
          </cell>
        </row>
        <row r="542">
          <cell r="K542" t="str">
            <v>00021233P.11</v>
          </cell>
        </row>
        <row r="543">
          <cell r="K543" t="str">
            <v>00021229P.11</v>
          </cell>
        </row>
        <row r="544">
          <cell r="K544" t="str">
            <v>00021217P.11</v>
          </cell>
        </row>
        <row r="545">
          <cell r="K545" t="str">
            <v>00021223P.11</v>
          </cell>
        </row>
        <row r="546">
          <cell r="K546" t="str">
            <v>00021236P.11</v>
          </cell>
        </row>
        <row r="547">
          <cell r="K547" t="str">
            <v>00021234P.11</v>
          </cell>
        </row>
        <row r="548">
          <cell r="K548" t="str">
            <v>00021232P.11</v>
          </cell>
        </row>
        <row r="549">
          <cell r="K549" t="str">
            <v>00021232P.11</v>
          </cell>
        </row>
        <row r="550">
          <cell r="K550" t="str">
            <v>00021236P.11</v>
          </cell>
        </row>
        <row r="551">
          <cell r="K551" t="str">
            <v>00021213P.11</v>
          </cell>
        </row>
        <row r="552">
          <cell r="K552" t="str">
            <v>00021213P.11</v>
          </cell>
        </row>
        <row r="553">
          <cell r="K553" t="str">
            <v>00021232P.11</v>
          </cell>
        </row>
        <row r="554">
          <cell r="K554" t="str">
            <v>00021221P.11</v>
          </cell>
        </row>
        <row r="555">
          <cell r="K555" t="str">
            <v>00021235P.11</v>
          </cell>
        </row>
        <row r="556">
          <cell r="K556" t="str">
            <v>00021222P.11</v>
          </cell>
        </row>
        <row r="557">
          <cell r="K557" t="str">
            <v>00021211P.11</v>
          </cell>
        </row>
        <row r="558">
          <cell r="K558" t="str">
            <v>00021235P.11</v>
          </cell>
        </row>
        <row r="559">
          <cell r="K559" t="str">
            <v>00021236P.11</v>
          </cell>
        </row>
        <row r="560">
          <cell r="K560" t="str">
            <v>00021233P.11</v>
          </cell>
        </row>
        <row r="561">
          <cell r="K561" t="str">
            <v>00021232P.11</v>
          </cell>
        </row>
        <row r="562">
          <cell r="K562" t="str">
            <v>00021224P.11</v>
          </cell>
        </row>
        <row r="563">
          <cell r="K563" t="str">
            <v>00021228P.11</v>
          </cell>
        </row>
        <row r="564">
          <cell r="K564" t="str">
            <v>00021228P.11</v>
          </cell>
        </row>
        <row r="565">
          <cell r="K565" t="str">
            <v>00021234P.11</v>
          </cell>
        </row>
        <row r="566">
          <cell r="K566" t="str">
            <v>00021210P.11</v>
          </cell>
        </row>
        <row r="567">
          <cell r="K567" t="str">
            <v>00021233P.11</v>
          </cell>
        </row>
        <row r="568">
          <cell r="K568" t="str">
            <v>00021226P.11</v>
          </cell>
        </row>
        <row r="569">
          <cell r="K569" t="str">
            <v>00021214P.11</v>
          </cell>
        </row>
        <row r="570">
          <cell r="K570" t="str">
            <v>00021221P.11</v>
          </cell>
        </row>
        <row r="571">
          <cell r="K571" t="str">
            <v>00021232P.11</v>
          </cell>
        </row>
        <row r="572">
          <cell r="K572" t="str">
            <v>00021210P.11</v>
          </cell>
        </row>
        <row r="573">
          <cell r="K573" t="str">
            <v>00021221P.11</v>
          </cell>
        </row>
        <row r="574">
          <cell r="K574" t="str">
            <v>00021225P.11</v>
          </cell>
        </row>
        <row r="575">
          <cell r="K575" t="str">
            <v>00021228P.11</v>
          </cell>
        </row>
        <row r="576">
          <cell r="K576" t="str">
            <v>00021225P.11</v>
          </cell>
        </row>
        <row r="577">
          <cell r="K577" t="str">
            <v>00021216P.11</v>
          </cell>
        </row>
        <row r="578">
          <cell r="K578" t="str">
            <v>00021229P.11</v>
          </cell>
        </row>
        <row r="579">
          <cell r="K579" t="str">
            <v>00021228P.11</v>
          </cell>
        </row>
        <row r="580">
          <cell r="K580" t="str">
            <v>00021232P.11</v>
          </cell>
        </row>
        <row r="581">
          <cell r="K581" t="str">
            <v>00021225P.11</v>
          </cell>
        </row>
        <row r="582">
          <cell r="K582" t="str">
            <v>00021235P.11</v>
          </cell>
        </row>
        <row r="583">
          <cell r="K583" t="str">
            <v>00021222P.11</v>
          </cell>
        </row>
        <row r="584">
          <cell r="K584" t="str">
            <v>00021211P.11</v>
          </cell>
        </row>
        <row r="585">
          <cell r="K585" t="str">
            <v>00021232P.11</v>
          </cell>
        </row>
        <row r="586">
          <cell r="K586" t="str">
            <v>00021233P.11</v>
          </cell>
        </row>
        <row r="587">
          <cell r="K587" t="str">
            <v>00021226P.11</v>
          </cell>
        </row>
        <row r="588">
          <cell r="K588" t="str">
            <v>00021217P.11</v>
          </cell>
        </row>
        <row r="589">
          <cell r="K589" t="str">
            <v>00021233P.11</v>
          </cell>
        </row>
        <row r="590">
          <cell r="K590" t="str">
            <v>00021213P.11</v>
          </cell>
        </row>
        <row r="591">
          <cell r="K591" t="str">
            <v>00021231P.11</v>
          </cell>
        </row>
        <row r="592">
          <cell r="K592" t="str">
            <v>00021210P.11</v>
          </cell>
        </row>
        <row r="593">
          <cell r="K593" t="str">
            <v>00021229P.11</v>
          </cell>
        </row>
        <row r="594">
          <cell r="K594" t="str">
            <v>00021211P.11</v>
          </cell>
        </row>
        <row r="595">
          <cell r="K595" t="str">
            <v>00021236P.11</v>
          </cell>
        </row>
        <row r="596">
          <cell r="K596" t="str">
            <v>00021228P.11</v>
          </cell>
        </row>
        <row r="597">
          <cell r="K597" t="str">
            <v>00021223P.11</v>
          </cell>
        </row>
        <row r="598">
          <cell r="K598" t="str">
            <v>00021221P.11</v>
          </cell>
        </row>
        <row r="599">
          <cell r="K599" t="str">
            <v>00021231P.11</v>
          </cell>
        </row>
        <row r="600">
          <cell r="K600" t="str">
            <v>00021226P.11</v>
          </cell>
        </row>
        <row r="601">
          <cell r="K601" t="str">
            <v>00021229P.11</v>
          </cell>
        </row>
        <row r="602">
          <cell r="K602" t="str">
            <v>00021228P.11</v>
          </cell>
        </row>
        <row r="603">
          <cell r="K603" t="str">
            <v>00021234P.11</v>
          </cell>
        </row>
        <row r="604">
          <cell r="K604" t="str">
            <v>00021230P.11</v>
          </cell>
        </row>
        <row r="605">
          <cell r="K605" t="str">
            <v>00021218P.11</v>
          </cell>
        </row>
        <row r="606">
          <cell r="K606" t="str">
            <v>00021214P.11</v>
          </cell>
        </row>
        <row r="607">
          <cell r="K607" t="str">
            <v>00021227P.11</v>
          </cell>
        </row>
        <row r="608">
          <cell r="K608" t="str">
            <v>00021228P.11</v>
          </cell>
        </row>
        <row r="609">
          <cell r="K609" t="str">
            <v>00021232P.11</v>
          </cell>
        </row>
        <row r="610">
          <cell r="K610" t="str">
            <v>00021228P.11</v>
          </cell>
        </row>
        <row r="611">
          <cell r="K611" t="str">
            <v>00021222P.11</v>
          </cell>
        </row>
        <row r="612">
          <cell r="K612" t="str">
            <v>00021230P.11</v>
          </cell>
        </row>
        <row r="613">
          <cell r="K613" t="str">
            <v>00021231P.11</v>
          </cell>
        </row>
        <row r="614">
          <cell r="K614" t="str">
            <v>00021210P.11</v>
          </cell>
        </row>
        <row r="615">
          <cell r="K615" t="str">
            <v>00021229P.11</v>
          </cell>
        </row>
        <row r="616">
          <cell r="K616" t="str">
            <v>00021227P.11</v>
          </cell>
        </row>
        <row r="617">
          <cell r="K617" t="str">
            <v>00021251P.11</v>
          </cell>
        </row>
        <row r="618">
          <cell r="K618" t="str">
            <v>00021208P.11</v>
          </cell>
        </row>
        <row r="619">
          <cell r="K619" t="str">
            <v>00021210P.11</v>
          </cell>
        </row>
        <row r="620">
          <cell r="K620" t="str">
            <v>00021210P.11</v>
          </cell>
        </row>
        <row r="621">
          <cell r="K621" t="str">
            <v>00021210P.11</v>
          </cell>
        </row>
        <row r="622">
          <cell r="K622" t="str">
            <v>00021210P.11</v>
          </cell>
        </row>
        <row r="623">
          <cell r="K623" t="str">
            <v>00021210P.11</v>
          </cell>
        </row>
        <row r="624">
          <cell r="K624" t="str">
            <v>00021212P.11</v>
          </cell>
        </row>
        <row r="625">
          <cell r="K625" t="str">
            <v>00021212P.11</v>
          </cell>
        </row>
        <row r="626">
          <cell r="K626" t="str">
            <v>00021212P.11</v>
          </cell>
        </row>
        <row r="627">
          <cell r="K627" t="str">
            <v>00021212P.11</v>
          </cell>
        </row>
        <row r="628">
          <cell r="K628" t="str">
            <v>00021212P.11</v>
          </cell>
        </row>
        <row r="629">
          <cell r="K629" t="str">
            <v>00021213P.11</v>
          </cell>
        </row>
        <row r="630">
          <cell r="K630" t="str">
            <v>00021213P.11</v>
          </cell>
        </row>
        <row r="631">
          <cell r="K631" t="str">
            <v>00021213P.11</v>
          </cell>
        </row>
        <row r="632">
          <cell r="K632" t="str">
            <v>00021213P.11</v>
          </cell>
        </row>
        <row r="633">
          <cell r="K633" t="str">
            <v>00021213P.11</v>
          </cell>
        </row>
        <row r="634">
          <cell r="K634" t="str">
            <v>00021214P.11</v>
          </cell>
        </row>
        <row r="635">
          <cell r="K635" t="str">
            <v>00021214P.11</v>
          </cell>
        </row>
        <row r="636">
          <cell r="K636" t="str">
            <v>00021222P.11</v>
          </cell>
        </row>
        <row r="637">
          <cell r="K637" t="str">
            <v>00021222P.11</v>
          </cell>
        </row>
        <row r="638">
          <cell r="K638" t="str">
            <v>00021222P.11</v>
          </cell>
        </row>
        <row r="639">
          <cell r="K639" t="str">
            <v>00021222P.11</v>
          </cell>
        </row>
        <row r="640">
          <cell r="K640" t="str">
            <v>00021223P.11</v>
          </cell>
        </row>
        <row r="641">
          <cell r="K641" t="str">
            <v>00021224P.11</v>
          </cell>
        </row>
        <row r="642">
          <cell r="K642" t="str">
            <v>00021226P.11</v>
          </cell>
        </row>
        <row r="643">
          <cell r="K643" t="str">
            <v>00021228P.11</v>
          </cell>
        </row>
        <row r="644">
          <cell r="K644" t="str">
            <v>00021228P.11</v>
          </cell>
        </row>
        <row r="645">
          <cell r="K645" t="str">
            <v>00021228P.11</v>
          </cell>
        </row>
        <row r="646">
          <cell r="K646" t="str">
            <v>00021228P.11</v>
          </cell>
        </row>
        <row r="647">
          <cell r="K647" t="str">
            <v>00021233P.11</v>
          </cell>
        </row>
        <row r="648">
          <cell r="K648" t="str">
            <v>00021233P.11</v>
          </cell>
        </row>
        <row r="649">
          <cell r="K649" t="str">
            <v>00021243P.11</v>
          </cell>
        </row>
        <row r="650">
          <cell r="K650" t="str">
            <v>00021221P.11</v>
          </cell>
        </row>
        <row r="651">
          <cell r="K651" t="str">
            <v>00021211P.11</v>
          </cell>
        </row>
        <row r="652">
          <cell r="K652" t="str">
            <v>00021215P.11</v>
          </cell>
        </row>
        <row r="653">
          <cell r="K653" t="str">
            <v>00021215P.11</v>
          </cell>
        </row>
        <row r="654">
          <cell r="K654" t="str">
            <v>00021215P.11</v>
          </cell>
        </row>
        <row r="655">
          <cell r="K655" t="str">
            <v>00021216P.11</v>
          </cell>
        </row>
        <row r="656">
          <cell r="K656" t="str">
            <v>00021216P.11</v>
          </cell>
        </row>
        <row r="657">
          <cell r="K657" t="str">
            <v>00021216P.11</v>
          </cell>
        </row>
        <row r="658">
          <cell r="K658" t="str">
            <v>00021217P.11</v>
          </cell>
        </row>
        <row r="659">
          <cell r="K659" t="str">
            <v>00021217P.11</v>
          </cell>
        </row>
        <row r="660">
          <cell r="K660" t="str">
            <v>00021217P.11</v>
          </cell>
        </row>
        <row r="661">
          <cell r="K661" t="str">
            <v>00021217P.11</v>
          </cell>
        </row>
        <row r="662">
          <cell r="K662" t="str">
            <v>00021219P.11</v>
          </cell>
        </row>
        <row r="663">
          <cell r="K663" t="str">
            <v>00021220P.11</v>
          </cell>
        </row>
        <row r="664">
          <cell r="K664" t="str">
            <v>00021220P.11</v>
          </cell>
        </row>
        <row r="665">
          <cell r="K665" t="str">
            <v>00021220P.11</v>
          </cell>
        </row>
        <row r="666">
          <cell r="K666" t="str">
            <v>00021220P.11</v>
          </cell>
        </row>
        <row r="667">
          <cell r="K667" t="str">
            <v>00021222P.11</v>
          </cell>
        </row>
        <row r="668">
          <cell r="K668" t="str">
            <v>00021222P.11</v>
          </cell>
        </row>
        <row r="669">
          <cell r="K669" t="str">
            <v>00021226P.11</v>
          </cell>
        </row>
        <row r="670">
          <cell r="K670" t="str">
            <v>00021228P.11</v>
          </cell>
        </row>
        <row r="671">
          <cell r="K671" t="str">
            <v>00021228P.11</v>
          </cell>
        </row>
        <row r="672">
          <cell r="K672" t="str">
            <v>00021228P.11</v>
          </cell>
        </row>
        <row r="673">
          <cell r="K673" t="str">
            <v>00021228P.11</v>
          </cell>
        </row>
        <row r="674">
          <cell r="K674" t="str">
            <v>00021228P.11</v>
          </cell>
        </row>
        <row r="675">
          <cell r="K675" t="str">
            <v>00021228P.11</v>
          </cell>
        </row>
        <row r="676">
          <cell r="K676" t="str">
            <v>00021229P.11</v>
          </cell>
        </row>
        <row r="677">
          <cell r="K677" t="str">
            <v>00021229P.11</v>
          </cell>
        </row>
        <row r="678">
          <cell r="K678" t="str">
            <v>00021229P.11</v>
          </cell>
        </row>
        <row r="679">
          <cell r="K679" t="str">
            <v>00021229P.11</v>
          </cell>
        </row>
        <row r="680">
          <cell r="K680" t="str">
            <v>00021229P.11</v>
          </cell>
        </row>
        <row r="681">
          <cell r="K681" t="str">
            <v>00021230P.11</v>
          </cell>
        </row>
        <row r="682">
          <cell r="K682" t="str">
            <v>00021230P.11</v>
          </cell>
        </row>
        <row r="683">
          <cell r="K683" t="str">
            <v>00021230P.11</v>
          </cell>
        </row>
        <row r="684">
          <cell r="K684" t="str">
            <v>00021231P.11</v>
          </cell>
        </row>
        <row r="685">
          <cell r="K685" t="str">
            <v>00021231P.11</v>
          </cell>
        </row>
        <row r="686">
          <cell r="K686" t="str">
            <v>00021231P.11</v>
          </cell>
        </row>
        <row r="687">
          <cell r="K687" t="str">
            <v>00021231P.11</v>
          </cell>
        </row>
        <row r="688">
          <cell r="K688" t="str">
            <v>00021231P.11</v>
          </cell>
        </row>
        <row r="689">
          <cell r="K689" t="str">
            <v>00021231P.11</v>
          </cell>
        </row>
        <row r="690">
          <cell r="K690" t="str">
            <v>00021231P.11</v>
          </cell>
        </row>
        <row r="691">
          <cell r="K691" t="str">
            <v>00021231P.11</v>
          </cell>
        </row>
        <row r="692">
          <cell r="K692" t="str">
            <v>00021235P.11</v>
          </cell>
        </row>
        <row r="693">
          <cell r="K693" t="str">
            <v>00021235P.11</v>
          </cell>
        </row>
        <row r="694">
          <cell r="K694" t="str">
            <v>00021243P.11</v>
          </cell>
        </row>
        <row r="695">
          <cell r="K695" t="str">
            <v>00021210P.11</v>
          </cell>
        </row>
        <row r="696">
          <cell r="K696" t="str">
            <v>00021210P.11</v>
          </cell>
        </row>
        <row r="697">
          <cell r="K697" t="str">
            <v>00021210P.11</v>
          </cell>
        </row>
        <row r="698">
          <cell r="K698" t="str">
            <v>00021210P.11</v>
          </cell>
        </row>
        <row r="699">
          <cell r="K699" t="str">
            <v>00021212P.11</v>
          </cell>
        </row>
        <row r="700">
          <cell r="K700" t="str">
            <v>00021212P.11</v>
          </cell>
        </row>
        <row r="701">
          <cell r="K701" t="str">
            <v>00021213P.11</v>
          </cell>
        </row>
        <row r="702">
          <cell r="K702" t="str">
            <v>00021213P.11</v>
          </cell>
        </row>
        <row r="703">
          <cell r="K703" t="str">
            <v>00021213P.11</v>
          </cell>
        </row>
        <row r="704">
          <cell r="K704" t="str">
            <v>00021213P.11</v>
          </cell>
        </row>
        <row r="705">
          <cell r="K705" t="str">
            <v>00021215P.11</v>
          </cell>
        </row>
        <row r="706">
          <cell r="K706" t="str">
            <v>00021215P.11</v>
          </cell>
        </row>
        <row r="707">
          <cell r="K707" t="str">
            <v>00021215P.11</v>
          </cell>
        </row>
        <row r="708">
          <cell r="K708" t="str">
            <v>00021216P.11</v>
          </cell>
        </row>
        <row r="709">
          <cell r="K709" t="str">
            <v>00021216P.11</v>
          </cell>
        </row>
        <row r="710">
          <cell r="K710" t="str">
            <v>00021217P.11</v>
          </cell>
        </row>
        <row r="711">
          <cell r="K711" t="str">
            <v>00021217P.11</v>
          </cell>
        </row>
        <row r="712">
          <cell r="K712" t="str">
            <v>00021217P.11</v>
          </cell>
        </row>
        <row r="713">
          <cell r="K713" t="str">
            <v>00021217P.11</v>
          </cell>
        </row>
        <row r="714">
          <cell r="K714" t="str">
            <v>00021217P.11</v>
          </cell>
        </row>
        <row r="715">
          <cell r="K715" t="str">
            <v>00021220P.11</v>
          </cell>
        </row>
        <row r="716">
          <cell r="K716" t="str">
            <v>00021221P.11</v>
          </cell>
        </row>
        <row r="717">
          <cell r="K717" t="str">
            <v>00021221P.11</v>
          </cell>
        </row>
        <row r="718">
          <cell r="K718" t="str">
            <v>00021221P.11</v>
          </cell>
        </row>
        <row r="719">
          <cell r="K719" t="str">
            <v>00021221P.11</v>
          </cell>
        </row>
        <row r="720">
          <cell r="K720" t="str">
            <v>00021221P.11</v>
          </cell>
        </row>
        <row r="721">
          <cell r="K721" t="str">
            <v>00021222P.11</v>
          </cell>
        </row>
        <row r="722">
          <cell r="K722" t="str">
            <v>00021222P.11</v>
          </cell>
        </row>
        <row r="723">
          <cell r="K723" t="str">
            <v>00021222P.11</v>
          </cell>
        </row>
        <row r="724">
          <cell r="K724" t="str">
            <v>00021222P.11</v>
          </cell>
        </row>
        <row r="725">
          <cell r="K725" t="str">
            <v>00021222P.11</v>
          </cell>
        </row>
        <row r="726">
          <cell r="K726" t="str">
            <v>00021222P.11</v>
          </cell>
        </row>
        <row r="727">
          <cell r="K727" t="str">
            <v>00021223P.11</v>
          </cell>
        </row>
        <row r="728">
          <cell r="K728" t="str">
            <v>00021223P.11</v>
          </cell>
        </row>
        <row r="729">
          <cell r="K729" t="str">
            <v>00021224P.11</v>
          </cell>
        </row>
        <row r="730">
          <cell r="K730" t="str">
            <v>00021224P.11</v>
          </cell>
        </row>
        <row r="731">
          <cell r="K731" t="str">
            <v>00021225P.11</v>
          </cell>
        </row>
        <row r="732">
          <cell r="K732" t="str">
            <v>00021225P.11</v>
          </cell>
        </row>
        <row r="733">
          <cell r="K733" t="str">
            <v>00021225P.11</v>
          </cell>
        </row>
        <row r="734">
          <cell r="K734" t="str">
            <v>00021227P.11</v>
          </cell>
        </row>
        <row r="735">
          <cell r="K735" t="str">
            <v>00021227P.11</v>
          </cell>
        </row>
        <row r="736">
          <cell r="K736" t="str">
            <v>00021227P.11</v>
          </cell>
        </row>
        <row r="737">
          <cell r="K737" t="str">
            <v>00021228P.11</v>
          </cell>
        </row>
        <row r="738">
          <cell r="K738" t="str">
            <v>00021228P.11</v>
          </cell>
        </row>
        <row r="739">
          <cell r="K739" t="str">
            <v>00021228P.11</v>
          </cell>
        </row>
        <row r="740">
          <cell r="K740" t="str">
            <v>00021228P.11</v>
          </cell>
        </row>
        <row r="741">
          <cell r="K741" t="str">
            <v>00021228P.11</v>
          </cell>
        </row>
        <row r="742">
          <cell r="K742" t="str">
            <v>00021228P.11</v>
          </cell>
        </row>
        <row r="743">
          <cell r="K743" t="str">
            <v>00021228P.11</v>
          </cell>
        </row>
        <row r="744">
          <cell r="K744" t="str">
            <v>00021228P.11</v>
          </cell>
        </row>
        <row r="745">
          <cell r="K745" t="str">
            <v>00021228P.11</v>
          </cell>
        </row>
        <row r="746">
          <cell r="K746" t="str">
            <v>00021228P.11</v>
          </cell>
        </row>
        <row r="747">
          <cell r="K747" t="str">
            <v>00021228P.11</v>
          </cell>
        </row>
        <row r="748">
          <cell r="K748" t="str">
            <v>00021228P.11</v>
          </cell>
        </row>
        <row r="749">
          <cell r="K749" t="str">
            <v>00021228P.11</v>
          </cell>
        </row>
        <row r="750">
          <cell r="K750" t="str">
            <v>00021228P.11</v>
          </cell>
        </row>
        <row r="751">
          <cell r="K751" t="str">
            <v>00021228P.11</v>
          </cell>
        </row>
        <row r="752">
          <cell r="K752" t="str">
            <v>00021229P.11</v>
          </cell>
        </row>
        <row r="753">
          <cell r="K753" t="str">
            <v>00021229P.11</v>
          </cell>
        </row>
        <row r="754">
          <cell r="K754" t="str">
            <v>00021229P.11</v>
          </cell>
        </row>
        <row r="755">
          <cell r="K755" t="str">
            <v>00021229P.11</v>
          </cell>
        </row>
        <row r="756">
          <cell r="K756" t="str">
            <v>00021229P.11</v>
          </cell>
        </row>
        <row r="757">
          <cell r="K757" t="str">
            <v>00021229P.11</v>
          </cell>
        </row>
        <row r="758">
          <cell r="K758" t="str">
            <v>00021230P.11</v>
          </cell>
        </row>
        <row r="759">
          <cell r="K759" t="str">
            <v>00021230P.11</v>
          </cell>
        </row>
        <row r="760">
          <cell r="K760" t="str">
            <v>00021230P.11</v>
          </cell>
        </row>
        <row r="761">
          <cell r="K761" t="str">
            <v>00021230P.11</v>
          </cell>
        </row>
        <row r="762">
          <cell r="K762" t="str">
            <v>00021230P.11</v>
          </cell>
        </row>
        <row r="763">
          <cell r="K763" t="str">
            <v>00021231P.11</v>
          </cell>
        </row>
        <row r="764">
          <cell r="K764" t="str">
            <v>00021231P.11</v>
          </cell>
        </row>
        <row r="765">
          <cell r="K765" t="str">
            <v>00021231P.11</v>
          </cell>
        </row>
        <row r="766">
          <cell r="K766" t="str">
            <v>00021231P.11</v>
          </cell>
        </row>
        <row r="767">
          <cell r="K767" t="str">
            <v>00021231P.11</v>
          </cell>
        </row>
        <row r="768">
          <cell r="K768" t="str">
            <v>00021231P.11</v>
          </cell>
        </row>
        <row r="769">
          <cell r="K769" t="str">
            <v>00021231P.11</v>
          </cell>
        </row>
        <row r="770">
          <cell r="K770" t="str">
            <v>00021231P.11</v>
          </cell>
        </row>
        <row r="771">
          <cell r="K771" t="str">
            <v>00021231P.11</v>
          </cell>
        </row>
        <row r="772">
          <cell r="K772" t="str">
            <v>00021231P.11</v>
          </cell>
        </row>
        <row r="773">
          <cell r="K773" t="str">
            <v>00021231P.11</v>
          </cell>
        </row>
        <row r="774">
          <cell r="K774" t="str">
            <v>00021232P.11</v>
          </cell>
        </row>
        <row r="775">
          <cell r="K775" t="str">
            <v>00021232P.11</v>
          </cell>
        </row>
        <row r="776">
          <cell r="K776" t="str">
            <v>00021232P.11</v>
          </cell>
        </row>
        <row r="777">
          <cell r="K777" t="str">
            <v>00021232P.11</v>
          </cell>
        </row>
        <row r="778">
          <cell r="K778" t="str">
            <v>00021232P.11</v>
          </cell>
        </row>
        <row r="779">
          <cell r="K779" t="str">
            <v>00021232P.11</v>
          </cell>
        </row>
        <row r="780">
          <cell r="K780" t="str">
            <v>00021232P.11</v>
          </cell>
        </row>
        <row r="781">
          <cell r="K781" t="str">
            <v>00021232P.11</v>
          </cell>
        </row>
        <row r="782">
          <cell r="K782" t="str">
            <v>00021232P.11</v>
          </cell>
        </row>
        <row r="783">
          <cell r="K783" t="str">
            <v>00021233P.11</v>
          </cell>
        </row>
        <row r="784">
          <cell r="K784" t="str">
            <v>00021233P.11</v>
          </cell>
        </row>
        <row r="785">
          <cell r="K785" t="str">
            <v>00021233P.11</v>
          </cell>
        </row>
        <row r="786">
          <cell r="K786" t="str">
            <v>00021233P.11</v>
          </cell>
        </row>
        <row r="787">
          <cell r="K787" t="str">
            <v>00021233P.11</v>
          </cell>
        </row>
        <row r="788">
          <cell r="K788" t="str">
            <v>00021234P.11</v>
          </cell>
        </row>
        <row r="789">
          <cell r="K789" t="str">
            <v>00021234P.11</v>
          </cell>
        </row>
        <row r="790">
          <cell r="K790" t="str">
            <v>00021234P.11</v>
          </cell>
        </row>
        <row r="791">
          <cell r="K791" t="str">
            <v>00021234P.11</v>
          </cell>
        </row>
        <row r="792">
          <cell r="K792" t="str">
            <v>00021234P.11</v>
          </cell>
        </row>
        <row r="793">
          <cell r="K793" t="str">
            <v>00021234P.11</v>
          </cell>
        </row>
        <row r="794">
          <cell r="K794" t="str">
            <v>00021234P.11</v>
          </cell>
        </row>
        <row r="795">
          <cell r="K795" t="str">
            <v>00021234P.11</v>
          </cell>
        </row>
        <row r="796">
          <cell r="K796" t="str">
            <v>00021234P.11</v>
          </cell>
        </row>
        <row r="797">
          <cell r="K797" t="str">
            <v>00021235P.11</v>
          </cell>
        </row>
        <row r="798">
          <cell r="K798" t="str">
            <v>00021235P.11</v>
          </cell>
        </row>
        <row r="799">
          <cell r="K799" t="str">
            <v>00021235P.11</v>
          </cell>
        </row>
        <row r="800">
          <cell r="K800" t="str">
            <v>00021235P.11</v>
          </cell>
        </row>
        <row r="801">
          <cell r="K801" t="str">
            <v>00021236P.11</v>
          </cell>
        </row>
        <row r="802">
          <cell r="K802" t="str">
            <v>00021236P.11</v>
          </cell>
        </row>
        <row r="803">
          <cell r="K803" t="str">
            <v>00021236P.11</v>
          </cell>
        </row>
        <row r="804">
          <cell r="K804" t="str">
            <v>00021236P.11</v>
          </cell>
        </row>
        <row r="805">
          <cell r="K805" t="str">
            <v>00021236P.11</v>
          </cell>
        </row>
        <row r="806">
          <cell r="K806" t="str">
            <v>00021236P.11</v>
          </cell>
        </row>
        <row r="807">
          <cell r="K807" t="str">
            <v>00021253P.11</v>
          </cell>
        </row>
        <row r="808">
          <cell r="K808" t="str">
            <v>00021253P.11</v>
          </cell>
        </row>
        <row r="809">
          <cell r="K809" t="str">
            <v>00021224P.11</v>
          </cell>
        </row>
        <row r="810">
          <cell r="K810" t="str">
            <v>00021206P.11</v>
          </cell>
        </row>
        <row r="811">
          <cell r="K811" t="str">
            <v>00021206P.11</v>
          </cell>
        </row>
        <row r="812">
          <cell r="K812" t="str">
            <v>00021214P.11</v>
          </cell>
        </row>
        <row r="813">
          <cell r="K813" t="str">
            <v>00021228P.11</v>
          </cell>
        </row>
        <row r="814">
          <cell r="K814" t="str">
            <v>00021228P.11</v>
          </cell>
        </row>
        <row r="815">
          <cell r="K815" t="str">
            <v>00021228P.11</v>
          </cell>
        </row>
        <row r="816">
          <cell r="K816" t="str">
            <v>00021228P.11</v>
          </cell>
        </row>
        <row r="817">
          <cell r="K817" t="str">
            <v>00021230P.11</v>
          </cell>
        </row>
        <row r="818">
          <cell r="K818" t="str">
            <v>00021230P.11</v>
          </cell>
        </row>
        <row r="819">
          <cell r="K819" t="str">
            <v>00021230P.11</v>
          </cell>
        </row>
        <row r="820">
          <cell r="K820" t="str">
            <v>00021257P.11</v>
          </cell>
        </row>
        <row r="821">
          <cell r="K821" t="str">
            <v>00021258P.11</v>
          </cell>
        </row>
        <row r="822">
          <cell r="K822" t="str">
            <v>00021217P.11</v>
          </cell>
        </row>
        <row r="823">
          <cell r="K823" t="str">
            <v>00021249P.11</v>
          </cell>
        </row>
        <row r="824">
          <cell r="K824" t="str">
            <v>00021215P.11</v>
          </cell>
        </row>
        <row r="825">
          <cell r="K825" t="str">
            <v>00021221P.11</v>
          </cell>
        </row>
        <row r="826">
          <cell r="K826" t="str">
            <v>00021222P.11</v>
          </cell>
        </row>
        <row r="827">
          <cell r="K827" t="str">
            <v>00021225P.11</v>
          </cell>
        </row>
        <row r="828">
          <cell r="K828" t="str">
            <v>00021228P.11</v>
          </cell>
        </row>
        <row r="829">
          <cell r="K829" t="str">
            <v>00021228P.11</v>
          </cell>
        </row>
        <row r="830">
          <cell r="K830" t="str">
            <v>00021231P.11</v>
          </cell>
        </row>
        <row r="831">
          <cell r="K831" t="str">
            <v>00021231P.11</v>
          </cell>
        </row>
        <row r="832">
          <cell r="K832" t="str">
            <v>00021232P.11</v>
          </cell>
        </row>
        <row r="833">
          <cell r="K833" t="str">
            <v>00021253P.11</v>
          </cell>
        </row>
        <row r="834">
          <cell r="K834" t="str">
            <v>00021213P.11</v>
          </cell>
        </row>
        <row r="835">
          <cell r="K835" t="str">
            <v>00021220P.11</v>
          </cell>
        </row>
        <row r="836">
          <cell r="K836" t="str">
            <v>00021221P.11</v>
          </cell>
        </row>
        <row r="837">
          <cell r="K837" t="str">
            <v>00021221P.11</v>
          </cell>
        </row>
        <row r="838">
          <cell r="K838" t="str">
            <v>00021222P.11</v>
          </cell>
        </row>
        <row r="839">
          <cell r="K839" t="str">
            <v>00021222P.11</v>
          </cell>
        </row>
        <row r="840">
          <cell r="K840" t="str">
            <v>00021222P.11</v>
          </cell>
        </row>
        <row r="841">
          <cell r="K841" t="str">
            <v>00021224P.11</v>
          </cell>
        </row>
        <row r="842">
          <cell r="K842" t="str">
            <v>00021231P.11</v>
          </cell>
        </row>
        <row r="843">
          <cell r="K843" t="str">
            <v>00021233P.11</v>
          </cell>
        </row>
        <row r="844">
          <cell r="K844" t="str">
            <v>00021234P.11</v>
          </cell>
        </row>
        <row r="845">
          <cell r="K845" t="str">
            <v>00021258P.11</v>
          </cell>
        </row>
        <row r="846">
          <cell r="K846" t="str">
            <v>00021253P.11</v>
          </cell>
        </row>
        <row r="847">
          <cell r="K847" t="str">
            <v>00021253P.11</v>
          </cell>
        </row>
        <row r="848">
          <cell r="K848" t="str">
            <v>00021210P.11</v>
          </cell>
        </row>
        <row r="849">
          <cell r="K849" t="str">
            <v>00021210P.11</v>
          </cell>
        </row>
        <row r="850">
          <cell r="K850" t="str">
            <v>00021210P.11</v>
          </cell>
        </row>
        <row r="851">
          <cell r="K851" t="str">
            <v>00021212P.11</v>
          </cell>
        </row>
        <row r="852">
          <cell r="K852" t="str">
            <v>00021212P.11</v>
          </cell>
        </row>
        <row r="853">
          <cell r="K853" t="str">
            <v>00021212P.11</v>
          </cell>
        </row>
        <row r="854">
          <cell r="K854" t="str">
            <v>00021212P.11</v>
          </cell>
        </row>
        <row r="855">
          <cell r="K855" t="str">
            <v>00021213P.11</v>
          </cell>
        </row>
        <row r="856">
          <cell r="K856" t="str">
            <v>00021213P.11</v>
          </cell>
        </row>
        <row r="857">
          <cell r="K857" t="str">
            <v>00021213P.11</v>
          </cell>
        </row>
        <row r="858">
          <cell r="K858" t="str">
            <v>00021213P.11</v>
          </cell>
        </row>
        <row r="859">
          <cell r="K859" t="str">
            <v>00021217P.11</v>
          </cell>
        </row>
        <row r="860">
          <cell r="K860" t="str">
            <v>00021217P.11</v>
          </cell>
        </row>
        <row r="861">
          <cell r="K861" t="str">
            <v>00021217P.11</v>
          </cell>
        </row>
        <row r="862">
          <cell r="K862" t="str">
            <v>00021217P.11</v>
          </cell>
        </row>
        <row r="863">
          <cell r="K863" t="str">
            <v>00021217P.11</v>
          </cell>
        </row>
        <row r="864">
          <cell r="K864" t="str">
            <v>00021220P.11</v>
          </cell>
        </row>
        <row r="865">
          <cell r="K865" t="str">
            <v>00021220P.11</v>
          </cell>
        </row>
        <row r="866">
          <cell r="K866" t="str">
            <v>00021221P.11</v>
          </cell>
        </row>
        <row r="867">
          <cell r="K867" t="str">
            <v>00021221P.11</v>
          </cell>
        </row>
        <row r="868">
          <cell r="K868" t="str">
            <v>00021226P.11</v>
          </cell>
        </row>
        <row r="869">
          <cell r="K869" t="str">
            <v>00021226P.11</v>
          </cell>
        </row>
        <row r="870">
          <cell r="K870" t="str">
            <v>00021226P.11</v>
          </cell>
        </row>
        <row r="871">
          <cell r="K871" t="str">
            <v>00021228P.11</v>
          </cell>
        </row>
        <row r="872">
          <cell r="K872" t="str">
            <v>00021228P.11</v>
          </cell>
        </row>
        <row r="873">
          <cell r="K873" t="str">
            <v>00021228P.11</v>
          </cell>
        </row>
        <row r="874">
          <cell r="K874" t="str">
            <v>00021228P.11</v>
          </cell>
        </row>
        <row r="875">
          <cell r="K875" t="str">
            <v>00021230P.11</v>
          </cell>
        </row>
        <row r="876">
          <cell r="K876" t="str">
            <v>00021230P.11</v>
          </cell>
        </row>
        <row r="877">
          <cell r="K877" t="str">
            <v>00021230P.11</v>
          </cell>
        </row>
        <row r="878">
          <cell r="K878" t="str">
            <v>00021231P.11</v>
          </cell>
        </row>
        <row r="879">
          <cell r="K879" t="str">
            <v>00021231P.11</v>
          </cell>
        </row>
        <row r="880">
          <cell r="K880" t="str">
            <v>00021231P.11</v>
          </cell>
        </row>
        <row r="881">
          <cell r="K881" t="str">
            <v>00021231P.11</v>
          </cell>
        </row>
        <row r="882">
          <cell r="K882" t="str">
            <v>00021231P.11</v>
          </cell>
        </row>
        <row r="883">
          <cell r="K883" t="str">
            <v>00021231P.11</v>
          </cell>
        </row>
        <row r="884">
          <cell r="K884" t="str">
            <v>00021236P.11</v>
          </cell>
        </row>
        <row r="885">
          <cell r="K885" t="str">
            <v>00021236P.11</v>
          </cell>
        </row>
        <row r="886">
          <cell r="K886" t="str">
            <v>00021236P.11</v>
          </cell>
        </row>
        <row r="887">
          <cell r="K887" t="str">
            <v>00021236P.11</v>
          </cell>
        </row>
        <row r="888">
          <cell r="K888" t="str">
            <v>00021236P.11</v>
          </cell>
        </row>
        <row r="889">
          <cell r="K889" t="str">
            <v>00021236P.11</v>
          </cell>
        </row>
        <row r="890">
          <cell r="K890" t="str">
            <v>00021236P.11</v>
          </cell>
        </row>
        <row r="891">
          <cell r="K891" t="str">
            <v>00021236P.11</v>
          </cell>
        </row>
        <row r="892">
          <cell r="K892" t="str">
            <v>00021236P.11</v>
          </cell>
        </row>
        <row r="893">
          <cell r="K893" t="str">
            <v>00021240P.11</v>
          </cell>
        </row>
        <row r="894">
          <cell r="K894" t="str">
            <v>00021240P.11</v>
          </cell>
        </row>
        <row r="895">
          <cell r="K895" t="str">
            <v>00021245P.11</v>
          </cell>
        </row>
        <row r="896">
          <cell r="K896" t="str">
            <v>00021249P.11</v>
          </cell>
        </row>
        <row r="897">
          <cell r="K897" t="str">
            <v>00021243P.11</v>
          </cell>
        </row>
        <row r="898">
          <cell r="K898" t="str">
            <v>00021243P.11</v>
          </cell>
        </row>
        <row r="899">
          <cell r="K899" t="str">
            <v>00021243P.11</v>
          </cell>
        </row>
        <row r="900">
          <cell r="K900" t="str">
            <v>00021248P.11</v>
          </cell>
        </row>
        <row r="901">
          <cell r="K901" t="str">
            <v>00021248P.11</v>
          </cell>
        </row>
        <row r="902">
          <cell r="K902" t="str">
            <v>00021248P.11</v>
          </cell>
        </row>
        <row r="903">
          <cell r="K903" t="str">
            <v>00021257P.11</v>
          </cell>
        </row>
        <row r="904">
          <cell r="K904" t="str">
            <v>00021209P.11</v>
          </cell>
        </row>
        <row r="905">
          <cell r="K905" t="str">
            <v>00021206P.11</v>
          </cell>
        </row>
        <row r="906">
          <cell r="K906" t="str">
            <v>00021206P.11</v>
          </cell>
        </row>
        <row r="907">
          <cell r="K907" t="str">
            <v>00021206P.11</v>
          </cell>
        </row>
        <row r="908">
          <cell r="K908" t="str">
            <v>00021206P.11</v>
          </cell>
        </row>
        <row r="909">
          <cell r="K909" t="str">
            <v>00021207P.11</v>
          </cell>
        </row>
        <row r="910">
          <cell r="K910" t="str">
            <v>00021207P.11</v>
          </cell>
        </row>
        <row r="911">
          <cell r="K911" t="str">
            <v>00021207P.11</v>
          </cell>
        </row>
        <row r="912">
          <cell r="K912" t="str">
            <v>00021210P.11</v>
          </cell>
        </row>
        <row r="913">
          <cell r="K913" t="str">
            <v>00021210P.11</v>
          </cell>
        </row>
        <row r="914">
          <cell r="K914" t="str">
            <v>00021210P.11</v>
          </cell>
        </row>
        <row r="915">
          <cell r="K915" t="str">
            <v>00021211P.11</v>
          </cell>
        </row>
        <row r="916">
          <cell r="K916" t="str">
            <v>00021211P.11</v>
          </cell>
        </row>
        <row r="917">
          <cell r="K917" t="str">
            <v>00021213P.11</v>
          </cell>
        </row>
        <row r="918">
          <cell r="K918" t="str">
            <v>00021213P.11</v>
          </cell>
        </row>
        <row r="919">
          <cell r="K919" t="str">
            <v>00021213P.11</v>
          </cell>
        </row>
        <row r="920">
          <cell r="K920" t="str">
            <v>00021213P.11</v>
          </cell>
        </row>
        <row r="921">
          <cell r="K921" t="str">
            <v>00021213P.11</v>
          </cell>
        </row>
        <row r="922">
          <cell r="K922" t="str">
            <v>00021213P.11</v>
          </cell>
        </row>
        <row r="923">
          <cell r="K923" t="str">
            <v>00021213P.11</v>
          </cell>
        </row>
        <row r="924">
          <cell r="K924" t="str">
            <v>00021216P.11</v>
          </cell>
        </row>
        <row r="925">
          <cell r="K925" t="str">
            <v>00021217P.11</v>
          </cell>
        </row>
        <row r="926">
          <cell r="K926" t="str">
            <v>00021217P.11</v>
          </cell>
        </row>
        <row r="927">
          <cell r="K927" t="str">
            <v>00021217P.11</v>
          </cell>
        </row>
        <row r="928">
          <cell r="K928" t="str">
            <v>00021217P.11</v>
          </cell>
        </row>
        <row r="929">
          <cell r="K929" t="str">
            <v>00021217P.11</v>
          </cell>
        </row>
        <row r="930">
          <cell r="K930" t="str">
            <v>00021218P.11</v>
          </cell>
        </row>
        <row r="931">
          <cell r="K931" t="str">
            <v>00021218P.11</v>
          </cell>
        </row>
        <row r="932">
          <cell r="K932" t="str">
            <v>00021220P.11</v>
          </cell>
        </row>
        <row r="933">
          <cell r="K933" t="str">
            <v>00021221P.11</v>
          </cell>
        </row>
        <row r="934">
          <cell r="K934" t="str">
            <v>00021221P.11</v>
          </cell>
        </row>
        <row r="935">
          <cell r="K935" t="str">
            <v>00021221P.11</v>
          </cell>
        </row>
        <row r="936">
          <cell r="K936" t="str">
            <v>00021221P.11</v>
          </cell>
        </row>
        <row r="937">
          <cell r="K937" t="str">
            <v>00021222P.11</v>
          </cell>
        </row>
        <row r="938">
          <cell r="K938" t="str">
            <v>00021222P.11</v>
          </cell>
        </row>
        <row r="939">
          <cell r="K939" t="str">
            <v>00021222P.11</v>
          </cell>
        </row>
        <row r="940">
          <cell r="K940" t="str">
            <v>00021222P.11</v>
          </cell>
        </row>
        <row r="941">
          <cell r="K941" t="str">
            <v>00021222P.11</v>
          </cell>
        </row>
        <row r="942">
          <cell r="K942" t="str">
            <v>00021223P.11</v>
          </cell>
        </row>
        <row r="943">
          <cell r="K943" t="str">
            <v>00021223P.11</v>
          </cell>
        </row>
        <row r="944">
          <cell r="K944" t="str">
            <v>00021223P.11</v>
          </cell>
        </row>
        <row r="945">
          <cell r="K945" t="str">
            <v>00021223P.11</v>
          </cell>
        </row>
        <row r="946">
          <cell r="K946" t="str">
            <v>00021224P.11</v>
          </cell>
        </row>
        <row r="947">
          <cell r="K947" t="str">
            <v>00021225P.11</v>
          </cell>
        </row>
        <row r="948">
          <cell r="K948" t="str">
            <v>00021225P.11</v>
          </cell>
        </row>
        <row r="949">
          <cell r="K949" t="str">
            <v>00021225P.11</v>
          </cell>
        </row>
        <row r="950">
          <cell r="K950" t="str">
            <v>00021226P.11</v>
          </cell>
        </row>
        <row r="951">
          <cell r="K951" t="str">
            <v>00021226P.11</v>
          </cell>
        </row>
        <row r="952">
          <cell r="K952" t="str">
            <v>00021227P.11</v>
          </cell>
        </row>
        <row r="953">
          <cell r="K953" t="str">
            <v>00021227P.11</v>
          </cell>
        </row>
        <row r="954">
          <cell r="K954" t="str">
            <v>00021228P.11</v>
          </cell>
        </row>
        <row r="955">
          <cell r="K955" t="str">
            <v>00021228P.11</v>
          </cell>
        </row>
        <row r="956">
          <cell r="K956" t="str">
            <v>00021228P.11</v>
          </cell>
        </row>
        <row r="957">
          <cell r="K957" t="str">
            <v>00021228P.11</v>
          </cell>
        </row>
        <row r="958">
          <cell r="K958" t="str">
            <v>00021228P.11</v>
          </cell>
        </row>
        <row r="959">
          <cell r="K959" t="str">
            <v>00021228P.11</v>
          </cell>
        </row>
        <row r="960">
          <cell r="K960" t="str">
            <v>00021228P.11</v>
          </cell>
        </row>
        <row r="961">
          <cell r="K961" t="str">
            <v>00021228P.11</v>
          </cell>
        </row>
        <row r="962">
          <cell r="K962" t="str">
            <v>00021228P.11</v>
          </cell>
        </row>
        <row r="963">
          <cell r="K963" t="str">
            <v>00021228P.11</v>
          </cell>
        </row>
        <row r="964">
          <cell r="K964" t="str">
            <v>00021228P.11</v>
          </cell>
        </row>
        <row r="965">
          <cell r="K965" t="str">
            <v>00021228P.11</v>
          </cell>
        </row>
        <row r="966">
          <cell r="K966" t="str">
            <v>00021228P.11</v>
          </cell>
        </row>
        <row r="967">
          <cell r="K967" t="str">
            <v>00021228P.11</v>
          </cell>
        </row>
        <row r="968">
          <cell r="K968" t="str">
            <v>00021228P.11</v>
          </cell>
        </row>
        <row r="969">
          <cell r="K969" t="str">
            <v>00021228P.11</v>
          </cell>
        </row>
        <row r="970">
          <cell r="K970" t="str">
            <v>00021229P.11</v>
          </cell>
        </row>
        <row r="971">
          <cell r="K971" t="str">
            <v>00021229P.11</v>
          </cell>
        </row>
        <row r="972">
          <cell r="K972" t="str">
            <v>00021229P.11</v>
          </cell>
        </row>
        <row r="973">
          <cell r="K973" t="str">
            <v>00021229P.11</v>
          </cell>
        </row>
        <row r="974">
          <cell r="K974" t="str">
            <v>00021230P.11</v>
          </cell>
        </row>
        <row r="975">
          <cell r="K975" t="str">
            <v>00021230P.11</v>
          </cell>
        </row>
        <row r="976">
          <cell r="K976" t="str">
            <v>00021231P.11</v>
          </cell>
        </row>
        <row r="977">
          <cell r="K977" t="str">
            <v>00021231P.11</v>
          </cell>
        </row>
        <row r="978">
          <cell r="K978" t="str">
            <v>00021231P.11</v>
          </cell>
        </row>
        <row r="979">
          <cell r="K979" t="str">
            <v>00021231P.11</v>
          </cell>
        </row>
        <row r="980">
          <cell r="K980" t="str">
            <v>00021231P.11</v>
          </cell>
        </row>
        <row r="981">
          <cell r="K981" t="str">
            <v>00021231P.11</v>
          </cell>
        </row>
        <row r="982">
          <cell r="K982" t="str">
            <v>00021232P.11</v>
          </cell>
        </row>
        <row r="983">
          <cell r="K983" t="str">
            <v>00021232P.11</v>
          </cell>
        </row>
        <row r="984">
          <cell r="K984" t="str">
            <v>00021232P.11</v>
          </cell>
        </row>
        <row r="985">
          <cell r="K985" t="str">
            <v>00021232P.11</v>
          </cell>
        </row>
        <row r="986">
          <cell r="K986" t="str">
            <v>00021232P.11</v>
          </cell>
        </row>
        <row r="987">
          <cell r="K987" t="str">
            <v>00021232P.11</v>
          </cell>
        </row>
        <row r="988">
          <cell r="K988" t="str">
            <v>00021232P.11</v>
          </cell>
        </row>
        <row r="989">
          <cell r="K989" t="str">
            <v>00021232P.11</v>
          </cell>
        </row>
        <row r="990">
          <cell r="K990" t="str">
            <v>00021233P.11</v>
          </cell>
        </row>
        <row r="991">
          <cell r="K991" t="str">
            <v>00021233P.11</v>
          </cell>
        </row>
        <row r="992">
          <cell r="K992" t="str">
            <v>00021233P.11</v>
          </cell>
        </row>
        <row r="993">
          <cell r="K993" t="str">
            <v>00021233P.11</v>
          </cell>
        </row>
        <row r="994">
          <cell r="K994" t="str">
            <v>00021233P.11</v>
          </cell>
        </row>
        <row r="995">
          <cell r="K995" t="str">
            <v>00021233P.11</v>
          </cell>
        </row>
        <row r="996">
          <cell r="K996" t="str">
            <v>00021233P.11</v>
          </cell>
        </row>
        <row r="997">
          <cell r="K997" t="str">
            <v>00021234P.11</v>
          </cell>
        </row>
        <row r="998">
          <cell r="K998" t="str">
            <v>00021234P.11</v>
          </cell>
        </row>
        <row r="999">
          <cell r="K999" t="str">
            <v>00021234P.11</v>
          </cell>
        </row>
        <row r="1000">
          <cell r="K1000" t="str">
            <v>00021234P.11</v>
          </cell>
        </row>
        <row r="1001">
          <cell r="K1001" t="str">
            <v>00021234P.11</v>
          </cell>
        </row>
        <row r="1002">
          <cell r="K1002" t="str">
            <v>00021235P.11</v>
          </cell>
        </row>
        <row r="1003">
          <cell r="K1003" t="str">
            <v>00021235P.11</v>
          </cell>
        </row>
        <row r="1004">
          <cell r="K1004" t="str">
            <v>00021235P.11</v>
          </cell>
        </row>
        <row r="1005">
          <cell r="K1005" t="str">
            <v>00021235P.11</v>
          </cell>
        </row>
        <row r="1006">
          <cell r="K1006" t="str">
            <v>00021235P.11</v>
          </cell>
        </row>
        <row r="1007">
          <cell r="K1007" t="str">
            <v>00021236P.11</v>
          </cell>
        </row>
        <row r="1008">
          <cell r="K1008" t="str">
            <v>00021236P.11</v>
          </cell>
        </row>
        <row r="1009">
          <cell r="K1009" t="str">
            <v>00021239P.11</v>
          </cell>
        </row>
        <row r="1010">
          <cell r="K1010" t="str">
            <v>00021240P.11</v>
          </cell>
        </row>
        <row r="1011">
          <cell r="K1011" t="str">
            <v>00021245P.11</v>
          </cell>
        </row>
        <row r="1012">
          <cell r="K1012" t="str">
            <v>00021245P.11</v>
          </cell>
        </row>
        <row r="1013">
          <cell r="K1013" t="str">
            <v>00021253P.11</v>
          </cell>
        </row>
        <row r="1014">
          <cell r="K1014" t="str">
            <v>00021253P.11</v>
          </cell>
        </row>
        <row r="1015">
          <cell r="K1015" t="str">
            <v>00021257P.11</v>
          </cell>
        </row>
        <row r="1016">
          <cell r="K1016" t="str">
            <v>00021259P.11</v>
          </cell>
        </row>
        <row r="1017">
          <cell r="K1017" t="str">
            <v>00021259P.11</v>
          </cell>
        </row>
        <row r="1018">
          <cell r="K1018" t="str">
            <v>00021259P.11</v>
          </cell>
        </row>
        <row r="1019">
          <cell r="K1019" t="str">
            <v>00021228P.11</v>
          </cell>
        </row>
        <row r="1020">
          <cell r="K1020" t="str">
            <v>00021235P.11</v>
          </cell>
        </row>
        <row r="1021">
          <cell r="K1021" t="str">
            <v>00021222P.11</v>
          </cell>
        </row>
        <row r="1022">
          <cell r="K1022" t="str">
            <v>00021231P.11</v>
          </cell>
        </row>
        <row r="1023">
          <cell r="K1023" t="str">
            <v>00021232P.11</v>
          </cell>
        </row>
        <row r="1024">
          <cell r="K1024" t="str">
            <v>00021243P.11</v>
          </cell>
        </row>
        <row r="1025">
          <cell r="K1025" t="str">
            <v>00021257P.13</v>
          </cell>
        </row>
        <row r="1026">
          <cell r="K1026" t="str">
            <v>00021254P.11</v>
          </cell>
        </row>
        <row r="1027">
          <cell r="K1027" t="str">
            <v>00021210P.11</v>
          </cell>
        </row>
        <row r="1028">
          <cell r="K1028" t="str">
            <v>00021210P.11</v>
          </cell>
        </row>
        <row r="1029">
          <cell r="K1029" t="str">
            <v>00021202P.12</v>
          </cell>
        </row>
        <row r="1030">
          <cell r="K1030" t="str">
            <v>00021210P.11</v>
          </cell>
        </row>
        <row r="1031">
          <cell r="K1031" t="str">
            <v>00021231P.11</v>
          </cell>
        </row>
        <row r="1032">
          <cell r="K1032" t="str">
            <v>00021211P.11</v>
          </cell>
        </row>
        <row r="1033">
          <cell r="K1033" t="str">
            <v>00021213P.11</v>
          </cell>
        </row>
        <row r="1034">
          <cell r="K1034" t="str">
            <v>00021251P.11</v>
          </cell>
        </row>
        <row r="1035">
          <cell r="K1035" t="str">
            <v>00021251P.11</v>
          </cell>
        </row>
        <row r="1036">
          <cell r="K1036" t="str">
            <v>00021251P.11</v>
          </cell>
        </row>
        <row r="1037">
          <cell r="K1037" t="str">
            <v>00021251P.11</v>
          </cell>
        </row>
        <row r="1038">
          <cell r="K1038" t="str">
            <v>00021254P.11</v>
          </cell>
        </row>
        <row r="1039">
          <cell r="K1039" t="str">
            <v>00021243P.11</v>
          </cell>
        </row>
        <row r="1040">
          <cell r="K1040" t="str">
            <v>00021249P.11</v>
          </cell>
        </row>
        <row r="1041">
          <cell r="K1041" t="str">
            <v>00021249P.11</v>
          </cell>
        </row>
        <row r="1042">
          <cell r="K1042" t="str">
            <v>00021253P.11</v>
          </cell>
        </row>
        <row r="1043">
          <cell r="K1043" t="str">
            <v>00021253P.11</v>
          </cell>
        </row>
        <row r="1044">
          <cell r="K1044" t="str">
            <v>00021257P.11</v>
          </cell>
        </row>
        <row r="1045">
          <cell r="K1045" t="str">
            <v>00021256P.13</v>
          </cell>
        </row>
        <row r="1046">
          <cell r="K1046" t="str">
            <v>00021254P.11</v>
          </cell>
        </row>
        <row r="1047">
          <cell r="K1047" t="str">
            <v>00021256P.11</v>
          </cell>
        </row>
        <row r="1048">
          <cell r="K1048" t="str">
            <v>00021256P.11</v>
          </cell>
        </row>
        <row r="1049">
          <cell r="K1049" t="str">
            <v>00021256P.11</v>
          </cell>
        </row>
        <row r="1050">
          <cell r="K1050" t="str">
            <v>00021256P.13</v>
          </cell>
        </row>
        <row r="1051">
          <cell r="K1051" t="str">
            <v>00021257P.11</v>
          </cell>
        </row>
        <row r="1052">
          <cell r="K1052" t="str">
            <v>00021238P.11</v>
          </cell>
        </row>
        <row r="1053">
          <cell r="K1053" t="str">
            <v>00021240P.11</v>
          </cell>
        </row>
        <row r="1054">
          <cell r="K1054" t="str">
            <v>00021210P.11</v>
          </cell>
        </row>
        <row r="1055">
          <cell r="K1055" t="str">
            <v>00021210P.11</v>
          </cell>
        </row>
        <row r="1056">
          <cell r="K1056" t="str">
            <v>00021210P.11</v>
          </cell>
        </row>
        <row r="1057">
          <cell r="K1057" t="str">
            <v>00021212P.11</v>
          </cell>
        </row>
        <row r="1058">
          <cell r="K1058" t="str">
            <v>00021217P.11</v>
          </cell>
        </row>
        <row r="1059">
          <cell r="K1059" t="str">
            <v>00021217P.11</v>
          </cell>
        </row>
        <row r="1060">
          <cell r="K1060" t="str">
            <v>00021217P.11</v>
          </cell>
        </row>
        <row r="1061">
          <cell r="K1061" t="str">
            <v>00021218P.11</v>
          </cell>
        </row>
        <row r="1062">
          <cell r="K1062" t="str">
            <v>00021220P.11</v>
          </cell>
        </row>
        <row r="1063">
          <cell r="K1063" t="str">
            <v>00021222P.11</v>
          </cell>
        </row>
        <row r="1064">
          <cell r="K1064" t="str">
            <v>00021223P.11</v>
          </cell>
        </row>
        <row r="1065">
          <cell r="K1065" t="str">
            <v>00021223P.11</v>
          </cell>
        </row>
        <row r="1066">
          <cell r="K1066" t="str">
            <v>00021224P.11</v>
          </cell>
        </row>
        <row r="1067">
          <cell r="K1067" t="str">
            <v>00021228P.11</v>
          </cell>
        </row>
        <row r="1068">
          <cell r="K1068" t="str">
            <v>00021228P.11</v>
          </cell>
        </row>
        <row r="1069">
          <cell r="K1069" t="str">
            <v>00021228P.11</v>
          </cell>
        </row>
        <row r="1070">
          <cell r="K1070" t="str">
            <v>00021229P.11</v>
          </cell>
        </row>
        <row r="1071">
          <cell r="K1071" t="str">
            <v>00021230P.11</v>
          </cell>
        </row>
        <row r="1072">
          <cell r="K1072" t="str">
            <v>00021230P.11</v>
          </cell>
        </row>
        <row r="1073">
          <cell r="K1073" t="str">
            <v>00021231P.11</v>
          </cell>
        </row>
        <row r="1074">
          <cell r="K1074" t="str">
            <v>00021232P.11</v>
          </cell>
        </row>
        <row r="1075">
          <cell r="K1075" t="str">
            <v>00021233P.11</v>
          </cell>
        </row>
        <row r="1076">
          <cell r="K1076" t="str">
            <v>00021234P.11</v>
          </cell>
        </row>
        <row r="1077">
          <cell r="K1077" t="str">
            <v>00021234P.11</v>
          </cell>
        </row>
        <row r="1078">
          <cell r="K1078" t="str">
            <v>00021236P.11</v>
          </cell>
        </row>
        <row r="1079">
          <cell r="K1079" t="str">
            <v>00021258P.11</v>
          </cell>
        </row>
        <row r="1080">
          <cell r="K1080" t="str">
            <v>00021253P.11</v>
          </cell>
        </row>
        <row r="1081">
          <cell r="K1081" t="str">
            <v>00021253P.11</v>
          </cell>
        </row>
        <row r="1082">
          <cell r="K1082" t="str">
            <v>00021259P.11</v>
          </cell>
        </row>
        <row r="1083">
          <cell r="K1083" t="str">
            <v>00021211P.11</v>
          </cell>
        </row>
        <row r="1084">
          <cell r="K1084" t="str">
            <v>00021229P.11</v>
          </cell>
        </row>
        <row r="1085">
          <cell r="K1085" t="str">
            <v>00021202P.11</v>
          </cell>
        </row>
        <row r="1086">
          <cell r="K1086" t="str">
            <v>00021202P.11</v>
          </cell>
        </row>
        <row r="1087">
          <cell r="K1087" t="str">
            <v>00021201P.11</v>
          </cell>
        </row>
        <row r="1088">
          <cell r="K1088" t="str">
            <v>00021217P.11</v>
          </cell>
        </row>
        <row r="1089">
          <cell r="K1089" t="str">
            <v>00021217P.11</v>
          </cell>
        </row>
        <row r="1090">
          <cell r="K1090" t="str">
            <v>00021246P.11</v>
          </cell>
        </row>
        <row r="1091">
          <cell r="K1091" t="str">
            <v>00021222P.11</v>
          </cell>
        </row>
        <row r="1092">
          <cell r="K1092" t="str">
            <v>00021245P.11</v>
          </cell>
        </row>
        <row r="1093">
          <cell r="K1093" t="str">
            <v>00021245P.11</v>
          </cell>
        </row>
        <row r="1094">
          <cell r="K1094" t="str">
            <v>00021245P.11</v>
          </cell>
        </row>
        <row r="1095">
          <cell r="K1095" t="str">
            <v>00021245P.11</v>
          </cell>
        </row>
        <row r="1096">
          <cell r="K1096" t="str">
            <v>00021245P.11</v>
          </cell>
        </row>
        <row r="1097">
          <cell r="K1097" t="str">
            <v>00021245P.11</v>
          </cell>
        </row>
        <row r="1098">
          <cell r="K1098" t="str">
            <v>00021250P.11</v>
          </cell>
        </row>
        <row r="1099">
          <cell r="K1099" t="str">
            <v>00021253P.11</v>
          </cell>
        </row>
        <row r="1100">
          <cell r="K1100" t="str">
            <v>00021253P.11</v>
          </cell>
        </row>
        <row r="1101">
          <cell r="K1101" t="str">
            <v>00021245P.11</v>
          </cell>
        </row>
        <row r="1102">
          <cell r="K1102" t="str">
            <v>00021245P.11</v>
          </cell>
        </row>
        <row r="1103">
          <cell r="K1103" t="str">
            <v>00021245P.11</v>
          </cell>
        </row>
        <row r="1104">
          <cell r="K1104" t="str">
            <v>00021245P.11</v>
          </cell>
        </row>
        <row r="1105">
          <cell r="K1105" t="str">
            <v>00021245P.11</v>
          </cell>
        </row>
        <row r="1106">
          <cell r="K1106" t="str">
            <v>00021245P.11</v>
          </cell>
        </row>
        <row r="1107">
          <cell r="K1107" t="str">
            <v>00021245P.11</v>
          </cell>
        </row>
        <row r="1108">
          <cell r="K1108" t="str">
            <v>00021250P.11</v>
          </cell>
        </row>
        <row r="1109">
          <cell r="K1109" t="str">
            <v>00111148P.2</v>
          </cell>
        </row>
        <row r="1110">
          <cell r="K1110" t="str">
            <v>00111148P.2</v>
          </cell>
        </row>
        <row r="1111">
          <cell r="K1111" t="str">
            <v>00111148P.2</v>
          </cell>
        </row>
        <row r="1112">
          <cell r="K1112" t="str">
            <v>00111148P.2</v>
          </cell>
        </row>
        <row r="1113">
          <cell r="K1113" t="str">
            <v>00111148P.2</v>
          </cell>
        </row>
        <row r="1114">
          <cell r="K1114" t="str">
            <v>00111148P.2</v>
          </cell>
        </row>
        <row r="1115">
          <cell r="K1115" t="str">
            <v>00111148P.2</v>
          </cell>
        </row>
        <row r="1116">
          <cell r="K1116" t="str">
            <v>00111148P.2</v>
          </cell>
        </row>
        <row r="1117">
          <cell r="K1117" t="str">
            <v>00111148P.2</v>
          </cell>
        </row>
        <row r="1118">
          <cell r="K1118" t="str">
            <v>00111148P.2</v>
          </cell>
        </row>
        <row r="1119">
          <cell r="K1119" t="str">
            <v>00111148P.2</v>
          </cell>
        </row>
        <row r="1120">
          <cell r="K1120" t="str">
            <v>00111143P.2</v>
          </cell>
        </row>
        <row r="1121">
          <cell r="K1121" t="str">
            <v>00111143P.2</v>
          </cell>
        </row>
        <row r="1122">
          <cell r="K1122" t="str">
            <v>00111143P.2</v>
          </cell>
        </row>
        <row r="1123">
          <cell r="K1123" t="str">
            <v>00111143P.2</v>
          </cell>
        </row>
        <row r="1124">
          <cell r="K1124" t="str">
            <v>00111143P.2</v>
          </cell>
        </row>
        <row r="1125">
          <cell r="K1125" t="str">
            <v>00111143P.2</v>
          </cell>
        </row>
        <row r="1126">
          <cell r="K1126" t="str">
            <v>00111143P.2</v>
          </cell>
        </row>
        <row r="1127">
          <cell r="K1127" t="str">
            <v>00111143P.2</v>
          </cell>
        </row>
        <row r="1128">
          <cell r="K1128" t="str">
            <v>00111143P.2</v>
          </cell>
        </row>
        <row r="1129">
          <cell r="K1129" t="str">
            <v>00111143P.2</v>
          </cell>
        </row>
        <row r="1130">
          <cell r="K1130" t="str">
            <v>00111143P.2</v>
          </cell>
        </row>
        <row r="1131">
          <cell r="K1131" t="str">
            <v>00111143P.2</v>
          </cell>
        </row>
        <row r="1132">
          <cell r="K1132" t="str">
            <v>00111143P.2</v>
          </cell>
        </row>
        <row r="1133">
          <cell r="K1133" t="str">
            <v>00111143P.2</v>
          </cell>
        </row>
        <row r="1134">
          <cell r="K1134" t="str">
            <v>00111143P.2</v>
          </cell>
        </row>
        <row r="1135">
          <cell r="K1135" t="str">
            <v>00111143P.2</v>
          </cell>
        </row>
        <row r="1136">
          <cell r="K1136" t="str">
            <v>00111143P.2</v>
          </cell>
        </row>
        <row r="1137">
          <cell r="K1137" t="str">
            <v>00111143P.2</v>
          </cell>
        </row>
        <row r="1138">
          <cell r="K1138" t="str">
            <v>00111143P.2</v>
          </cell>
        </row>
        <row r="1139">
          <cell r="K1139" t="str">
            <v>00111103P.2</v>
          </cell>
        </row>
        <row r="1140">
          <cell r="K1140" t="str">
            <v>00111103P.2</v>
          </cell>
        </row>
        <row r="1141">
          <cell r="K1141" t="str">
            <v>00111103P.2</v>
          </cell>
        </row>
        <row r="1142">
          <cell r="K1142" t="str">
            <v>00111103P.2</v>
          </cell>
        </row>
        <row r="1143">
          <cell r="K1143" t="str">
            <v>00111103P.2</v>
          </cell>
        </row>
        <row r="1144">
          <cell r="K1144" t="str">
            <v>00111103P.2</v>
          </cell>
        </row>
        <row r="1145">
          <cell r="K1145" t="str">
            <v>00111104P.2</v>
          </cell>
        </row>
        <row r="1146">
          <cell r="K1146" t="str">
            <v>00111104P.2</v>
          </cell>
        </row>
        <row r="1147">
          <cell r="K1147" t="str">
            <v>00111104P.2</v>
          </cell>
        </row>
        <row r="1148">
          <cell r="K1148" t="str">
            <v>00111105P.2</v>
          </cell>
        </row>
        <row r="1149">
          <cell r="K1149" t="str">
            <v>00111105P.2</v>
          </cell>
        </row>
        <row r="1150">
          <cell r="K1150" t="str">
            <v>00111138P.2</v>
          </cell>
        </row>
        <row r="1151">
          <cell r="K1151" t="str">
            <v>00111138P.2</v>
          </cell>
        </row>
        <row r="1152">
          <cell r="K1152" t="str">
            <v>00111138P.2</v>
          </cell>
        </row>
        <row r="1153">
          <cell r="K1153" t="str">
            <v>00111138P.2</v>
          </cell>
        </row>
        <row r="1154">
          <cell r="K1154" t="str">
            <v>00111138P.2</v>
          </cell>
        </row>
        <row r="1155">
          <cell r="K1155" t="str">
            <v>00111138P.2</v>
          </cell>
        </row>
        <row r="1156">
          <cell r="K1156" t="str">
            <v>00111138P.2</v>
          </cell>
        </row>
        <row r="1157">
          <cell r="K1157" t="str">
            <v>00111138P.2</v>
          </cell>
        </row>
        <row r="1158">
          <cell r="K1158" t="str">
            <v>00111138P.2</v>
          </cell>
        </row>
        <row r="1159">
          <cell r="K1159" t="str">
            <v>00111138P.2</v>
          </cell>
        </row>
        <row r="1160">
          <cell r="K1160" t="str">
            <v>00111138P.2</v>
          </cell>
        </row>
        <row r="1161">
          <cell r="K1161" t="str">
            <v>00111138P.2</v>
          </cell>
        </row>
        <row r="1162">
          <cell r="K1162" t="str">
            <v>00111138P.2</v>
          </cell>
        </row>
        <row r="1163">
          <cell r="K1163" t="str">
            <v>00111138P.2</v>
          </cell>
        </row>
        <row r="1164">
          <cell r="K1164" t="str">
            <v>00111138P.2</v>
          </cell>
        </row>
        <row r="1165">
          <cell r="K1165" t="str">
            <v>00111138P.2</v>
          </cell>
        </row>
        <row r="1166">
          <cell r="K1166" t="str">
            <v>00111138P.2</v>
          </cell>
        </row>
        <row r="1167">
          <cell r="K1167" t="str">
            <v>00111139P.2</v>
          </cell>
        </row>
        <row r="1168">
          <cell r="K1168" t="str">
            <v>00111139P.2</v>
          </cell>
        </row>
        <row r="1169">
          <cell r="K1169" t="str">
            <v>00111139P.2</v>
          </cell>
        </row>
        <row r="1170">
          <cell r="K1170" t="str">
            <v>00111158P.2</v>
          </cell>
        </row>
        <row r="1171">
          <cell r="K1171" t="str">
            <v>00111139P.2</v>
          </cell>
        </row>
        <row r="1172">
          <cell r="K1172" t="str">
            <v>00111139P.2</v>
          </cell>
        </row>
        <row r="1173">
          <cell r="K1173" t="str">
            <v>00111139P.2</v>
          </cell>
        </row>
        <row r="1174">
          <cell r="K1174" t="str">
            <v>00111139P.2</v>
          </cell>
        </row>
        <row r="1175">
          <cell r="K1175" t="str">
            <v>00111140P.2</v>
          </cell>
        </row>
        <row r="1176">
          <cell r="K1176" t="str">
            <v>00111140P.2</v>
          </cell>
        </row>
        <row r="1177">
          <cell r="K1177" t="str">
            <v>00111140P.2</v>
          </cell>
        </row>
        <row r="1178">
          <cell r="K1178" t="str">
            <v>00111140P.2</v>
          </cell>
        </row>
        <row r="1179">
          <cell r="K1179" t="str">
            <v>00111140P.2</v>
          </cell>
        </row>
        <row r="1180">
          <cell r="K1180" t="str">
            <v>00111140P.2</v>
          </cell>
        </row>
        <row r="1181">
          <cell r="K1181" t="str">
            <v>00111140P.2</v>
          </cell>
        </row>
        <row r="1182">
          <cell r="K1182" t="str">
            <v>00111140P.2</v>
          </cell>
        </row>
        <row r="1183">
          <cell r="K1183" t="str">
            <v>00111140P.2</v>
          </cell>
        </row>
        <row r="1184">
          <cell r="K1184" t="str">
            <v>00111140P.2</v>
          </cell>
        </row>
        <row r="1185">
          <cell r="K1185" t="str">
            <v>00111140P.2</v>
          </cell>
        </row>
        <row r="1186">
          <cell r="K1186" t="str">
            <v>00111140P.2</v>
          </cell>
        </row>
        <row r="1187">
          <cell r="K1187" t="str">
            <v>00111140P.2</v>
          </cell>
        </row>
        <row r="1188">
          <cell r="K1188" t="str">
            <v>00111140P.2</v>
          </cell>
        </row>
        <row r="1189">
          <cell r="K1189" t="str">
            <v>00111140P.2</v>
          </cell>
        </row>
        <row r="1190">
          <cell r="K1190" t="str">
            <v>00111140P.2</v>
          </cell>
        </row>
        <row r="1191">
          <cell r="K1191" t="str">
            <v>00111140P.2</v>
          </cell>
        </row>
        <row r="1192">
          <cell r="K1192" t="str">
            <v>00111158P.2</v>
          </cell>
        </row>
        <row r="1193">
          <cell r="K1193" t="str">
            <v>00111158P.2</v>
          </cell>
        </row>
        <row r="1194">
          <cell r="K1194" t="str">
            <v>00111158P.2</v>
          </cell>
        </row>
        <row r="1195">
          <cell r="K1195" t="str">
            <v>00111158P.2</v>
          </cell>
        </row>
        <row r="1196">
          <cell r="K1196" t="str">
            <v>00111158P.2</v>
          </cell>
        </row>
        <row r="1197">
          <cell r="K1197" t="str">
            <v>00111158P.2</v>
          </cell>
        </row>
        <row r="1198">
          <cell r="K1198" t="str">
            <v>00111158P.2</v>
          </cell>
        </row>
        <row r="1199">
          <cell r="K1199" t="str">
            <v>00111158P.2</v>
          </cell>
        </row>
        <row r="1200">
          <cell r="K1200" t="str">
            <v>00111158P.2</v>
          </cell>
        </row>
        <row r="1201">
          <cell r="K1201" t="str">
            <v>00111158P.2</v>
          </cell>
        </row>
        <row r="1202">
          <cell r="K1202" t="str">
            <v>00111158P.2</v>
          </cell>
        </row>
        <row r="1203">
          <cell r="K1203" t="str">
            <v>00111150P.2</v>
          </cell>
        </row>
        <row r="1204">
          <cell r="K1204" t="str">
            <v>00111150P.2</v>
          </cell>
        </row>
        <row r="1205">
          <cell r="K1205" t="str">
            <v>00111150P.2</v>
          </cell>
        </row>
        <row r="1206">
          <cell r="K1206" t="str">
            <v>00111150P.2</v>
          </cell>
        </row>
        <row r="1207">
          <cell r="K1207" t="str">
            <v>00111150P.2</v>
          </cell>
        </row>
        <row r="1208">
          <cell r="K1208" t="str">
            <v>00111150P.2</v>
          </cell>
        </row>
        <row r="1209">
          <cell r="K1209" t="str">
            <v>00111150P.2</v>
          </cell>
        </row>
        <row r="1210">
          <cell r="K1210" t="str">
            <v>00111150P.2</v>
          </cell>
        </row>
        <row r="1211">
          <cell r="K1211" t="str">
            <v>00111102P.2</v>
          </cell>
        </row>
        <row r="1212">
          <cell r="K1212" t="str">
            <v>00111102P.2</v>
          </cell>
        </row>
        <row r="1213">
          <cell r="K1213" t="str">
            <v>00111102P.2</v>
          </cell>
        </row>
        <row r="1214">
          <cell r="K1214" t="str">
            <v>00111102P.2</v>
          </cell>
        </row>
        <row r="1215">
          <cell r="K1215" t="str">
            <v>00111102P.2</v>
          </cell>
        </row>
        <row r="1216">
          <cell r="K1216" t="str">
            <v>00111102P.2</v>
          </cell>
        </row>
        <row r="1217">
          <cell r="K1217" t="str">
            <v>00111102P.2</v>
          </cell>
        </row>
        <row r="1218">
          <cell r="K1218" t="str">
            <v>00111102P.2</v>
          </cell>
        </row>
        <row r="1219">
          <cell r="K1219" t="str">
            <v>00111102P.2</v>
          </cell>
        </row>
        <row r="1220">
          <cell r="K1220" t="str">
            <v>00111102P.2</v>
          </cell>
        </row>
        <row r="1221">
          <cell r="K1221" t="str">
            <v>00111102P.2</v>
          </cell>
        </row>
        <row r="1222">
          <cell r="K1222" t="str">
            <v>00111102P.2</v>
          </cell>
        </row>
        <row r="1223">
          <cell r="K1223" t="str">
            <v>00111102P.2</v>
          </cell>
        </row>
        <row r="1224">
          <cell r="K1224" t="str">
            <v>00111102P.2</v>
          </cell>
        </row>
        <row r="1225">
          <cell r="K1225" t="str">
            <v>00111102P.2</v>
          </cell>
        </row>
        <row r="1226">
          <cell r="K1226" t="str">
            <v>00111102P.2</v>
          </cell>
        </row>
        <row r="1227">
          <cell r="K1227" t="str">
            <v>00111102P.2</v>
          </cell>
        </row>
        <row r="1228">
          <cell r="K1228" t="str">
            <v>00111102P.2</v>
          </cell>
        </row>
        <row r="1229">
          <cell r="K1229" t="str">
            <v>00111102P.2</v>
          </cell>
        </row>
        <row r="1230">
          <cell r="K1230" t="str">
            <v>00111102P.2</v>
          </cell>
        </row>
        <row r="1231">
          <cell r="K1231" t="str">
            <v>00111102P.2</v>
          </cell>
        </row>
        <row r="1232">
          <cell r="K1232" t="str">
            <v>00111102P.2</v>
          </cell>
        </row>
        <row r="1233">
          <cell r="K1233" t="str">
            <v>00111102P.2</v>
          </cell>
        </row>
        <row r="1234">
          <cell r="K1234" t="str">
            <v>00111102P.2</v>
          </cell>
        </row>
        <row r="1235">
          <cell r="K1235" t="str">
            <v>00111102P.2</v>
          </cell>
        </row>
        <row r="1236">
          <cell r="K1236" t="str">
            <v>00111102P.2</v>
          </cell>
        </row>
        <row r="1237">
          <cell r="K1237" t="str">
            <v>00111102P.2</v>
          </cell>
        </row>
        <row r="1238">
          <cell r="K1238" t="str">
            <v>00111102P.2</v>
          </cell>
        </row>
        <row r="1239">
          <cell r="K1239" t="str">
            <v>00111102P.2</v>
          </cell>
        </row>
        <row r="1240">
          <cell r="K1240" t="str">
            <v>00111152P.2</v>
          </cell>
        </row>
        <row r="1241">
          <cell r="K1241" t="str">
            <v>00111152P.2</v>
          </cell>
        </row>
        <row r="1242">
          <cell r="K1242" t="str">
            <v>00111152P.2</v>
          </cell>
        </row>
        <row r="1243">
          <cell r="K1243" t="str">
            <v>00111143P.2</v>
          </cell>
        </row>
        <row r="1244">
          <cell r="K1244" t="str">
            <v>00111143P.2</v>
          </cell>
        </row>
        <row r="1245">
          <cell r="K1245" t="str">
            <v>00111123P.2</v>
          </cell>
        </row>
        <row r="1246">
          <cell r="K1246" t="str">
            <v>00111123P.2</v>
          </cell>
        </row>
        <row r="1247">
          <cell r="K1247" t="str">
            <v>00111123P.2</v>
          </cell>
        </row>
        <row r="1248">
          <cell r="K1248" t="str">
            <v>00111123P.2</v>
          </cell>
        </row>
        <row r="1249">
          <cell r="K1249" t="str">
            <v>00111135P.2</v>
          </cell>
        </row>
        <row r="1250">
          <cell r="K1250" t="str">
            <v>00111135P.2</v>
          </cell>
        </row>
        <row r="1251">
          <cell r="K1251" t="str">
            <v>00111135P.2</v>
          </cell>
        </row>
        <row r="1252">
          <cell r="K1252" t="str">
            <v>00111135P.2</v>
          </cell>
        </row>
        <row r="1253">
          <cell r="K1253" t="str">
            <v>00111135P.2</v>
          </cell>
        </row>
        <row r="1254">
          <cell r="K1254" t="str">
            <v>00111136P.2</v>
          </cell>
        </row>
        <row r="1255">
          <cell r="K1255" t="str">
            <v>00111136P.2</v>
          </cell>
        </row>
        <row r="1256">
          <cell r="K1256" t="str">
            <v>00111136P.2</v>
          </cell>
        </row>
        <row r="1257">
          <cell r="K1257" t="str">
            <v>00111128P.2</v>
          </cell>
        </row>
        <row r="1258">
          <cell r="K1258" t="str">
            <v>00111153P.2</v>
          </cell>
        </row>
        <row r="1259">
          <cell r="K1259" t="str">
            <v>00111153P.2</v>
          </cell>
        </row>
        <row r="1260">
          <cell r="K1260" t="str">
            <v>00111153P.2</v>
          </cell>
        </row>
        <row r="1261">
          <cell r="K1261" t="str">
            <v>00111153P.2</v>
          </cell>
        </row>
        <row r="1262">
          <cell r="K1262" t="str">
            <v>00111153P.2</v>
          </cell>
        </row>
        <row r="1263">
          <cell r="K1263" t="str">
            <v>00111153P.2</v>
          </cell>
        </row>
        <row r="1264">
          <cell r="K1264" t="str">
            <v>00111153P.2</v>
          </cell>
        </row>
        <row r="1265">
          <cell r="K1265" t="str">
            <v>00111123P.2</v>
          </cell>
        </row>
        <row r="1266">
          <cell r="K1266" t="str">
            <v>00111110P.2</v>
          </cell>
        </row>
        <row r="1267">
          <cell r="K1267" t="str">
            <v>00111110P.2</v>
          </cell>
        </row>
        <row r="1268">
          <cell r="K1268" t="str">
            <v>00111110P.2</v>
          </cell>
        </row>
        <row r="1269">
          <cell r="K1269" t="str">
            <v>00111110P.2</v>
          </cell>
        </row>
        <row r="1270">
          <cell r="K1270" t="str">
            <v>00111110P.2</v>
          </cell>
        </row>
        <row r="1271">
          <cell r="K1271" t="str">
            <v>00111110P.2</v>
          </cell>
        </row>
        <row r="1272">
          <cell r="K1272" t="str">
            <v>00111110P.2</v>
          </cell>
        </row>
        <row r="1273">
          <cell r="K1273" t="str">
            <v>00111110P.2</v>
          </cell>
        </row>
        <row r="1274">
          <cell r="K1274" t="str">
            <v>00111118P.2</v>
          </cell>
        </row>
        <row r="1275">
          <cell r="K1275" t="str">
            <v>00111118P.2</v>
          </cell>
        </row>
        <row r="1276">
          <cell r="K1276" t="str">
            <v>00111126P.2</v>
          </cell>
        </row>
        <row r="1277">
          <cell r="K1277" t="str">
            <v>00111126P.2</v>
          </cell>
        </row>
        <row r="1278">
          <cell r="K1278" t="str">
            <v>00111126P.2</v>
          </cell>
        </row>
        <row r="1279">
          <cell r="K1279" t="str">
            <v>00111126P.2</v>
          </cell>
        </row>
        <row r="1280">
          <cell r="K1280" t="str">
            <v>00111126P.2</v>
          </cell>
        </row>
        <row r="1281">
          <cell r="K1281" t="str">
            <v>00111126P.2</v>
          </cell>
        </row>
        <row r="1282">
          <cell r="K1282" t="str">
            <v>00111126P.2</v>
          </cell>
        </row>
        <row r="1283">
          <cell r="K1283" t="str">
            <v>00111126P.2</v>
          </cell>
        </row>
        <row r="1284">
          <cell r="K1284" t="str">
            <v>00111134P.2</v>
          </cell>
        </row>
        <row r="1285">
          <cell r="K1285" t="str">
            <v>00111134P.2</v>
          </cell>
        </row>
        <row r="1286">
          <cell r="K1286" t="str">
            <v>00111134P.2</v>
          </cell>
        </row>
        <row r="1287">
          <cell r="K1287" t="str">
            <v>00111134P.2</v>
          </cell>
        </row>
        <row r="1288">
          <cell r="K1288" t="str">
            <v>00111134P.2</v>
          </cell>
        </row>
        <row r="1289">
          <cell r="K1289" t="str">
            <v>00111134P.2</v>
          </cell>
        </row>
        <row r="1290">
          <cell r="K1290" t="str">
            <v>00111134P.2</v>
          </cell>
        </row>
        <row r="1291">
          <cell r="K1291" t="str">
            <v>00111134P.2</v>
          </cell>
        </row>
        <row r="1292">
          <cell r="K1292" t="str">
            <v>00111134P.2</v>
          </cell>
        </row>
        <row r="1293">
          <cell r="K1293" t="str">
            <v>00111134P.2</v>
          </cell>
        </row>
        <row r="1294">
          <cell r="K1294" t="str">
            <v>00111143P.2</v>
          </cell>
        </row>
        <row r="1295">
          <cell r="K1295" t="str">
            <v>00111143P.2</v>
          </cell>
        </row>
        <row r="1296">
          <cell r="K1296" t="str">
            <v>00111143P.2</v>
          </cell>
        </row>
        <row r="1297">
          <cell r="K1297" t="str">
            <v>00111145P.2</v>
          </cell>
        </row>
        <row r="1298">
          <cell r="K1298" t="str">
            <v>00111145P.2</v>
          </cell>
        </row>
        <row r="1299">
          <cell r="K1299" t="str">
            <v>00111145P.2</v>
          </cell>
        </row>
        <row r="1300">
          <cell r="K1300" t="str">
            <v>00111145P.2</v>
          </cell>
        </row>
        <row r="1301">
          <cell r="K1301" t="str">
            <v>00111145P.2</v>
          </cell>
        </row>
        <row r="1302">
          <cell r="K1302" t="str">
            <v>00111145P.2</v>
          </cell>
        </row>
        <row r="1303">
          <cell r="K1303" t="str">
            <v>00111145P.2</v>
          </cell>
        </row>
        <row r="1304">
          <cell r="K1304" t="str">
            <v>00111145P.2</v>
          </cell>
        </row>
        <row r="1305">
          <cell r="K1305" t="str">
            <v>00111145P.2</v>
          </cell>
        </row>
        <row r="1306">
          <cell r="K1306" t="str">
            <v>00111145P.2</v>
          </cell>
        </row>
        <row r="1307">
          <cell r="K1307" t="str">
            <v>00111145P.2</v>
          </cell>
        </row>
        <row r="1308">
          <cell r="K1308" t="str">
            <v>00111145P.2</v>
          </cell>
        </row>
        <row r="1309">
          <cell r="K1309" t="str">
            <v>00111145P.2</v>
          </cell>
        </row>
        <row r="1310">
          <cell r="K1310" t="str">
            <v>00111145P.2</v>
          </cell>
        </row>
        <row r="1311">
          <cell r="K1311" t="str">
            <v>00111145P.2</v>
          </cell>
        </row>
        <row r="1312">
          <cell r="K1312" t="str">
            <v>00111145P.2</v>
          </cell>
        </row>
        <row r="1313">
          <cell r="K1313" t="str">
            <v>00111145P.2</v>
          </cell>
        </row>
        <row r="1314">
          <cell r="K1314" t="str">
            <v>00111145P.2</v>
          </cell>
        </row>
        <row r="1315">
          <cell r="K1315" t="str">
            <v>00111145P.2</v>
          </cell>
        </row>
        <row r="1316">
          <cell r="K1316" t="str">
            <v>00111148P.2</v>
          </cell>
        </row>
        <row r="1317">
          <cell r="K1317" t="str">
            <v>00111148P.2</v>
          </cell>
        </row>
        <row r="1318">
          <cell r="K1318" t="str">
            <v>00111148P.2</v>
          </cell>
        </row>
        <row r="1319">
          <cell r="K1319" t="str">
            <v>00111148P.2</v>
          </cell>
        </row>
        <row r="1320">
          <cell r="K1320" t="str">
            <v>00111149P.2</v>
          </cell>
        </row>
        <row r="1321">
          <cell r="K1321" t="str">
            <v>00111149P.2</v>
          </cell>
        </row>
        <row r="1322">
          <cell r="K1322" t="str">
            <v>00111149P.2</v>
          </cell>
        </row>
        <row r="1323">
          <cell r="K1323" t="str">
            <v>00111150P.2</v>
          </cell>
        </row>
        <row r="1324">
          <cell r="K1324" t="str">
            <v>00111150P.2</v>
          </cell>
        </row>
        <row r="1325">
          <cell r="K1325" t="str">
            <v>00111150P.2</v>
          </cell>
        </row>
        <row r="1326">
          <cell r="K1326" t="str">
            <v>00111150P.2</v>
          </cell>
        </row>
        <row r="1327">
          <cell r="K1327" t="str">
            <v>00111150P.2</v>
          </cell>
        </row>
        <row r="1328">
          <cell r="K1328" t="str">
            <v>00111150P.2</v>
          </cell>
        </row>
        <row r="1329">
          <cell r="K1329" t="str">
            <v>00111150P.2</v>
          </cell>
        </row>
        <row r="1330">
          <cell r="K1330" t="str">
            <v>00111150P.2</v>
          </cell>
        </row>
        <row r="1331">
          <cell r="K1331" t="str">
            <v>00111150P.2</v>
          </cell>
        </row>
        <row r="1332">
          <cell r="K1332" t="str">
            <v>00111150P.2</v>
          </cell>
        </row>
        <row r="1333">
          <cell r="K1333" t="str">
            <v>00111150P.2</v>
          </cell>
        </row>
        <row r="1334">
          <cell r="K1334" t="str">
            <v>00111150P.2</v>
          </cell>
        </row>
        <row r="1335">
          <cell r="K1335" t="str">
            <v>00111157P.2</v>
          </cell>
        </row>
        <row r="1336">
          <cell r="K1336" t="str">
            <v>00111157P.2</v>
          </cell>
        </row>
        <row r="1337">
          <cell r="K1337" t="str">
            <v>00111157P.2</v>
          </cell>
        </row>
        <row r="1338">
          <cell r="K1338" t="str">
            <v>00111157P.2</v>
          </cell>
        </row>
        <row r="1339">
          <cell r="K1339" t="str">
            <v>00111157P.2</v>
          </cell>
        </row>
        <row r="1340">
          <cell r="K1340" t="str">
            <v>00111157P.2</v>
          </cell>
        </row>
        <row r="1341">
          <cell r="K1341" t="str">
            <v>00111157P.2</v>
          </cell>
        </row>
        <row r="1342">
          <cell r="K1342" t="str">
            <v>00111157P.2</v>
          </cell>
        </row>
        <row r="1343">
          <cell r="K1343" t="str">
            <v>00111157P.2</v>
          </cell>
        </row>
        <row r="1344">
          <cell r="K1344" t="str">
            <v>00111157P.2</v>
          </cell>
        </row>
        <row r="1345">
          <cell r="K1345" t="str">
            <v>00111159P.2</v>
          </cell>
        </row>
        <row r="1346">
          <cell r="K1346" t="str">
            <v>00111159P.2</v>
          </cell>
        </row>
        <row r="1347">
          <cell r="K1347" t="str">
            <v>00111159P.2</v>
          </cell>
        </row>
        <row r="1348">
          <cell r="K1348" t="str">
            <v>00111159P.2</v>
          </cell>
        </row>
        <row r="1349">
          <cell r="K1349" t="str">
            <v>00111159P.2</v>
          </cell>
        </row>
        <row r="1350">
          <cell r="K1350" t="str">
            <v>00111159P.2</v>
          </cell>
        </row>
        <row r="1351">
          <cell r="K1351" t="str">
            <v>00111159P.2</v>
          </cell>
        </row>
        <row r="1352">
          <cell r="K1352" t="str">
            <v>00111159P.2</v>
          </cell>
        </row>
        <row r="1353">
          <cell r="K1353" t="str">
            <v>00111159P.2</v>
          </cell>
        </row>
        <row r="1354">
          <cell r="K1354" t="str">
            <v>00111159P.2</v>
          </cell>
        </row>
        <row r="1355">
          <cell r="K1355" t="str">
            <v>00111159P.2</v>
          </cell>
        </row>
        <row r="1356">
          <cell r="K1356" t="str">
            <v>00111159P.2</v>
          </cell>
        </row>
        <row r="1357">
          <cell r="K1357" t="str">
            <v>00111107P.2</v>
          </cell>
        </row>
        <row r="1358">
          <cell r="K1358" t="str">
            <v>00111107P.2</v>
          </cell>
        </row>
        <row r="1359">
          <cell r="K1359" t="str">
            <v>00111107P.2</v>
          </cell>
        </row>
        <row r="1360">
          <cell r="K1360" t="str">
            <v>00111144P.2</v>
          </cell>
        </row>
        <row r="1361">
          <cell r="K1361" t="str">
            <v>00111144P.2</v>
          </cell>
        </row>
        <row r="1362">
          <cell r="K1362" t="str">
            <v>00111144P.2</v>
          </cell>
        </row>
        <row r="1363">
          <cell r="K1363" t="str">
            <v>00111144P.2</v>
          </cell>
        </row>
        <row r="1364">
          <cell r="K1364" t="str">
            <v>00111144P.2</v>
          </cell>
        </row>
        <row r="1365">
          <cell r="K1365" t="str">
            <v>00111144P.2</v>
          </cell>
        </row>
        <row r="1366">
          <cell r="K1366" t="str">
            <v>00111144P.2</v>
          </cell>
        </row>
        <row r="1367">
          <cell r="K1367" t="str">
            <v>00111144P.2</v>
          </cell>
        </row>
        <row r="1368">
          <cell r="K1368" t="str">
            <v>00111126P.2</v>
          </cell>
        </row>
        <row r="1369">
          <cell r="K1369" t="str">
            <v>00111126P.2</v>
          </cell>
        </row>
        <row r="1370">
          <cell r="K1370" t="str">
            <v>00111126P.2</v>
          </cell>
        </row>
        <row r="1371">
          <cell r="K1371" t="str">
            <v>00111126P.2</v>
          </cell>
        </row>
        <row r="1372">
          <cell r="K1372" t="str">
            <v>00111126P.2</v>
          </cell>
        </row>
        <row r="1373">
          <cell r="K1373" t="str">
            <v>00111126P.2</v>
          </cell>
        </row>
        <row r="1374">
          <cell r="K1374" t="str">
            <v>00111160P.2</v>
          </cell>
        </row>
        <row r="1375">
          <cell r="K1375" t="str">
            <v>00111160P.2</v>
          </cell>
        </row>
        <row r="1376">
          <cell r="K1376" t="str">
            <v>00111160P.2</v>
          </cell>
        </row>
        <row r="1377">
          <cell r="K1377" t="str">
            <v>00111160P.2</v>
          </cell>
        </row>
        <row r="1378">
          <cell r="K1378" t="str">
            <v>00111160P.2</v>
          </cell>
        </row>
        <row r="1379">
          <cell r="K1379" t="str">
            <v>00111160P.2</v>
          </cell>
        </row>
        <row r="1380">
          <cell r="K1380" t="str">
            <v>00111160P.2</v>
          </cell>
        </row>
        <row r="1381">
          <cell r="K1381" t="str">
            <v>00111160P.2</v>
          </cell>
        </row>
        <row r="1382">
          <cell r="K1382" t="str">
            <v>00111160P.2</v>
          </cell>
        </row>
        <row r="1383">
          <cell r="K1383" t="str">
            <v>00111160P.2</v>
          </cell>
        </row>
        <row r="1384">
          <cell r="K1384" t="str">
            <v>00111160P.2</v>
          </cell>
        </row>
        <row r="1385">
          <cell r="K1385" t="str">
            <v>00111160P.2</v>
          </cell>
        </row>
        <row r="1386">
          <cell r="K1386" t="str">
            <v>00111160P.2</v>
          </cell>
        </row>
        <row r="1387">
          <cell r="K1387" t="str">
            <v>00111160P.2</v>
          </cell>
        </row>
        <row r="1388">
          <cell r="K1388" t="str">
            <v>00111160P.2</v>
          </cell>
        </row>
        <row r="1389">
          <cell r="K1389" t="str">
            <v>00111160P.2</v>
          </cell>
        </row>
        <row r="1390">
          <cell r="K1390" t="str">
            <v>00111159P.2</v>
          </cell>
        </row>
        <row r="1391">
          <cell r="K1391" t="str">
            <v>00111159P.2</v>
          </cell>
        </row>
        <row r="1392">
          <cell r="K1392" t="str">
            <v>00111159P.2</v>
          </cell>
        </row>
        <row r="1393">
          <cell r="K1393" t="str">
            <v>00111159P.2</v>
          </cell>
        </row>
        <row r="1394">
          <cell r="K1394" t="str">
            <v>00111159P.2</v>
          </cell>
        </row>
        <row r="1395">
          <cell r="K1395" t="str">
            <v>00111111P.2</v>
          </cell>
        </row>
        <row r="1396">
          <cell r="K1396" t="str">
            <v>00111120P.2</v>
          </cell>
        </row>
        <row r="1397">
          <cell r="K1397" t="str">
            <v>00111123P.2</v>
          </cell>
        </row>
        <row r="1398">
          <cell r="K1398" t="str">
            <v>00111125P.2</v>
          </cell>
        </row>
        <row r="1399">
          <cell r="K1399" t="str">
            <v>00111111P.2</v>
          </cell>
        </row>
        <row r="1400">
          <cell r="K1400" t="str">
            <v>00111111P.2</v>
          </cell>
        </row>
        <row r="1401">
          <cell r="K1401" t="str">
            <v>00111111P.2</v>
          </cell>
        </row>
        <row r="1402">
          <cell r="K1402" t="str">
            <v>00111113P.2</v>
          </cell>
        </row>
        <row r="1403">
          <cell r="K1403" t="str">
            <v>00111114P.2</v>
          </cell>
        </row>
        <row r="1404">
          <cell r="K1404" t="str">
            <v>00111116P.2</v>
          </cell>
        </row>
        <row r="1405">
          <cell r="K1405" t="str">
            <v>00111118P.2</v>
          </cell>
        </row>
        <row r="1406">
          <cell r="K1406" t="str">
            <v>00111118P.2</v>
          </cell>
        </row>
        <row r="1407">
          <cell r="K1407" t="str">
            <v>00111118P.2</v>
          </cell>
        </row>
        <row r="1408">
          <cell r="K1408" t="str">
            <v>00111119P.2</v>
          </cell>
        </row>
        <row r="1409">
          <cell r="K1409" t="str">
            <v>00111119P.2</v>
          </cell>
        </row>
        <row r="1410">
          <cell r="K1410" t="str">
            <v>00111119P.2</v>
          </cell>
        </row>
        <row r="1411">
          <cell r="K1411" t="str">
            <v>00111119P.2</v>
          </cell>
        </row>
        <row r="1412">
          <cell r="K1412" t="str">
            <v>00111129P.2</v>
          </cell>
        </row>
        <row r="1413">
          <cell r="K1413" t="str">
            <v>00111130P.2</v>
          </cell>
        </row>
        <row r="1414">
          <cell r="K1414" t="str">
            <v>00111134P.2</v>
          </cell>
        </row>
        <row r="1415">
          <cell r="K1415" t="str">
            <v>00111136P.2</v>
          </cell>
        </row>
        <row r="1416">
          <cell r="K1416" t="str">
            <v>00111110P.2</v>
          </cell>
        </row>
        <row r="1417">
          <cell r="K1417" t="str">
            <v>00111110P.2</v>
          </cell>
        </row>
        <row r="1418">
          <cell r="K1418" t="str">
            <v>00111113P.2</v>
          </cell>
        </row>
        <row r="1419">
          <cell r="K1419" t="str">
            <v>00111118P.2</v>
          </cell>
        </row>
        <row r="1420">
          <cell r="K1420" t="str">
            <v>00111124P.2</v>
          </cell>
        </row>
        <row r="1421">
          <cell r="K1421" t="str">
            <v>00111127P.2</v>
          </cell>
        </row>
        <row r="1422">
          <cell r="K1422" t="str">
            <v>00111110P.2</v>
          </cell>
        </row>
        <row r="1423">
          <cell r="K1423" t="str">
            <v>00111111P.2</v>
          </cell>
        </row>
        <row r="1424">
          <cell r="K1424" t="str">
            <v>00111115P.2</v>
          </cell>
        </row>
        <row r="1425">
          <cell r="K1425" t="str">
            <v>00111116P.2</v>
          </cell>
        </row>
        <row r="1426">
          <cell r="K1426" t="str">
            <v>00111116P.2</v>
          </cell>
        </row>
        <row r="1427">
          <cell r="K1427" t="str">
            <v>00111116P.2</v>
          </cell>
        </row>
        <row r="1428">
          <cell r="K1428" t="str">
            <v>00111119P.2</v>
          </cell>
        </row>
        <row r="1429">
          <cell r="K1429" t="str">
            <v>00111120P.2</v>
          </cell>
        </row>
        <row r="1430">
          <cell r="K1430" t="str">
            <v>00111120P.2</v>
          </cell>
        </row>
        <row r="1431">
          <cell r="K1431" t="str">
            <v>00111124P.2</v>
          </cell>
        </row>
        <row r="1432">
          <cell r="K1432" t="str">
            <v>00111125P.2</v>
          </cell>
        </row>
        <row r="1433">
          <cell r="K1433" t="str">
            <v>00111126P.2</v>
          </cell>
        </row>
        <row r="1434">
          <cell r="K1434" t="str">
            <v>00111126P.2</v>
          </cell>
        </row>
        <row r="1435">
          <cell r="K1435" t="str">
            <v>00111127P.2</v>
          </cell>
        </row>
        <row r="1436">
          <cell r="K1436" t="str">
            <v>00111127P.2</v>
          </cell>
        </row>
        <row r="1437">
          <cell r="K1437" t="str">
            <v>00111129P.2</v>
          </cell>
        </row>
        <row r="1438">
          <cell r="K1438" t="str">
            <v>00111129P.2</v>
          </cell>
        </row>
        <row r="1439">
          <cell r="K1439" t="str">
            <v>00111129P.2</v>
          </cell>
        </row>
        <row r="1440">
          <cell r="K1440" t="str">
            <v>00111131P.2</v>
          </cell>
        </row>
        <row r="1441">
          <cell r="K1441" t="str">
            <v>00111132P.2</v>
          </cell>
        </row>
        <row r="1442">
          <cell r="K1442" t="str">
            <v>00111133P.2</v>
          </cell>
        </row>
        <row r="1443">
          <cell r="K1443" t="str">
            <v>00111136P.2</v>
          </cell>
        </row>
        <row r="1444">
          <cell r="K1444" t="str">
            <v>00111121P.2</v>
          </cell>
        </row>
        <row r="1445">
          <cell r="K1445" t="str">
            <v>00111121P.2</v>
          </cell>
        </row>
        <row r="1446">
          <cell r="K1446" t="str">
            <v>00111133P.2</v>
          </cell>
        </row>
        <row r="1447">
          <cell r="K1447" t="str">
            <v>00111133P.2</v>
          </cell>
        </row>
        <row r="1448">
          <cell r="K1448" t="str">
            <v>00111110P.2</v>
          </cell>
        </row>
        <row r="1449">
          <cell r="K1449" t="str">
            <v>00111112P.2</v>
          </cell>
        </row>
        <row r="1450">
          <cell r="K1450" t="str">
            <v>00111113P.2</v>
          </cell>
        </row>
        <row r="1451">
          <cell r="K1451" t="str">
            <v>00111115P.2</v>
          </cell>
        </row>
        <row r="1452">
          <cell r="K1452" t="str">
            <v>00111115P.2</v>
          </cell>
        </row>
        <row r="1453">
          <cell r="K1453" t="str">
            <v>00111119P.2</v>
          </cell>
        </row>
        <row r="1454">
          <cell r="K1454" t="str">
            <v>00111122P.2</v>
          </cell>
        </row>
        <row r="1455">
          <cell r="K1455" t="str">
            <v>00111122P.2</v>
          </cell>
        </row>
        <row r="1456">
          <cell r="K1456" t="str">
            <v>00111128P.2</v>
          </cell>
        </row>
        <row r="1457">
          <cell r="K1457" t="str">
            <v>00111136P.2</v>
          </cell>
        </row>
        <row r="1458">
          <cell r="K1458" t="str">
            <v>00111130P.2</v>
          </cell>
        </row>
        <row r="1459">
          <cell r="K1459" t="str">
            <v>00111131P.2</v>
          </cell>
        </row>
        <row r="1460">
          <cell r="K1460" t="str">
            <v>00111135P.2</v>
          </cell>
        </row>
        <row r="1461">
          <cell r="K1461" t="str">
            <v>00111111P.2</v>
          </cell>
        </row>
        <row r="1462">
          <cell r="K1462" t="str">
            <v>00111112P.2</v>
          </cell>
        </row>
        <row r="1463">
          <cell r="K1463" t="str">
            <v>00111112P.2</v>
          </cell>
        </row>
        <row r="1464">
          <cell r="K1464" t="str">
            <v>00111115P.2</v>
          </cell>
        </row>
        <row r="1465">
          <cell r="K1465" t="str">
            <v>00111119P.2</v>
          </cell>
        </row>
        <row r="1466">
          <cell r="K1466" t="str">
            <v>00111120P.2</v>
          </cell>
        </row>
        <row r="1467">
          <cell r="K1467" t="str">
            <v>00111124P.2</v>
          </cell>
        </row>
        <row r="1468">
          <cell r="K1468" t="str">
            <v>00111124P.2</v>
          </cell>
        </row>
        <row r="1469">
          <cell r="K1469" t="str">
            <v>00111124P.2</v>
          </cell>
        </row>
        <row r="1470">
          <cell r="K1470" t="str">
            <v>00111129P.2</v>
          </cell>
        </row>
        <row r="1471">
          <cell r="K1471" t="str">
            <v>00111133P.2</v>
          </cell>
        </row>
        <row r="1472">
          <cell r="K1472" t="str">
            <v>00111134P.2</v>
          </cell>
        </row>
        <row r="1473">
          <cell r="K1473" t="str">
            <v>00111134P.2</v>
          </cell>
        </row>
        <row r="1474">
          <cell r="K1474" t="str">
            <v>00111121P.2</v>
          </cell>
        </row>
        <row r="1475">
          <cell r="K1475" t="str">
            <v>00111123P.2</v>
          </cell>
        </row>
        <row r="1476">
          <cell r="K1476" t="str">
            <v>00111123P.2</v>
          </cell>
        </row>
        <row r="1477">
          <cell r="K1477" t="str">
            <v>00111128P.2</v>
          </cell>
        </row>
        <row r="1478">
          <cell r="K1478" t="str">
            <v>00111131P.2</v>
          </cell>
        </row>
        <row r="1479">
          <cell r="K1479" t="str">
            <v>00111120P.2</v>
          </cell>
        </row>
        <row r="1480">
          <cell r="K1480" t="str">
            <v>00111120P.2</v>
          </cell>
        </row>
        <row r="1481">
          <cell r="K1481" t="str">
            <v>00111121P.2</v>
          </cell>
        </row>
        <row r="1482">
          <cell r="K1482" t="str">
            <v>00111124P.2</v>
          </cell>
        </row>
        <row r="1483">
          <cell r="K1483" t="str">
            <v>00111125P.2</v>
          </cell>
        </row>
        <row r="1484">
          <cell r="K1484" t="str">
            <v>00111128P.2</v>
          </cell>
        </row>
        <row r="1485">
          <cell r="K1485" t="str">
            <v>00111128P.2</v>
          </cell>
        </row>
        <row r="1486">
          <cell r="K1486" t="str">
            <v>00111129P.2</v>
          </cell>
        </row>
        <row r="1487">
          <cell r="K1487" t="str">
            <v>00111129P.2</v>
          </cell>
        </row>
        <row r="1488">
          <cell r="K1488" t="str">
            <v>00111134P.2</v>
          </cell>
        </row>
        <row r="1489">
          <cell r="K1489" t="str">
            <v>00111111P.2</v>
          </cell>
        </row>
        <row r="1490">
          <cell r="K1490" t="str">
            <v>00111113P.2</v>
          </cell>
        </row>
        <row r="1491">
          <cell r="K1491" t="str">
            <v>00111113P.2</v>
          </cell>
        </row>
        <row r="1492">
          <cell r="K1492" t="str">
            <v>00111120P.2</v>
          </cell>
        </row>
        <row r="1493">
          <cell r="K1493" t="str">
            <v>00111122P.2</v>
          </cell>
        </row>
        <row r="1494">
          <cell r="K1494" t="str">
            <v>00111128P.2</v>
          </cell>
        </row>
        <row r="1495">
          <cell r="K1495" t="str">
            <v>00111129P.2</v>
          </cell>
        </row>
        <row r="1496">
          <cell r="K1496" t="str">
            <v>00111130P.2</v>
          </cell>
        </row>
        <row r="1497">
          <cell r="K1497" t="str">
            <v>00111136P.2</v>
          </cell>
        </row>
        <row r="1498">
          <cell r="K1498" t="str">
            <v>00111118P.2</v>
          </cell>
        </row>
        <row r="1499">
          <cell r="K1499" t="str">
            <v>00111114P.2</v>
          </cell>
        </row>
        <row r="1500">
          <cell r="K1500" t="str">
            <v>00111115P.2</v>
          </cell>
        </row>
        <row r="1501">
          <cell r="K1501" t="str">
            <v>00111124P.2</v>
          </cell>
        </row>
        <row r="1502">
          <cell r="K1502" t="str">
            <v>00111126P.2</v>
          </cell>
        </row>
        <row r="1503">
          <cell r="K1503" t="str">
            <v>00111131P.2</v>
          </cell>
        </row>
        <row r="1504">
          <cell r="K1504" t="str">
            <v>00111110P.2</v>
          </cell>
        </row>
        <row r="1505">
          <cell r="K1505" t="str">
            <v>00111114P.2</v>
          </cell>
        </row>
        <row r="1506">
          <cell r="K1506" t="str">
            <v>00111115P.2</v>
          </cell>
        </row>
        <row r="1507">
          <cell r="K1507" t="str">
            <v>00111118P.2</v>
          </cell>
        </row>
        <row r="1508">
          <cell r="K1508" t="str">
            <v>00111119P.2</v>
          </cell>
        </row>
        <row r="1509">
          <cell r="K1509" t="str">
            <v>00111125P.2</v>
          </cell>
        </row>
        <row r="1510">
          <cell r="K1510" t="str">
            <v>00111126P.2</v>
          </cell>
        </row>
        <row r="1511">
          <cell r="K1511" t="str">
            <v>00111133P.2</v>
          </cell>
        </row>
        <row r="1512">
          <cell r="K1512" t="str">
            <v>00111135P.2</v>
          </cell>
        </row>
        <row r="1513">
          <cell r="K1513" t="str">
            <v>00111114P.2</v>
          </cell>
        </row>
        <row r="1514">
          <cell r="K1514" t="str">
            <v>00111116P.2</v>
          </cell>
        </row>
        <row r="1515">
          <cell r="K1515" t="str">
            <v>00111117P.2</v>
          </cell>
        </row>
        <row r="1516">
          <cell r="K1516" t="str">
            <v>00111123P.2</v>
          </cell>
        </row>
        <row r="1517">
          <cell r="K1517" t="str">
            <v>00111129P.2</v>
          </cell>
        </row>
        <row r="1518">
          <cell r="K1518" t="str">
            <v>00111110P.2</v>
          </cell>
        </row>
        <row r="1519">
          <cell r="K1519" t="str">
            <v>00111110P.2</v>
          </cell>
        </row>
        <row r="1520">
          <cell r="K1520" t="str">
            <v>00111116P.2</v>
          </cell>
        </row>
        <row r="1521">
          <cell r="K1521" t="str">
            <v>00111127P.2</v>
          </cell>
        </row>
        <row r="1522">
          <cell r="K1522" t="str">
            <v>00111121P.2</v>
          </cell>
        </row>
        <row r="1523">
          <cell r="K1523" t="str">
            <v>00111128P.2</v>
          </cell>
        </row>
        <row r="1524">
          <cell r="K1524" t="str">
            <v>00111129P.2</v>
          </cell>
        </row>
        <row r="1525">
          <cell r="K1525" t="str">
            <v>00111132P.2</v>
          </cell>
        </row>
        <row r="1526">
          <cell r="K1526" t="str">
            <v>00111136P.2</v>
          </cell>
        </row>
        <row r="1527">
          <cell r="K1527" t="str">
            <v>00111114P.2</v>
          </cell>
        </row>
        <row r="1528">
          <cell r="K1528" t="str">
            <v>00111121P.2</v>
          </cell>
        </row>
        <row r="1529">
          <cell r="K1529" t="str">
            <v>00111124P.2</v>
          </cell>
        </row>
        <row r="1530">
          <cell r="K1530" t="str">
            <v>00111126P.2</v>
          </cell>
        </row>
        <row r="1531">
          <cell r="K1531" t="str">
            <v>00111126P.2</v>
          </cell>
        </row>
        <row r="1532">
          <cell r="K1532" t="str">
            <v>00111129P.2</v>
          </cell>
        </row>
        <row r="1533">
          <cell r="K1533" t="str">
            <v>00111131P.2</v>
          </cell>
        </row>
        <row r="1534">
          <cell r="K1534" t="str">
            <v>00111134P.2</v>
          </cell>
        </row>
        <row r="1535">
          <cell r="K1535" t="str">
            <v>00111130P.2</v>
          </cell>
        </row>
        <row r="1536">
          <cell r="K1536" t="str">
            <v>00111114P.2</v>
          </cell>
        </row>
        <row r="1537">
          <cell r="K1537" t="str">
            <v>00111115P.2</v>
          </cell>
        </row>
        <row r="1538">
          <cell r="K1538" t="str">
            <v>00111119P.2</v>
          </cell>
        </row>
        <row r="1539">
          <cell r="K1539" t="str">
            <v>00111130P.2</v>
          </cell>
        </row>
        <row r="1540">
          <cell r="K1540" t="str">
            <v>00111134P.2</v>
          </cell>
        </row>
        <row r="1541">
          <cell r="K1541" t="str">
            <v>00111120P.2</v>
          </cell>
        </row>
        <row r="1542">
          <cell r="K1542" t="str">
            <v>00111126P.2</v>
          </cell>
        </row>
        <row r="1543">
          <cell r="K1543" t="str">
            <v>00111131P.2</v>
          </cell>
        </row>
        <row r="1544">
          <cell r="K1544" t="str">
            <v>00111117P.2</v>
          </cell>
        </row>
        <row r="1545">
          <cell r="K1545" t="str">
            <v>00111117P.2</v>
          </cell>
        </row>
        <row r="1546">
          <cell r="K1546" t="str">
            <v>00111124P.2</v>
          </cell>
        </row>
        <row r="1547">
          <cell r="K1547" t="str">
            <v>00111126P.2</v>
          </cell>
        </row>
        <row r="1548">
          <cell r="K1548" t="str">
            <v>00111128P.2</v>
          </cell>
        </row>
        <row r="1549">
          <cell r="K1549" t="str">
            <v>00111133P.2</v>
          </cell>
        </row>
        <row r="1550">
          <cell r="K1550" t="str">
            <v>00111114P.2</v>
          </cell>
        </row>
        <row r="1551">
          <cell r="K1551" t="str">
            <v>00111117P.2</v>
          </cell>
        </row>
        <row r="1552">
          <cell r="K1552" t="str">
            <v>00111126P.2</v>
          </cell>
        </row>
        <row r="1553">
          <cell r="K1553" t="str">
            <v>00111128P.2</v>
          </cell>
        </row>
        <row r="1554">
          <cell r="K1554" t="str">
            <v>00111131P.2</v>
          </cell>
        </row>
        <row r="1555">
          <cell r="K1555" t="str">
            <v>00111133P.2</v>
          </cell>
        </row>
        <row r="1556">
          <cell r="K1556" t="str">
            <v>00111118P.2</v>
          </cell>
        </row>
        <row r="1557">
          <cell r="K1557" t="str">
            <v>00111125P.2</v>
          </cell>
        </row>
        <row r="1558">
          <cell r="K1558" t="str">
            <v>00111127P.2</v>
          </cell>
        </row>
        <row r="1559">
          <cell r="K1559" t="str">
            <v>00111128P.2</v>
          </cell>
        </row>
        <row r="1560">
          <cell r="K1560" t="str">
            <v>00111134P.2</v>
          </cell>
        </row>
        <row r="1561">
          <cell r="K1561" t="str">
            <v>00111112P.2</v>
          </cell>
        </row>
        <row r="1562">
          <cell r="K1562" t="str">
            <v>00111125P.2</v>
          </cell>
        </row>
        <row r="1563">
          <cell r="K1563" t="str">
            <v>00111126P.2</v>
          </cell>
        </row>
        <row r="1564">
          <cell r="K1564" t="str">
            <v>00111126P.2</v>
          </cell>
        </row>
        <row r="1565">
          <cell r="K1565" t="str">
            <v>00111110P.2</v>
          </cell>
        </row>
        <row r="1566">
          <cell r="K1566" t="str">
            <v>00111133P.2</v>
          </cell>
        </row>
        <row r="1567">
          <cell r="K1567" t="str">
            <v>00111115P.2</v>
          </cell>
        </row>
        <row r="1568">
          <cell r="K1568" t="str">
            <v>00111116P.2</v>
          </cell>
        </row>
        <row r="1569">
          <cell r="K1569" t="str">
            <v>00111126P.2</v>
          </cell>
        </row>
        <row r="1570">
          <cell r="K1570" t="str">
            <v>00111129P.2</v>
          </cell>
        </row>
        <row r="1571">
          <cell r="K1571" t="str">
            <v>00111134P.2</v>
          </cell>
        </row>
        <row r="1572">
          <cell r="K1572" t="str">
            <v>00111123P.2</v>
          </cell>
        </row>
        <row r="1573">
          <cell r="K1573" t="str">
            <v>00111115P.2</v>
          </cell>
        </row>
        <row r="1574">
          <cell r="K1574" t="str">
            <v>00111124P.2</v>
          </cell>
        </row>
        <row r="1575">
          <cell r="K1575" t="str">
            <v>00111127P.2</v>
          </cell>
        </row>
        <row r="1576">
          <cell r="K1576" t="str">
            <v>00111134P.2</v>
          </cell>
        </row>
        <row r="1577">
          <cell r="K1577" t="str">
            <v>00111125P.2</v>
          </cell>
        </row>
        <row r="1578">
          <cell r="K1578" t="str">
            <v>00111115P.2</v>
          </cell>
        </row>
        <row r="1579">
          <cell r="K1579" t="str">
            <v>00111128P.2</v>
          </cell>
        </row>
        <row r="1580">
          <cell r="K1580" t="str">
            <v>00111114P.2</v>
          </cell>
        </row>
        <row r="1581">
          <cell r="K1581" t="str">
            <v>00111127P.2</v>
          </cell>
        </row>
        <row r="1582">
          <cell r="K1582" t="str">
            <v>00111129P.2</v>
          </cell>
        </row>
        <row r="1583">
          <cell r="K1583" t="str">
            <v>00111134P.2</v>
          </cell>
        </row>
        <row r="1584">
          <cell r="K1584" t="str">
            <v>00111126P.2</v>
          </cell>
        </row>
        <row r="1585">
          <cell r="K1585" t="str">
            <v>00111116P.2</v>
          </cell>
        </row>
        <row r="1586">
          <cell r="K1586" t="str">
            <v>00111126P.2</v>
          </cell>
        </row>
        <row r="1587">
          <cell r="K1587" t="str">
            <v>00111127P.2</v>
          </cell>
        </row>
        <row r="1588">
          <cell r="K1588" t="str">
            <v>00111133P.2</v>
          </cell>
        </row>
        <row r="1589">
          <cell r="K1589" t="str">
            <v>00111113P.2</v>
          </cell>
        </row>
        <row r="1590">
          <cell r="K1590" t="str">
            <v>00111110P.2</v>
          </cell>
        </row>
        <row r="1591">
          <cell r="K1591" t="str">
            <v>00111111P.2</v>
          </cell>
        </row>
        <row r="1592">
          <cell r="K1592" t="str">
            <v>00111116P.2</v>
          </cell>
        </row>
        <row r="1593">
          <cell r="K1593" t="str">
            <v>00111121P.2</v>
          </cell>
        </row>
        <row r="1594">
          <cell r="K1594" t="str">
            <v>00111131P.2</v>
          </cell>
        </row>
        <row r="1595">
          <cell r="K1595" t="str">
            <v>00111114P.2</v>
          </cell>
        </row>
        <row r="1596">
          <cell r="K1596" t="str">
            <v>00111110P.2</v>
          </cell>
        </row>
        <row r="1597">
          <cell r="K1597" t="str">
            <v>00111117P.2</v>
          </cell>
        </row>
        <row r="1598">
          <cell r="K1598" t="str">
            <v>00111110P.2</v>
          </cell>
        </row>
        <row r="1599">
          <cell r="K1599" t="str">
            <v>00111114P.2</v>
          </cell>
        </row>
        <row r="1600">
          <cell r="K1600" t="str">
            <v>00111115P.2</v>
          </cell>
        </row>
        <row r="1601">
          <cell r="K1601" t="str">
            <v>00111130P.2</v>
          </cell>
        </row>
        <row r="1602">
          <cell r="K1602" t="str">
            <v>00111122P.2</v>
          </cell>
        </row>
        <row r="1603">
          <cell r="K1603" t="str">
            <v>00111130P.2</v>
          </cell>
        </row>
        <row r="1604">
          <cell r="K1604" t="str">
            <v>00111131P.2</v>
          </cell>
        </row>
        <row r="1605">
          <cell r="K1605" t="str">
            <v>00111113P.2</v>
          </cell>
        </row>
        <row r="1606">
          <cell r="K1606" t="str">
            <v>00111120P.2</v>
          </cell>
        </row>
        <row r="1607">
          <cell r="K1607" t="str">
            <v>00111124P.2</v>
          </cell>
        </row>
        <row r="1608">
          <cell r="K1608" t="str">
            <v>00111126P.2</v>
          </cell>
        </row>
        <row r="1609">
          <cell r="K1609" t="str">
            <v>00111130P.2</v>
          </cell>
        </row>
        <row r="1610">
          <cell r="K1610" t="str">
            <v>00111133P.2</v>
          </cell>
        </row>
        <row r="1611">
          <cell r="K1611" t="str">
            <v>00111135P.2</v>
          </cell>
        </row>
        <row r="1612">
          <cell r="K1612" t="str">
            <v>00111126P.2</v>
          </cell>
        </row>
        <row r="1613">
          <cell r="K1613" t="str">
            <v>00111132P.2</v>
          </cell>
        </row>
        <row r="1614">
          <cell r="K1614" t="str">
            <v>00111116P.2</v>
          </cell>
        </row>
        <row r="1615">
          <cell r="K1615" t="str">
            <v>00111114P.2</v>
          </cell>
        </row>
        <row r="1616">
          <cell r="K1616" t="str">
            <v>00111130P.2</v>
          </cell>
        </row>
        <row r="1617">
          <cell r="K1617" t="str">
            <v>00111133P.2</v>
          </cell>
        </row>
        <row r="1618">
          <cell r="K1618" t="str">
            <v>00111136P.2</v>
          </cell>
        </row>
        <row r="1619">
          <cell r="K1619" t="str">
            <v>00111117P.2</v>
          </cell>
        </row>
        <row r="1620">
          <cell r="K1620" t="str">
            <v>00111123P.2</v>
          </cell>
        </row>
        <row r="1621">
          <cell r="K1621" t="str">
            <v>00111126P.2</v>
          </cell>
        </row>
        <row r="1622">
          <cell r="K1622" t="str">
            <v>00111131P.2</v>
          </cell>
        </row>
        <row r="1623">
          <cell r="K1623" t="str">
            <v>00111115P.2</v>
          </cell>
        </row>
        <row r="1624">
          <cell r="K1624" t="str">
            <v>00111110P.2</v>
          </cell>
        </row>
        <row r="1625">
          <cell r="K1625" t="str">
            <v>00111125P.2</v>
          </cell>
        </row>
        <row r="1626">
          <cell r="K1626" t="str">
            <v>00111132P.2</v>
          </cell>
        </row>
        <row r="1627">
          <cell r="K1627" t="str">
            <v>00111129P.2</v>
          </cell>
        </row>
        <row r="1628">
          <cell r="K1628" t="str">
            <v>00111133P.2</v>
          </cell>
        </row>
        <row r="1629">
          <cell r="K1629" t="str">
            <v>00111131P.2</v>
          </cell>
        </row>
        <row r="1630">
          <cell r="K1630" t="str">
            <v>00111125P.2</v>
          </cell>
        </row>
        <row r="1631">
          <cell r="K1631" t="str">
            <v>00111112P.2</v>
          </cell>
        </row>
        <row r="1632">
          <cell r="K1632" t="str">
            <v>00111123P.2</v>
          </cell>
        </row>
        <row r="1633">
          <cell r="K1633" t="str">
            <v>00111131P.2</v>
          </cell>
        </row>
        <row r="1634">
          <cell r="K1634" t="str">
            <v>00111135P.2</v>
          </cell>
        </row>
        <row r="1635">
          <cell r="K1635" t="str">
            <v>00111118P.2</v>
          </cell>
        </row>
        <row r="1636">
          <cell r="K1636" t="str">
            <v>00111136P.2</v>
          </cell>
        </row>
        <row r="1637">
          <cell r="K1637" t="str">
            <v>00111135P.2</v>
          </cell>
        </row>
        <row r="1638">
          <cell r="K1638" t="str">
            <v>00111127P.2</v>
          </cell>
        </row>
        <row r="1639">
          <cell r="K1639" t="str">
            <v>00111128P.2</v>
          </cell>
        </row>
        <row r="1640">
          <cell r="K1640" t="str">
            <v>00111117P.2</v>
          </cell>
        </row>
        <row r="1641">
          <cell r="K1641" t="str">
            <v>00111124P.2</v>
          </cell>
        </row>
        <row r="1642">
          <cell r="K1642" t="str">
            <v>00111128P.2</v>
          </cell>
        </row>
        <row r="1643">
          <cell r="K1643" t="str">
            <v>00111121P.2</v>
          </cell>
        </row>
        <row r="1644">
          <cell r="K1644" t="str">
            <v>00111135P.2</v>
          </cell>
        </row>
        <row r="1645">
          <cell r="K1645" t="str">
            <v>00111126P.2</v>
          </cell>
        </row>
        <row r="1646">
          <cell r="K1646" t="str">
            <v>00111135P.2</v>
          </cell>
        </row>
        <row r="1647">
          <cell r="K1647" t="str">
            <v>00111128P.2</v>
          </cell>
        </row>
        <row r="1648">
          <cell r="K1648" t="str">
            <v>00111113P.2</v>
          </cell>
        </row>
        <row r="1649">
          <cell r="K1649" t="str">
            <v>00111123P.2</v>
          </cell>
        </row>
        <row r="1650">
          <cell r="K1650" t="str">
            <v>00111127P.2</v>
          </cell>
        </row>
        <row r="1651">
          <cell r="K1651" t="str">
            <v>00111128P.2</v>
          </cell>
        </row>
        <row r="1652">
          <cell r="K1652" t="str">
            <v>00111132P.2</v>
          </cell>
        </row>
        <row r="1653">
          <cell r="K1653" t="str">
            <v>00111136P.2</v>
          </cell>
        </row>
        <row r="1654">
          <cell r="K1654" t="str">
            <v>00111112P.2</v>
          </cell>
        </row>
        <row r="1655">
          <cell r="K1655" t="str">
            <v>00111134P.2</v>
          </cell>
        </row>
        <row r="1656">
          <cell r="K1656" t="str">
            <v>00111135P.2</v>
          </cell>
        </row>
        <row r="1657">
          <cell r="K1657" t="str">
            <v>00111114P.2</v>
          </cell>
        </row>
        <row r="1658">
          <cell r="K1658" t="str">
            <v>00111114P.2</v>
          </cell>
        </row>
        <row r="1659">
          <cell r="K1659" t="str">
            <v>00111119P.2</v>
          </cell>
        </row>
        <row r="1660">
          <cell r="K1660" t="str">
            <v>00111110P.2</v>
          </cell>
        </row>
        <row r="1661">
          <cell r="K1661" t="str">
            <v>00111121P.2</v>
          </cell>
        </row>
        <row r="1662">
          <cell r="K1662" t="str">
            <v>00111110P.2</v>
          </cell>
        </row>
        <row r="1663">
          <cell r="K1663" t="str">
            <v>00111123P.2</v>
          </cell>
        </row>
        <row r="1664">
          <cell r="K1664" t="str">
            <v>00111127P.2</v>
          </cell>
        </row>
        <row r="1665">
          <cell r="K1665" t="str">
            <v>00111124P.2</v>
          </cell>
        </row>
        <row r="1666">
          <cell r="K1666" t="str">
            <v>00111128P.2</v>
          </cell>
        </row>
        <row r="1667">
          <cell r="K1667" t="str">
            <v>00111114P.2</v>
          </cell>
        </row>
        <row r="1668">
          <cell r="K1668" t="str">
            <v>00111122P.2</v>
          </cell>
        </row>
        <row r="1669">
          <cell r="K1669" t="str">
            <v>00111129P.2</v>
          </cell>
        </row>
        <row r="1670">
          <cell r="K1670" t="str">
            <v>00111134P.2</v>
          </cell>
        </row>
        <row r="1671">
          <cell r="K1671" t="str">
            <v>00111136P.2</v>
          </cell>
        </row>
        <row r="1672">
          <cell r="K1672" t="str">
            <v>00111112P.2</v>
          </cell>
        </row>
        <row r="1673">
          <cell r="K1673" t="str">
            <v>00111117P.2</v>
          </cell>
        </row>
        <row r="1674">
          <cell r="K1674" t="str">
            <v>00111115P.2</v>
          </cell>
        </row>
        <row r="1675">
          <cell r="K1675" t="str">
            <v>00111130P.2</v>
          </cell>
        </row>
        <row r="1676">
          <cell r="K1676" t="str">
            <v>00111123P.2</v>
          </cell>
        </row>
        <row r="1677">
          <cell r="K1677" t="str">
            <v>00111117P.2</v>
          </cell>
        </row>
        <row r="1678">
          <cell r="K1678" t="str">
            <v>00111122P.2</v>
          </cell>
        </row>
        <row r="1679">
          <cell r="K1679" t="str">
            <v>00111117P.2</v>
          </cell>
        </row>
        <row r="1680">
          <cell r="K1680" t="str">
            <v>00111130P.2</v>
          </cell>
        </row>
        <row r="1681">
          <cell r="K1681" t="str">
            <v>00111110P.2</v>
          </cell>
        </row>
        <row r="1682">
          <cell r="K1682" t="str">
            <v>00111136P.2</v>
          </cell>
        </row>
        <row r="1683">
          <cell r="K1683" t="str">
            <v>00111113P.2</v>
          </cell>
        </row>
        <row r="1684">
          <cell r="K1684" t="str">
            <v>00111110P.2</v>
          </cell>
        </row>
        <row r="1685">
          <cell r="K1685" t="str">
            <v>00111110P.2</v>
          </cell>
        </row>
        <row r="1686">
          <cell r="K1686" t="str">
            <v>00111111P.2</v>
          </cell>
        </row>
        <row r="1687">
          <cell r="K1687" t="str">
            <v>00111111P.2</v>
          </cell>
        </row>
        <row r="1688">
          <cell r="K1688" t="str">
            <v>00111113P.2</v>
          </cell>
        </row>
        <row r="1689">
          <cell r="K1689" t="str">
            <v>00111125P.2</v>
          </cell>
        </row>
        <row r="1690">
          <cell r="K1690" t="str">
            <v>00111115P.2</v>
          </cell>
        </row>
        <row r="1691">
          <cell r="K1691" t="str">
            <v>00111122P.2</v>
          </cell>
        </row>
        <row r="1692">
          <cell r="K1692" t="str">
            <v>00111125P.2</v>
          </cell>
        </row>
        <row r="1693">
          <cell r="K1693" t="str">
            <v>00111129P.2</v>
          </cell>
        </row>
        <row r="1694">
          <cell r="K1694" t="str">
            <v>00111136P.2</v>
          </cell>
        </row>
        <row r="1695">
          <cell r="K1695" t="str">
            <v>00111133P.2</v>
          </cell>
        </row>
        <row r="1696">
          <cell r="K1696" t="str">
            <v>00111118P.2</v>
          </cell>
        </row>
        <row r="1697">
          <cell r="K1697" t="str">
            <v>00111110P.2</v>
          </cell>
        </row>
        <row r="1698">
          <cell r="K1698" t="str">
            <v>00111131P.2</v>
          </cell>
        </row>
        <row r="1699">
          <cell r="K1699" t="str">
            <v>00111113P.2</v>
          </cell>
        </row>
        <row r="1700">
          <cell r="K1700" t="str">
            <v>00111122P.2</v>
          </cell>
        </row>
        <row r="1701">
          <cell r="K1701" t="str">
            <v>00111132P.2</v>
          </cell>
        </row>
        <row r="1702">
          <cell r="K1702" t="str">
            <v>00111131P.2</v>
          </cell>
        </row>
        <row r="1703">
          <cell r="K1703" t="str">
            <v>00111127P.2</v>
          </cell>
        </row>
        <row r="1704">
          <cell r="K1704" t="str">
            <v>00111127P.2</v>
          </cell>
        </row>
        <row r="1705">
          <cell r="K1705" t="str">
            <v>00111129P.2</v>
          </cell>
        </row>
        <row r="1706">
          <cell r="K1706" t="str">
            <v>00111112P.2</v>
          </cell>
        </row>
        <row r="1707">
          <cell r="K1707" t="str">
            <v>00111115P.2</v>
          </cell>
        </row>
        <row r="1708">
          <cell r="K1708" t="str">
            <v>00111133P.2</v>
          </cell>
        </row>
        <row r="1709">
          <cell r="K1709" t="str">
            <v>00111134P.2</v>
          </cell>
        </row>
        <row r="1710">
          <cell r="K1710" t="str">
            <v>00111110P.2</v>
          </cell>
        </row>
        <row r="1711">
          <cell r="K1711" t="str">
            <v>00111110P.2</v>
          </cell>
        </row>
        <row r="1712">
          <cell r="K1712" t="str">
            <v>00111118P.2</v>
          </cell>
        </row>
        <row r="1713">
          <cell r="K1713" t="str">
            <v>00111134P.2</v>
          </cell>
        </row>
        <row r="1714">
          <cell r="K1714" t="str">
            <v>00111134P.2</v>
          </cell>
        </row>
        <row r="1715">
          <cell r="K1715" t="str">
            <v>00111116P.2</v>
          </cell>
        </row>
        <row r="1716">
          <cell r="K1716" t="str">
            <v>00111111P.2</v>
          </cell>
        </row>
        <row r="1717">
          <cell r="K1717" t="str">
            <v>00111115P.2</v>
          </cell>
        </row>
        <row r="1718">
          <cell r="K1718" t="str">
            <v>00111129P.2</v>
          </cell>
        </row>
        <row r="1719">
          <cell r="K1719" t="str">
            <v>00111136P.2</v>
          </cell>
        </row>
        <row r="1720">
          <cell r="K1720" t="str">
            <v>00111133P.2</v>
          </cell>
        </row>
        <row r="1721">
          <cell r="K1721" t="str">
            <v>00111136P.2</v>
          </cell>
        </row>
        <row r="1722">
          <cell r="K1722" t="str">
            <v>00111123P.2</v>
          </cell>
        </row>
        <row r="1723">
          <cell r="K1723" t="str">
            <v>00111120P.2</v>
          </cell>
        </row>
        <row r="1724">
          <cell r="K1724" t="str">
            <v>00111134P.2</v>
          </cell>
        </row>
        <row r="1725">
          <cell r="K1725" t="str">
            <v>00111124P.2</v>
          </cell>
        </row>
        <row r="1726">
          <cell r="K1726" t="str">
            <v>00111129P.2</v>
          </cell>
        </row>
        <row r="1727">
          <cell r="K1727" t="str">
            <v>00111123P.2</v>
          </cell>
        </row>
        <row r="1728">
          <cell r="K1728" t="str">
            <v>00111130P.2</v>
          </cell>
        </row>
        <row r="1729">
          <cell r="K1729" t="str">
            <v>00111133P.2</v>
          </cell>
        </row>
        <row r="1730">
          <cell r="K1730" t="str">
            <v>00111125P.2</v>
          </cell>
        </row>
        <row r="1731">
          <cell r="K1731" t="str">
            <v>00111114P.2</v>
          </cell>
        </row>
        <row r="1732">
          <cell r="K1732" t="str">
            <v>00111128P.2</v>
          </cell>
        </row>
        <row r="1733">
          <cell r="K1733" t="str">
            <v>00111129P.2</v>
          </cell>
        </row>
        <row r="1734">
          <cell r="K1734" t="str">
            <v>00111129P.2</v>
          </cell>
        </row>
        <row r="1735">
          <cell r="K1735" t="str">
            <v>00111126P.2</v>
          </cell>
        </row>
        <row r="1736">
          <cell r="K1736" t="str">
            <v>00111131P.2</v>
          </cell>
        </row>
        <row r="1737">
          <cell r="K1737" t="str">
            <v>00111132P.2</v>
          </cell>
        </row>
        <row r="1738">
          <cell r="K1738" t="str">
            <v>00111110P.2</v>
          </cell>
        </row>
        <row r="1739">
          <cell r="K1739" t="str">
            <v>00111124P.2</v>
          </cell>
        </row>
        <row r="1740">
          <cell r="K1740" t="str">
            <v>00111132P.2</v>
          </cell>
        </row>
        <row r="1741">
          <cell r="K1741" t="str">
            <v>00111111P.2</v>
          </cell>
        </row>
        <row r="1742">
          <cell r="K1742" t="str">
            <v>00111119P.2</v>
          </cell>
        </row>
        <row r="1743">
          <cell r="K1743" t="str">
            <v>00111114P.2</v>
          </cell>
        </row>
        <row r="1744">
          <cell r="K1744" t="str">
            <v>00111136P.2</v>
          </cell>
        </row>
        <row r="1745">
          <cell r="K1745" t="str">
            <v>00111113P.2</v>
          </cell>
        </row>
        <row r="1746">
          <cell r="K1746" t="str">
            <v>00111123P.2</v>
          </cell>
        </row>
        <row r="1747">
          <cell r="K1747" t="str">
            <v>00111132P.2</v>
          </cell>
        </row>
        <row r="1748">
          <cell r="K1748" t="str">
            <v>00111134P.2</v>
          </cell>
        </row>
        <row r="1749">
          <cell r="K1749" t="str">
            <v>00111118P.2</v>
          </cell>
        </row>
        <row r="1750">
          <cell r="K1750" t="str">
            <v>00111110P.2</v>
          </cell>
        </row>
        <row r="1751">
          <cell r="K1751" t="str">
            <v>00111118P.2</v>
          </cell>
        </row>
        <row r="1752">
          <cell r="K1752" t="str">
            <v>00111128P.2</v>
          </cell>
        </row>
        <row r="1753">
          <cell r="K1753" t="str">
            <v>00111110P.2</v>
          </cell>
        </row>
        <row r="1754">
          <cell r="K1754" t="str">
            <v>00111117P.2</v>
          </cell>
        </row>
        <row r="1755">
          <cell r="K1755" t="str">
            <v>00111125P.2</v>
          </cell>
        </row>
        <row r="1756">
          <cell r="K1756" t="str">
            <v>00111112P.2</v>
          </cell>
        </row>
        <row r="1757">
          <cell r="K1757" t="str">
            <v>00111115P.2</v>
          </cell>
        </row>
        <row r="1758">
          <cell r="K1758" t="str">
            <v>00111117P.2</v>
          </cell>
        </row>
        <row r="1759">
          <cell r="K1759" t="str">
            <v>00111110P.2</v>
          </cell>
        </row>
        <row r="1760">
          <cell r="K1760" t="str">
            <v>00111122P.2</v>
          </cell>
        </row>
        <row r="1761">
          <cell r="K1761" t="str">
            <v>00111133P.2</v>
          </cell>
        </row>
        <row r="1762">
          <cell r="K1762" t="str">
            <v>00111114P.2</v>
          </cell>
        </row>
        <row r="1763">
          <cell r="K1763" t="str">
            <v>00111123P.2</v>
          </cell>
        </row>
        <row r="1764">
          <cell r="K1764" t="str">
            <v>00111136P.2</v>
          </cell>
        </row>
        <row r="1765">
          <cell r="K1765" t="str">
            <v>00111121P.2</v>
          </cell>
        </row>
        <row r="1766">
          <cell r="K1766" t="str">
            <v>00111122P.2</v>
          </cell>
        </row>
        <row r="1767">
          <cell r="K1767" t="str">
            <v>00111123P.2</v>
          </cell>
        </row>
        <row r="1768">
          <cell r="K1768" t="str">
            <v>00111112P.2</v>
          </cell>
        </row>
        <row r="1769">
          <cell r="K1769" t="str">
            <v>00111110P.2</v>
          </cell>
        </row>
        <row r="1770">
          <cell r="K1770" t="str">
            <v>00111116P.2</v>
          </cell>
        </row>
        <row r="1771">
          <cell r="K1771" t="str">
            <v>00111110P.2</v>
          </cell>
        </row>
        <row r="1772">
          <cell r="K1772" t="str">
            <v>00111125P.2</v>
          </cell>
        </row>
        <row r="1773">
          <cell r="K1773" t="str">
            <v>00111124P.2</v>
          </cell>
        </row>
        <row r="1774">
          <cell r="K1774" t="str">
            <v>00111122P.2</v>
          </cell>
        </row>
        <row r="1775">
          <cell r="K1775" t="str">
            <v>00111112P.2</v>
          </cell>
        </row>
        <row r="1776">
          <cell r="K1776" t="str">
            <v>00111136P.2</v>
          </cell>
        </row>
        <row r="1777">
          <cell r="K1777" t="str">
            <v>00111110P.2</v>
          </cell>
        </row>
        <row r="1778">
          <cell r="K1778" t="str">
            <v>00111118P.2</v>
          </cell>
        </row>
        <row r="1779">
          <cell r="K1779" t="str">
            <v>00111118P.2</v>
          </cell>
        </row>
        <row r="1780">
          <cell r="K1780" t="str">
            <v>00111131P.2</v>
          </cell>
        </row>
        <row r="1781">
          <cell r="K1781" t="str">
            <v>00111113P.2</v>
          </cell>
        </row>
        <row r="1782">
          <cell r="K1782" t="str">
            <v>00111117P.2</v>
          </cell>
        </row>
        <row r="1783">
          <cell r="K1783" t="str">
            <v>00111124P.2</v>
          </cell>
        </row>
        <row r="1784">
          <cell r="K1784" t="str">
            <v>00111116P.2</v>
          </cell>
        </row>
        <row r="1785">
          <cell r="K1785" t="str">
            <v>00111111P.2</v>
          </cell>
        </row>
        <row r="1786">
          <cell r="K1786" t="str">
            <v>00111133P.2</v>
          </cell>
        </row>
        <row r="1787">
          <cell r="K1787" t="str">
            <v>00111129P.2</v>
          </cell>
        </row>
        <row r="1788">
          <cell r="K1788" t="str">
            <v>00111113P.2</v>
          </cell>
        </row>
        <row r="1789">
          <cell r="K1789" t="str">
            <v>00111123P.2</v>
          </cell>
        </row>
        <row r="1790">
          <cell r="K1790" t="str">
            <v>00111127P.2</v>
          </cell>
        </row>
        <row r="1791">
          <cell r="K1791" t="str">
            <v>00111126P.2</v>
          </cell>
        </row>
        <row r="1792">
          <cell r="K1792" t="str">
            <v>00111132P.2</v>
          </cell>
        </row>
        <row r="1793">
          <cell r="K1793" t="str">
            <v>00111128P.2</v>
          </cell>
        </row>
        <row r="1794">
          <cell r="K1794" t="str">
            <v>00111128P.2</v>
          </cell>
        </row>
        <row r="1795">
          <cell r="K1795" t="str">
            <v>00111130P.2</v>
          </cell>
        </row>
        <row r="1796">
          <cell r="K1796" t="str">
            <v>00111133P.2</v>
          </cell>
        </row>
        <row r="1797">
          <cell r="K1797" t="str">
            <v>00111123P.2</v>
          </cell>
        </row>
        <row r="1798">
          <cell r="K1798" t="str">
            <v>00111114P.2</v>
          </cell>
        </row>
        <row r="1799">
          <cell r="K1799" t="str">
            <v>00111128P.2</v>
          </cell>
        </row>
        <row r="1800">
          <cell r="K1800" t="str">
            <v>00111123P.2</v>
          </cell>
        </row>
        <row r="1801">
          <cell r="K1801" t="str">
            <v>00111113P.2</v>
          </cell>
        </row>
        <row r="1802">
          <cell r="K1802" t="str">
            <v>00111121P.2</v>
          </cell>
        </row>
        <row r="1803">
          <cell r="K1803" t="str">
            <v>00111112P.2</v>
          </cell>
        </row>
        <row r="1804">
          <cell r="K1804" t="str">
            <v>00111134P.2</v>
          </cell>
        </row>
        <row r="1805">
          <cell r="K1805" t="str">
            <v>00111117P.2</v>
          </cell>
        </row>
        <row r="1806">
          <cell r="K1806" t="str">
            <v>00111133P.2</v>
          </cell>
        </row>
        <row r="1807">
          <cell r="K1807" t="str">
            <v>00111132P.2</v>
          </cell>
        </row>
        <row r="1808">
          <cell r="K1808" t="str">
            <v>00111122P.2</v>
          </cell>
        </row>
        <row r="1809">
          <cell r="K1809" t="str">
            <v>00111136P.2</v>
          </cell>
        </row>
        <row r="1810">
          <cell r="K1810" t="str">
            <v>00111128P.2</v>
          </cell>
        </row>
        <row r="1811">
          <cell r="K1811" t="str">
            <v>00111129P.2</v>
          </cell>
        </row>
        <row r="1812">
          <cell r="K1812" t="str">
            <v>00111130P.2</v>
          </cell>
        </row>
        <row r="1813">
          <cell r="K1813" t="str">
            <v>00111112P.2</v>
          </cell>
        </row>
        <row r="1814">
          <cell r="K1814" t="str">
            <v>00111110P.2</v>
          </cell>
        </row>
        <row r="1815">
          <cell r="K1815" t="str">
            <v>00111113P.2</v>
          </cell>
        </row>
        <row r="1816">
          <cell r="K1816" t="str">
            <v>00111117P.2</v>
          </cell>
        </row>
        <row r="1817">
          <cell r="K1817" t="str">
            <v>00111129P.2</v>
          </cell>
        </row>
        <row r="1818">
          <cell r="K1818" t="str">
            <v>00111130P.2</v>
          </cell>
        </row>
        <row r="1819">
          <cell r="K1819" t="str">
            <v>00111118P.2</v>
          </cell>
        </row>
        <row r="1820">
          <cell r="K1820" t="str">
            <v>00111133P.2</v>
          </cell>
        </row>
        <row r="1821">
          <cell r="K1821" t="str">
            <v>00111118P.2</v>
          </cell>
        </row>
        <row r="1822">
          <cell r="K1822" t="str">
            <v>00111112P.2</v>
          </cell>
        </row>
        <row r="1823">
          <cell r="K1823" t="str">
            <v>00111120P.2</v>
          </cell>
        </row>
        <row r="1824">
          <cell r="K1824" t="str">
            <v>00111136P.2</v>
          </cell>
        </row>
        <row r="1825">
          <cell r="K1825" t="str">
            <v>00111134P.2</v>
          </cell>
        </row>
        <row r="1826">
          <cell r="K1826" t="str">
            <v>00111131P.2</v>
          </cell>
        </row>
        <row r="1827">
          <cell r="K1827" t="str">
            <v>00111111P.2</v>
          </cell>
        </row>
        <row r="1828">
          <cell r="K1828" t="str">
            <v>00111136P.2</v>
          </cell>
        </row>
        <row r="1829">
          <cell r="K1829" t="str">
            <v>00111110P.2</v>
          </cell>
        </row>
        <row r="1830">
          <cell r="K1830" t="str">
            <v>00111112P.2</v>
          </cell>
        </row>
        <row r="1831">
          <cell r="K1831" t="str">
            <v>00111136P.2</v>
          </cell>
        </row>
        <row r="1832">
          <cell r="K1832" t="str">
            <v>00111110P.2</v>
          </cell>
        </row>
        <row r="1833">
          <cell r="K1833" t="str">
            <v>00111131P.2</v>
          </cell>
        </row>
        <row r="1834">
          <cell r="K1834" t="str">
            <v>00111128P.2</v>
          </cell>
        </row>
        <row r="1835">
          <cell r="K1835" t="str">
            <v>00111129P.2</v>
          </cell>
        </row>
        <row r="1836">
          <cell r="K1836" t="str">
            <v>00111136P.2</v>
          </cell>
        </row>
        <row r="1837">
          <cell r="K1837" t="str">
            <v>00111121P.2</v>
          </cell>
        </row>
        <row r="1838">
          <cell r="K1838" t="str">
            <v>00111114P.2</v>
          </cell>
        </row>
        <row r="1839">
          <cell r="K1839" t="str">
            <v>00111116P.2</v>
          </cell>
        </row>
        <row r="1840">
          <cell r="K1840" t="str">
            <v>00111118P.2</v>
          </cell>
        </row>
        <row r="1841">
          <cell r="K1841" t="str">
            <v>00111134P.2</v>
          </cell>
        </row>
        <row r="1842">
          <cell r="K1842" t="str">
            <v>00111134P.2</v>
          </cell>
        </row>
        <row r="1843">
          <cell r="K1843" t="str">
            <v>00111122P.2</v>
          </cell>
        </row>
        <row r="1844">
          <cell r="K1844" t="str">
            <v>00111116P.2</v>
          </cell>
        </row>
        <row r="1845">
          <cell r="K1845" t="str">
            <v>00111134P.2</v>
          </cell>
        </row>
        <row r="1846">
          <cell r="K1846" t="str">
            <v>00111110P.2</v>
          </cell>
        </row>
        <row r="1847">
          <cell r="K1847" t="str">
            <v>00111113P.2</v>
          </cell>
        </row>
        <row r="1848">
          <cell r="K1848" t="str">
            <v>00111115P.2</v>
          </cell>
        </row>
        <row r="1849">
          <cell r="K1849" t="str">
            <v>00111133P.2</v>
          </cell>
        </row>
        <row r="1850">
          <cell r="K1850" t="str">
            <v>00111135P.2</v>
          </cell>
        </row>
        <row r="1851">
          <cell r="K1851" t="str">
            <v>00111117P.2</v>
          </cell>
        </row>
        <row r="1852">
          <cell r="K1852" t="str">
            <v>00111123P.2</v>
          </cell>
        </row>
        <row r="1853">
          <cell r="K1853" t="str">
            <v>00111120P.2</v>
          </cell>
        </row>
        <row r="1854">
          <cell r="K1854" t="str">
            <v>00111129P.2</v>
          </cell>
        </row>
        <row r="1855">
          <cell r="K1855" t="str">
            <v>00111136P.2</v>
          </cell>
        </row>
        <row r="1856">
          <cell r="K1856" t="str">
            <v>00111113P.2</v>
          </cell>
        </row>
        <row r="1857">
          <cell r="K1857" t="str">
            <v>00111114P.2</v>
          </cell>
        </row>
        <row r="1858">
          <cell r="K1858" t="str">
            <v>00111131P.2</v>
          </cell>
        </row>
        <row r="1859">
          <cell r="K1859" t="str">
            <v>00111131P.2</v>
          </cell>
        </row>
        <row r="1860">
          <cell r="K1860" t="str">
            <v>00111122P.2</v>
          </cell>
        </row>
        <row r="1861">
          <cell r="K1861" t="str">
            <v>00111123P.2</v>
          </cell>
        </row>
        <row r="1862">
          <cell r="K1862" t="str">
            <v>00111133P.2</v>
          </cell>
        </row>
        <row r="1863">
          <cell r="K1863" t="str">
            <v>00111121P.2</v>
          </cell>
        </row>
        <row r="1864">
          <cell r="K1864" t="str">
            <v>00111111P.2</v>
          </cell>
        </row>
        <row r="1865">
          <cell r="K1865" t="str">
            <v>00111114P.2</v>
          </cell>
        </row>
        <row r="1866">
          <cell r="K1866" t="str">
            <v>00111131P.2</v>
          </cell>
        </row>
        <row r="1867">
          <cell r="K1867" t="str">
            <v>00111129P.2</v>
          </cell>
        </row>
        <row r="1868">
          <cell r="K1868" t="str">
            <v>00111131P.2</v>
          </cell>
        </row>
        <row r="1869">
          <cell r="K1869" t="str">
            <v>00111124P.2</v>
          </cell>
        </row>
        <row r="1870">
          <cell r="K1870" t="str">
            <v>00111125P.2</v>
          </cell>
        </row>
        <row r="1871">
          <cell r="K1871" t="str">
            <v>00111120P.2</v>
          </cell>
        </row>
        <row r="1872">
          <cell r="K1872" t="str">
            <v>00111117P.2</v>
          </cell>
        </row>
        <row r="1873">
          <cell r="K1873" t="str">
            <v>00111114P.2</v>
          </cell>
        </row>
        <row r="1874">
          <cell r="K1874" t="str">
            <v>00111123P.2</v>
          </cell>
        </row>
        <row r="1875">
          <cell r="K1875" t="str">
            <v>00111127P.2</v>
          </cell>
        </row>
        <row r="1876">
          <cell r="K1876" t="str">
            <v>00111136P.2</v>
          </cell>
        </row>
        <row r="1877">
          <cell r="K1877" t="str">
            <v>00111135P.2</v>
          </cell>
        </row>
        <row r="1878">
          <cell r="K1878" t="str">
            <v>00111110P.2</v>
          </cell>
        </row>
        <row r="1879">
          <cell r="K1879" t="str">
            <v>00111114P.2</v>
          </cell>
        </row>
        <row r="1880">
          <cell r="K1880" t="str">
            <v>00111127P.2</v>
          </cell>
        </row>
        <row r="1881">
          <cell r="K1881" t="str">
            <v>00111120P.2</v>
          </cell>
        </row>
        <row r="1882">
          <cell r="K1882" t="str">
            <v>00111129P.2</v>
          </cell>
        </row>
        <row r="1883">
          <cell r="K1883" t="str">
            <v>00111136P.2</v>
          </cell>
        </row>
        <row r="1884">
          <cell r="K1884" t="str">
            <v>00111110P.2</v>
          </cell>
        </row>
        <row r="1885">
          <cell r="K1885" t="str">
            <v>00111136P.2</v>
          </cell>
        </row>
        <row r="1886">
          <cell r="K1886" t="str">
            <v>00111110P.2</v>
          </cell>
        </row>
        <row r="1887">
          <cell r="K1887" t="str">
            <v>00111125P.2</v>
          </cell>
        </row>
        <row r="1888">
          <cell r="K1888" t="str">
            <v>00111127P.2</v>
          </cell>
        </row>
        <row r="1889">
          <cell r="K1889" t="str">
            <v>00111127P.2</v>
          </cell>
        </row>
        <row r="1890">
          <cell r="K1890" t="str">
            <v>00111135P.2</v>
          </cell>
        </row>
        <row r="1891">
          <cell r="K1891" t="str">
            <v>00111135P.2</v>
          </cell>
        </row>
        <row r="1892">
          <cell r="K1892" t="str">
            <v>00111134P.2</v>
          </cell>
        </row>
        <row r="1893">
          <cell r="K1893" t="str">
            <v>00111120P.2</v>
          </cell>
        </row>
        <row r="1894">
          <cell r="K1894" t="str">
            <v>00111121P.2</v>
          </cell>
        </row>
        <row r="1895">
          <cell r="K1895" t="str">
            <v>00111116P.2</v>
          </cell>
        </row>
        <row r="1896">
          <cell r="K1896" t="str">
            <v>00111124P.2</v>
          </cell>
        </row>
        <row r="1897">
          <cell r="K1897" t="str">
            <v>00111133P.2</v>
          </cell>
        </row>
        <row r="1898">
          <cell r="K1898" t="str">
            <v>00111127P.2</v>
          </cell>
        </row>
        <row r="1899">
          <cell r="K1899" t="str">
            <v>00111115P.2</v>
          </cell>
        </row>
        <row r="1900">
          <cell r="K1900" t="str">
            <v>00111117P.2</v>
          </cell>
        </row>
        <row r="1901">
          <cell r="K1901" t="str">
            <v>00111113P.2</v>
          </cell>
        </row>
        <row r="1902">
          <cell r="K1902" t="str">
            <v>00111122P.2</v>
          </cell>
        </row>
        <row r="1903">
          <cell r="K1903" t="str">
            <v>00111117P.2</v>
          </cell>
        </row>
        <row r="1904">
          <cell r="K1904" t="str">
            <v>00111127P.2</v>
          </cell>
        </row>
        <row r="1905">
          <cell r="K1905" t="str">
            <v>00111129P.2</v>
          </cell>
        </row>
        <row r="1906">
          <cell r="K1906" t="str">
            <v>00111130P.2</v>
          </cell>
        </row>
        <row r="1907">
          <cell r="K1907" t="str">
            <v>00111132P.2</v>
          </cell>
        </row>
        <row r="1908">
          <cell r="K1908" t="str">
            <v>00111136P.2</v>
          </cell>
        </row>
        <row r="1909">
          <cell r="K1909" t="str">
            <v>00111129P.2</v>
          </cell>
        </row>
        <row r="1910">
          <cell r="K1910" t="str">
            <v>00111133P.2</v>
          </cell>
        </row>
        <row r="1911">
          <cell r="K1911" t="str">
            <v>00111135P.2</v>
          </cell>
        </row>
        <row r="1912">
          <cell r="K1912" t="str">
            <v>00111128P.2</v>
          </cell>
        </row>
        <row r="1913">
          <cell r="K1913" t="str">
            <v>00111123P.2</v>
          </cell>
        </row>
        <row r="1914">
          <cell r="K1914" t="str">
            <v>00111135P.2</v>
          </cell>
        </row>
        <row r="1915">
          <cell r="K1915" t="str">
            <v>00111113P.2</v>
          </cell>
        </row>
        <row r="1916">
          <cell r="K1916" t="str">
            <v>00111125P.2</v>
          </cell>
        </row>
        <row r="1917">
          <cell r="K1917" t="str">
            <v>00111135P.2</v>
          </cell>
        </row>
        <row r="1918">
          <cell r="K1918" t="str">
            <v>00111113P.2</v>
          </cell>
        </row>
        <row r="1919">
          <cell r="K1919" t="str">
            <v>00111126P.2</v>
          </cell>
        </row>
        <row r="1920">
          <cell r="K1920" t="str">
            <v>00111136P.2</v>
          </cell>
        </row>
        <row r="1921">
          <cell r="K1921" t="str">
            <v>00111115P.2</v>
          </cell>
        </row>
        <row r="1922">
          <cell r="K1922" t="str">
            <v>00111110P.2</v>
          </cell>
        </row>
        <row r="1923">
          <cell r="K1923" t="str">
            <v>00111132P.2</v>
          </cell>
        </row>
        <row r="1924">
          <cell r="K1924" t="str">
            <v>00111136P.2</v>
          </cell>
        </row>
        <row r="1925">
          <cell r="K1925" t="str">
            <v>00111136P.2</v>
          </cell>
        </row>
        <row r="1926">
          <cell r="K1926" t="str">
            <v>00111118P.2</v>
          </cell>
        </row>
        <row r="1927">
          <cell r="K1927" t="str">
            <v>00111131P.2</v>
          </cell>
        </row>
        <row r="1928">
          <cell r="K1928" t="str">
            <v>00111130P.2</v>
          </cell>
        </row>
        <row r="1929">
          <cell r="K1929" t="str">
            <v>00111123P.2</v>
          </cell>
        </row>
        <row r="1930">
          <cell r="K1930" t="str">
            <v>00111122P.2</v>
          </cell>
        </row>
        <row r="1931">
          <cell r="K1931" t="str">
            <v>00111121P.2</v>
          </cell>
        </row>
        <row r="1932">
          <cell r="K1932" t="str">
            <v>00111121P.2</v>
          </cell>
        </row>
        <row r="1933">
          <cell r="K1933" t="str">
            <v>00111122P.2</v>
          </cell>
        </row>
        <row r="1934">
          <cell r="K1934" t="str">
            <v>00111129P.2</v>
          </cell>
        </row>
        <row r="1935">
          <cell r="K1935" t="str">
            <v>00111110P.2</v>
          </cell>
        </row>
        <row r="1936">
          <cell r="K1936" t="str">
            <v>00111121P.2</v>
          </cell>
        </row>
        <row r="1937">
          <cell r="K1937" t="str">
            <v>00111114P.2</v>
          </cell>
        </row>
        <row r="1938">
          <cell r="K1938" t="str">
            <v>00111134P.2</v>
          </cell>
        </row>
        <row r="1939">
          <cell r="K1939" t="str">
            <v>00111136P.2</v>
          </cell>
        </row>
        <row r="1940">
          <cell r="K1940" t="str">
            <v>00111115P.2</v>
          </cell>
        </row>
        <row r="1941">
          <cell r="K1941" t="str">
            <v>00111132P.2</v>
          </cell>
        </row>
        <row r="1942">
          <cell r="K1942" t="str">
            <v>00111128P.2</v>
          </cell>
        </row>
        <row r="1943">
          <cell r="K1943" t="str">
            <v>00111125P.2</v>
          </cell>
        </row>
        <row r="1944">
          <cell r="K1944" t="str">
            <v>00111135P.2</v>
          </cell>
        </row>
        <row r="1945">
          <cell r="K1945" t="str">
            <v>00111120P.2</v>
          </cell>
        </row>
        <row r="1946">
          <cell r="K1946" t="str">
            <v>00111117P.2</v>
          </cell>
        </row>
        <row r="1947">
          <cell r="K1947" t="str">
            <v>00111124P.2</v>
          </cell>
        </row>
        <row r="1948">
          <cell r="K1948" t="str">
            <v>00111135P.2</v>
          </cell>
        </row>
        <row r="1949">
          <cell r="K1949" t="str">
            <v>00111128P.2</v>
          </cell>
        </row>
        <row r="1950">
          <cell r="K1950" t="str">
            <v>00111112P.2</v>
          </cell>
        </row>
        <row r="1951">
          <cell r="K1951" t="str">
            <v>00111113P.2</v>
          </cell>
        </row>
        <row r="1952">
          <cell r="K1952" t="str">
            <v>00111134P.2</v>
          </cell>
        </row>
        <row r="1953">
          <cell r="K1953" t="str">
            <v>00111134P.2</v>
          </cell>
        </row>
        <row r="1954">
          <cell r="K1954" t="str">
            <v>00111118P.2</v>
          </cell>
        </row>
        <row r="1955">
          <cell r="K1955" t="str">
            <v>00111126P.2</v>
          </cell>
        </row>
        <row r="1956">
          <cell r="K1956" t="str">
            <v>00111112P.2</v>
          </cell>
        </row>
        <row r="1957">
          <cell r="K1957" t="str">
            <v>00111114P.2</v>
          </cell>
        </row>
        <row r="1958">
          <cell r="K1958" t="str">
            <v>00111135P.2</v>
          </cell>
        </row>
        <row r="1959">
          <cell r="K1959" t="str">
            <v>00111133P.2</v>
          </cell>
        </row>
        <row r="1960">
          <cell r="K1960" t="str">
            <v>00111133P.2</v>
          </cell>
        </row>
        <row r="1961">
          <cell r="K1961" t="str">
            <v>00111114P.2</v>
          </cell>
        </row>
        <row r="1962">
          <cell r="K1962" t="str">
            <v>00111129P.2</v>
          </cell>
        </row>
        <row r="1963">
          <cell r="K1963" t="str">
            <v>00111127P.2</v>
          </cell>
        </row>
        <row r="1964">
          <cell r="K1964" t="str">
            <v>00111122P.2</v>
          </cell>
        </row>
        <row r="1965">
          <cell r="K1965" t="str">
            <v>00111132P.2</v>
          </cell>
        </row>
        <row r="1966">
          <cell r="K1966" t="str">
            <v>00111121P.2</v>
          </cell>
        </row>
        <row r="1967">
          <cell r="K1967" t="str">
            <v>00111113P.2</v>
          </cell>
        </row>
        <row r="1968">
          <cell r="K1968" t="str">
            <v>00111135P.2</v>
          </cell>
        </row>
        <row r="1969">
          <cell r="K1969" t="str">
            <v>00111121P.2</v>
          </cell>
        </row>
        <row r="1970">
          <cell r="K1970" t="str">
            <v>00111121P.2</v>
          </cell>
        </row>
        <row r="1971">
          <cell r="K1971" t="str">
            <v>00111123P.2</v>
          </cell>
        </row>
        <row r="1972">
          <cell r="K1972" t="str">
            <v>00111136P.2</v>
          </cell>
        </row>
        <row r="1973">
          <cell r="K1973" t="str">
            <v>00111129P.2</v>
          </cell>
        </row>
        <row r="1974">
          <cell r="K1974" t="str">
            <v>00111113P.2</v>
          </cell>
        </row>
        <row r="1975">
          <cell r="K1975" t="str">
            <v>00111117P.2</v>
          </cell>
        </row>
        <row r="1976">
          <cell r="K1976" t="str">
            <v>00111113P.2</v>
          </cell>
        </row>
        <row r="1977">
          <cell r="K1977" t="str">
            <v>00111123P.2</v>
          </cell>
        </row>
        <row r="1978">
          <cell r="K1978" t="str">
            <v>00111118P.2</v>
          </cell>
        </row>
        <row r="1979">
          <cell r="K1979" t="str">
            <v>00111132P.2</v>
          </cell>
        </row>
        <row r="1980">
          <cell r="K1980" t="str">
            <v>00111124P.2</v>
          </cell>
        </row>
        <row r="1981">
          <cell r="K1981" t="str">
            <v>00111131P.2</v>
          </cell>
        </row>
        <row r="1982">
          <cell r="K1982" t="str">
            <v>00111120P.2</v>
          </cell>
        </row>
        <row r="1983">
          <cell r="K1983" t="str">
            <v>00111119P.2</v>
          </cell>
        </row>
        <row r="1984">
          <cell r="K1984" t="str">
            <v>00111114P.2</v>
          </cell>
        </row>
        <row r="1985">
          <cell r="K1985" t="str">
            <v>00111113P.2</v>
          </cell>
        </row>
        <row r="1986">
          <cell r="K1986" t="str">
            <v>00111118P.2</v>
          </cell>
        </row>
        <row r="1987">
          <cell r="K1987" t="str">
            <v>00111135P.2</v>
          </cell>
        </row>
        <row r="1988">
          <cell r="K1988" t="str">
            <v>00111123P.2</v>
          </cell>
        </row>
        <row r="1989">
          <cell r="K1989" t="str">
            <v>00111117P.2</v>
          </cell>
        </row>
        <row r="1990">
          <cell r="K1990" t="str">
            <v>00111129P.2</v>
          </cell>
        </row>
        <row r="1991">
          <cell r="K1991" t="str">
            <v>00111116P.2</v>
          </cell>
        </row>
        <row r="1992">
          <cell r="K1992" t="str">
            <v>00111117P.2</v>
          </cell>
        </row>
        <row r="1993">
          <cell r="K1993" t="str">
            <v>00111136P.2</v>
          </cell>
        </row>
        <row r="1994">
          <cell r="K1994" t="str">
            <v>00111112P.2</v>
          </cell>
        </row>
        <row r="1995">
          <cell r="K1995" t="str">
            <v>00111112P.2</v>
          </cell>
        </row>
        <row r="1996">
          <cell r="K1996" t="str">
            <v>00111131P.2</v>
          </cell>
        </row>
        <row r="1997">
          <cell r="K1997" t="str">
            <v>00111126P.2</v>
          </cell>
        </row>
        <row r="1998">
          <cell r="K1998" t="str">
            <v>00111117P.2</v>
          </cell>
        </row>
        <row r="1999">
          <cell r="K1999" t="str">
            <v>00111126P.2</v>
          </cell>
        </row>
        <row r="2000">
          <cell r="K2000" t="str">
            <v>00111133P.2</v>
          </cell>
        </row>
        <row r="2001">
          <cell r="K2001" t="str">
            <v>00111123P.2</v>
          </cell>
        </row>
        <row r="2002">
          <cell r="K2002" t="str">
            <v>00111120P.2</v>
          </cell>
        </row>
        <row r="2003">
          <cell r="K2003" t="str">
            <v>00111135P.2</v>
          </cell>
        </row>
        <row r="2004">
          <cell r="K2004" t="str">
            <v>00111136P.2</v>
          </cell>
        </row>
        <row r="2005">
          <cell r="K2005" t="str">
            <v>00111121P.2</v>
          </cell>
        </row>
        <row r="2006">
          <cell r="K2006" t="str">
            <v>00111132P.2</v>
          </cell>
        </row>
        <row r="2007">
          <cell r="K2007" t="str">
            <v>00111111P.2</v>
          </cell>
        </row>
        <row r="2008">
          <cell r="K2008" t="str">
            <v>00111132P.2</v>
          </cell>
        </row>
        <row r="2009">
          <cell r="K2009" t="str">
            <v>00111126P.2</v>
          </cell>
        </row>
        <row r="2010">
          <cell r="K2010" t="str">
            <v>00111136P.2</v>
          </cell>
        </row>
        <row r="2011">
          <cell r="K2011" t="str">
            <v>00111136P.2</v>
          </cell>
        </row>
        <row r="2012">
          <cell r="K2012" t="str">
            <v>00111131P.2</v>
          </cell>
        </row>
        <row r="2013">
          <cell r="K2013" t="str">
            <v>00111125P.2</v>
          </cell>
        </row>
        <row r="2014">
          <cell r="K2014" t="str">
            <v>00111112P.2</v>
          </cell>
        </row>
        <row r="2015">
          <cell r="K2015" t="str">
            <v>00111125P.2</v>
          </cell>
        </row>
        <row r="2016">
          <cell r="K2016" t="str">
            <v>00111118P.2</v>
          </cell>
        </row>
        <row r="2017">
          <cell r="K2017" t="str">
            <v>00111116P.2</v>
          </cell>
        </row>
        <row r="2018">
          <cell r="K2018" t="str">
            <v>00111132P.2</v>
          </cell>
        </row>
        <row r="2019">
          <cell r="K2019" t="str">
            <v>00111136P.2</v>
          </cell>
        </row>
        <row r="2020">
          <cell r="K2020" t="str">
            <v>00111122P.2</v>
          </cell>
        </row>
        <row r="2021">
          <cell r="K2021" t="str">
            <v>00111128P.2</v>
          </cell>
        </row>
        <row r="2022">
          <cell r="K2022" t="str">
            <v>00111117P.2</v>
          </cell>
        </row>
        <row r="2023">
          <cell r="K2023" t="str">
            <v>00111113P.2</v>
          </cell>
        </row>
        <row r="2024">
          <cell r="K2024" t="str">
            <v>00111124P.2</v>
          </cell>
        </row>
        <row r="2025">
          <cell r="K2025" t="str">
            <v>00111126P.2</v>
          </cell>
        </row>
        <row r="2026">
          <cell r="K2026" t="str">
            <v>00111115P.2</v>
          </cell>
        </row>
        <row r="2027">
          <cell r="K2027" t="str">
            <v>00111119P.2</v>
          </cell>
        </row>
        <row r="2028">
          <cell r="K2028" t="str">
            <v>00111125P.2</v>
          </cell>
        </row>
        <row r="2029">
          <cell r="K2029" t="str">
            <v>00111129P.2</v>
          </cell>
        </row>
        <row r="2030">
          <cell r="K2030" t="str">
            <v>00111132P.2</v>
          </cell>
        </row>
        <row r="2031">
          <cell r="K2031" t="str">
            <v>00111113P.2</v>
          </cell>
        </row>
        <row r="2032">
          <cell r="K2032" t="str">
            <v>00111114P.2</v>
          </cell>
        </row>
        <row r="2033">
          <cell r="K2033" t="str">
            <v>00111110P.2</v>
          </cell>
        </row>
        <row r="2034">
          <cell r="K2034" t="str">
            <v>00111117P.2</v>
          </cell>
        </row>
        <row r="2035">
          <cell r="K2035" t="str">
            <v>00111130P.2</v>
          </cell>
        </row>
        <row r="2036">
          <cell r="K2036" t="str">
            <v>00111136P.2</v>
          </cell>
        </row>
        <row r="2037">
          <cell r="K2037" t="str">
            <v>00111134P.2</v>
          </cell>
        </row>
        <row r="2038">
          <cell r="K2038" t="str">
            <v>00111135P.2</v>
          </cell>
        </row>
        <row r="2039">
          <cell r="K2039" t="str">
            <v>00111121P.2</v>
          </cell>
        </row>
        <row r="2040">
          <cell r="K2040" t="str">
            <v>00111116P.2</v>
          </cell>
        </row>
        <row r="2041">
          <cell r="K2041" t="str">
            <v>00111134P.2</v>
          </cell>
        </row>
        <row r="2042">
          <cell r="K2042" t="str">
            <v>00111113P.2</v>
          </cell>
        </row>
        <row r="2043">
          <cell r="K2043" t="str">
            <v>00111132P.2</v>
          </cell>
        </row>
        <row r="2044">
          <cell r="K2044" t="str">
            <v>00111121P.2</v>
          </cell>
        </row>
        <row r="2045">
          <cell r="K2045" t="str">
            <v>00111113P.2</v>
          </cell>
        </row>
        <row r="2046">
          <cell r="K2046" t="str">
            <v>00111118P.2</v>
          </cell>
        </row>
        <row r="2047">
          <cell r="K2047" t="str">
            <v>00111133P.2</v>
          </cell>
        </row>
        <row r="2048">
          <cell r="K2048" t="str">
            <v>00111132P.2</v>
          </cell>
        </row>
        <row r="2049">
          <cell r="K2049" t="str">
            <v>00111131P.2</v>
          </cell>
        </row>
        <row r="2050">
          <cell r="K2050" t="str">
            <v>00111113P.2</v>
          </cell>
        </row>
        <row r="2051">
          <cell r="K2051" t="str">
            <v>00111112P.2</v>
          </cell>
        </row>
        <row r="2052">
          <cell r="K2052" t="str">
            <v>00111130P.2</v>
          </cell>
        </row>
        <row r="2053">
          <cell r="K2053" t="str">
            <v>00111119P.2</v>
          </cell>
        </row>
        <row r="2054">
          <cell r="K2054" t="str">
            <v>00111119P.2</v>
          </cell>
        </row>
        <row r="2055">
          <cell r="K2055" t="str">
            <v>00111113P.2</v>
          </cell>
        </row>
        <row r="2056">
          <cell r="K2056" t="str">
            <v>00111130P.2</v>
          </cell>
        </row>
        <row r="2057">
          <cell r="K2057" t="str">
            <v>00111111P.2</v>
          </cell>
        </row>
        <row r="2058">
          <cell r="K2058" t="str">
            <v>00111135P.2</v>
          </cell>
        </row>
        <row r="2059">
          <cell r="K2059" t="str">
            <v>00111123P.2</v>
          </cell>
        </row>
        <row r="2060">
          <cell r="K2060" t="str">
            <v>00111120P.2</v>
          </cell>
        </row>
        <row r="2061">
          <cell r="K2061" t="str">
            <v>00111132P.2</v>
          </cell>
        </row>
        <row r="2062">
          <cell r="K2062" t="str">
            <v>00111132P.2</v>
          </cell>
        </row>
        <row r="2063">
          <cell r="K2063" t="str">
            <v>00111121P.2</v>
          </cell>
        </row>
        <row r="2064">
          <cell r="K2064" t="str">
            <v>00111128P.2</v>
          </cell>
        </row>
        <row r="2065">
          <cell r="K2065" t="str">
            <v>00111131P.2</v>
          </cell>
        </row>
        <row r="2066">
          <cell r="K2066" t="str">
            <v>00111120P.2</v>
          </cell>
        </row>
        <row r="2067">
          <cell r="K2067" t="str">
            <v>00111110P.2</v>
          </cell>
        </row>
        <row r="2068">
          <cell r="K2068" t="str">
            <v>00111133P.2</v>
          </cell>
        </row>
        <row r="2069">
          <cell r="K2069" t="str">
            <v>00111133P.2</v>
          </cell>
        </row>
        <row r="2070">
          <cell r="K2070" t="str">
            <v>00111134P.2</v>
          </cell>
        </row>
        <row r="2071">
          <cell r="K2071" t="str">
            <v>00111119P.2</v>
          </cell>
        </row>
        <row r="2072">
          <cell r="K2072" t="str">
            <v>00111112P.2</v>
          </cell>
        </row>
        <row r="2073">
          <cell r="K2073" t="str">
            <v>00111113P.2</v>
          </cell>
        </row>
        <row r="2074">
          <cell r="K2074" t="str">
            <v>00111134P.2</v>
          </cell>
        </row>
        <row r="2075">
          <cell r="K2075" t="str">
            <v>00111117P.2</v>
          </cell>
        </row>
        <row r="2076">
          <cell r="K2076" t="str">
            <v>00111127P.2</v>
          </cell>
        </row>
        <row r="2077">
          <cell r="K2077" t="str">
            <v>00111136P.2</v>
          </cell>
        </row>
        <row r="2078">
          <cell r="K2078" t="str">
            <v>00111113P.2</v>
          </cell>
        </row>
        <row r="2079">
          <cell r="K2079" t="str">
            <v>00111120P.2</v>
          </cell>
        </row>
        <row r="2080">
          <cell r="K2080" t="str">
            <v>00111122P.2</v>
          </cell>
        </row>
        <row r="2081">
          <cell r="K2081" t="str">
            <v>00111128P.2</v>
          </cell>
        </row>
        <row r="2082">
          <cell r="K2082" t="str">
            <v>00111128P.2</v>
          </cell>
        </row>
        <row r="2083">
          <cell r="K2083" t="str">
            <v>00111128P.2</v>
          </cell>
        </row>
        <row r="2084">
          <cell r="K2084" t="str">
            <v>00111114P.2</v>
          </cell>
        </row>
        <row r="2085">
          <cell r="K2085" t="str">
            <v>00111117P.2</v>
          </cell>
        </row>
        <row r="2086">
          <cell r="K2086" t="str">
            <v>00111132P.2</v>
          </cell>
        </row>
        <row r="2087">
          <cell r="K2087" t="str">
            <v>00111129P.2</v>
          </cell>
        </row>
        <row r="2088">
          <cell r="K2088" t="str">
            <v>00111130P.2</v>
          </cell>
        </row>
        <row r="2089">
          <cell r="K2089" t="str">
            <v>00111128P.2</v>
          </cell>
        </row>
        <row r="2090">
          <cell r="K2090" t="str">
            <v>00111125P.2</v>
          </cell>
        </row>
        <row r="2091">
          <cell r="K2091" t="str">
            <v>00111133P.2</v>
          </cell>
        </row>
        <row r="2092">
          <cell r="K2092" t="str">
            <v>00111130P.2</v>
          </cell>
        </row>
        <row r="2093">
          <cell r="K2093" t="str">
            <v>00111118P.2</v>
          </cell>
        </row>
        <row r="2094">
          <cell r="K2094" t="str">
            <v>00111118P.2</v>
          </cell>
        </row>
        <row r="2095">
          <cell r="K2095" t="str">
            <v>00111117P.2</v>
          </cell>
        </row>
        <row r="2096">
          <cell r="K2096" t="str">
            <v>00111117P.2</v>
          </cell>
        </row>
        <row r="2097">
          <cell r="K2097" t="str">
            <v>00111136P.2</v>
          </cell>
        </row>
        <row r="2098">
          <cell r="K2098" t="str">
            <v>00111135P.2</v>
          </cell>
        </row>
        <row r="2099">
          <cell r="K2099" t="str">
            <v>00111132P.2</v>
          </cell>
        </row>
        <row r="2100">
          <cell r="K2100" t="str">
            <v>00111136P.2</v>
          </cell>
        </row>
        <row r="2101">
          <cell r="K2101" t="str">
            <v>00111113P.2</v>
          </cell>
        </row>
        <row r="2102">
          <cell r="K2102" t="str">
            <v>00111130P.2</v>
          </cell>
        </row>
        <row r="2103">
          <cell r="K2103" t="str">
            <v>00111123P.2</v>
          </cell>
        </row>
        <row r="2104">
          <cell r="K2104" t="str">
            <v>00111120P.2</v>
          </cell>
        </row>
        <row r="2105">
          <cell r="K2105" t="str">
            <v>00111118P.2</v>
          </cell>
        </row>
        <row r="2106">
          <cell r="K2106" t="str">
            <v>00111129P.2</v>
          </cell>
        </row>
        <row r="2107">
          <cell r="K2107" t="str">
            <v>00111113P.2</v>
          </cell>
        </row>
        <row r="2108">
          <cell r="K2108" t="str">
            <v>00111130P.2</v>
          </cell>
        </row>
        <row r="2109">
          <cell r="K2109" t="str">
            <v>00111124P.2</v>
          </cell>
        </row>
        <row r="2110">
          <cell r="K2110" t="str">
            <v>00111123P.2</v>
          </cell>
        </row>
        <row r="2111">
          <cell r="K2111" t="str">
            <v>00111128P.2</v>
          </cell>
        </row>
        <row r="2112">
          <cell r="K2112" t="str">
            <v>00111110P.2</v>
          </cell>
        </row>
        <row r="2113">
          <cell r="K2113" t="str">
            <v>00111131P.2</v>
          </cell>
        </row>
        <row r="2114">
          <cell r="K2114" t="str">
            <v>00111121P.2</v>
          </cell>
        </row>
        <row r="2115">
          <cell r="K2115" t="str">
            <v>00111134P.2</v>
          </cell>
        </row>
        <row r="2116">
          <cell r="K2116" t="str">
            <v>00111123P.2</v>
          </cell>
        </row>
        <row r="2117">
          <cell r="K2117" t="str">
            <v>00111119P.2</v>
          </cell>
        </row>
        <row r="2118">
          <cell r="K2118" t="str">
            <v>00111126P.2</v>
          </cell>
        </row>
        <row r="2119">
          <cell r="K2119" t="str">
            <v>00111124P.2</v>
          </cell>
        </row>
        <row r="2120">
          <cell r="K2120" t="str">
            <v>00111113P.2</v>
          </cell>
        </row>
        <row r="2121">
          <cell r="K2121" t="str">
            <v>00111124P.2</v>
          </cell>
        </row>
        <row r="2122">
          <cell r="K2122" t="str">
            <v>00111131P.2</v>
          </cell>
        </row>
        <row r="2123">
          <cell r="K2123" t="str">
            <v>00111114P.2</v>
          </cell>
        </row>
        <row r="2124">
          <cell r="K2124" t="str">
            <v>00111117P.2</v>
          </cell>
        </row>
        <row r="2125">
          <cell r="K2125" t="str">
            <v>00111132P.2</v>
          </cell>
        </row>
        <row r="2126">
          <cell r="K2126" t="str">
            <v>00111126P.2</v>
          </cell>
        </row>
        <row r="2127">
          <cell r="K2127" t="str">
            <v>00111128P.2</v>
          </cell>
        </row>
        <row r="2128">
          <cell r="K2128" t="str">
            <v>00111111P.2</v>
          </cell>
        </row>
        <row r="2129">
          <cell r="K2129" t="str">
            <v>00111119P.2</v>
          </cell>
        </row>
        <row r="2130">
          <cell r="K2130" t="str">
            <v>00111121P.2</v>
          </cell>
        </row>
        <row r="2131">
          <cell r="K2131" t="str">
            <v>00111131P.2</v>
          </cell>
        </row>
        <row r="2132">
          <cell r="K2132" t="str">
            <v>00111117P.2</v>
          </cell>
        </row>
        <row r="2133">
          <cell r="K2133" t="str">
            <v>00111115P.2</v>
          </cell>
        </row>
        <row r="2134">
          <cell r="K2134" t="str">
            <v>00111135P.2</v>
          </cell>
        </row>
        <row r="2135">
          <cell r="K2135" t="str">
            <v>00111133P.2</v>
          </cell>
        </row>
        <row r="2136">
          <cell r="K2136" t="str">
            <v>00111136P.2</v>
          </cell>
        </row>
        <row r="2137">
          <cell r="K2137" t="str">
            <v>00111117P.2</v>
          </cell>
        </row>
        <row r="2138">
          <cell r="K2138" t="str">
            <v>00111136P.2</v>
          </cell>
        </row>
        <row r="2139">
          <cell r="K2139" t="str">
            <v>00111118P.2</v>
          </cell>
        </row>
        <row r="2140">
          <cell r="K2140" t="str">
            <v>00111117P.2</v>
          </cell>
        </row>
        <row r="2141">
          <cell r="K2141" t="str">
            <v>00111118P.2</v>
          </cell>
        </row>
        <row r="2142">
          <cell r="K2142" t="str">
            <v>00111132P.2</v>
          </cell>
        </row>
        <row r="2143">
          <cell r="K2143" t="str">
            <v>00111119P.2</v>
          </cell>
        </row>
        <row r="2144">
          <cell r="K2144" t="str">
            <v>00111135P.2</v>
          </cell>
        </row>
        <row r="2145">
          <cell r="K2145" t="str">
            <v>00111122P.2</v>
          </cell>
        </row>
        <row r="2146">
          <cell r="K2146" t="str">
            <v>00111118P.2</v>
          </cell>
        </row>
        <row r="2147">
          <cell r="K2147" t="str">
            <v>00111110P.2</v>
          </cell>
        </row>
        <row r="2148">
          <cell r="K2148" t="str">
            <v>00111135P.2</v>
          </cell>
        </row>
        <row r="2149">
          <cell r="K2149" t="str">
            <v>00111118P.2</v>
          </cell>
        </row>
        <row r="2150">
          <cell r="K2150" t="str">
            <v>00111123P.2</v>
          </cell>
        </row>
        <row r="2151">
          <cell r="K2151" t="str">
            <v>00111115P.2</v>
          </cell>
        </row>
        <row r="2152">
          <cell r="K2152" t="str">
            <v>00111117P.2</v>
          </cell>
        </row>
        <row r="2153">
          <cell r="K2153" t="str">
            <v>00111132P.2</v>
          </cell>
        </row>
        <row r="2154">
          <cell r="K2154" t="str">
            <v>00111125P.2</v>
          </cell>
        </row>
        <row r="2155">
          <cell r="K2155" t="str">
            <v>00111135P.2</v>
          </cell>
        </row>
        <row r="2156">
          <cell r="K2156" t="str">
            <v>00111122P.2</v>
          </cell>
        </row>
        <row r="2157">
          <cell r="K2157" t="str">
            <v>00111110P.2</v>
          </cell>
        </row>
        <row r="2158">
          <cell r="K2158" t="str">
            <v>00111115P.2</v>
          </cell>
        </row>
        <row r="2159">
          <cell r="K2159" t="str">
            <v>00111113P.2</v>
          </cell>
        </row>
        <row r="2160">
          <cell r="K2160" t="str">
            <v>00111127P.2</v>
          </cell>
        </row>
        <row r="2161">
          <cell r="K2161" t="str">
            <v>00111116P.2</v>
          </cell>
        </row>
        <row r="2162">
          <cell r="K2162" t="str">
            <v>00111113P.2</v>
          </cell>
        </row>
        <row r="2163">
          <cell r="K2163" t="str">
            <v>00111114P.2</v>
          </cell>
        </row>
        <row r="2164">
          <cell r="K2164" t="str">
            <v>00111121P.2</v>
          </cell>
        </row>
        <row r="2165">
          <cell r="K2165" t="str">
            <v>00111136P.2</v>
          </cell>
        </row>
        <row r="2166">
          <cell r="K2166" t="str">
            <v>00111134P.2</v>
          </cell>
        </row>
        <row r="2167">
          <cell r="K2167" t="str">
            <v>00111135P.2</v>
          </cell>
        </row>
        <row r="2168">
          <cell r="K2168" t="str">
            <v>00111113P.2</v>
          </cell>
        </row>
        <row r="2169">
          <cell r="K2169" t="str">
            <v>00111128P.2</v>
          </cell>
        </row>
        <row r="2170">
          <cell r="K2170" t="str">
            <v>00111134P.2</v>
          </cell>
        </row>
        <row r="2171">
          <cell r="K2171" t="str">
            <v>00111128P.2</v>
          </cell>
        </row>
        <row r="2172">
          <cell r="K2172" t="str">
            <v>00111111P.2</v>
          </cell>
        </row>
        <row r="2173">
          <cell r="K2173" t="str">
            <v>00111117P.2</v>
          </cell>
        </row>
        <row r="2174">
          <cell r="K2174" t="str">
            <v>00111133P.2</v>
          </cell>
        </row>
        <row r="2175">
          <cell r="K2175" t="str">
            <v>00111123P.2</v>
          </cell>
        </row>
        <row r="2176">
          <cell r="K2176" t="str">
            <v>00111110P.2</v>
          </cell>
        </row>
        <row r="2177">
          <cell r="K2177" t="str">
            <v>00111118P.2</v>
          </cell>
        </row>
        <row r="2178">
          <cell r="K2178" t="str">
            <v>00111120P.2</v>
          </cell>
        </row>
        <row r="2179">
          <cell r="K2179" t="str">
            <v>00111132P.2</v>
          </cell>
        </row>
        <row r="2180">
          <cell r="K2180" t="str">
            <v>00111136P.2</v>
          </cell>
        </row>
        <row r="2181">
          <cell r="K2181" t="str">
            <v>00111123P.2</v>
          </cell>
        </row>
        <row r="2182">
          <cell r="K2182" t="str">
            <v>00111112P.2</v>
          </cell>
        </row>
        <row r="2183">
          <cell r="K2183" t="str">
            <v>00111131P.2</v>
          </cell>
        </row>
        <row r="2184">
          <cell r="K2184" t="str">
            <v>00111123P.2</v>
          </cell>
        </row>
        <row r="2185">
          <cell r="K2185" t="str">
            <v>00111116P.2</v>
          </cell>
        </row>
        <row r="2186">
          <cell r="K2186" t="str">
            <v>00111122P.2</v>
          </cell>
        </row>
        <row r="2187">
          <cell r="K2187" t="str">
            <v>00111113P.2</v>
          </cell>
        </row>
        <row r="2188">
          <cell r="K2188" t="str">
            <v>00111133P.2</v>
          </cell>
        </row>
        <row r="2189">
          <cell r="K2189" t="str">
            <v>00111121P.2</v>
          </cell>
        </row>
        <row r="2190">
          <cell r="K2190" t="str">
            <v>00111118P.2</v>
          </cell>
        </row>
        <row r="2191">
          <cell r="K2191" t="str">
            <v>00111111P.2</v>
          </cell>
        </row>
        <row r="2192">
          <cell r="K2192" t="str">
            <v>00111117P.2</v>
          </cell>
        </row>
        <row r="2193">
          <cell r="K2193" t="str">
            <v>00111126P.2</v>
          </cell>
        </row>
        <row r="2194">
          <cell r="K2194" t="str">
            <v>00111133P.2</v>
          </cell>
        </row>
        <row r="2195">
          <cell r="K2195" t="str">
            <v>00111113P.2</v>
          </cell>
        </row>
        <row r="2196">
          <cell r="K2196" t="str">
            <v>00111130P.2</v>
          </cell>
        </row>
        <row r="2197">
          <cell r="K2197" t="str">
            <v>00111121P.2</v>
          </cell>
        </row>
        <row r="2198">
          <cell r="K2198" t="str">
            <v>00111116P.2</v>
          </cell>
        </row>
        <row r="2199">
          <cell r="K2199" t="str">
            <v>00111132P.2</v>
          </cell>
        </row>
        <row r="2200">
          <cell r="K2200" t="str">
            <v>00111120P.2</v>
          </cell>
        </row>
        <row r="2201">
          <cell r="K2201" t="str">
            <v>00111128P.2</v>
          </cell>
        </row>
        <row r="2202">
          <cell r="K2202" t="str">
            <v>00111117P.2</v>
          </cell>
        </row>
        <row r="2203">
          <cell r="K2203" t="str">
            <v>00111126P.2</v>
          </cell>
        </row>
        <row r="2204">
          <cell r="K2204" t="str">
            <v>00111113P.2</v>
          </cell>
        </row>
        <row r="2205">
          <cell r="K2205" t="str">
            <v>00111123P.2</v>
          </cell>
        </row>
        <row r="2206">
          <cell r="K2206" t="str">
            <v>00111120P.2</v>
          </cell>
        </row>
        <row r="2207">
          <cell r="K2207" t="str">
            <v>00111131P.2</v>
          </cell>
        </row>
        <row r="2208">
          <cell r="K2208" t="str">
            <v>00111113P.2</v>
          </cell>
        </row>
        <row r="2209">
          <cell r="K2209" t="str">
            <v>00111121P.2</v>
          </cell>
        </row>
        <row r="2210">
          <cell r="K2210" t="str">
            <v>00111110P.2</v>
          </cell>
        </row>
        <row r="2211">
          <cell r="K2211" t="str">
            <v>00111132P.2</v>
          </cell>
        </row>
        <row r="2212">
          <cell r="K2212" t="str">
            <v>00111110P.2</v>
          </cell>
        </row>
        <row r="2213">
          <cell r="K2213" t="str">
            <v>00111125P.2</v>
          </cell>
        </row>
        <row r="2214">
          <cell r="K2214" t="str">
            <v>00111134P.2</v>
          </cell>
        </row>
        <row r="2215">
          <cell r="K2215" t="str">
            <v>00111122P.2</v>
          </cell>
        </row>
        <row r="2216">
          <cell r="K2216" t="str">
            <v>00111132P.2</v>
          </cell>
        </row>
        <row r="2217">
          <cell r="K2217" t="str">
            <v>00111123P.2</v>
          </cell>
        </row>
        <row r="2218">
          <cell r="K2218" t="str">
            <v>00111111P.2</v>
          </cell>
        </row>
        <row r="2219">
          <cell r="K2219" t="str">
            <v>00111123P.2</v>
          </cell>
        </row>
        <row r="2220">
          <cell r="K2220" t="str">
            <v>00111131P.2</v>
          </cell>
        </row>
        <row r="2221">
          <cell r="K2221" t="str">
            <v>00111132P.2</v>
          </cell>
        </row>
        <row r="2222">
          <cell r="K2222" t="str">
            <v>00111135P.2</v>
          </cell>
        </row>
        <row r="2223">
          <cell r="K2223" t="str">
            <v>00111128P.2</v>
          </cell>
        </row>
        <row r="2224">
          <cell r="K2224" t="str">
            <v>00111136P.2</v>
          </cell>
        </row>
        <row r="2225">
          <cell r="K2225" t="str">
            <v>00111135P.2</v>
          </cell>
        </row>
        <row r="2226">
          <cell r="K2226" t="str">
            <v>00111110P.2</v>
          </cell>
        </row>
        <row r="2227">
          <cell r="K2227" t="str">
            <v>00111131P.2</v>
          </cell>
        </row>
        <row r="2228">
          <cell r="K2228" t="str">
            <v>00111116P.2</v>
          </cell>
        </row>
        <row r="2229">
          <cell r="K2229" t="str">
            <v>00111132P.2</v>
          </cell>
        </row>
        <row r="2230">
          <cell r="K2230" t="str">
            <v>00111128P.2</v>
          </cell>
        </row>
        <row r="2231">
          <cell r="K2231" t="str">
            <v>00111125P.2</v>
          </cell>
        </row>
        <row r="2232">
          <cell r="K2232" t="str">
            <v>00111110P.2</v>
          </cell>
        </row>
        <row r="2233">
          <cell r="K2233" t="str">
            <v>00111135P.2</v>
          </cell>
        </row>
        <row r="2234">
          <cell r="K2234" t="str">
            <v>00111112P.2</v>
          </cell>
        </row>
        <row r="2235">
          <cell r="K2235" t="str">
            <v>00111122P.2</v>
          </cell>
        </row>
        <row r="2236">
          <cell r="K2236" t="str">
            <v>00111128P.2</v>
          </cell>
        </row>
        <row r="2237">
          <cell r="K2237" t="str">
            <v>00111112P.2</v>
          </cell>
        </row>
        <row r="2238">
          <cell r="K2238" t="str">
            <v>00111129P.2</v>
          </cell>
        </row>
        <row r="2239">
          <cell r="K2239" t="str">
            <v>00111117P.2</v>
          </cell>
        </row>
        <row r="2240">
          <cell r="K2240" t="str">
            <v>00111131P.2</v>
          </cell>
        </row>
        <row r="2241">
          <cell r="K2241" t="str">
            <v>00111129P.2</v>
          </cell>
        </row>
        <row r="2242">
          <cell r="K2242" t="str">
            <v>00111130P.2</v>
          </cell>
        </row>
        <row r="2243">
          <cell r="K2243" t="str">
            <v>00111129P.2</v>
          </cell>
        </row>
        <row r="2244">
          <cell r="K2244" t="str">
            <v>00111128P.2</v>
          </cell>
        </row>
        <row r="2245">
          <cell r="K2245" t="str">
            <v>00111110P.2</v>
          </cell>
        </row>
        <row r="2246">
          <cell r="K2246" t="str">
            <v>00111113P.2</v>
          </cell>
        </row>
        <row r="2247">
          <cell r="K2247" t="str">
            <v>00111122P.2</v>
          </cell>
        </row>
        <row r="2248">
          <cell r="K2248" t="str">
            <v>00111117P.2</v>
          </cell>
        </row>
        <row r="2249">
          <cell r="K2249" t="str">
            <v>00111128P.2</v>
          </cell>
        </row>
        <row r="2250">
          <cell r="K2250" t="str">
            <v>00111122P.2</v>
          </cell>
        </row>
        <row r="2251">
          <cell r="K2251" t="str">
            <v>00111133P.2</v>
          </cell>
        </row>
        <row r="2252">
          <cell r="K2252" t="str">
            <v>00111113P.2</v>
          </cell>
        </row>
        <row r="2253">
          <cell r="K2253" t="str">
            <v>00111136P.2</v>
          </cell>
        </row>
        <row r="2254">
          <cell r="K2254" t="str">
            <v>00111130P.2</v>
          </cell>
        </row>
        <row r="2255">
          <cell r="K2255" t="str">
            <v>00111111P.2</v>
          </cell>
        </row>
        <row r="2256">
          <cell r="K2256" t="str">
            <v>00111129P.2</v>
          </cell>
        </row>
        <row r="2257">
          <cell r="K2257" t="str">
            <v>00111125P.2</v>
          </cell>
        </row>
        <row r="2258">
          <cell r="K2258" t="str">
            <v>00111127P.2</v>
          </cell>
        </row>
        <row r="2259">
          <cell r="K2259" t="str">
            <v>00111126P.2</v>
          </cell>
        </row>
        <row r="2260">
          <cell r="K2260" t="str">
            <v>00111127P.2</v>
          </cell>
        </row>
        <row r="2261">
          <cell r="K2261" t="str">
            <v>00111123P.2</v>
          </cell>
        </row>
        <row r="2262">
          <cell r="K2262" t="str">
            <v>00111129P.2</v>
          </cell>
        </row>
        <row r="2263">
          <cell r="K2263" t="str">
            <v>00111128P.2</v>
          </cell>
        </row>
        <row r="2264">
          <cell r="K2264" t="str">
            <v>00111120P.2</v>
          </cell>
        </row>
        <row r="2265">
          <cell r="K2265" t="str">
            <v>00111128P.2</v>
          </cell>
        </row>
        <row r="2266">
          <cell r="K2266" t="str">
            <v>00111127P.2</v>
          </cell>
        </row>
        <row r="2267">
          <cell r="K2267" t="str">
            <v>00111120P.2</v>
          </cell>
        </row>
        <row r="2268">
          <cell r="K2268" t="str">
            <v>00111113P.2</v>
          </cell>
        </row>
        <row r="2269">
          <cell r="K2269" t="str">
            <v>00111116P.2</v>
          </cell>
        </row>
        <row r="2270">
          <cell r="K2270" t="str">
            <v>00111116P.2</v>
          </cell>
        </row>
        <row r="2271">
          <cell r="K2271" t="str">
            <v>00111129P.2</v>
          </cell>
        </row>
        <row r="2272">
          <cell r="K2272" t="str">
            <v>00111126P.2</v>
          </cell>
        </row>
        <row r="2273">
          <cell r="K2273" t="str">
            <v>00111112P.2</v>
          </cell>
        </row>
        <row r="2274">
          <cell r="K2274" t="str">
            <v>00111128P.2</v>
          </cell>
        </row>
        <row r="2275">
          <cell r="K2275" t="str">
            <v>00111122P.2</v>
          </cell>
        </row>
        <row r="2276">
          <cell r="K2276" t="str">
            <v>00111121P.2</v>
          </cell>
        </row>
        <row r="2277">
          <cell r="K2277" t="str">
            <v>00111132P.2</v>
          </cell>
        </row>
        <row r="2278">
          <cell r="K2278" t="str">
            <v>00111131P.2</v>
          </cell>
        </row>
        <row r="2279">
          <cell r="K2279" t="str">
            <v>00111127P.2</v>
          </cell>
        </row>
        <row r="2280">
          <cell r="K2280" t="str">
            <v>00111120P.2</v>
          </cell>
        </row>
        <row r="2281">
          <cell r="K2281" t="str">
            <v>00111128P.2</v>
          </cell>
        </row>
        <row r="2282">
          <cell r="K2282" t="str">
            <v>00111117P.2</v>
          </cell>
        </row>
        <row r="2283">
          <cell r="K2283" t="str">
            <v>00111117P.2</v>
          </cell>
        </row>
        <row r="2284">
          <cell r="K2284" t="str">
            <v>00111112P.2</v>
          </cell>
        </row>
        <row r="2285">
          <cell r="K2285" t="str">
            <v>00111120P.2</v>
          </cell>
        </row>
        <row r="2286">
          <cell r="K2286" t="str">
            <v>00111110P.2</v>
          </cell>
        </row>
        <row r="2287">
          <cell r="K2287" t="str">
            <v>00111126P.2</v>
          </cell>
        </row>
        <row r="2288">
          <cell r="K2288" t="str">
            <v>00111131P.2</v>
          </cell>
        </row>
        <row r="2289">
          <cell r="K2289" t="str">
            <v>00111135P.2</v>
          </cell>
        </row>
        <row r="2290">
          <cell r="K2290" t="str">
            <v>00111115P.2</v>
          </cell>
        </row>
        <row r="2291">
          <cell r="K2291" t="str">
            <v>00111118P.2</v>
          </cell>
        </row>
        <row r="2292">
          <cell r="K2292" t="str">
            <v>00111134P.2</v>
          </cell>
        </row>
        <row r="2293">
          <cell r="K2293" t="str">
            <v>00111118P.2</v>
          </cell>
        </row>
        <row r="2294">
          <cell r="K2294" t="str">
            <v>00111122P.2</v>
          </cell>
        </row>
        <row r="2295">
          <cell r="K2295" t="str">
            <v>00111126P.2</v>
          </cell>
        </row>
        <row r="2296">
          <cell r="K2296" t="str">
            <v>00111134P.2</v>
          </cell>
        </row>
        <row r="2297">
          <cell r="K2297" t="str">
            <v>00111111P.2</v>
          </cell>
        </row>
        <row r="2298">
          <cell r="K2298" t="str">
            <v>00111113P.2</v>
          </cell>
        </row>
        <row r="2299">
          <cell r="K2299" t="str">
            <v>00111133P.2</v>
          </cell>
        </row>
        <row r="2300">
          <cell r="K2300" t="str">
            <v>00111127P.2</v>
          </cell>
        </row>
        <row r="2301">
          <cell r="K2301" t="str">
            <v>00111136P.2</v>
          </cell>
        </row>
        <row r="2302">
          <cell r="K2302" t="str">
            <v>00111134P.2</v>
          </cell>
        </row>
        <row r="2303">
          <cell r="K2303" t="str">
            <v>00111131P.2</v>
          </cell>
        </row>
        <row r="2304">
          <cell r="K2304" t="str">
            <v>00111136P.2</v>
          </cell>
        </row>
        <row r="2305">
          <cell r="K2305" t="str">
            <v>00111117P.2</v>
          </cell>
        </row>
        <row r="2306">
          <cell r="K2306" t="str">
            <v>00111128P.2</v>
          </cell>
        </row>
        <row r="2307">
          <cell r="K2307" t="str">
            <v>00111110P.2</v>
          </cell>
        </row>
        <row r="2308">
          <cell r="K2308" t="str">
            <v>00111122P.2</v>
          </cell>
        </row>
        <row r="2309">
          <cell r="K2309" t="str">
            <v>00111126P.2</v>
          </cell>
        </row>
        <row r="2310">
          <cell r="K2310" t="str">
            <v>00111122P.2</v>
          </cell>
        </row>
        <row r="2311">
          <cell r="K2311" t="str">
            <v>00111135P.2</v>
          </cell>
        </row>
        <row r="2312">
          <cell r="K2312" t="str">
            <v>00111131P.2</v>
          </cell>
        </row>
        <row r="2313">
          <cell r="K2313" t="str">
            <v>00111113P.2</v>
          </cell>
        </row>
        <row r="2314">
          <cell r="K2314" t="str">
            <v>00111122P.2</v>
          </cell>
        </row>
        <row r="2315">
          <cell r="K2315" t="str">
            <v>00111117P.2</v>
          </cell>
        </row>
        <row r="2316">
          <cell r="K2316" t="str">
            <v>00111127P.2</v>
          </cell>
        </row>
        <row r="2317">
          <cell r="K2317" t="str">
            <v>00111131P.2</v>
          </cell>
        </row>
        <row r="2318">
          <cell r="K2318" t="str">
            <v>00111113P.2</v>
          </cell>
        </row>
        <row r="2319">
          <cell r="K2319" t="str">
            <v>00111132P.2</v>
          </cell>
        </row>
        <row r="2320">
          <cell r="K2320" t="str">
            <v>00111128P.2</v>
          </cell>
        </row>
        <row r="2321">
          <cell r="K2321" t="str">
            <v>00111131P.2</v>
          </cell>
        </row>
        <row r="2322">
          <cell r="K2322" t="str">
            <v>00111128P.2</v>
          </cell>
        </row>
        <row r="2323">
          <cell r="K2323" t="str">
            <v>00111117P.2</v>
          </cell>
        </row>
        <row r="2324">
          <cell r="K2324" t="str">
            <v>00111111P.2</v>
          </cell>
        </row>
        <row r="2325">
          <cell r="K2325" t="str">
            <v>00111126P.2</v>
          </cell>
        </row>
        <row r="2326">
          <cell r="K2326" t="str">
            <v>00111125P.2</v>
          </cell>
        </row>
        <row r="2327">
          <cell r="K2327" t="str">
            <v>00111132P.2</v>
          </cell>
        </row>
        <row r="2328">
          <cell r="K2328" t="str">
            <v>00111113P.2</v>
          </cell>
        </row>
        <row r="2329">
          <cell r="K2329" t="str">
            <v>00111132P.2</v>
          </cell>
        </row>
        <row r="2330">
          <cell r="K2330" t="str">
            <v>00111110P.2</v>
          </cell>
        </row>
        <row r="2331">
          <cell r="K2331" t="str">
            <v>00111131P.2</v>
          </cell>
        </row>
        <row r="2332">
          <cell r="K2332" t="str">
            <v>00111130P.2</v>
          </cell>
        </row>
        <row r="2333">
          <cell r="K2333" t="str">
            <v>00111129P.2</v>
          </cell>
        </row>
        <row r="2334">
          <cell r="K2334" t="str">
            <v>00111122P.2</v>
          </cell>
        </row>
        <row r="2335">
          <cell r="K2335" t="str">
            <v>00111130P.2</v>
          </cell>
        </row>
        <row r="2336">
          <cell r="K2336" t="str">
            <v>00111113P.2</v>
          </cell>
        </row>
        <row r="2337">
          <cell r="K2337" t="str">
            <v>00111125P.2</v>
          </cell>
        </row>
        <row r="2338">
          <cell r="K2338" t="str">
            <v>00111126P.2</v>
          </cell>
        </row>
        <row r="2339">
          <cell r="K2339" t="str">
            <v>00111112P.2</v>
          </cell>
        </row>
        <row r="2340">
          <cell r="K2340" t="str">
            <v>00111113P.2</v>
          </cell>
        </row>
        <row r="2341">
          <cell r="K2341" t="str">
            <v>00111128P.2</v>
          </cell>
        </row>
        <row r="2342">
          <cell r="K2342" t="str">
            <v>00111125P.2</v>
          </cell>
        </row>
        <row r="2343">
          <cell r="K2343" t="str">
            <v>00111128P.2</v>
          </cell>
        </row>
        <row r="2344">
          <cell r="K2344" t="str">
            <v>00111127P.2</v>
          </cell>
        </row>
        <row r="2345">
          <cell r="K2345" t="str">
            <v>00111112P.2</v>
          </cell>
        </row>
        <row r="2346">
          <cell r="K2346" t="str">
            <v>00111120P.2</v>
          </cell>
        </row>
        <row r="2347">
          <cell r="K2347" t="str">
            <v>00111125P.2</v>
          </cell>
        </row>
        <row r="2348">
          <cell r="K2348" t="str">
            <v>00111125P.2</v>
          </cell>
        </row>
        <row r="2349">
          <cell r="K2349" t="str">
            <v>00111113P.2</v>
          </cell>
        </row>
        <row r="2350">
          <cell r="K2350" t="str">
            <v>00111113P.2</v>
          </cell>
        </row>
        <row r="2351">
          <cell r="K2351" t="str">
            <v>00111129P.2</v>
          </cell>
        </row>
        <row r="2352">
          <cell r="K2352" t="str">
            <v>00111128P.2</v>
          </cell>
        </row>
        <row r="2353">
          <cell r="K2353" t="str">
            <v>00111120P.2</v>
          </cell>
        </row>
        <row r="2354">
          <cell r="K2354" t="str">
            <v>00111130P.2</v>
          </cell>
        </row>
        <row r="2355">
          <cell r="K2355" t="str">
            <v>00111131P.2</v>
          </cell>
        </row>
        <row r="2356">
          <cell r="K2356" t="str">
            <v>00111122P.2</v>
          </cell>
        </row>
        <row r="2357">
          <cell r="K2357" t="str">
            <v>00111111P.2</v>
          </cell>
        </row>
        <row r="2358">
          <cell r="K2358" t="str">
            <v>00111115P.2</v>
          </cell>
        </row>
        <row r="2359">
          <cell r="K2359" t="str">
            <v>00111112P.2</v>
          </cell>
        </row>
        <row r="2360">
          <cell r="K2360" t="str">
            <v>00111129P.2</v>
          </cell>
        </row>
        <row r="2361">
          <cell r="K2361" t="str">
            <v>00111131P.2</v>
          </cell>
        </row>
        <row r="2362">
          <cell r="K2362" t="str">
            <v>00111153P.2</v>
          </cell>
        </row>
        <row r="2363">
          <cell r="K2363" t="str">
            <v>00111133P.2</v>
          </cell>
        </row>
        <row r="2364">
          <cell r="K2364" t="str">
            <v>00111133P.2</v>
          </cell>
        </row>
        <row r="2365">
          <cell r="K2365" t="str">
            <v>00111133P.2</v>
          </cell>
        </row>
        <row r="2366">
          <cell r="K2366" t="str">
            <v>00111153P.2</v>
          </cell>
        </row>
        <row r="2367">
          <cell r="K2367" t="str">
            <v>00111151P.2</v>
          </cell>
        </row>
        <row r="2368">
          <cell r="K2368" t="str">
            <v>00111151P.2</v>
          </cell>
        </row>
        <row r="2369">
          <cell r="K2369" t="str">
            <v>00111151P.2</v>
          </cell>
        </row>
        <row r="2370">
          <cell r="K2370" t="str">
            <v>00111151P.2</v>
          </cell>
        </row>
        <row r="2371">
          <cell r="K2371" t="str">
            <v>00111151P.2</v>
          </cell>
        </row>
        <row r="2372">
          <cell r="K2372" t="str">
            <v>00111151P.2</v>
          </cell>
        </row>
        <row r="2373">
          <cell r="K2373" t="str">
            <v>00111151P.2</v>
          </cell>
        </row>
        <row r="2374">
          <cell r="K2374" t="str">
            <v>00111151P.2</v>
          </cell>
        </row>
        <row r="2375">
          <cell r="K2375" t="str">
            <v>00111151P.2</v>
          </cell>
        </row>
        <row r="2376">
          <cell r="K2376" t="str">
            <v>00111151P.2</v>
          </cell>
        </row>
        <row r="2377">
          <cell r="K2377" t="str">
            <v>00111151P.2</v>
          </cell>
        </row>
        <row r="2378">
          <cell r="K2378" t="str">
            <v>00111151P.2</v>
          </cell>
        </row>
        <row r="2379">
          <cell r="K2379" t="str">
            <v>00111151P.2</v>
          </cell>
        </row>
        <row r="2380">
          <cell r="K2380" t="str">
            <v>00111151P.2</v>
          </cell>
        </row>
        <row r="2381">
          <cell r="K2381" t="str">
            <v>00111151P.2</v>
          </cell>
        </row>
        <row r="2382">
          <cell r="K2382" t="str">
            <v>00111151P.2</v>
          </cell>
        </row>
        <row r="2383">
          <cell r="K2383" t="str">
            <v>00111151P.2</v>
          </cell>
        </row>
        <row r="2384">
          <cell r="K2384" t="str">
            <v>00111151P.2</v>
          </cell>
        </row>
        <row r="2385">
          <cell r="K2385" t="str">
            <v>00111151P.2</v>
          </cell>
        </row>
        <row r="2386">
          <cell r="K2386" t="str">
            <v>00111151P.2</v>
          </cell>
        </row>
        <row r="2387">
          <cell r="K2387" t="str">
            <v>00111151P.2</v>
          </cell>
        </row>
        <row r="2388">
          <cell r="K2388" t="str">
            <v>00111151P.2</v>
          </cell>
        </row>
        <row r="2389">
          <cell r="K2389" t="str">
            <v>00111151P.2</v>
          </cell>
        </row>
        <row r="2390">
          <cell r="K2390" t="str">
            <v>00111151P.2</v>
          </cell>
        </row>
        <row r="2391">
          <cell r="K2391" t="str">
            <v>00111151P.2</v>
          </cell>
        </row>
        <row r="2392">
          <cell r="K2392" t="str">
            <v>00111151P.2</v>
          </cell>
        </row>
        <row r="2393">
          <cell r="K2393" t="str">
            <v>00111151P.2</v>
          </cell>
        </row>
        <row r="2394">
          <cell r="K2394" t="str">
            <v>00111151P.2</v>
          </cell>
        </row>
        <row r="2395">
          <cell r="K2395" t="str">
            <v>00111151P.2</v>
          </cell>
        </row>
        <row r="2396">
          <cell r="K2396" t="str">
            <v>00111151P.2</v>
          </cell>
        </row>
        <row r="2397">
          <cell r="K2397" t="str">
            <v>00111151P.2</v>
          </cell>
        </row>
        <row r="2398">
          <cell r="K2398" t="str">
            <v>00111151P.2</v>
          </cell>
        </row>
        <row r="2399">
          <cell r="K2399" t="str">
            <v>00111151P.2</v>
          </cell>
        </row>
        <row r="2400">
          <cell r="K2400" t="str">
            <v>00111151P.2</v>
          </cell>
        </row>
        <row r="2401">
          <cell r="K2401" t="str">
            <v>00111151P.2</v>
          </cell>
        </row>
        <row r="2402">
          <cell r="K2402" t="str">
            <v>00111151P.2</v>
          </cell>
        </row>
        <row r="2403">
          <cell r="K2403" t="str">
            <v>00111151P.2</v>
          </cell>
        </row>
        <row r="2404">
          <cell r="K2404" t="str">
            <v>00111151P.2</v>
          </cell>
        </row>
        <row r="2405">
          <cell r="K2405" t="str">
            <v>00111151P.2</v>
          </cell>
        </row>
        <row r="2406">
          <cell r="K2406" t="str">
            <v>00111151P.2</v>
          </cell>
        </row>
        <row r="2407">
          <cell r="K2407" t="str">
            <v>00111151P.2</v>
          </cell>
        </row>
        <row r="2408">
          <cell r="K2408" t="str">
            <v>00111151P.2</v>
          </cell>
        </row>
        <row r="2409">
          <cell r="K2409" t="str">
            <v>00111151P.2</v>
          </cell>
        </row>
        <row r="2410">
          <cell r="K2410" t="str">
            <v>00111151P.2</v>
          </cell>
        </row>
        <row r="2411">
          <cell r="K2411" t="str">
            <v>00111151P.2</v>
          </cell>
        </row>
        <row r="2412">
          <cell r="K2412" t="str">
            <v>00111108P.2</v>
          </cell>
        </row>
        <row r="2413">
          <cell r="K2413" t="str">
            <v>00111108P.2</v>
          </cell>
        </row>
        <row r="2414">
          <cell r="K2414" t="str">
            <v>00111108P.2</v>
          </cell>
        </row>
        <row r="2415">
          <cell r="K2415" t="str">
            <v>00111108P.2</v>
          </cell>
        </row>
        <row r="2416">
          <cell r="K2416" t="str">
            <v>00111108P.2</v>
          </cell>
        </row>
        <row r="2417">
          <cell r="K2417" t="str">
            <v>00111108P.2</v>
          </cell>
        </row>
        <row r="2418">
          <cell r="K2418" t="str">
            <v>00111108P.2</v>
          </cell>
        </row>
        <row r="2419">
          <cell r="K2419" t="str">
            <v>00111108P.2</v>
          </cell>
        </row>
        <row r="2420">
          <cell r="K2420" t="str">
            <v>00111108P.2</v>
          </cell>
        </row>
        <row r="2421">
          <cell r="K2421" t="str">
            <v>00111108P.2</v>
          </cell>
        </row>
        <row r="2422">
          <cell r="K2422" t="str">
            <v>00111108P.2</v>
          </cell>
        </row>
        <row r="2423">
          <cell r="K2423" t="str">
            <v>00111108P.2</v>
          </cell>
        </row>
        <row r="2424">
          <cell r="K2424" t="str">
            <v>00111108P.2</v>
          </cell>
        </row>
        <row r="2425">
          <cell r="K2425" t="str">
            <v>00111108P.2</v>
          </cell>
        </row>
        <row r="2426">
          <cell r="K2426" t="str">
            <v>00111108P.2</v>
          </cell>
        </row>
        <row r="2427">
          <cell r="K2427" t="str">
            <v>00021108P.2</v>
          </cell>
        </row>
        <row r="2428">
          <cell r="K2428" t="str">
            <v>00021108P.2</v>
          </cell>
        </row>
        <row r="2429">
          <cell r="K2429" t="str">
            <v>00111108P.2</v>
          </cell>
        </row>
        <row r="2430">
          <cell r="K2430" t="str">
            <v>00111108P.2</v>
          </cell>
        </row>
        <row r="2431">
          <cell r="K2431" t="str">
            <v>00111108P.2</v>
          </cell>
        </row>
        <row r="2432">
          <cell r="K2432" t="str">
            <v>00111130P.2</v>
          </cell>
        </row>
        <row r="2433">
          <cell r="K2433" t="str">
            <v>00111130P.2</v>
          </cell>
        </row>
        <row r="2434">
          <cell r="K2434" t="str">
            <v>00111130P.2</v>
          </cell>
        </row>
        <row r="2435">
          <cell r="K2435" t="str">
            <v>00111130P.2</v>
          </cell>
        </row>
        <row r="2436">
          <cell r="K2436" t="str">
            <v>00111130P.2</v>
          </cell>
        </row>
        <row r="2437">
          <cell r="K2437" t="str">
            <v>00111130P.2</v>
          </cell>
        </row>
        <row r="2438">
          <cell r="K2438" t="str">
            <v>00111130P.2</v>
          </cell>
        </row>
        <row r="2439">
          <cell r="K2439" t="str">
            <v>00111130P.2</v>
          </cell>
        </row>
        <row r="2440">
          <cell r="K2440" t="str">
            <v>00111130P.2</v>
          </cell>
        </row>
        <row r="2441">
          <cell r="K2441" t="str">
            <v>00111110P.2</v>
          </cell>
        </row>
        <row r="2442">
          <cell r="K2442" t="str">
            <v>00111110P.2</v>
          </cell>
        </row>
        <row r="2443">
          <cell r="K2443" t="str">
            <v>00111110P.2</v>
          </cell>
        </row>
        <row r="2444">
          <cell r="K2444" t="str">
            <v>00111110P.2</v>
          </cell>
        </row>
        <row r="2445">
          <cell r="K2445" t="str">
            <v>00111110P.2</v>
          </cell>
        </row>
        <row r="2446">
          <cell r="K2446" t="str">
            <v>00111110P.2</v>
          </cell>
        </row>
        <row r="2447">
          <cell r="K2447" t="str">
            <v>00111112P.2</v>
          </cell>
        </row>
        <row r="2448">
          <cell r="K2448" t="str">
            <v>00111112P.2</v>
          </cell>
        </row>
        <row r="2449">
          <cell r="K2449" t="str">
            <v>00111112P.2</v>
          </cell>
        </row>
        <row r="2450">
          <cell r="K2450" t="str">
            <v>00111112P.2</v>
          </cell>
        </row>
        <row r="2451">
          <cell r="K2451" t="str">
            <v>00111112P.2</v>
          </cell>
        </row>
        <row r="2452">
          <cell r="K2452" t="str">
            <v>00111112P.2</v>
          </cell>
        </row>
        <row r="2453">
          <cell r="K2453" t="str">
            <v>00111112P.2</v>
          </cell>
        </row>
        <row r="2454">
          <cell r="K2454" t="str">
            <v>00111112P.2</v>
          </cell>
        </row>
        <row r="2455">
          <cell r="K2455" t="str">
            <v>00111113P.2</v>
          </cell>
        </row>
        <row r="2456">
          <cell r="K2456" t="str">
            <v>00111113P.2</v>
          </cell>
        </row>
        <row r="2457">
          <cell r="K2457" t="str">
            <v>00111113P.2</v>
          </cell>
        </row>
        <row r="2458">
          <cell r="K2458" t="str">
            <v>00111113P.2</v>
          </cell>
        </row>
        <row r="2459">
          <cell r="K2459" t="str">
            <v>00111113P.2</v>
          </cell>
        </row>
        <row r="2460">
          <cell r="K2460" t="str">
            <v>00111113P.2</v>
          </cell>
        </row>
        <row r="2461">
          <cell r="K2461" t="str">
            <v>00111113P.2</v>
          </cell>
        </row>
        <row r="2462">
          <cell r="K2462" t="str">
            <v>00111113P.2</v>
          </cell>
        </row>
        <row r="2463">
          <cell r="K2463" t="str">
            <v>00111113P.2</v>
          </cell>
        </row>
        <row r="2464">
          <cell r="K2464" t="str">
            <v>00111113P.2</v>
          </cell>
        </row>
        <row r="2465">
          <cell r="K2465" t="str">
            <v>00111113P.2</v>
          </cell>
        </row>
        <row r="2466">
          <cell r="K2466" t="str">
            <v>00111113P.2</v>
          </cell>
        </row>
        <row r="2467">
          <cell r="K2467" t="str">
            <v>00111114P.2</v>
          </cell>
        </row>
        <row r="2468">
          <cell r="K2468" t="str">
            <v>00111114P.2</v>
          </cell>
        </row>
        <row r="2469">
          <cell r="K2469" t="str">
            <v>00111114P.2</v>
          </cell>
        </row>
        <row r="2470">
          <cell r="K2470" t="str">
            <v>00111114P.2</v>
          </cell>
        </row>
        <row r="2471">
          <cell r="K2471" t="str">
            <v>00111114P.2</v>
          </cell>
        </row>
        <row r="2472">
          <cell r="K2472" t="str">
            <v>00111114P.2</v>
          </cell>
        </row>
        <row r="2473">
          <cell r="K2473" t="str">
            <v>00111114P.2</v>
          </cell>
        </row>
        <row r="2474">
          <cell r="K2474" t="str">
            <v>00111114P.2</v>
          </cell>
        </row>
        <row r="2475">
          <cell r="K2475" t="str">
            <v>00111114P.2</v>
          </cell>
        </row>
        <row r="2476">
          <cell r="K2476" t="str">
            <v>00111114P.2</v>
          </cell>
        </row>
        <row r="2477">
          <cell r="K2477" t="str">
            <v>00111122P.2</v>
          </cell>
        </row>
        <row r="2478">
          <cell r="K2478" t="str">
            <v>00111122P.2</v>
          </cell>
        </row>
        <row r="2479">
          <cell r="K2479" t="str">
            <v>00111122P.2</v>
          </cell>
        </row>
        <row r="2480">
          <cell r="K2480" t="str">
            <v>00111122P.2</v>
          </cell>
        </row>
        <row r="2481">
          <cell r="K2481" t="str">
            <v>00111122P.2</v>
          </cell>
        </row>
        <row r="2482">
          <cell r="K2482" t="str">
            <v>00111122P.2</v>
          </cell>
        </row>
        <row r="2483">
          <cell r="K2483" t="str">
            <v>00111122P.2</v>
          </cell>
        </row>
        <row r="2484">
          <cell r="K2484" t="str">
            <v>00111121P.2</v>
          </cell>
        </row>
        <row r="2485">
          <cell r="K2485" t="str">
            <v>00111111P.2</v>
          </cell>
        </row>
        <row r="2486">
          <cell r="K2486" t="str">
            <v>00111111P.2</v>
          </cell>
        </row>
        <row r="2487">
          <cell r="K2487" t="str">
            <v>00111111P.2</v>
          </cell>
        </row>
        <row r="2488">
          <cell r="K2488" t="str">
            <v>00111111P.2</v>
          </cell>
        </row>
        <row r="2489">
          <cell r="K2489" t="str">
            <v>00111111P.2</v>
          </cell>
        </row>
        <row r="2490">
          <cell r="K2490" t="str">
            <v>00111111P.2</v>
          </cell>
        </row>
        <row r="2491">
          <cell r="K2491" t="str">
            <v>00111111P.2</v>
          </cell>
        </row>
        <row r="2492">
          <cell r="K2492" t="str">
            <v>00111111P.2</v>
          </cell>
        </row>
        <row r="2493">
          <cell r="K2493" t="str">
            <v>00111111P.2</v>
          </cell>
        </row>
        <row r="2494">
          <cell r="K2494" t="str">
            <v>00111111P.2</v>
          </cell>
        </row>
        <row r="2495">
          <cell r="K2495" t="str">
            <v>00111111P.2</v>
          </cell>
        </row>
        <row r="2496">
          <cell r="K2496" t="str">
            <v>00111115P.2</v>
          </cell>
        </row>
        <row r="2497">
          <cell r="K2497" t="str">
            <v>00111115P.2</v>
          </cell>
        </row>
        <row r="2498">
          <cell r="K2498" t="str">
            <v>00111115P.2</v>
          </cell>
        </row>
        <row r="2499">
          <cell r="K2499" t="str">
            <v>00111115P.2</v>
          </cell>
        </row>
        <row r="2500">
          <cell r="K2500" t="str">
            <v>00111115P.2</v>
          </cell>
        </row>
        <row r="2501">
          <cell r="K2501" t="str">
            <v>00111115P.2</v>
          </cell>
        </row>
        <row r="2502">
          <cell r="K2502" t="str">
            <v>00111115P.2</v>
          </cell>
        </row>
        <row r="2503">
          <cell r="K2503" t="str">
            <v>00111115P.2</v>
          </cell>
        </row>
        <row r="2504">
          <cell r="K2504" t="str">
            <v>00111116P.2</v>
          </cell>
        </row>
        <row r="2505">
          <cell r="K2505" t="str">
            <v>00111116P.2</v>
          </cell>
        </row>
        <row r="2506">
          <cell r="K2506" t="str">
            <v>00111116P.2</v>
          </cell>
        </row>
        <row r="2507">
          <cell r="K2507" t="str">
            <v>00111116P.2</v>
          </cell>
        </row>
        <row r="2508">
          <cell r="K2508" t="str">
            <v>00111116P.2</v>
          </cell>
        </row>
        <row r="2509">
          <cell r="K2509" t="str">
            <v>00111116P.2</v>
          </cell>
        </row>
        <row r="2510">
          <cell r="K2510" t="str">
            <v>00111116P.2</v>
          </cell>
        </row>
        <row r="2511">
          <cell r="K2511" t="str">
            <v>00111116P.2</v>
          </cell>
        </row>
        <row r="2512">
          <cell r="K2512" t="str">
            <v>00111116P.2</v>
          </cell>
        </row>
        <row r="2513">
          <cell r="K2513" t="str">
            <v>00111116P.2</v>
          </cell>
        </row>
        <row r="2514">
          <cell r="K2514" t="str">
            <v>00111116P.2</v>
          </cell>
        </row>
        <row r="2515">
          <cell r="K2515" t="str">
            <v>00111117P.2</v>
          </cell>
        </row>
        <row r="2516">
          <cell r="K2516" t="str">
            <v>00111117P.2</v>
          </cell>
        </row>
        <row r="2517">
          <cell r="K2517" t="str">
            <v>00111117P.2</v>
          </cell>
        </row>
        <row r="2518">
          <cell r="K2518" t="str">
            <v>00111117P.2</v>
          </cell>
        </row>
        <row r="2519">
          <cell r="K2519" t="str">
            <v>00111117P.2</v>
          </cell>
        </row>
        <row r="2520">
          <cell r="K2520" t="str">
            <v>00111117P.2</v>
          </cell>
        </row>
        <row r="2521">
          <cell r="K2521" t="str">
            <v>00111117P.2</v>
          </cell>
        </row>
        <row r="2522">
          <cell r="K2522" t="str">
            <v>00111117P.2</v>
          </cell>
        </row>
        <row r="2523">
          <cell r="K2523" t="str">
            <v>00111117P.2</v>
          </cell>
        </row>
        <row r="2524">
          <cell r="K2524" t="str">
            <v>00111117P.2</v>
          </cell>
        </row>
        <row r="2525">
          <cell r="K2525" t="str">
            <v>00111117P.2</v>
          </cell>
        </row>
        <row r="2526">
          <cell r="K2526" t="str">
            <v>00111117P.2</v>
          </cell>
        </row>
        <row r="2527">
          <cell r="K2527" t="str">
            <v>00111118P.2</v>
          </cell>
        </row>
        <row r="2528">
          <cell r="K2528" t="str">
            <v>00111118P.2</v>
          </cell>
        </row>
        <row r="2529">
          <cell r="K2529" t="str">
            <v>00111118P.2</v>
          </cell>
        </row>
        <row r="2530">
          <cell r="K2530" t="str">
            <v>00111118P.2</v>
          </cell>
        </row>
        <row r="2531">
          <cell r="K2531" t="str">
            <v>00111118P.2</v>
          </cell>
        </row>
        <row r="2532">
          <cell r="K2532" t="str">
            <v>00111118P.2</v>
          </cell>
        </row>
        <row r="2533">
          <cell r="K2533" t="str">
            <v>00111118P.2</v>
          </cell>
        </row>
        <row r="2534">
          <cell r="K2534" t="str">
            <v>00111118P.2</v>
          </cell>
        </row>
        <row r="2535">
          <cell r="K2535" t="str">
            <v>00111118P.2</v>
          </cell>
        </row>
        <row r="2536">
          <cell r="K2536" t="str">
            <v>00111118P.2</v>
          </cell>
        </row>
        <row r="2537">
          <cell r="K2537" t="str">
            <v>00111119P.2</v>
          </cell>
        </row>
        <row r="2538">
          <cell r="K2538" t="str">
            <v>00111119P.2</v>
          </cell>
        </row>
        <row r="2539">
          <cell r="K2539" t="str">
            <v>00111119P.2</v>
          </cell>
        </row>
        <row r="2540">
          <cell r="K2540" t="str">
            <v>00111119P.2</v>
          </cell>
        </row>
        <row r="2541">
          <cell r="K2541" t="str">
            <v>00111119P.2</v>
          </cell>
        </row>
        <row r="2542">
          <cell r="K2542" t="str">
            <v>00111119P.2</v>
          </cell>
        </row>
        <row r="2543">
          <cell r="K2543" t="str">
            <v>00111119P.2</v>
          </cell>
        </row>
        <row r="2544">
          <cell r="K2544" t="str">
            <v>00111119P.2</v>
          </cell>
        </row>
        <row r="2545">
          <cell r="K2545" t="str">
            <v>00111119P.2</v>
          </cell>
        </row>
        <row r="2546">
          <cell r="K2546" t="str">
            <v>00111120P.2</v>
          </cell>
        </row>
        <row r="2547">
          <cell r="K2547" t="str">
            <v>00111120P.2</v>
          </cell>
        </row>
        <row r="2548">
          <cell r="K2548" t="str">
            <v>00111122P.2</v>
          </cell>
        </row>
        <row r="2549">
          <cell r="K2549" t="str">
            <v>00111122P.2</v>
          </cell>
        </row>
        <row r="2550">
          <cell r="K2550" t="str">
            <v>00111122P.2</v>
          </cell>
        </row>
        <row r="2551">
          <cell r="K2551" t="str">
            <v>00111122P.2</v>
          </cell>
        </row>
        <row r="2552">
          <cell r="K2552" t="str">
            <v>00111122P.2</v>
          </cell>
        </row>
        <row r="2553">
          <cell r="K2553" t="str">
            <v>00111122P.2</v>
          </cell>
        </row>
        <row r="2554">
          <cell r="K2554" t="str">
            <v>00111122P.2</v>
          </cell>
        </row>
        <row r="2555">
          <cell r="K2555" t="str">
            <v>00111122P.2</v>
          </cell>
        </row>
        <row r="2556">
          <cell r="K2556" t="str">
            <v>00111122P.2</v>
          </cell>
        </row>
        <row r="2557">
          <cell r="K2557" t="str">
            <v>00111122P.2</v>
          </cell>
        </row>
        <row r="2558">
          <cell r="K2558" t="str">
            <v>00111122P.2</v>
          </cell>
        </row>
        <row r="2559">
          <cell r="K2559" t="str">
            <v>00111122P.2</v>
          </cell>
        </row>
        <row r="2560">
          <cell r="K2560" t="str">
            <v>00111125P.2</v>
          </cell>
        </row>
        <row r="2561">
          <cell r="K2561" t="str">
            <v>00111125P.2</v>
          </cell>
        </row>
        <row r="2562">
          <cell r="K2562" t="str">
            <v>00111125P.2</v>
          </cell>
        </row>
        <row r="2563">
          <cell r="K2563" t="str">
            <v>00111125P.2</v>
          </cell>
        </row>
        <row r="2564">
          <cell r="K2564" t="str">
            <v>00111125P.2</v>
          </cell>
        </row>
        <row r="2565">
          <cell r="K2565" t="str">
            <v>00111125P.2</v>
          </cell>
        </row>
        <row r="2566">
          <cell r="K2566" t="str">
            <v>00111125P.2</v>
          </cell>
        </row>
        <row r="2567">
          <cell r="K2567" t="str">
            <v>00111125P.2</v>
          </cell>
        </row>
        <row r="2568">
          <cell r="K2568" t="str">
            <v>00111125P.2</v>
          </cell>
        </row>
        <row r="2569">
          <cell r="K2569" t="str">
            <v>00111125P.2</v>
          </cell>
        </row>
        <row r="2570">
          <cell r="K2570" t="str">
            <v>00111126P.2</v>
          </cell>
        </row>
        <row r="2571">
          <cell r="K2571" t="str">
            <v>00111126P.2</v>
          </cell>
        </row>
        <row r="2572">
          <cell r="K2572" t="str">
            <v>00111126P.2</v>
          </cell>
        </row>
        <row r="2573">
          <cell r="K2573" t="str">
            <v>00111126P.2</v>
          </cell>
        </row>
        <row r="2574">
          <cell r="K2574" t="str">
            <v>00111126P.2</v>
          </cell>
        </row>
        <row r="2575">
          <cell r="K2575" t="str">
            <v>00111126P.2</v>
          </cell>
        </row>
        <row r="2576">
          <cell r="K2576" t="str">
            <v>00111126P.2</v>
          </cell>
        </row>
        <row r="2577">
          <cell r="K2577" t="str">
            <v>00111126P.2</v>
          </cell>
        </row>
        <row r="2578">
          <cell r="K2578" t="str">
            <v>00111126P.2</v>
          </cell>
        </row>
        <row r="2579">
          <cell r="K2579" t="str">
            <v>00111126P.2</v>
          </cell>
        </row>
        <row r="2580">
          <cell r="K2580" t="str">
            <v>00111128P.2</v>
          </cell>
        </row>
        <row r="2581">
          <cell r="K2581" t="str">
            <v>00111128P.2</v>
          </cell>
        </row>
        <row r="2582">
          <cell r="K2582" t="str">
            <v>00111128P.2</v>
          </cell>
        </row>
        <row r="2583">
          <cell r="K2583" t="str">
            <v>00111128P.2</v>
          </cell>
        </row>
        <row r="2584">
          <cell r="K2584" t="str">
            <v>00111128P.2</v>
          </cell>
        </row>
        <row r="2585">
          <cell r="K2585" t="str">
            <v>00111128P.2</v>
          </cell>
        </row>
        <row r="2586">
          <cell r="K2586" t="str">
            <v>00111128P.2</v>
          </cell>
        </row>
        <row r="2587">
          <cell r="K2587" t="str">
            <v>00111128P.2</v>
          </cell>
        </row>
        <row r="2588">
          <cell r="K2588" t="str">
            <v>00111128P.2</v>
          </cell>
        </row>
        <row r="2589">
          <cell r="K2589" t="str">
            <v>00111128P.2</v>
          </cell>
        </row>
        <row r="2590">
          <cell r="K2590" t="str">
            <v>00111128P.2</v>
          </cell>
        </row>
        <row r="2591">
          <cell r="K2591" t="str">
            <v>00111128P.2</v>
          </cell>
        </row>
        <row r="2592">
          <cell r="K2592" t="str">
            <v>00111128P.2</v>
          </cell>
        </row>
        <row r="2593">
          <cell r="K2593" t="str">
            <v>00111128P.2</v>
          </cell>
        </row>
        <row r="2594">
          <cell r="K2594" t="str">
            <v>00111129P.2</v>
          </cell>
        </row>
        <row r="2595">
          <cell r="K2595" t="str">
            <v>00111129P.2</v>
          </cell>
        </row>
        <row r="2596">
          <cell r="K2596" t="str">
            <v>00111129P.2</v>
          </cell>
        </row>
        <row r="2597">
          <cell r="K2597" t="str">
            <v>00111129P.2</v>
          </cell>
        </row>
        <row r="2598">
          <cell r="K2598" t="str">
            <v>00111129P.2</v>
          </cell>
        </row>
        <row r="2599">
          <cell r="K2599" t="str">
            <v>00111129P.2</v>
          </cell>
        </row>
        <row r="2600">
          <cell r="K2600" t="str">
            <v>00111130P.2</v>
          </cell>
        </row>
        <row r="2601">
          <cell r="K2601" t="str">
            <v>00111130P.2</v>
          </cell>
        </row>
        <row r="2602">
          <cell r="K2602" t="str">
            <v>00111130P.2</v>
          </cell>
        </row>
        <row r="2603">
          <cell r="K2603" t="str">
            <v>00111130P.2</v>
          </cell>
        </row>
        <row r="2604">
          <cell r="K2604" t="str">
            <v>00111130P.2</v>
          </cell>
        </row>
        <row r="2605">
          <cell r="K2605" t="str">
            <v>00111130P.2</v>
          </cell>
        </row>
        <row r="2606">
          <cell r="K2606" t="str">
            <v>00111130P.2</v>
          </cell>
        </row>
        <row r="2607">
          <cell r="K2607" t="str">
            <v>00111130P.2</v>
          </cell>
        </row>
        <row r="2608">
          <cell r="K2608" t="str">
            <v>00111130P.2</v>
          </cell>
        </row>
        <row r="2609">
          <cell r="K2609" t="str">
            <v>00111130P.2</v>
          </cell>
        </row>
        <row r="2610">
          <cell r="K2610" t="str">
            <v>00111131P.2</v>
          </cell>
        </row>
        <row r="2611">
          <cell r="K2611" t="str">
            <v>00111131P.2</v>
          </cell>
        </row>
        <row r="2612">
          <cell r="K2612" t="str">
            <v>00111131P.2</v>
          </cell>
        </row>
        <row r="2613">
          <cell r="K2613" t="str">
            <v>00111131P.2</v>
          </cell>
        </row>
        <row r="2614">
          <cell r="K2614" t="str">
            <v>00111131P.2</v>
          </cell>
        </row>
        <row r="2615">
          <cell r="K2615" t="str">
            <v>00111131P.2</v>
          </cell>
        </row>
        <row r="2616">
          <cell r="K2616" t="str">
            <v>00111131P.2</v>
          </cell>
        </row>
        <row r="2617">
          <cell r="K2617" t="str">
            <v>00111131P.2</v>
          </cell>
        </row>
        <row r="2618">
          <cell r="K2618" t="str">
            <v>00111131P.2</v>
          </cell>
        </row>
        <row r="2619">
          <cell r="K2619" t="str">
            <v>00111131P.2</v>
          </cell>
        </row>
        <row r="2620">
          <cell r="K2620" t="str">
            <v>00111135P.2</v>
          </cell>
        </row>
        <row r="2621">
          <cell r="K2621" t="str">
            <v>00111135P.2</v>
          </cell>
        </row>
        <row r="2622">
          <cell r="K2622" t="str">
            <v>00111153P.2</v>
          </cell>
        </row>
        <row r="2623">
          <cell r="K2623" t="str">
            <v>00111153P.2</v>
          </cell>
        </row>
        <row r="2624">
          <cell r="K2624" t="str">
            <v>00111143P.2</v>
          </cell>
        </row>
        <row r="2625">
          <cell r="K2625" t="str">
            <v>00111143P.2</v>
          </cell>
        </row>
        <row r="2626">
          <cell r="K2626" t="str">
            <v>00111143P.2</v>
          </cell>
        </row>
        <row r="2627">
          <cell r="K2627" t="str">
            <v>00111143P.2</v>
          </cell>
        </row>
        <row r="2628">
          <cell r="K2628" t="str">
            <v>00111143P.2</v>
          </cell>
        </row>
        <row r="2629">
          <cell r="K2629" t="str">
            <v>00111143P.2</v>
          </cell>
        </row>
        <row r="2630">
          <cell r="K2630" t="str">
            <v>00111143P.2</v>
          </cell>
        </row>
        <row r="2631">
          <cell r="K2631" t="str">
            <v>00111150P.2</v>
          </cell>
        </row>
        <row r="2632">
          <cell r="K2632" t="str">
            <v>00111110P.2</v>
          </cell>
        </row>
        <row r="2633">
          <cell r="K2633" t="str">
            <v>00111110P.2</v>
          </cell>
        </row>
        <row r="2634">
          <cell r="K2634" t="str">
            <v>00111110P.2</v>
          </cell>
        </row>
        <row r="2635">
          <cell r="K2635" t="str">
            <v>00111110P.2</v>
          </cell>
        </row>
        <row r="2636">
          <cell r="K2636" t="str">
            <v>00111110P.2</v>
          </cell>
        </row>
        <row r="2637">
          <cell r="K2637" t="str">
            <v>00111110P.2</v>
          </cell>
        </row>
        <row r="2638">
          <cell r="K2638" t="str">
            <v>00111110P.2</v>
          </cell>
        </row>
        <row r="2639">
          <cell r="K2639" t="str">
            <v>00111110P.2</v>
          </cell>
        </row>
        <row r="2640">
          <cell r="K2640" t="str">
            <v>00111110P.2</v>
          </cell>
        </row>
        <row r="2641">
          <cell r="K2641" t="str">
            <v>00111110P.2</v>
          </cell>
        </row>
        <row r="2642">
          <cell r="K2642" t="str">
            <v>00111110P.2</v>
          </cell>
        </row>
        <row r="2643">
          <cell r="K2643" t="str">
            <v>00111110P.2</v>
          </cell>
        </row>
        <row r="2644">
          <cell r="K2644" t="str">
            <v>00111110P.2</v>
          </cell>
        </row>
        <row r="2645">
          <cell r="K2645" t="str">
            <v>00111110P.2</v>
          </cell>
        </row>
        <row r="2646">
          <cell r="K2646" t="str">
            <v>00111110P.2</v>
          </cell>
        </row>
        <row r="2647">
          <cell r="K2647" t="str">
            <v>00111110P.2</v>
          </cell>
        </row>
        <row r="2648">
          <cell r="K2648" t="str">
            <v>00111110P.2</v>
          </cell>
        </row>
        <row r="2649">
          <cell r="K2649" t="str">
            <v>00111111P.2</v>
          </cell>
        </row>
        <row r="2650">
          <cell r="K2650" t="str">
            <v>00111111P.2</v>
          </cell>
        </row>
        <row r="2651">
          <cell r="K2651" t="str">
            <v>00111111P.2</v>
          </cell>
        </row>
        <row r="2652">
          <cell r="K2652" t="str">
            <v>00111111P.2</v>
          </cell>
        </row>
        <row r="2653">
          <cell r="K2653" t="str">
            <v>00111111P.2</v>
          </cell>
        </row>
        <row r="2654">
          <cell r="K2654" t="str">
            <v>00111111P.2</v>
          </cell>
        </row>
        <row r="2655">
          <cell r="K2655" t="str">
            <v>00111112P.2</v>
          </cell>
        </row>
        <row r="2656">
          <cell r="K2656" t="str">
            <v>00111112P.2</v>
          </cell>
        </row>
        <row r="2657">
          <cell r="K2657" t="str">
            <v>00111112P.2</v>
          </cell>
        </row>
        <row r="2658">
          <cell r="K2658" t="str">
            <v>00111112P.2</v>
          </cell>
        </row>
        <row r="2659">
          <cell r="K2659" t="str">
            <v>00111112P.2</v>
          </cell>
        </row>
        <row r="2660">
          <cell r="K2660" t="str">
            <v>00111112P.2</v>
          </cell>
        </row>
        <row r="2661">
          <cell r="K2661" t="str">
            <v>00111112P.2</v>
          </cell>
        </row>
        <row r="2662">
          <cell r="K2662" t="str">
            <v>00111112P.2</v>
          </cell>
        </row>
        <row r="2663">
          <cell r="K2663" t="str">
            <v>00111112P.2</v>
          </cell>
        </row>
        <row r="2664">
          <cell r="K2664" t="str">
            <v>00111112P.2</v>
          </cell>
        </row>
        <row r="2665">
          <cell r="K2665" t="str">
            <v>00111112P.2</v>
          </cell>
        </row>
        <row r="2666">
          <cell r="K2666" t="str">
            <v>00111112P.2</v>
          </cell>
        </row>
        <row r="2667">
          <cell r="K2667" t="str">
            <v>00111112P.2</v>
          </cell>
        </row>
        <row r="2668">
          <cell r="K2668" t="str">
            <v>00111112P.2</v>
          </cell>
        </row>
        <row r="2669">
          <cell r="K2669" t="str">
            <v>00111112P.2</v>
          </cell>
        </row>
        <row r="2670">
          <cell r="K2670" t="str">
            <v>00111112P.2</v>
          </cell>
        </row>
        <row r="2671">
          <cell r="K2671" t="str">
            <v>00111113P.2</v>
          </cell>
        </row>
        <row r="2672">
          <cell r="K2672" t="str">
            <v>00111113P.2</v>
          </cell>
        </row>
        <row r="2673">
          <cell r="K2673" t="str">
            <v>00111113P.2</v>
          </cell>
        </row>
        <row r="2674">
          <cell r="K2674" t="str">
            <v>00111113P.2</v>
          </cell>
        </row>
        <row r="2675">
          <cell r="K2675" t="str">
            <v>00111113P.2</v>
          </cell>
        </row>
        <row r="2676">
          <cell r="K2676" t="str">
            <v>00111113P.2</v>
          </cell>
        </row>
        <row r="2677">
          <cell r="K2677" t="str">
            <v>00111113P.2</v>
          </cell>
        </row>
        <row r="2678">
          <cell r="K2678" t="str">
            <v>00111113P.2</v>
          </cell>
        </row>
        <row r="2679">
          <cell r="K2679" t="str">
            <v>00111113P.2</v>
          </cell>
        </row>
        <row r="2680">
          <cell r="K2680" t="str">
            <v>00111113P.2</v>
          </cell>
        </row>
        <row r="2681">
          <cell r="K2681" t="str">
            <v>00111113P.2</v>
          </cell>
        </row>
        <row r="2682">
          <cell r="K2682" t="str">
            <v>00111113P.2</v>
          </cell>
        </row>
        <row r="2683">
          <cell r="K2683" t="str">
            <v>00111113P.2</v>
          </cell>
        </row>
        <row r="2684">
          <cell r="K2684" t="str">
            <v>00111113P.2</v>
          </cell>
        </row>
        <row r="2685">
          <cell r="K2685" t="str">
            <v>00111113P.2</v>
          </cell>
        </row>
        <row r="2686">
          <cell r="K2686" t="str">
            <v>00111113P.2</v>
          </cell>
        </row>
        <row r="2687">
          <cell r="K2687" t="str">
            <v>00111113P.2</v>
          </cell>
        </row>
        <row r="2688">
          <cell r="K2688" t="str">
            <v>00111113P.2</v>
          </cell>
        </row>
        <row r="2689">
          <cell r="K2689" t="str">
            <v>00111113P.2</v>
          </cell>
        </row>
        <row r="2690">
          <cell r="K2690" t="str">
            <v>00111114P.2</v>
          </cell>
        </row>
        <row r="2691">
          <cell r="K2691" t="str">
            <v>00111114P.2</v>
          </cell>
        </row>
        <row r="2692">
          <cell r="K2692" t="str">
            <v>00111114P.2</v>
          </cell>
        </row>
        <row r="2693">
          <cell r="K2693" t="str">
            <v>00111114P.2</v>
          </cell>
        </row>
        <row r="2694">
          <cell r="K2694" t="str">
            <v>00111114P.2</v>
          </cell>
        </row>
        <row r="2695">
          <cell r="K2695" t="str">
            <v>00111114P.2</v>
          </cell>
        </row>
        <row r="2696">
          <cell r="K2696" t="str">
            <v>00111114P.2</v>
          </cell>
        </row>
        <row r="2697">
          <cell r="K2697" t="str">
            <v>00111114P.2</v>
          </cell>
        </row>
        <row r="2698">
          <cell r="K2698" t="str">
            <v>00111114P.2</v>
          </cell>
        </row>
        <row r="2699">
          <cell r="K2699" t="str">
            <v>00111114P.2</v>
          </cell>
        </row>
        <row r="2700">
          <cell r="K2700" t="str">
            <v>00111114P.2</v>
          </cell>
        </row>
        <row r="2701">
          <cell r="K2701" t="str">
            <v>00111114P.2</v>
          </cell>
        </row>
        <row r="2702">
          <cell r="K2702" t="str">
            <v>00111114P.2</v>
          </cell>
        </row>
        <row r="2703">
          <cell r="K2703" t="str">
            <v>00111115P.2</v>
          </cell>
        </row>
        <row r="2704">
          <cell r="K2704" t="str">
            <v>00111115P.2</v>
          </cell>
        </row>
        <row r="2705">
          <cell r="K2705" t="str">
            <v>00111115P.2</v>
          </cell>
        </row>
        <row r="2706">
          <cell r="K2706" t="str">
            <v>00111115P.2</v>
          </cell>
        </row>
        <row r="2707">
          <cell r="K2707" t="str">
            <v>00111115P.2</v>
          </cell>
        </row>
        <row r="2708">
          <cell r="K2708" t="str">
            <v>00111115P.2</v>
          </cell>
        </row>
        <row r="2709">
          <cell r="K2709" t="str">
            <v>00111115P.2</v>
          </cell>
        </row>
        <row r="2710">
          <cell r="K2710" t="str">
            <v>00111115P.2</v>
          </cell>
        </row>
        <row r="2711">
          <cell r="K2711" t="str">
            <v>00111116P.2</v>
          </cell>
        </row>
        <row r="2712">
          <cell r="K2712" t="str">
            <v>00111116P.2</v>
          </cell>
        </row>
        <row r="2713">
          <cell r="K2713" t="str">
            <v>00111116P.2</v>
          </cell>
        </row>
        <row r="2714">
          <cell r="K2714" t="str">
            <v>00111116P.2</v>
          </cell>
        </row>
        <row r="2715">
          <cell r="K2715" t="str">
            <v>00111116P.2</v>
          </cell>
        </row>
        <row r="2716">
          <cell r="K2716" t="str">
            <v>00111116P.2</v>
          </cell>
        </row>
        <row r="2717">
          <cell r="K2717" t="str">
            <v>00111116P.2</v>
          </cell>
        </row>
        <row r="2718">
          <cell r="K2718" t="str">
            <v>00111116P.2</v>
          </cell>
        </row>
        <row r="2719">
          <cell r="K2719" t="str">
            <v>00111116P.2</v>
          </cell>
        </row>
        <row r="2720">
          <cell r="K2720" t="str">
            <v>00111116P.2</v>
          </cell>
        </row>
        <row r="2721">
          <cell r="K2721" t="str">
            <v>00111116P.2</v>
          </cell>
        </row>
        <row r="2722">
          <cell r="K2722" t="str">
            <v>00111116P.2</v>
          </cell>
        </row>
        <row r="2723">
          <cell r="K2723" t="str">
            <v>00111117P.2</v>
          </cell>
        </row>
        <row r="2724">
          <cell r="K2724" t="str">
            <v>00111117P.2</v>
          </cell>
        </row>
        <row r="2725">
          <cell r="K2725" t="str">
            <v>00111117P.2</v>
          </cell>
        </row>
        <row r="2726">
          <cell r="K2726" t="str">
            <v>00111117P.2</v>
          </cell>
        </row>
        <row r="2727">
          <cell r="K2727" t="str">
            <v>00111117P.2</v>
          </cell>
        </row>
        <row r="2728">
          <cell r="K2728" t="str">
            <v>00111117P.2</v>
          </cell>
        </row>
        <row r="2729">
          <cell r="K2729" t="str">
            <v>00111117P.2</v>
          </cell>
        </row>
        <row r="2730">
          <cell r="K2730" t="str">
            <v>00111117P.2</v>
          </cell>
        </row>
        <row r="2731">
          <cell r="K2731" t="str">
            <v>00111117P.2</v>
          </cell>
        </row>
        <row r="2732">
          <cell r="K2732" t="str">
            <v>00111117P.2</v>
          </cell>
        </row>
        <row r="2733">
          <cell r="K2733" t="str">
            <v>00111117P.2</v>
          </cell>
        </row>
        <row r="2734">
          <cell r="K2734" t="str">
            <v>00111117P.2</v>
          </cell>
        </row>
        <row r="2735">
          <cell r="K2735" t="str">
            <v>00111117P.2</v>
          </cell>
        </row>
        <row r="2736">
          <cell r="K2736" t="str">
            <v>00111117P.2</v>
          </cell>
        </row>
        <row r="2737">
          <cell r="K2737" t="str">
            <v>00111117P.2</v>
          </cell>
        </row>
        <row r="2738">
          <cell r="K2738" t="str">
            <v>00111117P.2</v>
          </cell>
        </row>
        <row r="2739">
          <cell r="K2739" t="str">
            <v>00111117P.2</v>
          </cell>
        </row>
        <row r="2740">
          <cell r="K2740" t="str">
            <v>00111117P.2</v>
          </cell>
        </row>
        <row r="2741">
          <cell r="K2741" t="str">
            <v>00111117P.2</v>
          </cell>
        </row>
        <row r="2742">
          <cell r="K2742" t="str">
            <v>00111117P.2</v>
          </cell>
        </row>
        <row r="2743">
          <cell r="K2743" t="str">
            <v>00111117P.2</v>
          </cell>
        </row>
        <row r="2744">
          <cell r="K2744" t="str">
            <v>00111118P.2</v>
          </cell>
        </row>
        <row r="2745">
          <cell r="K2745" t="str">
            <v>00111118P.2</v>
          </cell>
        </row>
        <row r="2746">
          <cell r="K2746" t="str">
            <v>00111118P.2</v>
          </cell>
        </row>
        <row r="2747">
          <cell r="K2747" t="str">
            <v>00111118P.2</v>
          </cell>
        </row>
        <row r="2748">
          <cell r="K2748" t="str">
            <v>00111118P.2</v>
          </cell>
        </row>
        <row r="2749">
          <cell r="K2749" t="str">
            <v>00111118P.2</v>
          </cell>
        </row>
        <row r="2750">
          <cell r="K2750" t="str">
            <v>00111118P.2</v>
          </cell>
        </row>
        <row r="2751">
          <cell r="K2751" t="str">
            <v>00111118P.2</v>
          </cell>
        </row>
        <row r="2752">
          <cell r="K2752" t="str">
            <v>00111118P.2</v>
          </cell>
        </row>
        <row r="2753">
          <cell r="K2753" t="str">
            <v>00111119P.2</v>
          </cell>
        </row>
        <row r="2754">
          <cell r="K2754" t="str">
            <v>00111119P.2</v>
          </cell>
        </row>
        <row r="2755">
          <cell r="K2755" t="str">
            <v>00111119P.2</v>
          </cell>
        </row>
        <row r="2756">
          <cell r="K2756" t="str">
            <v>00111119P.2</v>
          </cell>
        </row>
        <row r="2757">
          <cell r="K2757" t="str">
            <v>00111119P.2</v>
          </cell>
        </row>
        <row r="2758">
          <cell r="K2758" t="str">
            <v>00111119P.2</v>
          </cell>
        </row>
        <row r="2759">
          <cell r="K2759" t="str">
            <v>00111119P.2</v>
          </cell>
        </row>
        <row r="2760">
          <cell r="K2760" t="str">
            <v>00111119P.2</v>
          </cell>
        </row>
        <row r="2761">
          <cell r="K2761" t="str">
            <v>00111119P.2</v>
          </cell>
        </row>
        <row r="2762">
          <cell r="K2762" t="str">
            <v>00111119P.2</v>
          </cell>
        </row>
        <row r="2763">
          <cell r="K2763" t="str">
            <v>00111120P.2</v>
          </cell>
        </row>
        <row r="2764">
          <cell r="K2764" t="str">
            <v>00111120P.2</v>
          </cell>
        </row>
        <row r="2765">
          <cell r="K2765" t="str">
            <v>00111120P.2</v>
          </cell>
        </row>
        <row r="2766">
          <cell r="K2766" t="str">
            <v>00111120P.2</v>
          </cell>
        </row>
        <row r="2767">
          <cell r="K2767" t="str">
            <v>00111120P.2</v>
          </cell>
        </row>
        <row r="2768">
          <cell r="K2768" t="str">
            <v>00111120P.2</v>
          </cell>
        </row>
        <row r="2769">
          <cell r="K2769" t="str">
            <v>00111120P.2</v>
          </cell>
        </row>
        <row r="2770">
          <cell r="K2770" t="str">
            <v>00111120P.2</v>
          </cell>
        </row>
        <row r="2771">
          <cell r="K2771" t="str">
            <v>00111120P.2</v>
          </cell>
        </row>
        <row r="2772">
          <cell r="K2772" t="str">
            <v>00111120P.2</v>
          </cell>
        </row>
        <row r="2773">
          <cell r="K2773" t="str">
            <v>00111121P.2</v>
          </cell>
        </row>
        <row r="2774">
          <cell r="K2774" t="str">
            <v>00111121P.2</v>
          </cell>
        </row>
        <row r="2775">
          <cell r="K2775" t="str">
            <v>00111121P.2</v>
          </cell>
        </row>
        <row r="2776">
          <cell r="K2776" t="str">
            <v>00111121P.2</v>
          </cell>
        </row>
        <row r="2777">
          <cell r="K2777" t="str">
            <v>00111121P.2</v>
          </cell>
        </row>
        <row r="2778">
          <cell r="K2778" t="str">
            <v>00111121P.2</v>
          </cell>
        </row>
        <row r="2779">
          <cell r="K2779" t="str">
            <v>00111121P.2</v>
          </cell>
        </row>
        <row r="2780">
          <cell r="K2780" t="str">
            <v>00111121P.2</v>
          </cell>
        </row>
        <row r="2781">
          <cell r="K2781" t="str">
            <v>00111121P.2</v>
          </cell>
        </row>
        <row r="2782">
          <cell r="K2782" t="str">
            <v>00111121P.2</v>
          </cell>
        </row>
        <row r="2783">
          <cell r="K2783" t="str">
            <v>00111121P.2</v>
          </cell>
        </row>
        <row r="2784">
          <cell r="K2784" t="str">
            <v>00111121P.2</v>
          </cell>
        </row>
        <row r="2785">
          <cell r="K2785" t="str">
            <v>00111121P.2</v>
          </cell>
        </row>
        <row r="2786">
          <cell r="K2786" t="str">
            <v>00111121P.2</v>
          </cell>
        </row>
        <row r="2787">
          <cell r="K2787" t="str">
            <v>00111121P.2</v>
          </cell>
        </row>
        <row r="2788">
          <cell r="K2788" t="str">
            <v>00111121P.2</v>
          </cell>
        </row>
        <row r="2789">
          <cell r="K2789" t="str">
            <v>00111121P.2</v>
          </cell>
        </row>
        <row r="2790">
          <cell r="K2790" t="str">
            <v>00111121P.2</v>
          </cell>
        </row>
        <row r="2791">
          <cell r="K2791" t="str">
            <v>00111121P.2</v>
          </cell>
        </row>
        <row r="2792">
          <cell r="K2792" t="str">
            <v>00111122P.2</v>
          </cell>
        </row>
        <row r="2793">
          <cell r="K2793" t="str">
            <v>00111122P.2</v>
          </cell>
        </row>
        <row r="2794">
          <cell r="K2794" t="str">
            <v>00111122P.2</v>
          </cell>
        </row>
        <row r="2795">
          <cell r="K2795" t="str">
            <v>00111122P.2</v>
          </cell>
        </row>
        <row r="2796">
          <cell r="K2796" t="str">
            <v>00111122P.2</v>
          </cell>
        </row>
        <row r="2797">
          <cell r="K2797" t="str">
            <v>00111122P.2</v>
          </cell>
        </row>
        <row r="2798">
          <cell r="K2798" t="str">
            <v>00111122P.2</v>
          </cell>
        </row>
        <row r="2799">
          <cell r="K2799" t="str">
            <v>00111122P.2</v>
          </cell>
        </row>
        <row r="2800">
          <cell r="K2800" t="str">
            <v>00111122P.2</v>
          </cell>
        </row>
        <row r="2801">
          <cell r="K2801" t="str">
            <v>00111122P.2</v>
          </cell>
        </row>
        <row r="2802">
          <cell r="K2802" t="str">
            <v>00111122P.2</v>
          </cell>
        </row>
        <row r="2803">
          <cell r="K2803" t="str">
            <v>00111122P.2</v>
          </cell>
        </row>
        <row r="2804">
          <cell r="K2804" t="str">
            <v>00111122P.2</v>
          </cell>
        </row>
        <row r="2805">
          <cell r="K2805" t="str">
            <v>00111122P.2</v>
          </cell>
        </row>
        <row r="2806">
          <cell r="K2806" t="str">
            <v>00111123P.2</v>
          </cell>
        </row>
        <row r="2807">
          <cell r="K2807" t="str">
            <v>00111123P.2</v>
          </cell>
        </row>
        <row r="2808">
          <cell r="K2808" t="str">
            <v>00111123P.2</v>
          </cell>
        </row>
        <row r="2809">
          <cell r="K2809" t="str">
            <v>00111123P.2</v>
          </cell>
        </row>
        <row r="2810">
          <cell r="K2810" t="str">
            <v>00111123P.2</v>
          </cell>
        </row>
        <row r="2811">
          <cell r="K2811" t="str">
            <v>00111123P.2</v>
          </cell>
        </row>
        <row r="2812">
          <cell r="K2812" t="str">
            <v>00111123P.2</v>
          </cell>
        </row>
        <row r="2813">
          <cell r="K2813" t="str">
            <v>00111123P.2</v>
          </cell>
        </row>
        <row r="2814">
          <cell r="K2814" t="str">
            <v>00111123P.2</v>
          </cell>
        </row>
        <row r="2815">
          <cell r="K2815" t="str">
            <v>00111123P.2</v>
          </cell>
        </row>
        <row r="2816">
          <cell r="K2816" t="str">
            <v>00111124P.2</v>
          </cell>
        </row>
        <row r="2817">
          <cell r="K2817" t="str">
            <v>00111124P.2</v>
          </cell>
        </row>
        <row r="2818">
          <cell r="K2818" t="str">
            <v>00111124P.2</v>
          </cell>
        </row>
        <row r="2819">
          <cell r="K2819" t="str">
            <v>00111124P.2</v>
          </cell>
        </row>
        <row r="2820">
          <cell r="K2820" t="str">
            <v>00111124P.2</v>
          </cell>
        </row>
        <row r="2821">
          <cell r="K2821" t="str">
            <v>00111124P.2</v>
          </cell>
        </row>
        <row r="2822">
          <cell r="K2822" t="str">
            <v>00111124P.2</v>
          </cell>
        </row>
        <row r="2823">
          <cell r="K2823" t="str">
            <v>00111124P.2</v>
          </cell>
        </row>
        <row r="2824">
          <cell r="K2824" t="str">
            <v>00111124P.2</v>
          </cell>
        </row>
        <row r="2825">
          <cell r="K2825" t="str">
            <v>00111125P.2</v>
          </cell>
        </row>
        <row r="2826">
          <cell r="K2826" t="str">
            <v>00111125P.2</v>
          </cell>
        </row>
        <row r="2827">
          <cell r="K2827" t="str">
            <v>00111125P.2</v>
          </cell>
        </row>
        <row r="2828">
          <cell r="K2828" t="str">
            <v>00111125P.2</v>
          </cell>
        </row>
        <row r="2829">
          <cell r="K2829" t="str">
            <v>00111125P.2</v>
          </cell>
        </row>
        <row r="2830">
          <cell r="K2830" t="str">
            <v>00111125P.2</v>
          </cell>
        </row>
        <row r="2831">
          <cell r="K2831" t="str">
            <v>00111125P.2</v>
          </cell>
        </row>
        <row r="2832">
          <cell r="K2832" t="str">
            <v>00111125P.2</v>
          </cell>
        </row>
        <row r="2833">
          <cell r="K2833" t="str">
            <v>00111125P.2</v>
          </cell>
        </row>
        <row r="2834">
          <cell r="K2834" t="str">
            <v>00111125P.2</v>
          </cell>
        </row>
        <row r="2835">
          <cell r="K2835" t="str">
            <v>00111125P.2</v>
          </cell>
        </row>
        <row r="2836">
          <cell r="K2836" t="str">
            <v>00111125P.2</v>
          </cell>
        </row>
        <row r="2837">
          <cell r="K2837" t="str">
            <v>00111125P.2</v>
          </cell>
        </row>
        <row r="2838">
          <cell r="K2838" t="str">
            <v>00111125P.2</v>
          </cell>
        </row>
        <row r="2839">
          <cell r="K2839" t="str">
            <v>00111125P.2</v>
          </cell>
        </row>
        <row r="2840">
          <cell r="K2840" t="str">
            <v>00111125P.2</v>
          </cell>
        </row>
        <row r="2841">
          <cell r="K2841" t="str">
            <v>00111125P.2</v>
          </cell>
        </row>
        <row r="2842">
          <cell r="K2842" t="str">
            <v>00111126P.2</v>
          </cell>
        </row>
        <row r="2843">
          <cell r="K2843" t="str">
            <v>00111126P.2</v>
          </cell>
        </row>
        <row r="2844">
          <cell r="K2844" t="str">
            <v>00111126P.2</v>
          </cell>
        </row>
        <row r="2845">
          <cell r="K2845" t="str">
            <v>00111126P.2</v>
          </cell>
        </row>
        <row r="2846">
          <cell r="K2846" t="str">
            <v>00111126P.2</v>
          </cell>
        </row>
        <row r="2847">
          <cell r="K2847" t="str">
            <v>00111126P.2</v>
          </cell>
        </row>
        <row r="2848">
          <cell r="K2848" t="str">
            <v>00111126P.2</v>
          </cell>
        </row>
        <row r="2849">
          <cell r="K2849" t="str">
            <v>00111127P.2</v>
          </cell>
        </row>
        <row r="2850">
          <cell r="K2850" t="str">
            <v>00111127P.2</v>
          </cell>
        </row>
        <row r="2851">
          <cell r="K2851" t="str">
            <v>00111127P.2</v>
          </cell>
        </row>
        <row r="2852">
          <cell r="K2852" t="str">
            <v>00111127P.2</v>
          </cell>
        </row>
        <row r="2853">
          <cell r="K2853" t="str">
            <v>00111127P.2</v>
          </cell>
        </row>
        <row r="2854">
          <cell r="K2854" t="str">
            <v>00111127P.2</v>
          </cell>
        </row>
        <row r="2855">
          <cell r="K2855" t="str">
            <v>00111128P.2</v>
          </cell>
        </row>
        <row r="2856">
          <cell r="K2856" t="str">
            <v>00111128P.2</v>
          </cell>
        </row>
        <row r="2857">
          <cell r="K2857" t="str">
            <v>00111128P.2</v>
          </cell>
        </row>
        <row r="2858">
          <cell r="K2858" t="str">
            <v>00111128P.2</v>
          </cell>
        </row>
        <row r="2859">
          <cell r="K2859" t="str">
            <v>00111128P.2</v>
          </cell>
        </row>
        <row r="2860">
          <cell r="K2860" t="str">
            <v>00111128P.2</v>
          </cell>
        </row>
        <row r="2861">
          <cell r="K2861" t="str">
            <v>00111128P.2</v>
          </cell>
        </row>
        <row r="2862">
          <cell r="K2862" t="str">
            <v>00111128P.2</v>
          </cell>
        </row>
        <row r="2863">
          <cell r="K2863" t="str">
            <v>00111128P.2</v>
          </cell>
        </row>
        <row r="2864">
          <cell r="K2864" t="str">
            <v>00111128P.2</v>
          </cell>
        </row>
        <row r="2865">
          <cell r="K2865" t="str">
            <v>00111128P.2</v>
          </cell>
        </row>
        <row r="2866">
          <cell r="K2866" t="str">
            <v>00111128P.2</v>
          </cell>
        </row>
        <row r="2867">
          <cell r="K2867" t="str">
            <v>00111128P.2</v>
          </cell>
        </row>
        <row r="2868">
          <cell r="K2868" t="str">
            <v>00111128P.2</v>
          </cell>
        </row>
        <row r="2869">
          <cell r="K2869" t="str">
            <v>00111128P.2</v>
          </cell>
        </row>
        <row r="2870">
          <cell r="K2870" t="str">
            <v>00111128P.2</v>
          </cell>
        </row>
        <row r="2871">
          <cell r="K2871" t="str">
            <v>00111129P.2</v>
          </cell>
        </row>
        <row r="2872">
          <cell r="K2872" t="str">
            <v>00111129P.2</v>
          </cell>
        </row>
        <row r="2873">
          <cell r="K2873" t="str">
            <v>00111129P.2</v>
          </cell>
        </row>
        <row r="2874">
          <cell r="K2874" t="str">
            <v>00111129P.2</v>
          </cell>
        </row>
        <row r="2875">
          <cell r="K2875" t="str">
            <v>00111129P.2</v>
          </cell>
        </row>
        <row r="2876">
          <cell r="K2876" t="str">
            <v>00111129P.2</v>
          </cell>
        </row>
        <row r="2877">
          <cell r="K2877" t="str">
            <v>00111129P.2</v>
          </cell>
        </row>
        <row r="2878">
          <cell r="K2878" t="str">
            <v>00111129P.2</v>
          </cell>
        </row>
        <row r="2879">
          <cell r="K2879" t="str">
            <v>00111129P.2</v>
          </cell>
        </row>
        <row r="2880">
          <cell r="K2880" t="str">
            <v>00111129P.2</v>
          </cell>
        </row>
        <row r="2881">
          <cell r="K2881" t="str">
            <v>00111129P.2</v>
          </cell>
        </row>
        <row r="2882">
          <cell r="K2882" t="str">
            <v>00111129P.2</v>
          </cell>
        </row>
        <row r="2883">
          <cell r="K2883" t="str">
            <v>00111129P.2</v>
          </cell>
        </row>
        <row r="2884">
          <cell r="K2884" t="str">
            <v>00111129P.2</v>
          </cell>
        </row>
        <row r="2885">
          <cell r="K2885" t="str">
            <v>00111129P.2</v>
          </cell>
        </row>
        <row r="2886">
          <cell r="K2886" t="str">
            <v>00111129P.2</v>
          </cell>
        </row>
        <row r="2887">
          <cell r="K2887" t="str">
            <v>00111130P.2</v>
          </cell>
        </row>
        <row r="2888">
          <cell r="K2888" t="str">
            <v>00111130P.2</v>
          </cell>
        </row>
        <row r="2889">
          <cell r="K2889" t="str">
            <v>00111130P.2</v>
          </cell>
        </row>
        <row r="2890">
          <cell r="K2890" t="str">
            <v>00111130P.2</v>
          </cell>
        </row>
        <row r="2891">
          <cell r="K2891" t="str">
            <v>00111130P.2</v>
          </cell>
        </row>
        <row r="2892">
          <cell r="K2892" t="str">
            <v>00111130P.2</v>
          </cell>
        </row>
        <row r="2893">
          <cell r="K2893" t="str">
            <v>00111130P.2</v>
          </cell>
        </row>
        <row r="2894">
          <cell r="K2894" t="str">
            <v>00111130P.2</v>
          </cell>
        </row>
        <row r="2895">
          <cell r="K2895" t="str">
            <v>00111130P.2</v>
          </cell>
        </row>
        <row r="2896">
          <cell r="K2896" t="str">
            <v>00111130P.2</v>
          </cell>
        </row>
        <row r="2897">
          <cell r="K2897" t="str">
            <v>00111131P.2</v>
          </cell>
        </row>
        <row r="2898">
          <cell r="K2898" t="str">
            <v>00111131P.2</v>
          </cell>
        </row>
        <row r="2899">
          <cell r="K2899" t="str">
            <v>00111131P.2</v>
          </cell>
        </row>
        <row r="2900">
          <cell r="K2900" t="str">
            <v>00111131P.2</v>
          </cell>
        </row>
        <row r="2901">
          <cell r="K2901" t="str">
            <v>00111131P.2</v>
          </cell>
        </row>
        <row r="2902">
          <cell r="K2902" t="str">
            <v>00111131P.2</v>
          </cell>
        </row>
        <row r="2903">
          <cell r="K2903" t="str">
            <v>00111131P.2</v>
          </cell>
        </row>
        <row r="2904">
          <cell r="K2904" t="str">
            <v>00111131P.2</v>
          </cell>
        </row>
        <row r="2905">
          <cell r="K2905" t="str">
            <v>00111131P.2</v>
          </cell>
        </row>
        <row r="2906">
          <cell r="K2906" t="str">
            <v>00111132P.2</v>
          </cell>
        </row>
        <row r="2907">
          <cell r="K2907" t="str">
            <v>00111132P.2</v>
          </cell>
        </row>
        <row r="2908">
          <cell r="K2908" t="str">
            <v>00111132P.2</v>
          </cell>
        </row>
        <row r="2909">
          <cell r="K2909" t="str">
            <v>00111132P.2</v>
          </cell>
        </row>
        <row r="2910">
          <cell r="K2910" t="str">
            <v>00111132P.2</v>
          </cell>
        </row>
        <row r="2911">
          <cell r="K2911" t="str">
            <v>00111132P.2</v>
          </cell>
        </row>
        <row r="2912">
          <cell r="K2912" t="str">
            <v>00111132P.2</v>
          </cell>
        </row>
        <row r="2913">
          <cell r="K2913" t="str">
            <v>00111132P.2</v>
          </cell>
        </row>
        <row r="2914">
          <cell r="K2914" t="str">
            <v>00111132P.2</v>
          </cell>
        </row>
        <row r="2915">
          <cell r="K2915" t="str">
            <v>00111132P.2</v>
          </cell>
        </row>
        <row r="2916">
          <cell r="K2916" t="str">
            <v>00111132P.2</v>
          </cell>
        </row>
        <row r="2917">
          <cell r="K2917" t="str">
            <v>00111132P.2</v>
          </cell>
        </row>
        <row r="2918">
          <cell r="K2918" t="str">
            <v>00111132P.2</v>
          </cell>
        </row>
        <row r="2919">
          <cell r="K2919" t="str">
            <v>00111133P.2</v>
          </cell>
        </row>
        <row r="2920">
          <cell r="K2920" t="str">
            <v>00111133P.2</v>
          </cell>
        </row>
        <row r="2921">
          <cell r="K2921" t="str">
            <v>00111133P.2</v>
          </cell>
        </row>
        <row r="2922">
          <cell r="K2922" t="str">
            <v>00111133P.2</v>
          </cell>
        </row>
        <row r="2923">
          <cell r="K2923" t="str">
            <v>00111133P.2</v>
          </cell>
        </row>
        <row r="2924">
          <cell r="K2924" t="str">
            <v>00111133P.2</v>
          </cell>
        </row>
        <row r="2925">
          <cell r="K2925" t="str">
            <v>00111133P.2</v>
          </cell>
        </row>
        <row r="2926">
          <cell r="K2926" t="str">
            <v>00111133P.2</v>
          </cell>
        </row>
        <row r="2927">
          <cell r="K2927" t="str">
            <v>00111133P.2</v>
          </cell>
        </row>
        <row r="2928">
          <cell r="K2928" t="str">
            <v>00111133P.2</v>
          </cell>
        </row>
        <row r="2929">
          <cell r="K2929" t="str">
            <v>00111133P.2</v>
          </cell>
        </row>
        <row r="2930">
          <cell r="K2930" t="str">
            <v>00111133P.2</v>
          </cell>
        </row>
        <row r="2931">
          <cell r="K2931" t="str">
            <v>00111133P.2</v>
          </cell>
        </row>
        <row r="2932">
          <cell r="K2932" t="str">
            <v>00111133P.2</v>
          </cell>
        </row>
        <row r="2933">
          <cell r="K2933" t="str">
            <v>00111133P.2</v>
          </cell>
        </row>
        <row r="2934">
          <cell r="K2934" t="str">
            <v>00111134P.2</v>
          </cell>
        </row>
        <row r="2935">
          <cell r="K2935" t="str">
            <v>00111134P.2</v>
          </cell>
        </row>
        <row r="2936">
          <cell r="K2936" t="str">
            <v>00111134P.2</v>
          </cell>
        </row>
        <row r="2937">
          <cell r="K2937" t="str">
            <v>00111134P.2</v>
          </cell>
        </row>
        <row r="2938">
          <cell r="K2938" t="str">
            <v>00111134P.2</v>
          </cell>
        </row>
        <row r="2939">
          <cell r="K2939" t="str">
            <v>00111134P.2</v>
          </cell>
        </row>
        <row r="2940">
          <cell r="K2940" t="str">
            <v>00111134P.2</v>
          </cell>
        </row>
        <row r="2941">
          <cell r="K2941" t="str">
            <v>00111134P.2</v>
          </cell>
        </row>
        <row r="2942">
          <cell r="K2942" t="str">
            <v>00111134P.2</v>
          </cell>
        </row>
        <row r="2943">
          <cell r="K2943" t="str">
            <v>00111134P.2</v>
          </cell>
        </row>
        <row r="2944">
          <cell r="K2944" t="str">
            <v>00111134P.2</v>
          </cell>
        </row>
        <row r="2945">
          <cell r="K2945" t="str">
            <v>00111134P.2</v>
          </cell>
        </row>
        <row r="2946">
          <cell r="K2946" t="str">
            <v>00111134P.2</v>
          </cell>
        </row>
        <row r="2947">
          <cell r="K2947" t="str">
            <v>00111134P.2</v>
          </cell>
        </row>
        <row r="2948">
          <cell r="K2948" t="str">
            <v>00111134P.2</v>
          </cell>
        </row>
        <row r="2949">
          <cell r="K2949" t="str">
            <v>00111134P.2</v>
          </cell>
        </row>
        <row r="2950">
          <cell r="K2950" t="str">
            <v>00111134P.2</v>
          </cell>
        </row>
        <row r="2951">
          <cell r="K2951" t="str">
            <v>00111134P.2</v>
          </cell>
        </row>
        <row r="2952">
          <cell r="K2952" t="str">
            <v>00111134P.2</v>
          </cell>
        </row>
        <row r="2953">
          <cell r="K2953" t="str">
            <v>00111135P.2</v>
          </cell>
        </row>
        <row r="2954">
          <cell r="K2954" t="str">
            <v>00111135P.2</v>
          </cell>
        </row>
        <row r="2955">
          <cell r="K2955" t="str">
            <v>00111135P.2</v>
          </cell>
        </row>
        <row r="2956">
          <cell r="K2956" t="str">
            <v>00111135P.2</v>
          </cell>
        </row>
        <row r="2957">
          <cell r="K2957" t="str">
            <v>00111135P.2</v>
          </cell>
        </row>
        <row r="2958">
          <cell r="K2958" t="str">
            <v>00111135P.2</v>
          </cell>
        </row>
        <row r="2959">
          <cell r="K2959" t="str">
            <v>00111135P.2</v>
          </cell>
        </row>
        <row r="2960">
          <cell r="K2960" t="str">
            <v>00111135P.2</v>
          </cell>
        </row>
        <row r="2961">
          <cell r="K2961" t="str">
            <v>00111135P.2</v>
          </cell>
        </row>
        <row r="2962">
          <cell r="K2962" t="str">
            <v>00111136P.2</v>
          </cell>
        </row>
        <row r="2963">
          <cell r="K2963" t="str">
            <v>00111136P.2</v>
          </cell>
        </row>
        <row r="2964">
          <cell r="K2964" t="str">
            <v>00111136P.2</v>
          </cell>
        </row>
        <row r="2965">
          <cell r="K2965" t="str">
            <v>00111136P.2</v>
          </cell>
        </row>
        <row r="2966">
          <cell r="K2966" t="str">
            <v>00111136P.2</v>
          </cell>
        </row>
        <row r="2967">
          <cell r="K2967" t="str">
            <v>00111136P.2</v>
          </cell>
        </row>
        <row r="2968">
          <cell r="K2968" t="str">
            <v>00111136P.2</v>
          </cell>
        </row>
        <row r="2969">
          <cell r="K2969" t="str">
            <v>00111136P.2</v>
          </cell>
        </row>
        <row r="2970">
          <cell r="K2970" t="str">
            <v>00111136P.2</v>
          </cell>
        </row>
        <row r="2971">
          <cell r="K2971" t="str">
            <v>00111136P.2</v>
          </cell>
        </row>
        <row r="2972">
          <cell r="K2972" t="str">
            <v>00111136P.2</v>
          </cell>
        </row>
        <row r="2973">
          <cell r="K2973" t="str">
            <v>00111136P.2</v>
          </cell>
        </row>
        <row r="2974">
          <cell r="K2974" t="str">
            <v>00111136P.2</v>
          </cell>
        </row>
        <row r="2975">
          <cell r="K2975" t="str">
            <v>00111153P.2</v>
          </cell>
        </row>
        <row r="2976">
          <cell r="K2976" t="str">
            <v>00111152P.2</v>
          </cell>
        </row>
        <row r="2977">
          <cell r="K2977" t="str">
            <v>00111152P.2</v>
          </cell>
        </row>
        <row r="2978">
          <cell r="K2978" t="str">
            <v>00111153P.2</v>
          </cell>
        </row>
        <row r="2979">
          <cell r="K2979" t="str">
            <v>00111153P.2</v>
          </cell>
        </row>
        <row r="2980">
          <cell r="K2980" t="str">
            <v>00111142P.2</v>
          </cell>
        </row>
        <row r="2981">
          <cell r="K2981" t="str">
            <v>00111142P.2</v>
          </cell>
        </row>
        <row r="2982">
          <cell r="K2982" t="str">
            <v>00111142P.2</v>
          </cell>
        </row>
        <row r="2983">
          <cell r="K2983" t="str">
            <v>00111142P.2</v>
          </cell>
        </row>
        <row r="2984">
          <cell r="K2984" t="str">
            <v>00111141P.2</v>
          </cell>
        </row>
        <row r="2985">
          <cell r="K2985" t="str">
            <v>00111141P.2</v>
          </cell>
        </row>
        <row r="2986">
          <cell r="K2986" t="str">
            <v>00111141P.2</v>
          </cell>
        </row>
        <row r="2987">
          <cell r="K2987" t="str">
            <v>00111141P.2</v>
          </cell>
        </row>
        <row r="2988">
          <cell r="K2988" t="str">
            <v>00111141P.2</v>
          </cell>
        </row>
        <row r="2989">
          <cell r="K2989" t="str">
            <v>00111141P.2</v>
          </cell>
        </row>
        <row r="2990">
          <cell r="K2990" t="str">
            <v>00111106P.2</v>
          </cell>
        </row>
        <row r="2991">
          <cell r="K2991" t="str">
            <v>00111106P.2</v>
          </cell>
        </row>
        <row r="2992">
          <cell r="K2992" t="str">
            <v>00111106P.2</v>
          </cell>
        </row>
        <row r="2993">
          <cell r="K2993" t="str">
            <v>00111106P.2</v>
          </cell>
        </row>
        <row r="2994">
          <cell r="K2994" t="str">
            <v>00111106P.2</v>
          </cell>
        </row>
        <row r="2995">
          <cell r="K2995" t="str">
            <v>00111114P.2</v>
          </cell>
        </row>
        <row r="2996">
          <cell r="K2996" t="str">
            <v>00111114P.2</v>
          </cell>
        </row>
        <row r="2997">
          <cell r="K2997" t="str">
            <v>00111114P.2</v>
          </cell>
        </row>
        <row r="2998">
          <cell r="K2998" t="str">
            <v>00111114P.2</v>
          </cell>
        </row>
        <row r="2999">
          <cell r="K2999" t="str">
            <v>00111114P.2</v>
          </cell>
        </row>
        <row r="3000">
          <cell r="K3000" t="str">
            <v>00111128P.2</v>
          </cell>
        </row>
        <row r="3001">
          <cell r="K3001" t="str">
            <v>00111128P.2</v>
          </cell>
        </row>
        <row r="3002">
          <cell r="K3002" t="str">
            <v>00111128P.2</v>
          </cell>
        </row>
        <row r="3003">
          <cell r="K3003" t="str">
            <v>00111128P.2</v>
          </cell>
        </row>
        <row r="3004">
          <cell r="K3004" t="str">
            <v>00111128P.2</v>
          </cell>
        </row>
        <row r="3005">
          <cell r="K3005" t="str">
            <v>00111128P.2</v>
          </cell>
        </row>
        <row r="3006">
          <cell r="K3006" t="str">
            <v>00111128P.2</v>
          </cell>
        </row>
        <row r="3007">
          <cell r="K3007" t="str">
            <v>00111128P.2</v>
          </cell>
        </row>
        <row r="3008">
          <cell r="K3008" t="str">
            <v>00111128P.2</v>
          </cell>
        </row>
        <row r="3009">
          <cell r="K3009" t="str">
            <v>00111128P.2</v>
          </cell>
        </row>
        <row r="3010">
          <cell r="K3010" t="str">
            <v>00111128P.2</v>
          </cell>
        </row>
        <row r="3011">
          <cell r="K3011" t="str">
            <v>00111128P.2</v>
          </cell>
        </row>
        <row r="3012">
          <cell r="K3012" t="str">
            <v>00111130P.2</v>
          </cell>
        </row>
        <row r="3013">
          <cell r="K3013" t="str">
            <v>00111130P.2</v>
          </cell>
        </row>
        <row r="3014">
          <cell r="K3014" t="str">
            <v>00111130P.2</v>
          </cell>
        </row>
        <row r="3015">
          <cell r="K3015" t="str">
            <v>00111130P.2</v>
          </cell>
        </row>
        <row r="3016">
          <cell r="K3016" t="str">
            <v>00111130P.2</v>
          </cell>
        </row>
        <row r="3017">
          <cell r="K3017" t="str">
            <v>00111130P.2</v>
          </cell>
        </row>
        <row r="3018">
          <cell r="K3018" t="str">
            <v>00111130P.2</v>
          </cell>
        </row>
        <row r="3019">
          <cell r="K3019" t="str">
            <v>00111130P.2</v>
          </cell>
        </row>
        <row r="3020">
          <cell r="K3020" t="str">
            <v>00111130P.2</v>
          </cell>
        </row>
        <row r="3021">
          <cell r="K3021" t="str">
            <v>00111149P.2</v>
          </cell>
        </row>
        <row r="3022">
          <cell r="K3022" t="str">
            <v>00111149P.2</v>
          </cell>
        </row>
        <row r="3023">
          <cell r="K3023" t="str">
            <v>00111153P.2</v>
          </cell>
        </row>
        <row r="3024">
          <cell r="K3024" t="str">
            <v>00111153P.2</v>
          </cell>
        </row>
        <row r="3025">
          <cell r="K3025" t="str">
            <v>00111153P.2</v>
          </cell>
        </row>
        <row r="3026">
          <cell r="K3026" t="str">
            <v>00111153P.2</v>
          </cell>
        </row>
        <row r="3027">
          <cell r="K3027" t="str">
            <v>00111157P.2</v>
          </cell>
        </row>
        <row r="3028">
          <cell r="K3028" t="str">
            <v>00111157P.2</v>
          </cell>
        </row>
        <row r="3029">
          <cell r="K3029" t="str">
            <v>00111157P.2</v>
          </cell>
        </row>
        <row r="3030">
          <cell r="K3030" t="str">
            <v>00111157P.2</v>
          </cell>
        </row>
        <row r="3031">
          <cell r="K3031" t="str">
            <v>00111157P.2</v>
          </cell>
        </row>
        <row r="3032">
          <cell r="K3032" t="str">
            <v>00111157P.2</v>
          </cell>
        </row>
        <row r="3033">
          <cell r="K3033" t="str">
            <v>00111157P.2</v>
          </cell>
        </row>
        <row r="3034">
          <cell r="K3034" t="str">
            <v>00111157P.2</v>
          </cell>
        </row>
        <row r="3035">
          <cell r="K3035" t="str">
            <v>00111159P.2</v>
          </cell>
        </row>
        <row r="3036">
          <cell r="K3036" t="str">
            <v>00111159P.2</v>
          </cell>
        </row>
        <row r="3037">
          <cell r="K3037" t="str">
            <v>00111159P.2</v>
          </cell>
        </row>
        <row r="3038">
          <cell r="K3038" t="str">
            <v>00111159P.2</v>
          </cell>
        </row>
        <row r="3039">
          <cell r="K3039" t="str">
            <v>00111159P.2</v>
          </cell>
        </row>
        <row r="3040">
          <cell r="K3040" t="str">
            <v>00111159P.2</v>
          </cell>
        </row>
        <row r="3041">
          <cell r="K3041" t="str">
            <v>00111149P.2</v>
          </cell>
        </row>
        <row r="3042">
          <cell r="K3042" t="str">
            <v>00111149P.2</v>
          </cell>
        </row>
        <row r="3043">
          <cell r="K3043" t="str">
            <v>00111149P.2</v>
          </cell>
        </row>
        <row r="3044">
          <cell r="K3044" t="str">
            <v>00111149P.2</v>
          </cell>
        </row>
        <row r="3045">
          <cell r="K3045" t="str">
            <v>00111149P.2</v>
          </cell>
        </row>
        <row r="3046">
          <cell r="K3046" t="str">
            <v>00111149P.2</v>
          </cell>
        </row>
        <row r="3047">
          <cell r="K3047" t="str">
            <v>00111149P.2</v>
          </cell>
        </row>
        <row r="3048">
          <cell r="K3048" t="str">
            <v>00111149P.2</v>
          </cell>
        </row>
        <row r="3049">
          <cell r="K3049" t="str">
            <v>00111149P.2</v>
          </cell>
        </row>
        <row r="3050">
          <cell r="K3050" t="str">
            <v>00111149P.2</v>
          </cell>
        </row>
        <row r="3051">
          <cell r="K3051" t="str">
            <v>00111149P.2</v>
          </cell>
        </row>
        <row r="3052">
          <cell r="K3052" t="str">
            <v>00111149P.2</v>
          </cell>
        </row>
        <row r="3053">
          <cell r="K3053" t="str">
            <v>00111149P.2</v>
          </cell>
        </row>
        <row r="3054">
          <cell r="K3054" t="str">
            <v>00111149P.2</v>
          </cell>
        </row>
        <row r="3055">
          <cell r="K3055" t="str">
            <v>00111149P.2</v>
          </cell>
        </row>
        <row r="3056">
          <cell r="K3056" t="str">
            <v>00111149P.2</v>
          </cell>
        </row>
        <row r="3057">
          <cell r="K3057" t="str">
            <v>00111149P.2</v>
          </cell>
        </row>
        <row r="3058">
          <cell r="K3058" t="str">
            <v>00111149P.2</v>
          </cell>
        </row>
        <row r="3059">
          <cell r="K3059" t="str">
            <v>00111149P.2</v>
          </cell>
        </row>
        <row r="3060">
          <cell r="K3060" t="str">
            <v>00111149P.2</v>
          </cell>
        </row>
        <row r="3061">
          <cell r="K3061" t="str">
            <v>00111149P.2</v>
          </cell>
        </row>
        <row r="3062">
          <cell r="K3062" t="str">
            <v>00111149P.2</v>
          </cell>
        </row>
        <row r="3063">
          <cell r="K3063" t="str">
            <v>00111149P.2</v>
          </cell>
        </row>
        <row r="3064">
          <cell r="K3064" t="str">
            <v>00111110P.2</v>
          </cell>
        </row>
        <row r="3065">
          <cell r="K3065" t="str">
            <v>00111113P.2</v>
          </cell>
        </row>
        <row r="3066">
          <cell r="K3066" t="str">
            <v>00111113P.2</v>
          </cell>
        </row>
        <row r="3067">
          <cell r="K3067" t="str">
            <v>00111113P.2</v>
          </cell>
        </row>
        <row r="3068">
          <cell r="K3068" t="str">
            <v>00111113P.2</v>
          </cell>
        </row>
        <row r="3069">
          <cell r="K3069" t="str">
            <v>00111113P.2</v>
          </cell>
        </row>
        <row r="3070">
          <cell r="K3070" t="str">
            <v>00111113P.2</v>
          </cell>
        </row>
        <row r="3071">
          <cell r="K3071" t="str">
            <v>00111113P.2</v>
          </cell>
        </row>
        <row r="3072">
          <cell r="K3072" t="str">
            <v>00111113P.2</v>
          </cell>
        </row>
        <row r="3073">
          <cell r="K3073" t="str">
            <v>00111113P.2</v>
          </cell>
        </row>
        <row r="3074">
          <cell r="K3074" t="str">
            <v>00111113P.2</v>
          </cell>
        </row>
        <row r="3075">
          <cell r="K3075" t="str">
            <v>00111113P.2</v>
          </cell>
        </row>
        <row r="3076">
          <cell r="K3076" t="str">
            <v>00111120P.2</v>
          </cell>
        </row>
        <row r="3077">
          <cell r="K3077" t="str">
            <v>00111123P.2</v>
          </cell>
        </row>
        <row r="3078">
          <cell r="K3078" t="str">
            <v>00111126P.2</v>
          </cell>
        </row>
        <row r="3079">
          <cell r="K3079" t="str">
            <v>00111128P.2</v>
          </cell>
        </row>
        <row r="3080">
          <cell r="K3080" t="str">
            <v>00111128P.2</v>
          </cell>
        </row>
        <row r="3081">
          <cell r="K3081" t="str">
            <v>00111128P.2</v>
          </cell>
        </row>
        <row r="3082">
          <cell r="K3082" t="str">
            <v>00111132P.2</v>
          </cell>
        </row>
        <row r="3083">
          <cell r="K3083" t="str">
            <v>00111132P.2</v>
          </cell>
        </row>
        <row r="3084">
          <cell r="K3084" t="str">
            <v>00111132P.2</v>
          </cell>
        </row>
        <row r="3085">
          <cell r="K3085" t="str">
            <v>00111132P.2</v>
          </cell>
        </row>
        <row r="3086">
          <cell r="K3086" t="str">
            <v>00111132P.2</v>
          </cell>
        </row>
        <row r="3087">
          <cell r="K3087" t="str">
            <v>00111132P.2</v>
          </cell>
        </row>
        <row r="3088">
          <cell r="K3088" t="str">
            <v>00111132P.2</v>
          </cell>
        </row>
        <row r="3089">
          <cell r="K3089" t="str">
            <v>00111135P.2</v>
          </cell>
        </row>
        <row r="3090">
          <cell r="K3090" t="str">
            <v>00111135P.2</v>
          </cell>
        </row>
        <row r="3091">
          <cell r="K3091" t="str">
            <v>00111135P.2</v>
          </cell>
        </row>
        <row r="3092">
          <cell r="K3092" t="str">
            <v>00111136P.2</v>
          </cell>
        </row>
        <row r="3093">
          <cell r="K3093" t="str">
            <v>00111136P.2</v>
          </cell>
        </row>
        <row r="3094">
          <cell r="K3094" t="str">
            <v>00111136P.2</v>
          </cell>
        </row>
        <row r="3095">
          <cell r="K3095" t="str">
            <v>00111136P.2</v>
          </cell>
        </row>
        <row r="3096">
          <cell r="K3096" t="str">
            <v>00111136P.2</v>
          </cell>
        </row>
        <row r="3097">
          <cell r="K3097" t="str">
            <v>00111136P.2</v>
          </cell>
        </row>
        <row r="3098">
          <cell r="K3098" t="str">
            <v>00111136P.2</v>
          </cell>
        </row>
        <row r="3099">
          <cell r="K3099" t="str">
            <v>00111145P.2</v>
          </cell>
        </row>
        <row r="3100">
          <cell r="K3100" t="str">
            <v>00111145P.2</v>
          </cell>
        </row>
        <row r="3101">
          <cell r="K3101" t="str">
            <v>00111145P.2</v>
          </cell>
        </row>
        <row r="3102">
          <cell r="K3102" t="str">
            <v>00111145P.2</v>
          </cell>
        </row>
        <row r="3103">
          <cell r="K3103" t="str">
            <v>00111145P.2</v>
          </cell>
        </row>
        <row r="3104">
          <cell r="K3104" t="str">
            <v>00111145P.2</v>
          </cell>
        </row>
        <row r="3105">
          <cell r="K3105" t="str">
            <v>00111145P.2</v>
          </cell>
        </row>
        <row r="3106">
          <cell r="K3106" t="str">
            <v>00111145P.2</v>
          </cell>
        </row>
        <row r="3107">
          <cell r="K3107" t="str">
            <v>00111145P.2</v>
          </cell>
        </row>
        <row r="3108">
          <cell r="K3108" t="str">
            <v>00111145P.2</v>
          </cell>
        </row>
        <row r="3109">
          <cell r="K3109" t="str">
            <v>00111145P.2</v>
          </cell>
        </row>
        <row r="3110">
          <cell r="K3110" t="str">
            <v>00111145P.2</v>
          </cell>
        </row>
        <row r="3111">
          <cell r="K3111" t="str">
            <v>00111145P.2</v>
          </cell>
        </row>
        <row r="3112">
          <cell r="K3112" t="str">
            <v>00111145P.2</v>
          </cell>
        </row>
        <row r="3113">
          <cell r="K3113" t="str">
            <v>00111145P.2</v>
          </cell>
        </row>
        <row r="3114">
          <cell r="K3114" t="str">
            <v>00111145P.2</v>
          </cell>
        </row>
        <row r="3115">
          <cell r="K3115" t="str">
            <v>00111145P.2</v>
          </cell>
        </row>
        <row r="3116">
          <cell r="K3116" t="str">
            <v>00111149P.2</v>
          </cell>
        </row>
        <row r="3117">
          <cell r="K3117" t="str">
            <v>00111150P.2</v>
          </cell>
        </row>
        <row r="3118">
          <cell r="K3118" t="str">
            <v>00111153P.2</v>
          </cell>
        </row>
        <row r="3119">
          <cell r="K3119" t="str">
            <v>00111153P.2</v>
          </cell>
        </row>
        <row r="3120">
          <cell r="K3120" t="str">
            <v>00111153P.2</v>
          </cell>
        </row>
        <row r="3121">
          <cell r="K3121" t="str">
            <v>00111153P.2</v>
          </cell>
        </row>
        <row r="3122">
          <cell r="K3122" t="str">
            <v>00111159P.2</v>
          </cell>
        </row>
        <row r="3123">
          <cell r="K3123" t="str">
            <v>00111159P.2</v>
          </cell>
        </row>
        <row r="3124">
          <cell r="K3124" t="str">
            <v>00111159P.2</v>
          </cell>
        </row>
        <row r="3125">
          <cell r="K3125" t="str">
            <v>00111159P.2</v>
          </cell>
        </row>
        <row r="3126">
          <cell r="K3126" t="str">
            <v>00111159P.2</v>
          </cell>
        </row>
        <row r="3127">
          <cell r="K3127" t="str">
            <v>00111159P.2</v>
          </cell>
        </row>
        <row r="3128">
          <cell r="K3128" t="str">
            <v>00111159P.2</v>
          </cell>
        </row>
        <row r="3129">
          <cell r="K3129" t="str">
            <v>00111111P.2</v>
          </cell>
        </row>
        <row r="3130">
          <cell r="K3130" t="str">
            <v>00111113P.2</v>
          </cell>
        </row>
        <row r="3131">
          <cell r="K3131" t="str">
            <v>00111113P.2</v>
          </cell>
        </row>
        <row r="3132">
          <cell r="K3132" t="str">
            <v>00111113P.2</v>
          </cell>
        </row>
        <row r="3133">
          <cell r="K3133" t="str">
            <v>00111113P.2</v>
          </cell>
        </row>
        <row r="3134">
          <cell r="K3134" t="str">
            <v>00111113P.2</v>
          </cell>
        </row>
        <row r="3135">
          <cell r="K3135" t="str">
            <v>00111113P.2</v>
          </cell>
        </row>
        <row r="3136">
          <cell r="K3136" t="str">
            <v>00111113P.2</v>
          </cell>
        </row>
        <row r="3137">
          <cell r="K3137" t="str">
            <v>00111117P.2</v>
          </cell>
        </row>
        <row r="3138">
          <cell r="K3138" t="str">
            <v>00111120P.2</v>
          </cell>
        </row>
        <row r="3139">
          <cell r="K3139" t="str">
            <v>00111121P.2</v>
          </cell>
        </row>
        <row r="3140">
          <cell r="K3140" t="str">
            <v>00111121P.2</v>
          </cell>
        </row>
        <row r="3141">
          <cell r="K3141" t="str">
            <v>00111121P.2</v>
          </cell>
        </row>
        <row r="3142">
          <cell r="K3142" t="str">
            <v>00111122P.2</v>
          </cell>
        </row>
        <row r="3143">
          <cell r="K3143" t="str">
            <v>00111124P.2</v>
          </cell>
        </row>
        <row r="3144">
          <cell r="K3144" t="str">
            <v>00111124P.2</v>
          </cell>
        </row>
        <row r="3145">
          <cell r="K3145" t="str">
            <v>00111124P.2</v>
          </cell>
        </row>
        <row r="3146">
          <cell r="K3146" t="str">
            <v>00111125P.2</v>
          </cell>
        </row>
        <row r="3147">
          <cell r="K3147" t="str">
            <v>00111126P.2</v>
          </cell>
        </row>
        <row r="3148">
          <cell r="K3148" t="str">
            <v>00111126P.2</v>
          </cell>
        </row>
        <row r="3149">
          <cell r="K3149" t="str">
            <v>00111126P.2</v>
          </cell>
        </row>
        <row r="3150">
          <cell r="K3150" t="str">
            <v>00111129P.2</v>
          </cell>
        </row>
        <row r="3151">
          <cell r="K3151" t="str">
            <v>00111129P.2</v>
          </cell>
        </row>
        <row r="3152">
          <cell r="K3152" t="str">
            <v>00111129P.2</v>
          </cell>
        </row>
        <row r="3153">
          <cell r="K3153" t="str">
            <v>00111129P.2</v>
          </cell>
        </row>
        <row r="3154">
          <cell r="K3154" t="str">
            <v>00111130P.2</v>
          </cell>
        </row>
        <row r="3155">
          <cell r="K3155" t="str">
            <v>00111131P.2</v>
          </cell>
        </row>
        <row r="3156">
          <cell r="K3156" t="str">
            <v>00111131P.2</v>
          </cell>
        </row>
        <row r="3157">
          <cell r="K3157" t="str">
            <v>00111131P.2</v>
          </cell>
        </row>
        <row r="3158">
          <cell r="K3158" t="str">
            <v>00111131P.2</v>
          </cell>
        </row>
        <row r="3159">
          <cell r="K3159" t="str">
            <v>00111132P.2</v>
          </cell>
        </row>
        <row r="3160">
          <cell r="K3160" t="str">
            <v>00111132P.2</v>
          </cell>
        </row>
        <row r="3161">
          <cell r="K3161" t="str">
            <v>00111132P.2</v>
          </cell>
        </row>
        <row r="3162">
          <cell r="K3162" t="str">
            <v>00111132P.2</v>
          </cell>
        </row>
        <row r="3163">
          <cell r="K3163" t="str">
            <v>00111132P.2</v>
          </cell>
        </row>
        <row r="3164">
          <cell r="K3164" t="str">
            <v>00111132P.2</v>
          </cell>
        </row>
        <row r="3165">
          <cell r="K3165" t="str">
            <v>00111132P.2</v>
          </cell>
        </row>
        <row r="3166">
          <cell r="K3166" t="str">
            <v>00111132P.2</v>
          </cell>
        </row>
        <row r="3167">
          <cell r="K3167" t="str">
            <v>00111132P.2</v>
          </cell>
        </row>
        <row r="3168">
          <cell r="K3168" t="str">
            <v>00111134P.2</v>
          </cell>
        </row>
        <row r="3169">
          <cell r="K3169" t="str">
            <v>00111135P.2</v>
          </cell>
        </row>
        <row r="3170">
          <cell r="K3170" t="str">
            <v>00111135P.2</v>
          </cell>
        </row>
        <row r="3171">
          <cell r="K3171" t="str">
            <v>00111135P.2</v>
          </cell>
        </row>
        <row r="3172">
          <cell r="K3172" t="str">
            <v>00111136P.2</v>
          </cell>
        </row>
        <row r="3173">
          <cell r="K3173" t="str">
            <v>00111145P.2</v>
          </cell>
        </row>
        <row r="3174">
          <cell r="K3174" t="str">
            <v>00111145P.2</v>
          </cell>
        </row>
        <row r="3175">
          <cell r="K3175" t="str">
            <v>00111145P.2</v>
          </cell>
        </row>
        <row r="3176">
          <cell r="K3176" t="str">
            <v>00111145P.2</v>
          </cell>
        </row>
        <row r="3177">
          <cell r="K3177" t="str">
            <v>00111145P.2</v>
          </cell>
        </row>
        <row r="3178">
          <cell r="K3178" t="str">
            <v>00111145P.2</v>
          </cell>
        </row>
        <row r="3179">
          <cell r="K3179" t="str">
            <v>00111145P.2</v>
          </cell>
        </row>
        <row r="3180">
          <cell r="K3180" t="str">
            <v>00111145P.2</v>
          </cell>
        </row>
        <row r="3181">
          <cell r="K3181" t="str">
            <v>00111145P.2</v>
          </cell>
        </row>
        <row r="3182">
          <cell r="K3182" t="str">
            <v>00111145P.2</v>
          </cell>
        </row>
        <row r="3183">
          <cell r="K3183" t="str">
            <v>00111145P.2</v>
          </cell>
        </row>
        <row r="3184">
          <cell r="K3184" t="str">
            <v>00111145P.2</v>
          </cell>
        </row>
        <row r="3185">
          <cell r="K3185" t="str">
            <v>00111145P.2</v>
          </cell>
        </row>
        <row r="3186">
          <cell r="K3186" t="str">
            <v>00111149P.2</v>
          </cell>
        </row>
        <row r="3187">
          <cell r="K3187" t="str">
            <v>00111150P.2</v>
          </cell>
        </row>
        <row r="3188">
          <cell r="K3188" t="str">
            <v>00111153P.2</v>
          </cell>
        </row>
        <row r="3189">
          <cell r="K3189" t="str">
            <v>00111153P.2</v>
          </cell>
        </row>
        <row r="3190">
          <cell r="K3190" t="str">
            <v>00111153P.2</v>
          </cell>
        </row>
        <row r="3191">
          <cell r="K3191" t="str">
            <v>00111153P.2</v>
          </cell>
        </row>
        <row r="3192">
          <cell r="K3192" t="str">
            <v>00111153P.2</v>
          </cell>
        </row>
        <row r="3193">
          <cell r="K3193" t="str">
            <v>00111153P.2</v>
          </cell>
        </row>
        <row r="3194">
          <cell r="K3194" t="str">
            <v>00111153P.2</v>
          </cell>
        </row>
        <row r="3195">
          <cell r="K3195" t="str">
            <v>00111153P.2</v>
          </cell>
        </row>
        <row r="3196">
          <cell r="K3196" t="str">
            <v>00111153P.2</v>
          </cell>
        </row>
        <row r="3197">
          <cell r="K3197" t="str">
            <v>00111153P.2</v>
          </cell>
        </row>
        <row r="3198">
          <cell r="K3198" t="str">
            <v>00111158P.2</v>
          </cell>
        </row>
        <row r="3199">
          <cell r="K3199" t="str">
            <v>00111159P.2</v>
          </cell>
        </row>
        <row r="3200">
          <cell r="K3200" t="str">
            <v>00111159P.2</v>
          </cell>
        </row>
        <row r="3201">
          <cell r="K3201" t="str">
            <v>00111159P.2</v>
          </cell>
        </row>
        <row r="3202">
          <cell r="K3202" t="str">
            <v>00111159P.2</v>
          </cell>
        </row>
        <row r="3203">
          <cell r="K3203" t="str">
            <v>00111159P.2</v>
          </cell>
        </row>
        <row r="3204">
          <cell r="K3204" t="str">
            <v>00111159P.2</v>
          </cell>
        </row>
        <row r="3205">
          <cell r="K3205" t="str">
            <v>00111159P.2</v>
          </cell>
        </row>
        <row r="3206">
          <cell r="K3206" t="str">
            <v>00111143P.2</v>
          </cell>
        </row>
        <row r="3207">
          <cell r="K3207" t="str">
            <v>00111143P.2</v>
          </cell>
        </row>
        <row r="3208">
          <cell r="K3208" t="str">
            <v>00111143P.2</v>
          </cell>
        </row>
        <row r="3209">
          <cell r="K3209" t="str">
            <v>00111143P.2</v>
          </cell>
        </row>
        <row r="3210">
          <cell r="K3210" t="str">
            <v>00111143P.2</v>
          </cell>
        </row>
        <row r="3211">
          <cell r="K3211" t="str">
            <v>00111143P.2</v>
          </cell>
        </row>
        <row r="3212">
          <cell r="K3212" t="str">
            <v>00111143P.2</v>
          </cell>
        </row>
        <row r="3213">
          <cell r="K3213" t="str">
            <v>00111143P.2</v>
          </cell>
        </row>
        <row r="3214">
          <cell r="K3214" t="str">
            <v>00111143P.2</v>
          </cell>
        </row>
        <row r="3215">
          <cell r="K3215" t="str">
            <v>00111143P.2</v>
          </cell>
        </row>
        <row r="3216">
          <cell r="K3216" t="str">
            <v>00111110P.2</v>
          </cell>
        </row>
        <row r="3217">
          <cell r="K3217" t="str">
            <v>00111112P.2</v>
          </cell>
        </row>
        <row r="3218">
          <cell r="K3218" t="str">
            <v>00111115P.2</v>
          </cell>
        </row>
        <row r="3219">
          <cell r="K3219" t="str">
            <v>00111115P.2</v>
          </cell>
        </row>
        <row r="3220">
          <cell r="K3220" t="str">
            <v>00111117P.2</v>
          </cell>
        </row>
        <row r="3221">
          <cell r="K3221" t="str">
            <v>00111117P.2</v>
          </cell>
        </row>
        <row r="3222">
          <cell r="K3222" t="str">
            <v>00111118P.2</v>
          </cell>
        </row>
        <row r="3223">
          <cell r="K3223" t="str">
            <v>00111120P.2</v>
          </cell>
        </row>
        <row r="3224">
          <cell r="K3224" t="str">
            <v>00111121P.2</v>
          </cell>
        </row>
        <row r="3225">
          <cell r="K3225" t="str">
            <v>00111122P.2</v>
          </cell>
        </row>
        <row r="3226">
          <cell r="K3226" t="str">
            <v>00111122P.2</v>
          </cell>
        </row>
        <row r="3227">
          <cell r="K3227" t="str">
            <v>00111124P.2</v>
          </cell>
        </row>
        <row r="3228">
          <cell r="K3228" t="str">
            <v>00111125P.2</v>
          </cell>
        </row>
        <row r="3229">
          <cell r="K3229" t="str">
            <v>00111125P.2</v>
          </cell>
        </row>
        <row r="3230">
          <cell r="K3230" t="str">
            <v>00111125P.2</v>
          </cell>
        </row>
        <row r="3231">
          <cell r="K3231" t="str">
            <v>00111125P.2</v>
          </cell>
        </row>
        <row r="3232">
          <cell r="K3232" t="str">
            <v>00111126P.2</v>
          </cell>
        </row>
        <row r="3233">
          <cell r="K3233" t="str">
            <v>00111126P.2</v>
          </cell>
        </row>
        <row r="3234">
          <cell r="K3234" t="str">
            <v>00111126P.2</v>
          </cell>
        </row>
        <row r="3235">
          <cell r="K3235" t="str">
            <v>00111128P.2</v>
          </cell>
        </row>
        <row r="3236">
          <cell r="K3236" t="str">
            <v>00111128P.2</v>
          </cell>
        </row>
        <row r="3237">
          <cell r="K3237" t="str">
            <v>00111129P.2</v>
          </cell>
        </row>
        <row r="3238">
          <cell r="K3238" t="str">
            <v>00111129P.2</v>
          </cell>
        </row>
        <row r="3239">
          <cell r="K3239" t="str">
            <v>00111130P.2</v>
          </cell>
        </row>
        <row r="3240">
          <cell r="K3240" t="str">
            <v>00111130P.2</v>
          </cell>
        </row>
        <row r="3241">
          <cell r="K3241" t="str">
            <v>00111131P.2</v>
          </cell>
        </row>
        <row r="3242">
          <cell r="K3242" t="str">
            <v>00111133P.2</v>
          </cell>
        </row>
        <row r="3243">
          <cell r="K3243" t="str">
            <v>00111135P.2</v>
          </cell>
        </row>
        <row r="3244">
          <cell r="K3244" t="str">
            <v>00111135P.2</v>
          </cell>
        </row>
        <row r="3245">
          <cell r="K3245" t="str">
            <v>00111135P.2</v>
          </cell>
        </row>
        <row r="3246">
          <cell r="K3246" t="str">
            <v>00111145P.2</v>
          </cell>
        </row>
        <row r="3247">
          <cell r="K3247" t="str">
            <v>00111145P.2</v>
          </cell>
        </row>
        <row r="3248">
          <cell r="K3248" t="str">
            <v>00111145P.2</v>
          </cell>
        </row>
        <row r="3249">
          <cell r="K3249" t="str">
            <v>00111149P.2</v>
          </cell>
        </row>
        <row r="3250">
          <cell r="K3250" t="str">
            <v>00111149P.2</v>
          </cell>
        </row>
        <row r="3251">
          <cell r="K3251" t="str">
            <v>00111150P.2</v>
          </cell>
        </row>
        <row r="3252">
          <cell r="K3252" t="str">
            <v>00111150P.2</v>
          </cell>
        </row>
        <row r="3253">
          <cell r="K3253" t="str">
            <v>00111151P.2</v>
          </cell>
        </row>
        <row r="3254">
          <cell r="K3254" t="str">
            <v>00111153P.2</v>
          </cell>
        </row>
        <row r="3255">
          <cell r="K3255" t="str">
            <v>00111153P.2</v>
          </cell>
        </row>
        <row r="3256">
          <cell r="K3256" t="str">
            <v>00111153P.2</v>
          </cell>
        </row>
        <row r="3257">
          <cell r="K3257" t="str">
            <v>00111158P.2</v>
          </cell>
        </row>
        <row r="3258">
          <cell r="K3258" t="str">
            <v>00111158P.2</v>
          </cell>
        </row>
        <row r="3259">
          <cell r="K3259" t="str">
            <v>00111159P.2</v>
          </cell>
        </row>
        <row r="3260">
          <cell r="K3260" t="str">
            <v>00111111P.2</v>
          </cell>
        </row>
        <row r="3261">
          <cell r="K3261" t="str">
            <v>00111112P.2</v>
          </cell>
        </row>
        <row r="3262">
          <cell r="K3262" t="str">
            <v>00111112P.2</v>
          </cell>
        </row>
        <row r="3263">
          <cell r="K3263" t="str">
            <v>00111112P.2</v>
          </cell>
        </row>
        <row r="3264">
          <cell r="K3264" t="str">
            <v>00111112P.2</v>
          </cell>
        </row>
        <row r="3265">
          <cell r="K3265" t="str">
            <v>00111112P.2</v>
          </cell>
        </row>
        <row r="3266">
          <cell r="K3266" t="str">
            <v>00111113P.2</v>
          </cell>
        </row>
        <row r="3267">
          <cell r="K3267" t="str">
            <v>00111117P.2</v>
          </cell>
        </row>
        <row r="3268">
          <cell r="K3268" t="str">
            <v>00111117P.2</v>
          </cell>
        </row>
        <row r="3269">
          <cell r="K3269" t="str">
            <v>00111119P.2</v>
          </cell>
        </row>
        <row r="3270">
          <cell r="K3270" t="str">
            <v>00111120P.2</v>
          </cell>
        </row>
        <row r="3271">
          <cell r="K3271" t="str">
            <v>00111121P.2</v>
          </cell>
        </row>
        <row r="3272">
          <cell r="K3272" t="str">
            <v>00111122P.2</v>
          </cell>
        </row>
        <row r="3273">
          <cell r="K3273" t="str">
            <v>00111123P.2</v>
          </cell>
        </row>
        <row r="3274">
          <cell r="K3274" t="str">
            <v>00111123P.2</v>
          </cell>
        </row>
        <row r="3275">
          <cell r="K3275" t="str">
            <v>00111123P.2</v>
          </cell>
        </row>
        <row r="3276">
          <cell r="K3276" t="str">
            <v>00111123P.2</v>
          </cell>
        </row>
        <row r="3277">
          <cell r="K3277" t="str">
            <v>00111125P.2</v>
          </cell>
        </row>
        <row r="3278">
          <cell r="K3278" t="str">
            <v>00111125P.2</v>
          </cell>
        </row>
        <row r="3279">
          <cell r="K3279" t="str">
            <v>00111125P.2</v>
          </cell>
        </row>
        <row r="3280">
          <cell r="K3280" t="str">
            <v>00111126P.2</v>
          </cell>
        </row>
        <row r="3281">
          <cell r="K3281" t="str">
            <v>00111127P.2</v>
          </cell>
        </row>
        <row r="3282">
          <cell r="K3282" t="str">
            <v>00111128P.2</v>
          </cell>
        </row>
        <row r="3283">
          <cell r="K3283" t="str">
            <v>00111128P.2</v>
          </cell>
        </row>
        <row r="3284">
          <cell r="K3284" t="str">
            <v>00111129P.2</v>
          </cell>
        </row>
        <row r="3285">
          <cell r="K3285" t="str">
            <v>00111130P.2</v>
          </cell>
        </row>
        <row r="3286">
          <cell r="K3286" t="str">
            <v>00111130P.2</v>
          </cell>
        </row>
        <row r="3287">
          <cell r="K3287" t="str">
            <v>00111130P.2</v>
          </cell>
        </row>
        <row r="3288">
          <cell r="K3288" t="str">
            <v>00111131P.2</v>
          </cell>
        </row>
        <row r="3289">
          <cell r="K3289" t="str">
            <v>00111132P.2</v>
          </cell>
        </row>
        <row r="3290">
          <cell r="K3290" t="str">
            <v>00111132P.2</v>
          </cell>
        </row>
        <row r="3291">
          <cell r="K3291" t="str">
            <v>00111133P.2</v>
          </cell>
        </row>
        <row r="3292">
          <cell r="K3292" t="str">
            <v>00111133P.2</v>
          </cell>
        </row>
        <row r="3293">
          <cell r="K3293" t="str">
            <v>00111133P.2</v>
          </cell>
        </row>
        <row r="3294">
          <cell r="K3294" t="str">
            <v>00111134P.2</v>
          </cell>
        </row>
        <row r="3295">
          <cell r="K3295" t="str">
            <v>00111134P.2</v>
          </cell>
        </row>
        <row r="3296">
          <cell r="K3296" t="str">
            <v>00111134P.2</v>
          </cell>
        </row>
        <row r="3297">
          <cell r="K3297" t="str">
            <v>00111135P.2</v>
          </cell>
        </row>
        <row r="3298">
          <cell r="K3298" t="str">
            <v>00111135P.2</v>
          </cell>
        </row>
        <row r="3299">
          <cell r="K3299" t="str">
            <v>00111136P.2</v>
          </cell>
        </row>
        <row r="3300">
          <cell r="K3300" t="str">
            <v>00111145P.2</v>
          </cell>
        </row>
        <row r="3301">
          <cell r="K3301" t="str">
            <v>00111145P.2</v>
          </cell>
        </row>
        <row r="3302">
          <cell r="K3302" t="str">
            <v>00111149P.2</v>
          </cell>
        </row>
        <row r="3303">
          <cell r="K3303" t="str">
            <v>00111149P.2</v>
          </cell>
        </row>
        <row r="3304">
          <cell r="K3304" t="str">
            <v>00111149P.2</v>
          </cell>
        </row>
        <row r="3305">
          <cell r="K3305" t="str">
            <v>00111150P.2</v>
          </cell>
        </row>
        <row r="3306">
          <cell r="K3306" t="str">
            <v>00111150P.2</v>
          </cell>
        </row>
        <row r="3307">
          <cell r="K3307" t="str">
            <v>00111151P.2</v>
          </cell>
        </row>
        <row r="3308">
          <cell r="K3308" t="str">
            <v>00111151P.2</v>
          </cell>
        </row>
        <row r="3309">
          <cell r="K3309" t="str">
            <v>00111153P.2</v>
          </cell>
        </row>
        <row r="3310">
          <cell r="K3310" t="str">
            <v>00111153P.2</v>
          </cell>
        </row>
        <row r="3311">
          <cell r="K3311" t="str">
            <v>00111159P.2</v>
          </cell>
        </row>
        <row r="3312">
          <cell r="K3312" t="str">
            <v>00111110P.2</v>
          </cell>
        </row>
        <row r="3313">
          <cell r="K3313" t="str">
            <v>00111110P.2</v>
          </cell>
        </row>
        <row r="3314">
          <cell r="K3314" t="str">
            <v>00111110P.2</v>
          </cell>
        </row>
        <row r="3315">
          <cell r="K3315" t="str">
            <v>00111110P.2</v>
          </cell>
        </row>
        <row r="3316">
          <cell r="K3316" t="str">
            <v>00111110P.2</v>
          </cell>
        </row>
        <row r="3317">
          <cell r="K3317" t="str">
            <v>00111110P.2</v>
          </cell>
        </row>
        <row r="3318">
          <cell r="K3318" t="str">
            <v>00111110P.2</v>
          </cell>
        </row>
        <row r="3319">
          <cell r="K3319" t="str">
            <v>00111110P.2</v>
          </cell>
        </row>
        <row r="3320">
          <cell r="K3320" t="str">
            <v>00111110P.2</v>
          </cell>
        </row>
        <row r="3321">
          <cell r="K3321" t="str">
            <v>00111110P.2</v>
          </cell>
        </row>
        <row r="3322">
          <cell r="K3322" t="str">
            <v>00111110P.2</v>
          </cell>
        </row>
        <row r="3323">
          <cell r="K3323" t="str">
            <v>00111112P.2</v>
          </cell>
        </row>
        <row r="3324">
          <cell r="K3324" t="str">
            <v>00111112P.2</v>
          </cell>
        </row>
        <row r="3325">
          <cell r="K3325" t="str">
            <v>00111112P.2</v>
          </cell>
        </row>
        <row r="3326">
          <cell r="K3326" t="str">
            <v>00111112P.2</v>
          </cell>
        </row>
        <row r="3327">
          <cell r="K3327" t="str">
            <v>00111112P.2</v>
          </cell>
        </row>
        <row r="3328">
          <cell r="K3328" t="str">
            <v>00111112P.2</v>
          </cell>
        </row>
        <row r="3329">
          <cell r="K3329" t="str">
            <v>00111112P.2</v>
          </cell>
        </row>
        <row r="3330">
          <cell r="K3330" t="str">
            <v>00111112P.2</v>
          </cell>
        </row>
        <row r="3331">
          <cell r="K3331" t="str">
            <v>00111112P.2</v>
          </cell>
        </row>
        <row r="3332">
          <cell r="K3332" t="str">
            <v>00111112P.2</v>
          </cell>
        </row>
        <row r="3333">
          <cell r="K3333" t="str">
            <v>00111112P.2</v>
          </cell>
        </row>
        <row r="3334">
          <cell r="K3334" t="str">
            <v>00111112P.2</v>
          </cell>
        </row>
        <row r="3335">
          <cell r="K3335" t="str">
            <v>00111112P.2</v>
          </cell>
        </row>
        <row r="3336">
          <cell r="K3336" t="str">
            <v>00111113P.2</v>
          </cell>
        </row>
        <row r="3337">
          <cell r="K3337" t="str">
            <v>00111113P.2</v>
          </cell>
        </row>
        <row r="3338">
          <cell r="K3338" t="str">
            <v>00111113P.2</v>
          </cell>
        </row>
        <row r="3339">
          <cell r="K3339" t="str">
            <v>00111113P.2</v>
          </cell>
        </row>
        <row r="3340">
          <cell r="K3340" t="str">
            <v>00111113P.2</v>
          </cell>
        </row>
        <row r="3341">
          <cell r="K3341" t="str">
            <v>00111117P.2</v>
          </cell>
        </row>
        <row r="3342">
          <cell r="K3342" t="str">
            <v>00111117P.2</v>
          </cell>
        </row>
        <row r="3343">
          <cell r="K3343" t="str">
            <v>00111117P.2</v>
          </cell>
        </row>
        <row r="3344">
          <cell r="K3344" t="str">
            <v>00111117P.2</v>
          </cell>
        </row>
        <row r="3345">
          <cell r="K3345" t="str">
            <v>00111117P.2</v>
          </cell>
        </row>
        <row r="3346">
          <cell r="K3346" t="str">
            <v>00111117P.2</v>
          </cell>
        </row>
        <row r="3347">
          <cell r="K3347" t="str">
            <v>00111117P.2</v>
          </cell>
        </row>
        <row r="3348">
          <cell r="K3348" t="str">
            <v>00111117P.2</v>
          </cell>
        </row>
        <row r="3349">
          <cell r="K3349" t="str">
            <v>00111117P.2</v>
          </cell>
        </row>
        <row r="3350">
          <cell r="K3350" t="str">
            <v>00111117P.2</v>
          </cell>
        </row>
        <row r="3351">
          <cell r="K3351" t="str">
            <v>00111117P.2</v>
          </cell>
        </row>
        <row r="3352">
          <cell r="K3352" t="str">
            <v>00111117P.2</v>
          </cell>
        </row>
        <row r="3353">
          <cell r="K3353" t="str">
            <v>00111117P.2</v>
          </cell>
        </row>
        <row r="3354">
          <cell r="K3354" t="str">
            <v>00111117P.2</v>
          </cell>
        </row>
        <row r="3355">
          <cell r="K3355" t="str">
            <v>00111117P.2</v>
          </cell>
        </row>
        <row r="3356">
          <cell r="K3356" t="str">
            <v>00111117P.2</v>
          </cell>
        </row>
        <row r="3357">
          <cell r="K3357" t="str">
            <v>00111117P.2</v>
          </cell>
        </row>
        <row r="3358">
          <cell r="K3358" t="str">
            <v>00111117P.2</v>
          </cell>
        </row>
        <row r="3359">
          <cell r="K3359" t="str">
            <v>00111117P.2</v>
          </cell>
        </row>
        <row r="3360">
          <cell r="K3360" t="str">
            <v>00111118P.2</v>
          </cell>
        </row>
        <row r="3361">
          <cell r="K3361" t="str">
            <v>00111120P.2</v>
          </cell>
        </row>
        <row r="3362">
          <cell r="K3362" t="str">
            <v>00111120P.2</v>
          </cell>
        </row>
        <row r="3363">
          <cell r="K3363" t="str">
            <v>00111120P.2</v>
          </cell>
        </row>
        <row r="3364">
          <cell r="K3364" t="str">
            <v>00111120P.2</v>
          </cell>
        </row>
        <row r="3365">
          <cell r="K3365" t="str">
            <v>00111120P.2</v>
          </cell>
        </row>
        <row r="3366">
          <cell r="K3366" t="str">
            <v>00111120P.2</v>
          </cell>
        </row>
        <row r="3367">
          <cell r="K3367" t="str">
            <v>00111120P.2</v>
          </cell>
        </row>
        <row r="3368">
          <cell r="K3368" t="str">
            <v>00111120P.2</v>
          </cell>
        </row>
        <row r="3369">
          <cell r="K3369" t="str">
            <v>00111121P.2</v>
          </cell>
        </row>
        <row r="3370">
          <cell r="K3370" t="str">
            <v>00111121P.2</v>
          </cell>
        </row>
        <row r="3371">
          <cell r="K3371" t="str">
            <v>00111122P.2</v>
          </cell>
        </row>
        <row r="3372">
          <cell r="K3372" t="str">
            <v>00111122P.2</v>
          </cell>
        </row>
        <row r="3373">
          <cell r="K3373" t="str">
            <v>00111122P.2</v>
          </cell>
        </row>
        <row r="3374">
          <cell r="K3374" t="str">
            <v>00111122P.2</v>
          </cell>
        </row>
        <row r="3375">
          <cell r="K3375" t="str">
            <v>00111122P.2</v>
          </cell>
        </row>
        <row r="3376">
          <cell r="K3376" t="str">
            <v>00111122P.2</v>
          </cell>
        </row>
        <row r="3377">
          <cell r="K3377" t="str">
            <v>00111122P.2</v>
          </cell>
        </row>
        <row r="3378">
          <cell r="K3378" t="str">
            <v>00111122P.2</v>
          </cell>
        </row>
        <row r="3379">
          <cell r="K3379" t="str">
            <v>00111122P.2</v>
          </cell>
        </row>
        <row r="3380">
          <cell r="K3380" t="str">
            <v>00111124P.2</v>
          </cell>
        </row>
        <row r="3381">
          <cell r="K3381" t="str">
            <v>00111126P.2</v>
          </cell>
        </row>
        <row r="3382">
          <cell r="K3382" t="str">
            <v>00111126P.2</v>
          </cell>
        </row>
        <row r="3383">
          <cell r="K3383" t="str">
            <v>00111126P.2</v>
          </cell>
        </row>
        <row r="3384">
          <cell r="K3384" t="str">
            <v>00111128P.2</v>
          </cell>
        </row>
        <row r="3385">
          <cell r="K3385" t="str">
            <v>00111128P.2</v>
          </cell>
        </row>
        <row r="3386">
          <cell r="K3386" t="str">
            <v>00111128P.2</v>
          </cell>
        </row>
        <row r="3387">
          <cell r="K3387" t="str">
            <v>00111128P.2</v>
          </cell>
        </row>
        <row r="3388">
          <cell r="K3388" t="str">
            <v>00111128P.2</v>
          </cell>
        </row>
        <row r="3389">
          <cell r="K3389" t="str">
            <v>00111128P.2</v>
          </cell>
        </row>
        <row r="3390">
          <cell r="K3390" t="str">
            <v>00111128P.2</v>
          </cell>
        </row>
        <row r="3391">
          <cell r="K3391" t="str">
            <v>00111128P.2</v>
          </cell>
        </row>
        <row r="3392">
          <cell r="K3392" t="str">
            <v>00111128P.2</v>
          </cell>
        </row>
        <row r="3393">
          <cell r="K3393" t="str">
            <v>00111128P.2</v>
          </cell>
        </row>
        <row r="3394">
          <cell r="K3394" t="str">
            <v>00111128P.2</v>
          </cell>
        </row>
        <row r="3395">
          <cell r="K3395" t="str">
            <v>00111128P.2</v>
          </cell>
        </row>
        <row r="3396">
          <cell r="K3396" t="str">
            <v>00111130P.2</v>
          </cell>
        </row>
        <row r="3397">
          <cell r="K3397" t="str">
            <v>00111130P.2</v>
          </cell>
        </row>
        <row r="3398">
          <cell r="K3398" t="str">
            <v>00111130P.2</v>
          </cell>
        </row>
        <row r="3399">
          <cell r="K3399" t="str">
            <v>00111130P.2</v>
          </cell>
        </row>
        <row r="3400">
          <cell r="K3400" t="str">
            <v>00111130P.2</v>
          </cell>
        </row>
        <row r="3401">
          <cell r="K3401" t="str">
            <v>00111130P.2</v>
          </cell>
        </row>
        <row r="3402">
          <cell r="K3402" t="str">
            <v>00111131P.2</v>
          </cell>
        </row>
        <row r="3403">
          <cell r="K3403" t="str">
            <v>00111131P.2</v>
          </cell>
        </row>
        <row r="3404">
          <cell r="K3404" t="str">
            <v>00111131P.2</v>
          </cell>
        </row>
        <row r="3405">
          <cell r="K3405" t="str">
            <v>00111131P.2</v>
          </cell>
        </row>
        <row r="3406">
          <cell r="K3406" t="str">
            <v>00111131P.2</v>
          </cell>
        </row>
        <row r="3407">
          <cell r="K3407" t="str">
            <v>00111131P.2</v>
          </cell>
        </row>
        <row r="3408">
          <cell r="K3408" t="str">
            <v>00111131P.2</v>
          </cell>
        </row>
        <row r="3409">
          <cell r="K3409" t="str">
            <v>00111155P.2</v>
          </cell>
        </row>
        <row r="3410">
          <cell r="K3410" t="str">
            <v>00111155P.2</v>
          </cell>
        </row>
        <row r="3411">
          <cell r="K3411" t="str">
            <v>00111155P.2</v>
          </cell>
        </row>
        <row r="3412">
          <cell r="K3412" t="str">
            <v>00111134P.2</v>
          </cell>
        </row>
        <row r="3413">
          <cell r="K3413" t="str">
            <v>00111134P.2</v>
          </cell>
        </row>
        <row r="3414">
          <cell r="K3414" t="str">
            <v>00111155P.2</v>
          </cell>
        </row>
        <row r="3415">
          <cell r="K3415" t="str">
            <v>00111134P.2</v>
          </cell>
        </row>
        <row r="3416">
          <cell r="K3416" t="str">
            <v>00111134P.2</v>
          </cell>
        </row>
        <row r="3417">
          <cell r="K3417" t="str">
            <v>00111134P.2</v>
          </cell>
        </row>
        <row r="3418">
          <cell r="K3418" t="str">
            <v>00111136P.2</v>
          </cell>
        </row>
        <row r="3419">
          <cell r="K3419" t="str">
            <v>00111136P.2</v>
          </cell>
        </row>
        <row r="3420">
          <cell r="K3420" t="str">
            <v>00111136P.2</v>
          </cell>
        </row>
        <row r="3421">
          <cell r="K3421" t="str">
            <v>00111136P.2</v>
          </cell>
        </row>
        <row r="3422">
          <cell r="K3422" t="str">
            <v>00111136P.2</v>
          </cell>
        </row>
        <row r="3423">
          <cell r="K3423" t="str">
            <v>00111136P.2</v>
          </cell>
        </row>
        <row r="3424">
          <cell r="K3424" t="str">
            <v>00111136P.2</v>
          </cell>
        </row>
        <row r="3425">
          <cell r="K3425" t="str">
            <v>00111136P.2</v>
          </cell>
        </row>
        <row r="3426">
          <cell r="K3426" t="str">
            <v>00111136P.2</v>
          </cell>
        </row>
        <row r="3427">
          <cell r="K3427" t="str">
            <v>00111136P.2</v>
          </cell>
        </row>
        <row r="3428">
          <cell r="K3428" t="str">
            <v>00111136P.2</v>
          </cell>
        </row>
        <row r="3429">
          <cell r="K3429" t="str">
            <v>00111158P.2</v>
          </cell>
        </row>
        <row r="3430">
          <cell r="K3430" t="str">
            <v>00111158P.2</v>
          </cell>
        </row>
        <row r="3431">
          <cell r="K3431" t="str">
            <v>00111153P.2</v>
          </cell>
        </row>
        <row r="3432">
          <cell r="K3432" t="str">
            <v>00111153P.2</v>
          </cell>
        </row>
        <row r="3433">
          <cell r="K3433" t="str">
            <v>00111153P.2</v>
          </cell>
        </row>
        <row r="3434">
          <cell r="K3434" t="str">
            <v>00111153P.2</v>
          </cell>
        </row>
        <row r="3435">
          <cell r="K3435" t="str">
            <v>00111153P.2</v>
          </cell>
        </row>
        <row r="3436">
          <cell r="K3436" t="str">
            <v>00111153P.2</v>
          </cell>
        </row>
        <row r="3437">
          <cell r="K3437" t="str">
            <v>00111159P.2</v>
          </cell>
        </row>
        <row r="3438">
          <cell r="K3438" t="str">
            <v>00111159P.2</v>
          </cell>
        </row>
        <row r="3439">
          <cell r="K3439" t="str">
            <v>00111159P.2</v>
          </cell>
        </row>
        <row r="3440">
          <cell r="K3440" t="str">
            <v>00111159P.2</v>
          </cell>
        </row>
        <row r="3441">
          <cell r="K3441" t="str">
            <v>00111159P.2</v>
          </cell>
        </row>
        <row r="3442">
          <cell r="K3442" t="str">
            <v>00111159P.2</v>
          </cell>
        </row>
        <row r="3443">
          <cell r="K3443" t="str">
            <v>00111159P.2</v>
          </cell>
        </row>
        <row r="3444">
          <cell r="K3444" t="str">
            <v>00111159P.2</v>
          </cell>
        </row>
        <row r="3445">
          <cell r="K3445" t="str">
            <v>00111159P.2</v>
          </cell>
        </row>
        <row r="3446">
          <cell r="K3446" t="str">
            <v>00111159P.2</v>
          </cell>
        </row>
        <row r="3447">
          <cell r="K3447" t="str">
            <v>00111159P.2</v>
          </cell>
        </row>
        <row r="3448">
          <cell r="K3448" t="str">
            <v>00111158P.2</v>
          </cell>
        </row>
        <row r="3449">
          <cell r="K3449" t="str">
            <v>00111158P.2</v>
          </cell>
        </row>
        <row r="3450">
          <cell r="K3450" t="str">
            <v>00111158P.2</v>
          </cell>
        </row>
        <row r="3451">
          <cell r="K3451" t="str">
            <v>00111158P.2</v>
          </cell>
        </row>
        <row r="3452">
          <cell r="K3452" t="str">
            <v>00111158P.2</v>
          </cell>
        </row>
        <row r="3453">
          <cell r="K3453" t="str">
            <v>00111140P.2</v>
          </cell>
        </row>
        <row r="3454">
          <cell r="K3454" t="str">
            <v>00111140P.2</v>
          </cell>
        </row>
        <row r="3455">
          <cell r="K3455" t="str">
            <v>00111145P.2</v>
          </cell>
        </row>
        <row r="3456">
          <cell r="K3456" t="str">
            <v>00111145P.2</v>
          </cell>
        </row>
        <row r="3457">
          <cell r="K3457" t="str">
            <v>00111145P.2</v>
          </cell>
        </row>
        <row r="3458">
          <cell r="K3458" t="str">
            <v>00111145P.2</v>
          </cell>
        </row>
        <row r="3459">
          <cell r="K3459" t="str">
            <v>00111145P.2</v>
          </cell>
        </row>
        <row r="3460">
          <cell r="K3460" t="str">
            <v>00111145P.2</v>
          </cell>
        </row>
        <row r="3461">
          <cell r="K3461" t="str">
            <v>00111145P.2</v>
          </cell>
        </row>
        <row r="3462">
          <cell r="K3462" t="str">
            <v>00111145P.2</v>
          </cell>
        </row>
        <row r="3463">
          <cell r="K3463" t="str">
            <v>00111145P.2</v>
          </cell>
        </row>
        <row r="3464">
          <cell r="K3464" t="str">
            <v>00111145P.2</v>
          </cell>
        </row>
        <row r="3465">
          <cell r="K3465" t="str">
            <v>00111145P.2</v>
          </cell>
        </row>
        <row r="3466">
          <cell r="K3466" t="str">
            <v>00111145P.2</v>
          </cell>
        </row>
        <row r="3467">
          <cell r="K3467" t="str">
            <v>00111145P.2</v>
          </cell>
        </row>
        <row r="3468">
          <cell r="K3468" t="str">
            <v>00111145P.2</v>
          </cell>
        </row>
        <row r="3469">
          <cell r="K3469" t="str">
            <v>00111149P.2</v>
          </cell>
        </row>
        <row r="3470">
          <cell r="K3470" t="str">
            <v>00111149P.2</v>
          </cell>
        </row>
        <row r="3471">
          <cell r="K3471" t="str">
            <v>00111149P.2</v>
          </cell>
        </row>
        <row r="3472">
          <cell r="K3472" t="str">
            <v>00111149P.2</v>
          </cell>
        </row>
        <row r="3473">
          <cell r="K3473" t="str">
            <v>00111149P.2</v>
          </cell>
        </row>
        <row r="3474">
          <cell r="K3474" t="str">
            <v>00111149P.2</v>
          </cell>
        </row>
        <row r="3475">
          <cell r="K3475" t="str">
            <v>00111149P.2</v>
          </cell>
        </row>
        <row r="3476">
          <cell r="K3476" t="str">
            <v>00111149P.2</v>
          </cell>
        </row>
        <row r="3477">
          <cell r="K3477" t="str">
            <v>00111149P.2</v>
          </cell>
        </row>
        <row r="3478">
          <cell r="K3478" t="str">
            <v>00111149P.2</v>
          </cell>
        </row>
        <row r="3479">
          <cell r="K3479" t="str">
            <v>00111149P.2</v>
          </cell>
        </row>
        <row r="3480">
          <cell r="K3480" t="str">
            <v>00111149P.2</v>
          </cell>
        </row>
        <row r="3481">
          <cell r="K3481" t="str">
            <v>00111143P.2</v>
          </cell>
        </row>
        <row r="3482">
          <cell r="K3482" t="str">
            <v>00111143P.2</v>
          </cell>
        </row>
        <row r="3483">
          <cell r="K3483" t="str">
            <v>00111143P.2</v>
          </cell>
        </row>
        <row r="3484">
          <cell r="K3484" t="str">
            <v>00111143P.2</v>
          </cell>
        </row>
        <row r="3485">
          <cell r="K3485" t="str">
            <v>00111143P.2</v>
          </cell>
        </row>
        <row r="3486">
          <cell r="K3486" t="str">
            <v>00111150P.2</v>
          </cell>
        </row>
        <row r="3487">
          <cell r="K3487" t="str">
            <v>00111150P.2</v>
          </cell>
        </row>
        <row r="3488">
          <cell r="K3488" t="str">
            <v>00111148P.2</v>
          </cell>
        </row>
        <row r="3489">
          <cell r="K3489" t="str">
            <v>00111148P.2</v>
          </cell>
        </row>
        <row r="3490">
          <cell r="K3490" t="str">
            <v>00111148P.2</v>
          </cell>
        </row>
        <row r="3491">
          <cell r="K3491" t="str">
            <v>00111148P.2</v>
          </cell>
        </row>
        <row r="3492">
          <cell r="K3492" t="str">
            <v>00111148P.2</v>
          </cell>
        </row>
        <row r="3493">
          <cell r="K3493" t="str">
            <v>00111157P.2</v>
          </cell>
        </row>
        <row r="3494">
          <cell r="K3494" t="str">
            <v>00111157P.2</v>
          </cell>
        </row>
        <row r="3495">
          <cell r="K3495" t="str">
            <v>00111157P.2</v>
          </cell>
        </row>
        <row r="3496">
          <cell r="K3496" t="str">
            <v>00111157P.2</v>
          </cell>
        </row>
        <row r="3497">
          <cell r="K3497" t="str">
            <v>00111157P.2</v>
          </cell>
        </row>
        <row r="3498">
          <cell r="K3498" t="str">
            <v>00111157P.2</v>
          </cell>
        </row>
        <row r="3499">
          <cell r="K3499" t="str">
            <v>00111157P.2</v>
          </cell>
        </row>
        <row r="3500">
          <cell r="K3500" t="str">
            <v>00111109P.2</v>
          </cell>
        </row>
        <row r="3501">
          <cell r="K3501" t="str">
            <v>00111109P.2</v>
          </cell>
        </row>
        <row r="3502">
          <cell r="K3502" t="str">
            <v>00111109P.2</v>
          </cell>
        </row>
        <row r="3503">
          <cell r="K3503" t="str">
            <v>00111109P.2</v>
          </cell>
        </row>
        <row r="3504">
          <cell r="K3504" t="str">
            <v>00111109P.2</v>
          </cell>
        </row>
        <row r="3505">
          <cell r="K3505" t="str">
            <v>00111109P.2</v>
          </cell>
        </row>
        <row r="3506">
          <cell r="K3506" t="str">
            <v>00111109P.2</v>
          </cell>
        </row>
        <row r="3507">
          <cell r="K3507" t="str">
            <v>00111109P.2</v>
          </cell>
        </row>
        <row r="3508">
          <cell r="K3508" t="str">
            <v>00111109P.2</v>
          </cell>
        </row>
        <row r="3509">
          <cell r="K3509" t="str">
            <v>00111109P.2</v>
          </cell>
        </row>
        <row r="3510">
          <cell r="K3510" t="str">
            <v>00111109P.2</v>
          </cell>
        </row>
        <row r="3511">
          <cell r="K3511" t="str">
            <v>00111109P.2</v>
          </cell>
        </row>
        <row r="3512">
          <cell r="K3512" t="str">
            <v>00111109P.2</v>
          </cell>
        </row>
        <row r="3513">
          <cell r="K3513" t="str">
            <v>00111109P.2</v>
          </cell>
        </row>
        <row r="3514">
          <cell r="K3514" t="str">
            <v>00111109P.2</v>
          </cell>
        </row>
        <row r="3515">
          <cell r="K3515" t="str">
            <v>00111109P.2</v>
          </cell>
        </row>
        <row r="3516">
          <cell r="K3516" t="str">
            <v>00111109P.2</v>
          </cell>
        </row>
        <row r="3517">
          <cell r="K3517" t="str">
            <v>00111109P.2</v>
          </cell>
        </row>
        <row r="3518">
          <cell r="K3518" t="str">
            <v>00111109P.2</v>
          </cell>
        </row>
        <row r="3519">
          <cell r="K3519" t="str">
            <v>00111109P.2</v>
          </cell>
        </row>
        <row r="3520">
          <cell r="K3520" t="str">
            <v>00111109P.2</v>
          </cell>
        </row>
        <row r="3521">
          <cell r="K3521" t="str">
            <v>00111106P.2</v>
          </cell>
        </row>
        <row r="3522">
          <cell r="K3522" t="str">
            <v>00111106P.2</v>
          </cell>
        </row>
        <row r="3523">
          <cell r="K3523" t="str">
            <v>00111106P.2</v>
          </cell>
        </row>
        <row r="3524">
          <cell r="K3524" t="str">
            <v>00111106P.2</v>
          </cell>
        </row>
        <row r="3525">
          <cell r="K3525" t="str">
            <v>00111107P.2</v>
          </cell>
        </row>
        <row r="3526">
          <cell r="K3526" t="str">
            <v>00111107P.2</v>
          </cell>
        </row>
        <row r="3527">
          <cell r="K3527" t="str">
            <v>00111107P.2</v>
          </cell>
        </row>
        <row r="3528">
          <cell r="K3528" t="str">
            <v>00111107P.2</v>
          </cell>
        </row>
        <row r="3529">
          <cell r="K3529" t="str">
            <v>00111110P.2</v>
          </cell>
        </row>
        <row r="3530">
          <cell r="K3530" t="str">
            <v>00111110P.2</v>
          </cell>
        </row>
        <row r="3531">
          <cell r="K3531" t="str">
            <v>00111110P.2</v>
          </cell>
        </row>
        <row r="3532">
          <cell r="K3532" t="str">
            <v>00111110P.2</v>
          </cell>
        </row>
        <row r="3533">
          <cell r="K3533" t="str">
            <v>00111110P.2</v>
          </cell>
        </row>
        <row r="3534">
          <cell r="K3534" t="str">
            <v>00111110P.2</v>
          </cell>
        </row>
        <row r="3535">
          <cell r="K3535" t="str">
            <v>00111110P.2</v>
          </cell>
        </row>
        <row r="3536">
          <cell r="K3536" t="str">
            <v>00111110P.2</v>
          </cell>
        </row>
        <row r="3537">
          <cell r="K3537" t="str">
            <v>00111110P.2</v>
          </cell>
        </row>
        <row r="3538">
          <cell r="K3538" t="str">
            <v>00111110P.2</v>
          </cell>
        </row>
        <row r="3539">
          <cell r="K3539" t="str">
            <v>00111110P.2</v>
          </cell>
        </row>
        <row r="3540">
          <cell r="K3540" t="str">
            <v>00111110P.2</v>
          </cell>
        </row>
        <row r="3541">
          <cell r="K3541" t="str">
            <v>00111110P.2</v>
          </cell>
        </row>
        <row r="3542">
          <cell r="K3542" t="str">
            <v>00111111P.2</v>
          </cell>
        </row>
        <row r="3543">
          <cell r="K3543" t="str">
            <v>00111111P.2</v>
          </cell>
        </row>
        <row r="3544">
          <cell r="K3544" t="str">
            <v>00111111P.2</v>
          </cell>
        </row>
        <row r="3545">
          <cell r="K3545" t="str">
            <v>00111111P.2</v>
          </cell>
        </row>
        <row r="3546">
          <cell r="K3546" t="str">
            <v>00111111P.2</v>
          </cell>
        </row>
        <row r="3547">
          <cell r="K3547" t="str">
            <v>00111111P.2</v>
          </cell>
        </row>
        <row r="3548">
          <cell r="K3548" t="str">
            <v>00111111P.2</v>
          </cell>
        </row>
        <row r="3549">
          <cell r="K3549" t="str">
            <v>00111113P.2</v>
          </cell>
        </row>
        <row r="3550">
          <cell r="K3550" t="str">
            <v>00111113P.2</v>
          </cell>
        </row>
        <row r="3551">
          <cell r="K3551" t="str">
            <v>00111113P.2</v>
          </cell>
        </row>
        <row r="3552">
          <cell r="K3552" t="str">
            <v>00111113P.2</v>
          </cell>
        </row>
        <row r="3553">
          <cell r="K3553" t="str">
            <v>00111113P.2</v>
          </cell>
        </row>
        <row r="3554">
          <cell r="K3554" t="str">
            <v>00111113P.2</v>
          </cell>
        </row>
        <row r="3555">
          <cell r="K3555" t="str">
            <v>00111113P.2</v>
          </cell>
        </row>
        <row r="3556">
          <cell r="K3556" t="str">
            <v>00111113P.2</v>
          </cell>
        </row>
        <row r="3557">
          <cell r="K3557" t="str">
            <v>00111113P.2</v>
          </cell>
        </row>
        <row r="3558">
          <cell r="K3558" t="str">
            <v>00111113P.2</v>
          </cell>
        </row>
        <row r="3559">
          <cell r="K3559" t="str">
            <v>00111113P.2</v>
          </cell>
        </row>
        <row r="3560">
          <cell r="K3560" t="str">
            <v>00111113P.2</v>
          </cell>
        </row>
        <row r="3561">
          <cell r="K3561" t="str">
            <v>00111113P.2</v>
          </cell>
        </row>
        <row r="3562">
          <cell r="K3562" t="str">
            <v>00111113P.2</v>
          </cell>
        </row>
        <row r="3563">
          <cell r="K3563" t="str">
            <v>00111114P.2</v>
          </cell>
        </row>
        <row r="3564">
          <cell r="K3564" t="str">
            <v>00111114P.2</v>
          </cell>
        </row>
        <row r="3565">
          <cell r="K3565" t="str">
            <v>00111115P.2</v>
          </cell>
        </row>
        <row r="3566">
          <cell r="K3566" t="str">
            <v>00111115P.2</v>
          </cell>
        </row>
        <row r="3567">
          <cell r="K3567" t="str">
            <v>00111115P.2</v>
          </cell>
        </row>
        <row r="3568">
          <cell r="K3568" t="str">
            <v>00111115P.2</v>
          </cell>
        </row>
        <row r="3569">
          <cell r="K3569" t="str">
            <v>00111115P.2</v>
          </cell>
        </row>
        <row r="3570">
          <cell r="K3570" t="str">
            <v>00111115P.2</v>
          </cell>
        </row>
        <row r="3571">
          <cell r="K3571" t="str">
            <v>00111116P.2</v>
          </cell>
        </row>
        <row r="3572">
          <cell r="K3572" t="str">
            <v>00111116P.2</v>
          </cell>
        </row>
        <row r="3573">
          <cell r="K3573" t="str">
            <v>00111116P.2</v>
          </cell>
        </row>
        <row r="3574">
          <cell r="K3574" t="str">
            <v>00111117P.2</v>
          </cell>
        </row>
        <row r="3575">
          <cell r="K3575" t="str">
            <v>00111117P.2</v>
          </cell>
        </row>
        <row r="3576">
          <cell r="K3576" t="str">
            <v>00111117P.2</v>
          </cell>
        </row>
        <row r="3577">
          <cell r="K3577" t="str">
            <v>00111117P.2</v>
          </cell>
        </row>
        <row r="3578">
          <cell r="K3578" t="str">
            <v>00111117P.2</v>
          </cell>
        </row>
        <row r="3579">
          <cell r="K3579" t="str">
            <v>00111117P.2</v>
          </cell>
        </row>
        <row r="3580">
          <cell r="K3580" t="str">
            <v>00111117P.2</v>
          </cell>
        </row>
        <row r="3581">
          <cell r="K3581" t="str">
            <v>00111117P.2</v>
          </cell>
        </row>
        <row r="3582">
          <cell r="K3582" t="str">
            <v>00111117P.2</v>
          </cell>
        </row>
        <row r="3583">
          <cell r="K3583" t="str">
            <v>00111117P.2</v>
          </cell>
        </row>
        <row r="3584">
          <cell r="K3584" t="str">
            <v>00111117P.2</v>
          </cell>
        </row>
        <row r="3585">
          <cell r="K3585" t="str">
            <v>00111117P.2</v>
          </cell>
        </row>
        <row r="3586">
          <cell r="K3586" t="str">
            <v>00111118P.2</v>
          </cell>
        </row>
        <row r="3587">
          <cell r="K3587" t="str">
            <v>00111118P.2</v>
          </cell>
        </row>
        <row r="3588">
          <cell r="K3588" t="str">
            <v>00111118P.2</v>
          </cell>
        </row>
        <row r="3589">
          <cell r="K3589" t="str">
            <v>00111118P.2</v>
          </cell>
        </row>
        <row r="3590">
          <cell r="K3590" t="str">
            <v>00111118P.2</v>
          </cell>
        </row>
        <row r="3591">
          <cell r="K3591" t="str">
            <v>00111118P.2</v>
          </cell>
        </row>
        <row r="3592">
          <cell r="K3592" t="str">
            <v>00111118P.2</v>
          </cell>
        </row>
        <row r="3593">
          <cell r="K3593" t="str">
            <v>00111118P.2</v>
          </cell>
        </row>
        <row r="3594">
          <cell r="K3594" t="str">
            <v>00111118P.2</v>
          </cell>
        </row>
        <row r="3595">
          <cell r="K3595" t="str">
            <v>00111120P.2</v>
          </cell>
        </row>
        <row r="3596">
          <cell r="K3596" t="str">
            <v>00111120P.2</v>
          </cell>
        </row>
        <row r="3597">
          <cell r="K3597" t="str">
            <v>00111120P.2</v>
          </cell>
        </row>
        <row r="3598">
          <cell r="K3598" t="str">
            <v>00111120P.2</v>
          </cell>
        </row>
        <row r="3599">
          <cell r="K3599" t="str">
            <v>00111120P.2</v>
          </cell>
        </row>
        <row r="3600">
          <cell r="K3600" t="str">
            <v>00111120P.2</v>
          </cell>
        </row>
        <row r="3601">
          <cell r="K3601" t="str">
            <v>00111120P.2</v>
          </cell>
        </row>
        <row r="3602">
          <cell r="K3602" t="str">
            <v>00111120P.2</v>
          </cell>
        </row>
        <row r="3603">
          <cell r="K3603" t="str">
            <v>00111120P.2</v>
          </cell>
        </row>
        <row r="3604">
          <cell r="K3604" t="str">
            <v>00111120P.2</v>
          </cell>
        </row>
        <row r="3605">
          <cell r="K3605" t="str">
            <v>00111120P.2</v>
          </cell>
        </row>
        <row r="3606">
          <cell r="K3606" t="str">
            <v>00111121P.2</v>
          </cell>
        </row>
        <row r="3607">
          <cell r="K3607" t="str">
            <v>00111121P.2</v>
          </cell>
        </row>
        <row r="3608">
          <cell r="K3608" t="str">
            <v>00111121P.2</v>
          </cell>
        </row>
        <row r="3609">
          <cell r="K3609" t="str">
            <v>00111121P.2</v>
          </cell>
        </row>
        <row r="3610">
          <cell r="K3610" t="str">
            <v>00111121P.2</v>
          </cell>
        </row>
        <row r="3611">
          <cell r="K3611" t="str">
            <v>00111121P.2</v>
          </cell>
        </row>
        <row r="3612">
          <cell r="K3612" t="str">
            <v>00111121P.2</v>
          </cell>
        </row>
        <row r="3613">
          <cell r="K3613" t="str">
            <v>00111121P.2</v>
          </cell>
        </row>
        <row r="3614">
          <cell r="K3614" t="str">
            <v>00111122P.2</v>
          </cell>
        </row>
        <row r="3615">
          <cell r="K3615" t="str">
            <v>00111122P.2</v>
          </cell>
        </row>
        <row r="3616">
          <cell r="K3616" t="str">
            <v>00111122P.2</v>
          </cell>
        </row>
        <row r="3617">
          <cell r="K3617" t="str">
            <v>00111122P.2</v>
          </cell>
        </row>
        <row r="3618">
          <cell r="K3618" t="str">
            <v>00111122P.2</v>
          </cell>
        </row>
        <row r="3619">
          <cell r="K3619" t="str">
            <v>00111122P.2</v>
          </cell>
        </row>
        <row r="3620">
          <cell r="K3620" t="str">
            <v>00111122P.2</v>
          </cell>
        </row>
        <row r="3621">
          <cell r="K3621" t="str">
            <v>00111122P.2</v>
          </cell>
        </row>
        <row r="3622">
          <cell r="K3622" t="str">
            <v>00111122P.2</v>
          </cell>
        </row>
        <row r="3623">
          <cell r="K3623" t="str">
            <v>00111122P.2</v>
          </cell>
        </row>
        <row r="3624">
          <cell r="K3624" t="str">
            <v>00111122P.2</v>
          </cell>
        </row>
        <row r="3625">
          <cell r="K3625" t="str">
            <v>00111123P.2</v>
          </cell>
        </row>
        <row r="3626">
          <cell r="K3626" t="str">
            <v>00111123P.2</v>
          </cell>
        </row>
        <row r="3627">
          <cell r="K3627" t="str">
            <v>00111123P.2</v>
          </cell>
        </row>
        <row r="3628">
          <cell r="K3628" t="str">
            <v>00111123P.2</v>
          </cell>
        </row>
        <row r="3629">
          <cell r="K3629" t="str">
            <v>00111123P.2</v>
          </cell>
        </row>
        <row r="3630">
          <cell r="K3630" t="str">
            <v>00111124P.2</v>
          </cell>
        </row>
        <row r="3631">
          <cell r="K3631" t="str">
            <v>00111124P.2</v>
          </cell>
        </row>
        <row r="3632">
          <cell r="K3632" t="str">
            <v>00111124P.2</v>
          </cell>
        </row>
        <row r="3633">
          <cell r="K3633" t="str">
            <v>00111124P.2</v>
          </cell>
        </row>
        <row r="3634">
          <cell r="K3634" t="str">
            <v>00111124P.2</v>
          </cell>
        </row>
        <row r="3635">
          <cell r="K3635" t="str">
            <v>00111125P.2</v>
          </cell>
        </row>
        <row r="3636">
          <cell r="K3636" t="str">
            <v>00111125P.2</v>
          </cell>
        </row>
        <row r="3637">
          <cell r="K3637" t="str">
            <v>00111125P.2</v>
          </cell>
        </row>
        <row r="3638">
          <cell r="K3638" t="str">
            <v>00111125P.2</v>
          </cell>
        </row>
        <row r="3639">
          <cell r="K3639" t="str">
            <v>00111125P.2</v>
          </cell>
        </row>
        <row r="3640">
          <cell r="K3640" t="str">
            <v>00111125P.2</v>
          </cell>
        </row>
        <row r="3641">
          <cell r="K3641" t="str">
            <v>00111125P.2</v>
          </cell>
        </row>
        <row r="3642">
          <cell r="K3642" t="str">
            <v>00111125P.2</v>
          </cell>
        </row>
        <row r="3643">
          <cell r="K3643" t="str">
            <v>00111125P.2</v>
          </cell>
        </row>
        <row r="3644">
          <cell r="K3644" t="str">
            <v>00111125P.2</v>
          </cell>
        </row>
        <row r="3645">
          <cell r="K3645" t="str">
            <v>00111126P.2</v>
          </cell>
        </row>
        <row r="3646">
          <cell r="K3646" t="str">
            <v>00111126P.2</v>
          </cell>
        </row>
        <row r="3647">
          <cell r="K3647" t="str">
            <v>00111126P.2</v>
          </cell>
        </row>
        <row r="3648">
          <cell r="K3648" t="str">
            <v>00111126P.2</v>
          </cell>
        </row>
        <row r="3649">
          <cell r="K3649" t="str">
            <v>00111126P.2</v>
          </cell>
        </row>
        <row r="3650">
          <cell r="K3650" t="str">
            <v>00111127P.2</v>
          </cell>
        </row>
        <row r="3651">
          <cell r="K3651" t="str">
            <v>00111127P.2</v>
          </cell>
        </row>
        <row r="3652">
          <cell r="K3652" t="str">
            <v>00111127P.2</v>
          </cell>
        </row>
        <row r="3653">
          <cell r="K3653" t="str">
            <v>00111127P.2</v>
          </cell>
        </row>
        <row r="3654">
          <cell r="K3654" t="str">
            <v>00111128P.2</v>
          </cell>
        </row>
        <row r="3655">
          <cell r="K3655" t="str">
            <v>00111128P.2</v>
          </cell>
        </row>
        <row r="3656">
          <cell r="K3656" t="str">
            <v>00111128P.2</v>
          </cell>
        </row>
        <row r="3657">
          <cell r="K3657" t="str">
            <v>00111128P.2</v>
          </cell>
        </row>
        <row r="3658">
          <cell r="K3658" t="str">
            <v>00111128P.2</v>
          </cell>
        </row>
        <row r="3659">
          <cell r="K3659" t="str">
            <v>00111128P.2</v>
          </cell>
        </row>
        <row r="3660">
          <cell r="K3660" t="str">
            <v>00111128P.2</v>
          </cell>
        </row>
        <row r="3661">
          <cell r="K3661" t="str">
            <v>00111128P.2</v>
          </cell>
        </row>
        <row r="3662">
          <cell r="K3662" t="str">
            <v>00111128P.2</v>
          </cell>
        </row>
        <row r="3663">
          <cell r="K3663" t="str">
            <v>00111128P.2</v>
          </cell>
        </row>
        <row r="3664">
          <cell r="K3664" t="str">
            <v>00111128P.2</v>
          </cell>
        </row>
        <row r="3665">
          <cell r="K3665" t="str">
            <v>00111128P.2</v>
          </cell>
        </row>
        <row r="3666">
          <cell r="K3666" t="str">
            <v>00111128P.2</v>
          </cell>
        </row>
        <row r="3667">
          <cell r="K3667" t="str">
            <v>00111128P.2</v>
          </cell>
        </row>
        <row r="3668">
          <cell r="K3668" t="str">
            <v>00111128P.2</v>
          </cell>
        </row>
        <row r="3669">
          <cell r="K3669" t="str">
            <v>00111129P.2</v>
          </cell>
        </row>
        <row r="3670">
          <cell r="K3670" t="str">
            <v>00111129P.2</v>
          </cell>
        </row>
        <row r="3671">
          <cell r="K3671" t="str">
            <v>00111129P.2</v>
          </cell>
        </row>
        <row r="3672">
          <cell r="K3672" t="str">
            <v>00111129P.2</v>
          </cell>
        </row>
        <row r="3673">
          <cell r="K3673" t="str">
            <v>00111129P.2</v>
          </cell>
        </row>
        <row r="3674">
          <cell r="K3674" t="str">
            <v>00111129P.2</v>
          </cell>
        </row>
        <row r="3675">
          <cell r="K3675" t="str">
            <v>00111129P.2</v>
          </cell>
        </row>
        <row r="3676">
          <cell r="K3676" t="str">
            <v>00111129P.2</v>
          </cell>
        </row>
        <row r="3677">
          <cell r="K3677" t="str">
            <v>00111129P.2</v>
          </cell>
        </row>
        <row r="3678">
          <cell r="K3678" t="str">
            <v>00111130P.2</v>
          </cell>
        </row>
        <row r="3679">
          <cell r="K3679" t="str">
            <v>00111130P.2</v>
          </cell>
        </row>
        <row r="3680">
          <cell r="K3680" t="str">
            <v>00111130P.2</v>
          </cell>
        </row>
        <row r="3681">
          <cell r="K3681" t="str">
            <v>00111130P.2</v>
          </cell>
        </row>
        <row r="3682">
          <cell r="K3682" t="str">
            <v>00111130P.2</v>
          </cell>
        </row>
        <row r="3683">
          <cell r="K3683" t="str">
            <v>00111130P.2</v>
          </cell>
        </row>
        <row r="3684">
          <cell r="K3684" t="str">
            <v>00111130P.2</v>
          </cell>
        </row>
        <row r="3685">
          <cell r="K3685" t="str">
            <v>00111130P.2</v>
          </cell>
        </row>
        <row r="3686">
          <cell r="K3686" t="str">
            <v>00111130P.2</v>
          </cell>
        </row>
        <row r="3687">
          <cell r="K3687" t="str">
            <v>00111131P.2</v>
          </cell>
        </row>
        <row r="3688">
          <cell r="K3688" t="str">
            <v>00111131P.2</v>
          </cell>
        </row>
        <row r="3689">
          <cell r="K3689" t="str">
            <v>00111131P.2</v>
          </cell>
        </row>
        <row r="3690">
          <cell r="K3690" t="str">
            <v>00111131P.2</v>
          </cell>
        </row>
        <row r="3691">
          <cell r="K3691" t="str">
            <v>00111131P.2</v>
          </cell>
        </row>
        <row r="3692">
          <cell r="K3692" t="str">
            <v>00111131P.2</v>
          </cell>
        </row>
        <row r="3693">
          <cell r="K3693" t="str">
            <v>00111131P.2</v>
          </cell>
        </row>
        <row r="3694">
          <cell r="K3694" t="str">
            <v>00111131P.2</v>
          </cell>
        </row>
        <row r="3695">
          <cell r="K3695" t="str">
            <v>00111131P.2</v>
          </cell>
        </row>
        <row r="3696">
          <cell r="K3696" t="str">
            <v>00111132P.2</v>
          </cell>
        </row>
        <row r="3697">
          <cell r="K3697" t="str">
            <v>00111132P.2</v>
          </cell>
        </row>
        <row r="3698">
          <cell r="K3698" t="str">
            <v>00111132P.2</v>
          </cell>
        </row>
        <row r="3699">
          <cell r="K3699" t="str">
            <v>00111132P.2</v>
          </cell>
        </row>
        <row r="3700">
          <cell r="K3700" t="str">
            <v>00111132P.2</v>
          </cell>
        </row>
        <row r="3701">
          <cell r="K3701" t="str">
            <v>00111132P.2</v>
          </cell>
        </row>
        <row r="3702">
          <cell r="K3702" t="str">
            <v>00111132P.2</v>
          </cell>
        </row>
        <row r="3703">
          <cell r="K3703" t="str">
            <v>00111132P.2</v>
          </cell>
        </row>
        <row r="3704">
          <cell r="K3704" t="str">
            <v>00111132P.2</v>
          </cell>
        </row>
        <row r="3705">
          <cell r="K3705" t="str">
            <v>00111132P.2</v>
          </cell>
        </row>
        <row r="3706">
          <cell r="K3706" t="str">
            <v>00111132P.2</v>
          </cell>
        </row>
        <row r="3707">
          <cell r="K3707" t="str">
            <v>00111132P.2</v>
          </cell>
        </row>
        <row r="3708">
          <cell r="K3708" t="str">
            <v>00111132P.2</v>
          </cell>
        </row>
        <row r="3709">
          <cell r="K3709" t="str">
            <v>00111132P.2</v>
          </cell>
        </row>
        <row r="3710">
          <cell r="K3710" t="str">
            <v>00111132P.2</v>
          </cell>
        </row>
        <row r="3711">
          <cell r="K3711" t="str">
            <v>00111132P.2</v>
          </cell>
        </row>
        <row r="3712">
          <cell r="K3712" t="str">
            <v>00111133P.2</v>
          </cell>
        </row>
        <row r="3713">
          <cell r="K3713" t="str">
            <v>00111133P.2</v>
          </cell>
        </row>
        <row r="3714">
          <cell r="K3714" t="str">
            <v>00111133P.2</v>
          </cell>
        </row>
        <row r="3715">
          <cell r="K3715" t="str">
            <v>00111133P.2</v>
          </cell>
        </row>
        <row r="3716">
          <cell r="K3716" t="str">
            <v>00111133P.2</v>
          </cell>
        </row>
        <row r="3717">
          <cell r="K3717" t="str">
            <v>00111134P.2</v>
          </cell>
        </row>
        <row r="3718">
          <cell r="K3718" t="str">
            <v>00111134P.2</v>
          </cell>
        </row>
        <row r="3719">
          <cell r="K3719" t="str">
            <v>00111134P.2</v>
          </cell>
        </row>
        <row r="3720">
          <cell r="K3720" t="str">
            <v>00111134P.2</v>
          </cell>
        </row>
        <row r="3721">
          <cell r="K3721" t="str">
            <v>00111134P.2</v>
          </cell>
        </row>
        <row r="3722">
          <cell r="K3722" t="str">
            <v>00111134P.2</v>
          </cell>
        </row>
        <row r="3723">
          <cell r="K3723" t="str">
            <v>00111134P.2</v>
          </cell>
        </row>
        <row r="3724">
          <cell r="K3724" t="str">
            <v>00111134P.2</v>
          </cell>
        </row>
        <row r="3725">
          <cell r="K3725" t="str">
            <v>00111134P.2</v>
          </cell>
        </row>
        <row r="3726">
          <cell r="K3726" t="str">
            <v>00111135P.2</v>
          </cell>
        </row>
        <row r="3727">
          <cell r="K3727" t="str">
            <v>00111135P.2</v>
          </cell>
        </row>
        <row r="3728">
          <cell r="K3728" t="str">
            <v>00111135P.2</v>
          </cell>
        </row>
        <row r="3729">
          <cell r="K3729" t="str">
            <v>00111135P.2</v>
          </cell>
        </row>
        <row r="3730">
          <cell r="K3730" t="str">
            <v>00111135P.2</v>
          </cell>
        </row>
        <row r="3731">
          <cell r="K3731" t="str">
            <v>00111135P.2</v>
          </cell>
        </row>
        <row r="3732">
          <cell r="K3732" t="str">
            <v>00111135P.2</v>
          </cell>
        </row>
        <row r="3733">
          <cell r="K3733" t="str">
            <v>00111136P.2</v>
          </cell>
        </row>
        <row r="3734">
          <cell r="K3734" t="str">
            <v>00111136P.2</v>
          </cell>
        </row>
        <row r="3735">
          <cell r="K3735" t="str">
            <v>00111136P.2</v>
          </cell>
        </row>
        <row r="3736">
          <cell r="K3736" t="str">
            <v>00111136P.2</v>
          </cell>
        </row>
        <row r="3737">
          <cell r="K3737" t="str">
            <v>00111136P.2</v>
          </cell>
        </row>
        <row r="3738">
          <cell r="K3738" t="str">
            <v>00111158P.2</v>
          </cell>
        </row>
        <row r="3739">
          <cell r="K3739" t="str">
            <v>00111158P.2</v>
          </cell>
        </row>
        <row r="3740">
          <cell r="K3740" t="str">
            <v>00111158P.2</v>
          </cell>
        </row>
        <row r="3741">
          <cell r="K3741" t="str">
            <v>00111158P.2</v>
          </cell>
        </row>
        <row r="3742">
          <cell r="K3742" t="str">
            <v>00111138P.2</v>
          </cell>
        </row>
        <row r="3743">
          <cell r="K3743" t="str">
            <v>00111138P.2</v>
          </cell>
        </row>
        <row r="3744">
          <cell r="K3744" t="str">
            <v>00111138P.2</v>
          </cell>
        </row>
        <row r="3745">
          <cell r="K3745" t="str">
            <v>00111138P.2</v>
          </cell>
        </row>
        <row r="3746">
          <cell r="K3746" t="str">
            <v>00111138P.2</v>
          </cell>
        </row>
        <row r="3747">
          <cell r="K3747" t="str">
            <v>00111138P.2</v>
          </cell>
        </row>
        <row r="3748">
          <cell r="K3748" t="str">
            <v>00111138P.2</v>
          </cell>
        </row>
        <row r="3749">
          <cell r="K3749" t="str">
            <v>00111138P.2</v>
          </cell>
        </row>
        <row r="3750">
          <cell r="K3750" t="str">
            <v>00111138P.2</v>
          </cell>
        </row>
        <row r="3751">
          <cell r="K3751" t="str">
            <v>00111138P.2</v>
          </cell>
        </row>
        <row r="3752">
          <cell r="K3752" t="str">
            <v>00111138P.2</v>
          </cell>
        </row>
        <row r="3753">
          <cell r="K3753" t="str">
            <v>00111138P.2</v>
          </cell>
        </row>
        <row r="3754">
          <cell r="K3754" t="str">
            <v>00111138P.2</v>
          </cell>
        </row>
        <row r="3755">
          <cell r="K3755" t="str">
            <v>00111139P.2</v>
          </cell>
        </row>
        <row r="3756">
          <cell r="K3756" t="str">
            <v>00111139P.2</v>
          </cell>
        </row>
        <row r="3757">
          <cell r="K3757" t="str">
            <v>00111139P.2</v>
          </cell>
        </row>
        <row r="3758">
          <cell r="K3758" t="str">
            <v>00111140P.2</v>
          </cell>
        </row>
        <row r="3759">
          <cell r="K3759" t="str">
            <v>00111140P.2</v>
          </cell>
        </row>
        <row r="3760">
          <cell r="K3760" t="str">
            <v>00111140P.2</v>
          </cell>
        </row>
        <row r="3761">
          <cell r="K3761" t="str">
            <v>00111140P.2</v>
          </cell>
        </row>
        <row r="3762">
          <cell r="K3762" t="str">
            <v>00111140P.2</v>
          </cell>
        </row>
        <row r="3763">
          <cell r="K3763" t="str">
            <v>00111140P.2</v>
          </cell>
        </row>
        <row r="3764">
          <cell r="K3764" t="str">
            <v>00111140P.2</v>
          </cell>
        </row>
        <row r="3765">
          <cell r="K3765" t="str">
            <v>00111145P.2</v>
          </cell>
        </row>
        <row r="3766">
          <cell r="K3766" t="str">
            <v>00111145P.2</v>
          </cell>
        </row>
        <row r="3767">
          <cell r="K3767" t="str">
            <v>00111145P.2</v>
          </cell>
        </row>
        <row r="3768">
          <cell r="K3768" t="str">
            <v>00111145P.2</v>
          </cell>
        </row>
        <row r="3769">
          <cell r="K3769" t="str">
            <v>00111145P.2</v>
          </cell>
        </row>
        <row r="3770">
          <cell r="K3770" t="str">
            <v>00111145P.2</v>
          </cell>
        </row>
        <row r="3771">
          <cell r="K3771" t="str">
            <v>00111145P.2</v>
          </cell>
        </row>
        <row r="3772">
          <cell r="K3772" t="str">
            <v>00111148P.2</v>
          </cell>
        </row>
        <row r="3773">
          <cell r="K3773" t="str">
            <v>00111148P.2</v>
          </cell>
        </row>
        <row r="3774">
          <cell r="K3774" t="str">
            <v>00111148P.2</v>
          </cell>
        </row>
        <row r="3775">
          <cell r="K3775" t="str">
            <v>00111148P.2</v>
          </cell>
        </row>
        <row r="3776">
          <cell r="K3776" t="str">
            <v>00111148P.2</v>
          </cell>
        </row>
        <row r="3777">
          <cell r="K3777" t="str">
            <v>00111148P.2</v>
          </cell>
        </row>
        <row r="3778">
          <cell r="K3778" t="str">
            <v>00111148P.2</v>
          </cell>
        </row>
        <row r="3779">
          <cell r="K3779" t="str">
            <v>00111148P.2</v>
          </cell>
        </row>
        <row r="3780">
          <cell r="K3780" t="str">
            <v>00111149P.2</v>
          </cell>
        </row>
        <row r="3781">
          <cell r="K3781" t="str">
            <v>00111149P.2</v>
          </cell>
        </row>
        <row r="3782">
          <cell r="K3782" t="str">
            <v>00111149P.2</v>
          </cell>
        </row>
        <row r="3783">
          <cell r="K3783" t="str">
            <v>00111149P.2</v>
          </cell>
        </row>
        <row r="3784">
          <cell r="K3784" t="str">
            <v>00111149P.2</v>
          </cell>
        </row>
        <row r="3785">
          <cell r="K3785" t="str">
            <v>00111149P.2</v>
          </cell>
        </row>
        <row r="3786">
          <cell r="K3786" t="str">
            <v>00111149P.2</v>
          </cell>
        </row>
        <row r="3787">
          <cell r="K3787" t="str">
            <v>00111149P.2</v>
          </cell>
        </row>
        <row r="3788">
          <cell r="K3788" t="str">
            <v>00111149P.2</v>
          </cell>
        </row>
        <row r="3789">
          <cell r="K3789" t="str">
            <v>00111149P.2</v>
          </cell>
        </row>
        <row r="3790">
          <cell r="K3790" t="str">
            <v>00111149P.2</v>
          </cell>
        </row>
        <row r="3791">
          <cell r="K3791" t="str">
            <v>00111149P.2</v>
          </cell>
        </row>
        <row r="3792">
          <cell r="K3792" t="str">
            <v>00111149P.2</v>
          </cell>
        </row>
        <row r="3793">
          <cell r="K3793" t="str">
            <v>00111149P.2</v>
          </cell>
        </row>
        <row r="3794">
          <cell r="K3794" t="str">
            <v>00111149P.2</v>
          </cell>
        </row>
        <row r="3795">
          <cell r="K3795" t="str">
            <v>00111149P.2</v>
          </cell>
        </row>
        <row r="3796">
          <cell r="K3796" t="str">
            <v>00111149P.2</v>
          </cell>
        </row>
        <row r="3797">
          <cell r="K3797" t="str">
            <v>00111149P.2</v>
          </cell>
        </row>
        <row r="3798">
          <cell r="K3798" t="str">
            <v>00111149P.2</v>
          </cell>
        </row>
        <row r="3799">
          <cell r="K3799" t="str">
            <v>00111149P.2</v>
          </cell>
        </row>
        <row r="3800">
          <cell r="K3800" t="str">
            <v>00111150P.2</v>
          </cell>
        </row>
        <row r="3801">
          <cell r="K3801" t="str">
            <v>00111150P.2</v>
          </cell>
        </row>
        <row r="3802">
          <cell r="K3802" t="str">
            <v>00111150P.2</v>
          </cell>
        </row>
        <row r="3803">
          <cell r="K3803" t="str">
            <v>00111150P.2</v>
          </cell>
        </row>
        <row r="3804">
          <cell r="K3804" t="str">
            <v>00111150P.2</v>
          </cell>
        </row>
        <row r="3805">
          <cell r="K3805" t="str">
            <v>00111150P.2</v>
          </cell>
        </row>
        <row r="3806">
          <cell r="K3806" t="str">
            <v>00111153P.2</v>
          </cell>
        </row>
        <row r="3807">
          <cell r="K3807" t="str">
            <v>00111153P.2</v>
          </cell>
        </row>
        <row r="3808">
          <cell r="K3808" t="str">
            <v>00111153P.2</v>
          </cell>
        </row>
        <row r="3809">
          <cell r="K3809" t="str">
            <v>00111153P.2</v>
          </cell>
        </row>
        <row r="3810">
          <cell r="K3810" t="str">
            <v>00111157P.2</v>
          </cell>
        </row>
        <row r="3811">
          <cell r="K3811" t="str">
            <v>00111157P.2</v>
          </cell>
        </row>
        <row r="3812">
          <cell r="K3812" t="str">
            <v>00111157P.2</v>
          </cell>
        </row>
        <row r="3813">
          <cell r="K3813" t="str">
            <v>00111157P.2</v>
          </cell>
        </row>
        <row r="3814">
          <cell r="K3814" t="str">
            <v>00111157P.2</v>
          </cell>
        </row>
        <row r="3815">
          <cell r="K3815" t="str">
            <v>00111157P.2</v>
          </cell>
        </row>
        <row r="3816">
          <cell r="K3816" t="str">
            <v>00111157P.2</v>
          </cell>
        </row>
        <row r="3817">
          <cell r="K3817" t="str">
            <v>00111157P.2</v>
          </cell>
        </row>
        <row r="3818">
          <cell r="K3818" t="str">
            <v>00111157P.2</v>
          </cell>
        </row>
        <row r="3819">
          <cell r="K3819" t="str">
            <v>00111158P.2</v>
          </cell>
        </row>
        <row r="3820">
          <cell r="K3820" t="str">
            <v>00111158P.2</v>
          </cell>
        </row>
        <row r="3821">
          <cell r="K3821" t="str">
            <v>00111158P.2</v>
          </cell>
        </row>
        <row r="3822">
          <cell r="K3822" t="str">
            <v>00111158P.2</v>
          </cell>
        </row>
        <row r="3823">
          <cell r="K3823" t="str">
            <v>00111159P.2</v>
          </cell>
        </row>
        <row r="3824">
          <cell r="K3824" t="str">
            <v>00111159P.2</v>
          </cell>
        </row>
        <row r="3825">
          <cell r="K3825" t="str">
            <v>00111159P.2</v>
          </cell>
        </row>
        <row r="3826">
          <cell r="K3826" t="str">
            <v>00111159P.2</v>
          </cell>
        </row>
        <row r="3827">
          <cell r="K3827" t="str">
            <v>00111159P.2</v>
          </cell>
        </row>
        <row r="3828">
          <cell r="K3828" t="str">
            <v>00111159P.2</v>
          </cell>
        </row>
        <row r="3829">
          <cell r="K3829" t="str">
            <v>00111159P.2</v>
          </cell>
        </row>
        <row r="3830">
          <cell r="K3830" t="str">
            <v>00111159P.2</v>
          </cell>
        </row>
        <row r="3831">
          <cell r="K3831" t="str">
            <v>00111159P.2</v>
          </cell>
        </row>
        <row r="3832">
          <cell r="K3832" t="str">
            <v>00111159P.2</v>
          </cell>
        </row>
        <row r="3833">
          <cell r="K3833" t="str">
            <v>00111143P.2</v>
          </cell>
        </row>
        <row r="3834">
          <cell r="K3834" t="str">
            <v>00111143P.2</v>
          </cell>
        </row>
        <row r="3835">
          <cell r="K3835" t="str">
            <v>00111143P.2</v>
          </cell>
        </row>
        <row r="3836">
          <cell r="K3836" t="str">
            <v>00111143P.2</v>
          </cell>
        </row>
        <row r="3837">
          <cell r="K3837" t="str">
            <v>00111143P.2</v>
          </cell>
        </row>
        <row r="3838">
          <cell r="K3838" t="str">
            <v>00111143P.2</v>
          </cell>
        </row>
        <row r="3839">
          <cell r="K3839" t="str">
            <v>00111143P.2</v>
          </cell>
        </row>
        <row r="3840">
          <cell r="K3840" t="str">
            <v>00111143P.2</v>
          </cell>
        </row>
        <row r="3841">
          <cell r="K3841" t="str">
            <v>00111140P.2</v>
          </cell>
        </row>
        <row r="3842">
          <cell r="K3842" t="str">
            <v>00111128P.2</v>
          </cell>
        </row>
        <row r="3843">
          <cell r="K3843" t="str">
            <v>00111128P.2</v>
          </cell>
        </row>
        <row r="3844">
          <cell r="K3844" t="str">
            <v>00111128P.2</v>
          </cell>
        </row>
        <row r="3845">
          <cell r="K3845" t="str">
            <v>00111128P.2</v>
          </cell>
        </row>
        <row r="3846">
          <cell r="K3846" t="str">
            <v>00111128P.2</v>
          </cell>
        </row>
        <row r="3847">
          <cell r="K3847" t="str">
            <v>00111128P.2</v>
          </cell>
        </row>
        <row r="3848">
          <cell r="K3848" t="str">
            <v>00111128P.2</v>
          </cell>
        </row>
        <row r="3849">
          <cell r="K3849" t="str">
            <v>00111128P.2</v>
          </cell>
        </row>
        <row r="3850">
          <cell r="K3850" t="str">
            <v>00111128P.2</v>
          </cell>
        </row>
        <row r="3851">
          <cell r="K3851" t="str">
            <v>00111128P.2</v>
          </cell>
        </row>
        <row r="3852">
          <cell r="K3852" t="str">
            <v>00111122P.2</v>
          </cell>
        </row>
        <row r="3853">
          <cell r="K3853" t="str">
            <v>00111122P.2</v>
          </cell>
        </row>
        <row r="3854">
          <cell r="K3854" t="str">
            <v>00111122P.2</v>
          </cell>
        </row>
        <row r="3855">
          <cell r="K3855" t="str">
            <v>00111122P.2</v>
          </cell>
        </row>
        <row r="3856">
          <cell r="K3856" t="str">
            <v>00111122P.2</v>
          </cell>
        </row>
        <row r="3857">
          <cell r="K3857" t="str">
            <v>00111122P.2</v>
          </cell>
        </row>
        <row r="3858">
          <cell r="K3858" t="str">
            <v>00111122P.2</v>
          </cell>
        </row>
        <row r="3859">
          <cell r="K3859" t="str">
            <v>00111122P.2</v>
          </cell>
        </row>
        <row r="3860">
          <cell r="K3860" t="str">
            <v>00111122P.2</v>
          </cell>
        </row>
        <row r="3861">
          <cell r="K3861" t="str">
            <v>00111122P.2</v>
          </cell>
        </row>
        <row r="3862">
          <cell r="K3862" t="str">
            <v>00111132P.2</v>
          </cell>
        </row>
        <row r="3863">
          <cell r="K3863" t="str">
            <v>00111154P.2</v>
          </cell>
        </row>
        <row r="3864">
          <cell r="K3864" t="str">
            <v>00111143P.2</v>
          </cell>
        </row>
        <row r="3865">
          <cell r="K3865" t="str">
            <v>00111143P.2</v>
          </cell>
        </row>
        <row r="3866">
          <cell r="K3866" t="str">
            <v>00111157P.2</v>
          </cell>
        </row>
        <row r="3867">
          <cell r="K3867" t="str">
            <v>00111157P.2</v>
          </cell>
        </row>
        <row r="3868">
          <cell r="K3868" t="str">
            <v>00111157P.2</v>
          </cell>
        </row>
        <row r="3869">
          <cell r="K3869" t="str">
            <v>00111157P.2</v>
          </cell>
        </row>
        <row r="3870">
          <cell r="K3870" t="str">
            <v>00111156P.2</v>
          </cell>
        </row>
        <row r="3871">
          <cell r="K3871" t="str">
            <v>00111156P.2</v>
          </cell>
        </row>
        <row r="3872">
          <cell r="K3872" t="str">
            <v>00111160P.2</v>
          </cell>
        </row>
        <row r="3873">
          <cell r="K3873" t="str">
            <v>00111160P.2</v>
          </cell>
        </row>
        <row r="3874">
          <cell r="K3874" t="str">
            <v>00111160P.2</v>
          </cell>
        </row>
        <row r="3875">
          <cell r="K3875" t="str">
            <v>00111160P.2</v>
          </cell>
        </row>
        <row r="3876">
          <cell r="K3876" t="str">
            <v>00111160P.2</v>
          </cell>
        </row>
        <row r="3877">
          <cell r="K3877" t="str">
            <v>00111160P.2</v>
          </cell>
        </row>
        <row r="3878">
          <cell r="K3878" t="str">
            <v>00111160P.2</v>
          </cell>
        </row>
        <row r="3879">
          <cell r="K3879" t="str">
            <v>00111153P.2</v>
          </cell>
        </row>
        <row r="3880">
          <cell r="K3880" t="str">
            <v>00111147P.2</v>
          </cell>
        </row>
        <row r="3881">
          <cell r="K3881" t="str">
            <v>00111147P.2</v>
          </cell>
        </row>
        <row r="3882">
          <cell r="K3882" t="str">
            <v>00111147P.2</v>
          </cell>
        </row>
        <row r="3883">
          <cell r="K3883" t="str">
            <v>00111147P.2</v>
          </cell>
        </row>
        <row r="3884">
          <cell r="K3884" t="str">
            <v>00111154P.2</v>
          </cell>
        </row>
        <row r="3885">
          <cell r="K3885" t="str">
            <v>00111154P.2</v>
          </cell>
        </row>
        <row r="3886">
          <cell r="K3886" t="str">
            <v>00111154P.2</v>
          </cell>
        </row>
        <row r="3887">
          <cell r="K3887" t="str">
            <v>00111154P.2</v>
          </cell>
        </row>
        <row r="3888">
          <cell r="K3888" t="str">
            <v>00111154P.2</v>
          </cell>
        </row>
        <row r="3889">
          <cell r="K3889" t="str">
            <v>00111154P.2</v>
          </cell>
        </row>
        <row r="3890">
          <cell r="K3890" t="str">
            <v>00111154P.2</v>
          </cell>
        </row>
        <row r="3891">
          <cell r="K3891" t="str">
            <v>00111154P.2</v>
          </cell>
        </row>
        <row r="3892">
          <cell r="K3892" t="str">
            <v>00111154P.2</v>
          </cell>
        </row>
        <row r="3893">
          <cell r="K3893" t="str">
            <v>00111154P.2</v>
          </cell>
        </row>
        <row r="3894">
          <cell r="K3894" t="str">
            <v>00111154P.2</v>
          </cell>
        </row>
        <row r="3895">
          <cell r="K3895" t="str">
            <v>00111154P.2</v>
          </cell>
        </row>
        <row r="3896">
          <cell r="K3896" t="str">
            <v>00111154P.2</v>
          </cell>
        </row>
        <row r="3897">
          <cell r="K3897" t="str">
            <v>00111154P.2</v>
          </cell>
        </row>
        <row r="3898">
          <cell r="K3898" t="str">
            <v>00111104P.2</v>
          </cell>
        </row>
        <row r="3899">
          <cell r="K3899" t="str">
            <v>00111105P.2</v>
          </cell>
        </row>
        <row r="3900">
          <cell r="K3900" t="str">
            <v>00111104P.2</v>
          </cell>
        </row>
        <row r="3901">
          <cell r="K3901" t="str">
            <v>00111110P.2</v>
          </cell>
        </row>
        <row r="3902">
          <cell r="K3902" t="str">
            <v>00111104P.2</v>
          </cell>
        </row>
        <row r="3903">
          <cell r="K3903" t="str">
            <v>00111112P.2</v>
          </cell>
        </row>
        <row r="3904">
          <cell r="K3904" t="str">
            <v>00111110P.2</v>
          </cell>
        </row>
        <row r="3905">
          <cell r="K3905" t="str">
            <v>00111110P.2</v>
          </cell>
        </row>
        <row r="3906">
          <cell r="K3906" t="str">
            <v>00111110P.2</v>
          </cell>
        </row>
        <row r="3907">
          <cell r="K3907" t="str">
            <v>00111110P.2</v>
          </cell>
        </row>
        <row r="3908">
          <cell r="K3908" t="str">
            <v>00111133P.2</v>
          </cell>
        </row>
        <row r="3909">
          <cell r="K3909" t="str">
            <v>00111144P.2</v>
          </cell>
        </row>
        <row r="3910">
          <cell r="K3910" t="str">
            <v>00111141P.2</v>
          </cell>
        </row>
        <row r="3911">
          <cell r="K3911" t="str">
            <v>00111144P.2</v>
          </cell>
        </row>
        <row r="3912">
          <cell r="K3912" t="str">
            <v>00111144P.2</v>
          </cell>
        </row>
        <row r="3913">
          <cell r="K3913" t="str">
            <v>00111144P.2</v>
          </cell>
        </row>
        <row r="3914">
          <cell r="K3914" t="str">
            <v>00111144P.2</v>
          </cell>
        </row>
        <row r="3915">
          <cell r="K3915" t="str">
            <v>00111144P.2</v>
          </cell>
        </row>
        <row r="3916">
          <cell r="K3916" t="str">
            <v>00111142P.2</v>
          </cell>
        </row>
        <row r="3917">
          <cell r="K3917" t="str">
            <v>00111141P.2</v>
          </cell>
        </row>
        <row r="3918">
          <cell r="K3918" t="str">
            <v>00111141P.2</v>
          </cell>
        </row>
        <row r="3919">
          <cell r="K3919" t="str">
            <v>00111141P.2</v>
          </cell>
        </row>
        <row r="3920">
          <cell r="K3920" t="str">
            <v>00111141P.2</v>
          </cell>
        </row>
        <row r="3921">
          <cell r="K3921" t="str">
            <v>00111102P.2</v>
          </cell>
        </row>
        <row r="3922">
          <cell r="K3922" t="str">
            <v>00111102P.2</v>
          </cell>
        </row>
        <row r="3923">
          <cell r="K3923" t="str">
            <v>00111102P.2</v>
          </cell>
        </row>
        <row r="3924">
          <cell r="K3924" t="str">
            <v>00111102P.2</v>
          </cell>
        </row>
        <row r="3925">
          <cell r="K3925" t="str">
            <v>00111102P.2</v>
          </cell>
        </row>
        <row r="3926">
          <cell r="K3926" t="str">
            <v>00111102P.2</v>
          </cell>
        </row>
        <row r="3927">
          <cell r="K3927" t="str">
            <v>00111102P.2</v>
          </cell>
        </row>
        <row r="3928">
          <cell r="K3928" t="str">
            <v>00111103P.2</v>
          </cell>
        </row>
        <row r="3929">
          <cell r="K3929" t="str">
            <v>00111103P.2</v>
          </cell>
        </row>
        <row r="3930">
          <cell r="K3930" t="str">
            <v>00111103P.2</v>
          </cell>
        </row>
        <row r="3931">
          <cell r="K3931" t="str">
            <v>00111103P.2</v>
          </cell>
        </row>
        <row r="3932">
          <cell r="K3932" t="str">
            <v>00111105P.2</v>
          </cell>
        </row>
        <row r="3933">
          <cell r="K3933" t="str">
            <v>00111105P.2</v>
          </cell>
        </row>
        <row r="3934">
          <cell r="K3934" t="str">
            <v>00111105P.2</v>
          </cell>
        </row>
        <row r="3935">
          <cell r="K3935" t="str">
            <v>00111102P.2</v>
          </cell>
        </row>
        <row r="3936">
          <cell r="K3936" t="str">
            <v>00111102P.2</v>
          </cell>
        </row>
        <row r="3937">
          <cell r="K3937" t="str">
            <v>00111102P.2</v>
          </cell>
        </row>
        <row r="3938">
          <cell r="K3938" t="str">
            <v>00111102P.2</v>
          </cell>
        </row>
        <row r="3939">
          <cell r="K3939" t="str">
            <v>00111102P.2</v>
          </cell>
        </row>
        <row r="3940">
          <cell r="K3940" t="str">
            <v>00111102P.2</v>
          </cell>
        </row>
        <row r="3941">
          <cell r="K3941" t="str">
            <v>00111102P.2</v>
          </cell>
        </row>
        <row r="3942">
          <cell r="K3942" t="str">
            <v>00111102P.2</v>
          </cell>
        </row>
        <row r="3943">
          <cell r="K3943" t="str">
            <v>00111102P.2</v>
          </cell>
        </row>
        <row r="3944">
          <cell r="K3944" t="str">
            <v>00111102P.2</v>
          </cell>
        </row>
        <row r="3945">
          <cell r="K3945" t="str">
            <v>00111102P.2</v>
          </cell>
        </row>
        <row r="3946">
          <cell r="K3946" t="str">
            <v>00111102P.2</v>
          </cell>
        </row>
        <row r="3947">
          <cell r="K3947" t="str">
            <v>00111102P.2</v>
          </cell>
        </row>
        <row r="3948">
          <cell r="K3948" t="str">
            <v>00111102P.2</v>
          </cell>
        </row>
        <row r="3949">
          <cell r="K3949" t="str">
            <v>00111102P.2</v>
          </cell>
        </row>
        <row r="3950">
          <cell r="K3950" t="str">
            <v>00111102P.2</v>
          </cell>
        </row>
        <row r="3951">
          <cell r="K3951" t="str">
            <v>00111102P.2</v>
          </cell>
        </row>
        <row r="3952">
          <cell r="K3952" t="str">
            <v>00111102P.2</v>
          </cell>
        </row>
        <row r="3953">
          <cell r="K3953" t="str">
            <v>00111102P.2</v>
          </cell>
        </row>
        <row r="3954">
          <cell r="K3954" t="str">
            <v>00111102P.2</v>
          </cell>
        </row>
        <row r="3955">
          <cell r="K3955" t="str">
            <v>00111102P.2</v>
          </cell>
        </row>
        <row r="3956">
          <cell r="K3956" t="str">
            <v>00111102P.2</v>
          </cell>
        </row>
        <row r="3957">
          <cell r="K3957" t="str">
            <v>00111102P.2</v>
          </cell>
        </row>
        <row r="3958">
          <cell r="K3958" t="str">
            <v>00111102P.2</v>
          </cell>
        </row>
        <row r="3959">
          <cell r="K3959" t="str">
            <v>00111102P.2</v>
          </cell>
        </row>
        <row r="3960">
          <cell r="K3960" t="str">
            <v>00111102P.2</v>
          </cell>
        </row>
        <row r="3961">
          <cell r="K3961" t="str">
            <v>00111102P.2</v>
          </cell>
        </row>
        <row r="3962">
          <cell r="K3962" t="str">
            <v>00111102P.2</v>
          </cell>
        </row>
        <row r="3963">
          <cell r="K3963" t="str">
            <v>00111102P.2</v>
          </cell>
        </row>
        <row r="3964">
          <cell r="K3964" t="str">
            <v>00111102P.2</v>
          </cell>
        </row>
        <row r="3965">
          <cell r="K3965" t="str">
            <v>00111102P.2</v>
          </cell>
        </row>
        <row r="3966">
          <cell r="K3966" t="str">
            <v>00111102P.2</v>
          </cell>
        </row>
        <row r="3967">
          <cell r="K3967" t="str">
            <v>00111102P.2</v>
          </cell>
        </row>
        <row r="3968">
          <cell r="K3968" t="str">
            <v>00111102P.2</v>
          </cell>
        </row>
        <row r="3969">
          <cell r="K3969" t="str">
            <v>00111113P.2</v>
          </cell>
        </row>
        <row r="3970">
          <cell r="K3970" t="str">
            <v>00111113P.2</v>
          </cell>
        </row>
        <row r="3971">
          <cell r="K3971" t="str">
            <v>00111113P.2</v>
          </cell>
        </row>
        <row r="3972">
          <cell r="K3972" t="str">
            <v>00111113P.2</v>
          </cell>
        </row>
        <row r="3973">
          <cell r="K3973" t="str">
            <v>00111113P.2</v>
          </cell>
        </row>
        <row r="3974">
          <cell r="K3974" t="str">
            <v>00111113P.2</v>
          </cell>
        </row>
        <row r="3975">
          <cell r="K3975" t="str">
            <v>00111113P.2</v>
          </cell>
        </row>
        <row r="3976">
          <cell r="K3976" t="str">
            <v>00111113P.2</v>
          </cell>
        </row>
        <row r="3977">
          <cell r="K3977" t="str">
            <v>00111113P.2</v>
          </cell>
        </row>
        <row r="3978">
          <cell r="K3978" t="str">
            <v>00111113P.2</v>
          </cell>
        </row>
        <row r="3979">
          <cell r="K3979" t="str">
            <v>00111113P.2</v>
          </cell>
        </row>
        <row r="3980">
          <cell r="K3980" t="str">
            <v>00111113P.2</v>
          </cell>
        </row>
        <row r="3981">
          <cell r="K3981" t="str">
            <v>00111113P.2</v>
          </cell>
        </row>
        <row r="3982">
          <cell r="K3982" t="str">
            <v>00111113P.2</v>
          </cell>
        </row>
        <row r="3983">
          <cell r="K3983" t="str">
            <v>00111113P.2</v>
          </cell>
        </row>
        <row r="3984">
          <cell r="K3984" t="str">
            <v>00111113P.2</v>
          </cell>
        </row>
        <row r="3985">
          <cell r="K3985" t="str">
            <v>00111113P.2</v>
          </cell>
        </row>
        <row r="3986">
          <cell r="K3986" t="str">
            <v>00111113P.2</v>
          </cell>
        </row>
        <row r="3987">
          <cell r="K3987" t="str">
            <v>00111113P.2</v>
          </cell>
        </row>
        <row r="3988">
          <cell r="K3988" t="str">
            <v>00111113P.2</v>
          </cell>
        </row>
        <row r="3989">
          <cell r="K3989" t="str">
            <v>00111113P.2</v>
          </cell>
        </row>
        <row r="3990">
          <cell r="K3990" t="str">
            <v>00111113P.2</v>
          </cell>
        </row>
        <row r="3991">
          <cell r="K3991" t="str">
            <v>00111113P.2</v>
          </cell>
        </row>
        <row r="3992">
          <cell r="K3992" t="str">
            <v>00111110P.2</v>
          </cell>
        </row>
        <row r="3993">
          <cell r="K3993" t="str">
            <v>00111110P.2</v>
          </cell>
        </row>
        <row r="3994">
          <cell r="K3994" t="str">
            <v>00111110P.2</v>
          </cell>
        </row>
        <row r="3995">
          <cell r="K3995" t="str">
            <v>00111110P.2</v>
          </cell>
        </row>
        <row r="3996">
          <cell r="K3996" t="str">
            <v>00111110P.2</v>
          </cell>
        </row>
        <row r="3997">
          <cell r="K3997" t="str">
            <v>00111110P.2</v>
          </cell>
        </row>
        <row r="3998">
          <cell r="K3998" t="str">
            <v>00111110P.2</v>
          </cell>
        </row>
        <row r="3999">
          <cell r="K3999" t="str">
            <v>00111110P.2</v>
          </cell>
        </row>
        <row r="4000">
          <cell r="K4000" t="str">
            <v>00111110P.2</v>
          </cell>
        </row>
        <row r="4001">
          <cell r="K4001" t="str">
            <v>00111110P.2</v>
          </cell>
        </row>
        <row r="4002">
          <cell r="K4002" t="str">
            <v>00111114P.2</v>
          </cell>
        </row>
        <row r="4003">
          <cell r="K4003" t="str">
            <v>00111112P.2</v>
          </cell>
        </row>
        <row r="4004">
          <cell r="K4004" t="str">
            <v>00111112P.2</v>
          </cell>
        </row>
        <row r="4005">
          <cell r="K4005" t="str">
            <v>00111131P.2</v>
          </cell>
        </row>
        <row r="4006">
          <cell r="K4006" t="str">
            <v>00111110P.2</v>
          </cell>
        </row>
        <row r="4007">
          <cell r="K4007" t="str">
            <v>00111110P.2</v>
          </cell>
        </row>
        <row r="4008">
          <cell r="K4008" t="str">
            <v>00111110P.2</v>
          </cell>
        </row>
        <row r="4009">
          <cell r="K4009" t="str">
            <v>00111111P.2</v>
          </cell>
        </row>
        <row r="4010">
          <cell r="K4010" t="str">
            <v>00111151P.2</v>
          </cell>
        </row>
        <row r="4011">
          <cell r="K4011" t="str">
            <v>00111151P.2</v>
          </cell>
        </row>
        <row r="4012">
          <cell r="K4012" t="str">
            <v>00111151P.2</v>
          </cell>
        </row>
        <row r="4013">
          <cell r="K4013" t="str">
            <v>00111151P.2</v>
          </cell>
        </row>
        <row r="4014">
          <cell r="K4014" t="str">
            <v>00111151P.2</v>
          </cell>
        </row>
        <row r="4015">
          <cell r="K4015" t="str">
            <v>00111151P.2</v>
          </cell>
        </row>
        <row r="4016">
          <cell r="K4016" t="str">
            <v>00111151P.2</v>
          </cell>
        </row>
        <row r="4017">
          <cell r="K4017" t="str">
            <v>00111151P.2</v>
          </cell>
        </row>
        <row r="4018">
          <cell r="K4018" t="str">
            <v>00111151P.2</v>
          </cell>
        </row>
        <row r="4019">
          <cell r="K4019" t="str">
            <v>00111151P.2</v>
          </cell>
        </row>
        <row r="4020">
          <cell r="K4020" t="str">
            <v>00111151P.2</v>
          </cell>
        </row>
        <row r="4021">
          <cell r="K4021" t="str">
            <v>00111151P.2</v>
          </cell>
        </row>
        <row r="4022">
          <cell r="K4022" t="str">
            <v>00111151P.2</v>
          </cell>
        </row>
        <row r="4023">
          <cell r="K4023" t="str">
            <v>00111151P.2</v>
          </cell>
        </row>
        <row r="4024">
          <cell r="K4024" t="str">
            <v>00111151P.2</v>
          </cell>
        </row>
        <row r="4025">
          <cell r="K4025" t="str">
            <v>00111151P.2</v>
          </cell>
        </row>
        <row r="4026">
          <cell r="K4026" t="str">
            <v>00111151P.2</v>
          </cell>
        </row>
        <row r="4027">
          <cell r="K4027" t="str">
            <v>00111151P.2</v>
          </cell>
        </row>
        <row r="4028">
          <cell r="K4028" t="str">
            <v>00111151P.2</v>
          </cell>
        </row>
        <row r="4029">
          <cell r="K4029" t="str">
            <v>00111151P.2</v>
          </cell>
        </row>
        <row r="4030">
          <cell r="K4030" t="str">
            <v>00111151P.2</v>
          </cell>
        </row>
        <row r="4031">
          <cell r="K4031" t="str">
            <v>00111151P.2</v>
          </cell>
        </row>
        <row r="4032">
          <cell r="K4032" t="str">
            <v>00111151P.2</v>
          </cell>
        </row>
        <row r="4033">
          <cell r="K4033" t="str">
            <v>00111151P.2</v>
          </cell>
        </row>
        <row r="4034">
          <cell r="K4034" t="str">
            <v>00111151P.2</v>
          </cell>
        </row>
        <row r="4035">
          <cell r="K4035" t="str">
            <v>00111151P.2</v>
          </cell>
        </row>
        <row r="4036">
          <cell r="K4036" t="str">
            <v>00111151P.2</v>
          </cell>
        </row>
        <row r="4037">
          <cell r="K4037" t="str">
            <v>00111151P.2</v>
          </cell>
        </row>
        <row r="4038">
          <cell r="K4038" t="str">
            <v>00111151P.2</v>
          </cell>
        </row>
        <row r="4039">
          <cell r="K4039" t="str">
            <v>00111151P.2</v>
          </cell>
        </row>
        <row r="4040">
          <cell r="K4040" t="str">
            <v>00111151P.2</v>
          </cell>
        </row>
        <row r="4041">
          <cell r="K4041" t="str">
            <v>00111151P.2</v>
          </cell>
        </row>
        <row r="4042">
          <cell r="K4042" t="str">
            <v>00111151P.2</v>
          </cell>
        </row>
        <row r="4043">
          <cell r="K4043" t="str">
            <v>00111151P.2</v>
          </cell>
        </row>
        <row r="4044">
          <cell r="K4044" t="str">
            <v>00111151P.2</v>
          </cell>
        </row>
        <row r="4045">
          <cell r="K4045" t="str">
            <v>00111151P.2</v>
          </cell>
        </row>
        <row r="4046">
          <cell r="K4046" t="str">
            <v>00111151P.2</v>
          </cell>
        </row>
        <row r="4047">
          <cell r="K4047" t="str">
            <v>00111151P.2</v>
          </cell>
        </row>
        <row r="4048">
          <cell r="K4048" t="str">
            <v>00111151P.2</v>
          </cell>
        </row>
        <row r="4049">
          <cell r="K4049" t="str">
            <v>00111151P.2</v>
          </cell>
        </row>
        <row r="4050">
          <cell r="K4050" t="str">
            <v>00111151P.2</v>
          </cell>
        </row>
        <row r="4051">
          <cell r="K4051" t="str">
            <v>00111154P.2</v>
          </cell>
        </row>
        <row r="4052">
          <cell r="K4052" t="str">
            <v>00111154P.2</v>
          </cell>
        </row>
        <row r="4053">
          <cell r="K4053" t="str">
            <v>00111154P.2</v>
          </cell>
        </row>
        <row r="4054">
          <cell r="K4054" t="str">
            <v>00111154P.2</v>
          </cell>
        </row>
        <row r="4055">
          <cell r="K4055" t="str">
            <v>00111154P.2</v>
          </cell>
        </row>
        <row r="4056">
          <cell r="K4056" t="str">
            <v>00111154P.2</v>
          </cell>
        </row>
        <row r="4057">
          <cell r="K4057" t="str">
            <v>00111154P.2</v>
          </cell>
        </row>
        <row r="4058">
          <cell r="K4058" t="str">
            <v>00111154P.2</v>
          </cell>
        </row>
        <row r="4059">
          <cell r="K4059" t="str">
            <v>00111154P.2</v>
          </cell>
        </row>
        <row r="4060">
          <cell r="K4060" t="str">
            <v>00111154P.2</v>
          </cell>
        </row>
        <row r="4061">
          <cell r="K4061" t="str">
            <v>00111154P.2</v>
          </cell>
        </row>
        <row r="4062">
          <cell r="K4062" t="str">
            <v>00111154P.2</v>
          </cell>
        </row>
        <row r="4063">
          <cell r="K4063" t="str">
            <v>00111154P.2</v>
          </cell>
        </row>
        <row r="4064">
          <cell r="K4064" t="str">
            <v>00111154P.2</v>
          </cell>
        </row>
        <row r="4065">
          <cell r="K4065" t="str">
            <v>00111154P.2</v>
          </cell>
        </row>
        <row r="4066">
          <cell r="K4066" t="str">
            <v>00111154P.2</v>
          </cell>
        </row>
        <row r="4067">
          <cell r="K4067" t="str">
            <v>00111154P.2</v>
          </cell>
        </row>
        <row r="4068">
          <cell r="K4068" t="str">
            <v>00111154P.2</v>
          </cell>
        </row>
        <row r="4069">
          <cell r="K4069" t="str">
            <v>00111154P.2</v>
          </cell>
        </row>
        <row r="4070">
          <cell r="K4070" t="str">
            <v>00111154P.2</v>
          </cell>
        </row>
        <row r="4071">
          <cell r="K4071" t="str">
            <v>00111156P.2</v>
          </cell>
        </row>
        <row r="4072">
          <cell r="K4072" t="str">
            <v>00111156P.2</v>
          </cell>
        </row>
        <row r="4073">
          <cell r="K4073" t="str">
            <v>00111156P.2</v>
          </cell>
        </row>
        <row r="4074">
          <cell r="K4074" t="str">
            <v>00111156P.2</v>
          </cell>
        </row>
        <row r="4075">
          <cell r="K4075" t="str">
            <v>00111156P.2</v>
          </cell>
        </row>
        <row r="4076">
          <cell r="K4076" t="str">
            <v>00111160P.2</v>
          </cell>
        </row>
        <row r="4077">
          <cell r="K4077" t="str">
            <v>00111143P.2</v>
          </cell>
        </row>
        <row r="4078">
          <cell r="K4078" t="str">
            <v>00111143P.2</v>
          </cell>
        </row>
        <row r="4079">
          <cell r="K4079" t="str">
            <v>00111143P.2</v>
          </cell>
        </row>
        <row r="4080">
          <cell r="K4080" t="str">
            <v>00111143P.2</v>
          </cell>
        </row>
        <row r="4081">
          <cell r="K4081" t="str">
            <v>00111143P.2</v>
          </cell>
        </row>
        <row r="4082">
          <cell r="K4082" t="str">
            <v>00111153P.2</v>
          </cell>
        </row>
        <row r="4083">
          <cell r="K4083" t="str">
            <v>00111153P.2</v>
          </cell>
        </row>
        <row r="4084">
          <cell r="K4084" t="str">
            <v>00111153P.2</v>
          </cell>
        </row>
        <row r="4085">
          <cell r="K4085" t="str">
            <v>00111153P.2</v>
          </cell>
        </row>
        <row r="4086">
          <cell r="K4086" t="str">
            <v>00111157P.2</v>
          </cell>
        </row>
        <row r="4087">
          <cell r="K4087" t="str">
            <v>00111157P.2</v>
          </cell>
        </row>
        <row r="4088">
          <cell r="K4088" t="str">
            <v>00111157P.2</v>
          </cell>
        </row>
        <row r="4089">
          <cell r="K4089" t="str">
            <v>00111156P.2</v>
          </cell>
        </row>
        <row r="4090">
          <cell r="K4090" t="str">
            <v>00111156P.2</v>
          </cell>
        </row>
        <row r="4091">
          <cell r="K4091" t="str">
            <v>00111156P.2</v>
          </cell>
        </row>
        <row r="4092">
          <cell r="K4092" t="str">
            <v>00111156P.2</v>
          </cell>
        </row>
        <row r="4093">
          <cell r="K4093" t="str">
            <v>00111156P.2</v>
          </cell>
        </row>
        <row r="4094">
          <cell r="K4094" t="str">
            <v>00111156P.2</v>
          </cell>
        </row>
        <row r="4095">
          <cell r="K4095" t="str">
            <v>00111156P.2</v>
          </cell>
        </row>
        <row r="4096">
          <cell r="K4096" t="str">
            <v>00111157P.2</v>
          </cell>
        </row>
        <row r="4097">
          <cell r="K4097" t="str">
            <v>00111157P.2</v>
          </cell>
        </row>
        <row r="4098">
          <cell r="K4098" t="str">
            <v>00111154P.2</v>
          </cell>
        </row>
        <row r="4099">
          <cell r="K4099" t="str">
            <v>00111154P.2</v>
          </cell>
        </row>
        <row r="4100">
          <cell r="K4100" t="str">
            <v>00111154P.2</v>
          </cell>
        </row>
        <row r="4101">
          <cell r="K4101" t="str">
            <v>00111154P.2</v>
          </cell>
        </row>
        <row r="4102">
          <cell r="K4102" t="str">
            <v>00111154P.2</v>
          </cell>
        </row>
        <row r="4103">
          <cell r="K4103" t="str">
            <v>00111154P.2</v>
          </cell>
        </row>
        <row r="4104">
          <cell r="K4104" t="str">
            <v>00111154P.2</v>
          </cell>
        </row>
        <row r="4105">
          <cell r="K4105" t="str">
            <v>00111154P.2</v>
          </cell>
        </row>
        <row r="4106">
          <cell r="K4106" t="str">
            <v>00111154P.2</v>
          </cell>
        </row>
        <row r="4107">
          <cell r="K4107" t="str">
            <v>00111154P.2</v>
          </cell>
        </row>
        <row r="4108">
          <cell r="K4108" t="str">
            <v>00111156P.2</v>
          </cell>
        </row>
        <row r="4109">
          <cell r="K4109" t="str">
            <v>00111156P.2</v>
          </cell>
        </row>
        <row r="4110">
          <cell r="K4110" t="str">
            <v>00111156P.2</v>
          </cell>
        </row>
        <row r="4111">
          <cell r="K4111" t="str">
            <v>00111156P.2</v>
          </cell>
        </row>
        <row r="4112">
          <cell r="K4112" t="str">
            <v>00111156P.2</v>
          </cell>
        </row>
        <row r="4113">
          <cell r="K4113" t="str">
            <v>00111156P.2</v>
          </cell>
        </row>
        <row r="4114">
          <cell r="K4114" t="str">
            <v>00111156P.2</v>
          </cell>
        </row>
        <row r="4115">
          <cell r="K4115" t="str">
            <v>00111156P.2</v>
          </cell>
        </row>
        <row r="4116">
          <cell r="K4116" t="str">
            <v>00111156P.2</v>
          </cell>
        </row>
        <row r="4117">
          <cell r="K4117" t="str">
            <v>00111156P.2</v>
          </cell>
        </row>
        <row r="4118">
          <cell r="K4118" t="str">
            <v>00111156P.2</v>
          </cell>
        </row>
        <row r="4119">
          <cell r="K4119" t="str">
            <v>00111156P.2</v>
          </cell>
        </row>
        <row r="4120">
          <cell r="K4120" t="str">
            <v>00111156P.2</v>
          </cell>
        </row>
        <row r="4121">
          <cell r="K4121" t="str">
            <v>00111156P.2</v>
          </cell>
        </row>
        <row r="4122">
          <cell r="K4122" t="str">
            <v>00111157P.2</v>
          </cell>
        </row>
        <row r="4123">
          <cell r="K4123" t="str">
            <v>00111157P.2</v>
          </cell>
        </row>
        <row r="4124">
          <cell r="K4124" t="str">
            <v>00111157P.2</v>
          </cell>
        </row>
        <row r="4125">
          <cell r="K4125" t="str">
            <v>00111157P.2</v>
          </cell>
        </row>
        <row r="4126">
          <cell r="K4126" t="str">
            <v>00111160P.2</v>
          </cell>
        </row>
        <row r="4127">
          <cell r="K4127" t="str">
            <v>00111160P.2</v>
          </cell>
        </row>
        <row r="4128">
          <cell r="K4128" t="str">
            <v>00111118P.2</v>
          </cell>
        </row>
        <row r="4129">
          <cell r="K4129" t="str">
            <v>00111118P.2</v>
          </cell>
        </row>
        <row r="4130">
          <cell r="K4130" t="str">
            <v>00111118P.2</v>
          </cell>
        </row>
        <row r="4131">
          <cell r="K4131" t="str">
            <v>00111157P.2</v>
          </cell>
        </row>
        <row r="4132">
          <cell r="K4132" t="str">
            <v>00111157P.2</v>
          </cell>
        </row>
        <row r="4133">
          <cell r="K4133" t="str">
            <v>00111157P.2</v>
          </cell>
        </row>
        <row r="4134">
          <cell r="K4134" t="str">
            <v>00111157P.2</v>
          </cell>
        </row>
        <row r="4135">
          <cell r="K4135" t="str">
            <v>00111157P.2</v>
          </cell>
        </row>
        <row r="4136">
          <cell r="K4136" t="str">
            <v>00111157P.2</v>
          </cell>
        </row>
        <row r="4137">
          <cell r="K4137" t="str">
            <v>00111157P.2</v>
          </cell>
        </row>
        <row r="4138">
          <cell r="K4138" t="str">
            <v>00111157P.2</v>
          </cell>
        </row>
        <row r="4139">
          <cell r="K4139" t="str">
            <v>00111157P.2</v>
          </cell>
        </row>
        <row r="4140">
          <cell r="K4140" t="str">
            <v>00111146P.2</v>
          </cell>
        </row>
        <row r="4141">
          <cell r="K4141" t="str">
            <v>00111146P.2</v>
          </cell>
        </row>
        <row r="4142">
          <cell r="K4142" t="str">
            <v>00111146P.2</v>
          </cell>
        </row>
        <row r="4143">
          <cell r="K4143" t="str">
            <v>00111146P.2</v>
          </cell>
        </row>
        <row r="4144">
          <cell r="K4144" t="str">
            <v>00111146P.2</v>
          </cell>
        </row>
        <row r="4145">
          <cell r="K4145" t="str">
            <v>00111146P.2</v>
          </cell>
        </row>
        <row r="4146">
          <cell r="K4146" t="str">
            <v>00111146P.2</v>
          </cell>
        </row>
        <row r="4147">
          <cell r="K4147" t="str">
            <v>00111140P.2</v>
          </cell>
        </row>
        <row r="4148">
          <cell r="K4148" t="str">
            <v>00111140P.2</v>
          </cell>
        </row>
        <row r="4149">
          <cell r="K4149" t="str">
            <v>00111140P.2</v>
          </cell>
        </row>
        <row r="4150">
          <cell r="K4150" t="str">
            <v>00111140P.2</v>
          </cell>
        </row>
        <row r="4151">
          <cell r="K4151" t="str">
            <v>00111140P.2</v>
          </cell>
        </row>
        <row r="4152">
          <cell r="K4152" t="str">
            <v>00111140P.2</v>
          </cell>
        </row>
        <row r="4153">
          <cell r="K4153" t="str">
            <v>00111140P.2</v>
          </cell>
        </row>
        <row r="4154">
          <cell r="K4154" t="str">
            <v>00111140P.2</v>
          </cell>
        </row>
        <row r="4155">
          <cell r="K4155" t="str">
            <v>00111140P.2</v>
          </cell>
        </row>
        <row r="4156">
          <cell r="K4156" t="str">
            <v>00111140P.2</v>
          </cell>
        </row>
        <row r="4157">
          <cell r="K4157" t="str">
            <v>00111140P.2</v>
          </cell>
        </row>
        <row r="4158">
          <cell r="K4158" t="str">
            <v>00111140P.2</v>
          </cell>
        </row>
        <row r="4159">
          <cell r="K4159" t="str">
            <v>00111158P.2</v>
          </cell>
        </row>
        <row r="4160">
          <cell r="K4160" t="str">
            <v>00111158P.2</v>
          </cell>
        </row>
        <row r="4161">
          <cell r="K4161" t="str">
            <v>00111158P.2</v>
          </cell>
        </row>
        <row r="4162">
          <cell r="K4162" t="str">
            <v>00111158P.2</v>
          </cell>
        </row>
        <row r="4163">
          <cell r="K4163" t="str">
            <v>00111158P.2</v>
          </cell>
        </row>
        <row r="4164">
          <cell r="K4164" t="str">
            <v>00111158P.2</v>
          </cell>
        </row>
        <row r="4165">
          <cell r="K4165" t="str">
            <v>00111158P.2</v>
          </cell>
        </row>
        <row r="4166">
          <cell r="K4166" t="str">
            <v>00111158P.2</v>
          </cell>
        </row>
        <row r="4167">
          <cell r="K4167" t="str">
            <v>00111158P.2</v>
          </cell>
        </row>
        <row r="4168">
          <cell r="K4168" t="str">
            <v>00111158P.2</v>
          </cell>
        </row>
        <row r="4169">
          <cell r="K4169" t="str">
            <v>00111158P.2</v>
          </cell>
        </row>
        <row r="4170">
          <cell r="K4170" t="str">
            <v>00111158P.2</v>
          </cell>
        </row>
        <row r="4171">
          <cell r="K4171" t="str">
            <v>00111158P.2</v>
          </cell>
        </row>
        <row r="4172">
          <cell r="K4172" t="str">
            <v>00111158P.2</v>
          </cell>
        </row>
        <row r="4173">
          <cell r="K4173" t="str">
            <v>00111110P.2</v>
          </cell>
        </row>
        <row r="4174">
          <cell r="K4174" t="str">
            <v>00111110P.2</v>
          </cell>
        </row>
        <row r="4175">
          <cell r="K4175" t="str">
            <v>00111110P.2</v>
          </cell>
        </row>
        <row r="4176">
          <cell r="K4176" t="str">
            <v>00111110P.2</v>
          </cell>
        </row>
        <row r="4177">
          <cell r="K4177" t="str">
            <v>00111110P.2</v>
          </cell>
        </row>
        <row r="4178">
          <cell r="K4178" t="str">
            <v>00111110P.2</v>
          </cell>
        </row>
        <row r="4179">
          <cell r="K4179" t="str">
            <v>00111110P.2</v>
          </cell>
        </row>
        <row r="4180">
          <cell r="K4180" t="str">
            <v>00111110P.2</v>
          </cell>
        </row>
        <row r="4181">
          <cell r="K4181" t="str">
            <v>00111110P.2</v>
          </cell>
        </row>
        <row r="4182">
          <cell r="K4182" t="str">
            <v>00111110P.2</v>
          </cell>
        </row>
        <row r="4183">
          <cell r="K4183" t="str">
            <v>00111112P.2</v>
          </cell>
        </row>
        <row r="4184">
          <cell r="K4184" t="str">
            <v>00111112P.2</v>
          </cell>
        </row>
        <row r="4185">
          <cell r="K4185" t="str">
            <v>00111112P.2</v>
          </cell>
        </row>
        <row r="4186">
          <cell r="K4186" t="str">
            <v>00111112P.2</v>
          </cell>
        </row>
        <row r="4187">
          <cell r="K4187" t="str">
            <v>00111112P.2</v>
          </cell>
        </row>
        <row r="4188">
          <cell r="K4188" t="str">
            <v>00111112P.2</v>
          </cell>
        </row>
        <row r="4189">
          <cell r="K4189" t="str">
            <v>00111112P.2</v>
          </cell>
        </row>
        <row r="4190">
          <cell r="K4190" t="str">
            <v>00111112P.2</v>
          </cell>
        </row>
        <row r="4191">
          <cell r="K4191" t="str">
            <v>00111112P.2</v>
          </cell>
        </row>
        <row r="4192">
          <cell r="K4192" t="str">
            <v>00111112P.2</v>
          </cell>
        </row>
        <row r="4193">
          <cell r="K4193" t="str">
            <v>00111113P.2</v>
          </cell>
        </row>
        <row r="4194">
          <cell r="K4194" t="str">
            <v>00111113P.2</v>
          </cell>
        </row>
        <row r="4195">
          <cell r="K4195" t="str">
            <v>00111113P.2</v>
          </cell>
        </row>
        <row r="4196">
          <cell r="K4196" t="str">
            <v>00111113P.2</v>
          </cell>
        </row>
        <row r="4197">
          <cell r="K4197" t="str">
            <v>00111113P.2</v>
          </cell>
        </row>
        <row r="4198">
          <cell r="K4198" t="str">
            <v>00111113P.2</v>
          </cell>
        </row>
        <row r="4199">
          <cell r="K4199" t="str">
            <v>00111113P.2</v>
          </cell>
        </row>
        <row r="4200">
          <cell r="K4200" t="str">
            <v>00111113P.2</v>
          </cell>
        </row>
        <row r="4201">
          <cell r="K4201" t="str">
            <v>00111113P.2</v>
          </cell>
        </row>
        <row r="4202">
          <cell r="K4202" t="str">
            <v>00111113P.2</v>
          </cell>
        </row>
        <row r="4203">
          <cell r="K4203" t="str">
            <v>00111113P.2</v>
          </cell>
        </row>
        <row r="4204">
          <cell r="K4204" t="str">
            <v>00111113P.2</v>
          </cell>
        </row>
        <row r="4205">
          <cell r="K4205" t="str">
            <v>00111113P.2</v>
          </cell>
        </row>
        <row r="4206">
          <cell r="K4206" t="str">
            <v>00111113P.2</v>
          </cell>
        </row>
        <row r="4207">
          <cell r="K4207" t="str">
            <v>00111113P.2</v>
          </cell>
        </row>
        <row r="4208">
          <cell r="K4208" t="str">
            <v>00111113P.2</v>
          </cell>
        </row>
        <row r="4209">
          <cell r="K4209" t="str">
            <v>00111113P.2</v>
          </cell>
        </row>
        <row r="4210">
          <cell r="K4210" t="str">
            <v>00111113P.2</v>
          </cell>
        </row>
        <row r="4211">
          <cell r="K4211" t="str">
            <v>00111113P.2</v>
          </cell>
        </row>
        <row r="4212">
          <cell r="K4212" t="str">
            <v>00111113P.2</v>
          </cell>
        </row>
        <row r="4213">
          <cell r="K4213" t="str">
            <v>00111113P.2</v>
          </cell>
        </row>
        <row r="4214">
          <cell r="K4214" t="str">
            <v>00111113P.2</v>
          </cell>
        </row>
        <row r="4215">
          <cell r="K4215" t="str">
            <v>00111113P.2</v>
          </cell>
        </row>
        <row r="4216">
          <cell r="K4216" t="str">
            <v>00111113P.2</v>
          </cell>
        </row>
        <row r="4217">
          <cell r="K4217" t="str">
            <v>00111114P.2</v>
          </cell>
        </row>
        <row r="4218">
          <cell r="K4218" t="str">
            <v>00111114P.2</v>
          </cell>
        </row>
        <row r="4219">
          <cell r="K4219" t="str">
            <v>00111114P.2</v>
          </cell>
        </row>
        <row r="4220">
          <cell r="K4220" t="str">
            <v>00111114P.2</v>
          </cell>
        </row>
        <row r="4221">
          <cell r="K4221" t="str">
            <v>00111114P.2</v>
          </cell>
        </row>
        <row r="4222">
          <cell r="K4222" t="str">
            <v>00111115P.2</v>
          </cell>
        </row>
        <row r="4223">
          <cell r="K4223" t="str">
            <v>00111115P.2</v>
          </cell>
        </row>
        <row r="4224">
          <cell r="K4224" t="str">
            <v>00111115P.2</v>
          </cell>
        </row>
        <row r="4225">
          <cell r="K4225" t="str">
            <v>00111115P.2</v>
          </cell>
        </row>
        <row r="4226">
          <cell r="K4226" t="str">
            <v>00111115P.2</v>
          </cell>
        </row>
        <row r="4227">
          <cell r="K4227" t="str">
            <v>00111115P.2</v>
          </cell>
        </row>
        <row r="4228">
          <cell r="K4228" t="str">
            <v>00111115P.2</v>
          </cell>
        </row>
        <row r="4229">
          <cell r="K4229" t="str">
            <v>00111115P.2</v>
          </cell>
        </row>
        <row r="4230">
          <cell r="K4230" t="str">
            <v>00111115P.2</v>
          </cell>
        </row>
        <row r="4231">
          <cell r="K4231" t="str">
            <v>00111115P.2</v>
          </cell>
        </row>
        <row r="4232">
          <cell r="K4232" t="str">
            <v>00111116P.2</v>
          </cell>
        </row>
        <row r="4233">
          <cell r="K4233" t="str">
            <v>00111116P.2</v>
          </cell>
        </row>
        <row r="4234">
          <cell r="K4234" t="str">
            <v>00111116P.2</v>
          </cell>
        </row>
        <row r="4235">
          <cell r="K4235" t="str">
            <v>00111116P.2</v>
          </cell>
        </row>
        <row r="4236">
          <cell r="K4236" t="str">
            <v>00111116P.2</v>
          </cell>
        </row>
        <row r="4237">
          <cell r="K4237" t="str">
            <v>00111116P.2</v>
          </cell>
        </row>
        <row r="4238">
          <cell r="K4238" t="str">
            <v>00111116P.2</v>
          </cell>
        </row>
        <row r="4239">
          <cell r="K4239" t="str">
            <v>00111116P.2</v>
          </cell>
        </row>
        <row r="4240">
          <cell r="K4240" t="str">
            <v>00111116P.2</v>
          </cell>
        </row>
        <row r="4241">
          <cell r="K4241" t="str">
            <v>00111116P.2</v>
          </cell>
        </row>
        <row r="4242">
          <cell r="K4242" t="str">
            <v>00111117P.2</v>
          </cell>
        </row>
        <row r="4243">
          <cell r="K4243" t="str">
            <v>00111117P.2</v>
          </cell>
        </row>
        <row r="4244">
          <cell r="K4244" t="str">
            <v>00111117P.2</v>
          </cell>
        </row>
        <row r="4245">
          <cell r="K4245" t="str">
            <v>00111117P.2</v>
          </cell>
        </row>
        <row r="4246">
          <cell r="K4246" t="str">
            <v>00111117P.2</v>
          </cell>
        </row>
        <row r="4247">
          <cell r="K4247" t="str">
            <v>00111117P.2</v>
          </cell>
        </row>
        <row r="4248">
          <cell r="K4248" t="str">
            <v>00111117P.2</v>
          </cell>
        </row>
        <row r="4249">
          <cell r="K4249" t="str">
            <v>00111117P.2</v>
          </cell>
        </row>
        <row r="4250">
          <cell r="K4250" t="str">
            <v>00111117P.2</v>
          </cell>
        </row>
        <row r="4251">
          <cell r="K4251" t="str">
            <v>00111117P.2</v>
          </cell>
        </row>
        <row r="4252">
          <cell r="K4252" t="str">
            <v>00111117P.2</v>
          </cell>
        </row>
        <row r="4253">
          <cell r="K4253" t="str">
            <v>00111117P.2</v>
          </cell>
        </row>
        <row r="4254">
          <cell r="K4254" t="str">
            <v>00111118P.2</v>
          </cell>
        </row>
        <row r="4255">
          <cell r="K4255" t="str">
            <v>00111118P.2</v>
          </cell>
        </row>
        <row r="4256">
          <cell r="K4256" t="str">
            <v>00111118P.2</v>
          </cell>
        </row>
        <row r="4257">
          <cell r="K4257" t="str">
            <v>00111118P.2</v>
          </cell>
        </row>
        <row r="4258">
          <cell r="K4258" t="str">
            <v>00111118P.2</v>
          </cell>
        </row>
        <row r="4259">
          <cell r="K4259" t="str">
            <v>00111118P.2</v>
          </cell>
        </row>
        <row r="4260">
          <cell r="K4260" t="str">
            <v>00111118P.2</v>
          </cell>
        </row>
        <row r="4261">
          <cell r="K4261" t="str">
            <v>00111118P.2</v>
          </cell>
        </row>
        <row r="4262">
          <cell r="K4262" t="str">
            <v>00111119P.2</v>
          </cell>
        </row>
        <row r="4263">
          <cell r="K4263" t="str">
            <v>00111119P.2</v>
          </cell>
        </row>
        <row r="4264">
          <cell r="K4264" t="str">
            <v>00111120P.2</v>
          </cell>
        </row>
        <row r="4265">
          <cell r="K4265" t="str">
            <v>00111120P.2</v>
          </cell>
        </row>
        <row r="4266">
          <cell r="K4266" t="str">
            <v>00111120P.2</v>
          </cell>
        </row>
        <row r="4267">
          <cell r="K4267" t="str">
            <v>00111120P.2</v>
          </cell>
        </row>
        <row r="4268">
          <cell r="K4268" t="str">
            <v>00111120P.2</v>
          </cell>
        </row>
        <row r="4269">
          <cell r="K4269" t="str">
            <v>00111120P.2</v>
          </cell>
        </row>
        <row r="4270">
          <cell r="K4270" t="str">
            <v>00111120P.2</v>
          </cell>
        </row>
        <row r="4271">
          <cell r="K4271" t="str">
            <v>00111120P.2</v>
          </cell>
        </row>
        <row r="4272">
          <cell r="K4272" t="str">
            <v>00111121P.2</v>
          </cell>
        </row>
        <row r="4273">
          <cell r="K4273" t="str">
            <v>00111121P.2</v>
          </cell>
        </row>
        <row r="4274">
          <cell r="K4274" t="str">
            <v>00111121P.2</v>
          </cell>
        </row>
        <row r="4275">
          <cell r="K4275" t="str">
            <v>00111121P.2</v>
          </cell>
        </row>
        <row r="4276">
          <cell r="K4276" t="str">
            <v>00111121P.2</v>
          </cell>
        </row>
        <row r="4277">
          <cell r="K4277" t="str">
            <v>00111121P.2</v>
          </cell>
        </row>
        <row r="4278">
          <cell r="K4278" t="str">
            <v>00111121P.2</v>
          </cell>
        </row>
        <row r="4279">
          <cell r="K4279" t="str">
            <v>00111121P.2</v>
          </cell>
        </row>
        <row r="4280">
          <cell r="K4280" t="str">
            <v>00111121P.2</v>
          </cell>
        </row>
        <row r="4281">
          <cell r="K4281" t="str">
            <v>00111121P.2</v>
          </cell>
        </row>
        <row r="4282">
          <cell r="K4282" t="str">
            <v>00111121P.2</v>
          </cell>
        </row>
        <row r="4283">
          <cell r="K4283" t="str">
            <v>00111121P.2</v>
          </cell>
        </row>
        <row r="4284">
          <cell r="K4284" t="str">
            <v>00111121P.2</v>
          </cell>
        </row>
        <row r="4285">
          <cell r="K4285" t="str">
            <v>00111122P.2</v>
          </cell>
        </row>
        <row r="4286">
          <cell r="K4286" t="str">
            <v>00111122P.2</v>
          </cell>
        </row>
        <row r="4287">
          <cell r="K4287" t="str">
            <v>00111122P.2</v>
          </cell>
        </row>
        <row r="4288">
          <cell r="K4288" t="str">
            <v>00111122P.2</v>
          </cell>
        </row>
        <row r="4289">
          <cell r="K4289" t="str">
            <v>00111122P.2</v>
          </cell>
        </row>
        <row r="4290">
          <cell r="K4290" t="str">
            <v>00111122P.2</v>
          </cell>
        </row>
        <row r="4291">
          <cell r="K4291" t="str">
            <v>00111122P.2</v>
          </cell>
        </row>
        <row r="4292">
          <cell r="K4292" t="str">
            <v>00111122P.2</v>
          </cell>
        </row>
        <row r="4293">
          <cell r="K4293" t="str">
            <v>00111122P.2</v>
          </cell>
        </row>
        <row r="4294">
          <cell r="K4294" t="str">
            <v>00111122P.2</v>
          </cell>
        </row>
        <row r="4295">
          <cell r="K4295" t="str">
            <v>00111122P.2</v>
          </cell>
        </row>
        <row r="4296">
          <cell r="K4296" t="str">
            <v>00111122P.2</v>
          </cell>
        </row>
        <row r="4297">
          <cell r="K4297" t="str">
            <v>00111122P.2</v>
          </cell>
        </row>
        <row r="4298">
          <cell r="K4298" t="str">
            <v>00111122P.2</v>
          </cell>
        </row>
        <row r="4299">
          <cell r="K4299" t="str">
            <v>00111122P.2</v>
          </cell>
        </row>
        <row r="4300">
          <cell r="K4300" t="str">
            <v>00111122P.2</v>
          </cell>
        </row>
        <row r="4301">
          <cell r="K4301" t="str">
            <v>00111122P.2</v>
          </cell>
        </row>
        <row r="4302">
          <cell r="K4302" t="str">
            <v>00111122P.2</v>
          </cell>
        </row>
        <row r="4303">
          <cell r="K4303" t="str">
            <v>00111122P.2</v>
          </cell>
        </row>
        <row r="4304">
          <cell r="K4304" t="str">
            <v>00111122P.2</v>
          </cell>
        </row>
        <row r="4305">
          <cell r="K4305" t="str">
            <v>00111123P.2</v>
          </cell>
        </row>
        <row r="4306">
          <cell r="K4306" t="str">
            <v>00111123P.2</v>
          </cell>
        </row>
        <row r="4307">
          <cell r="K4307" t="str">
            <v>00111123P.2</v>
          </cell>
        </row>
        <row r="4308">
          <cell r="K4308" t="str">
            <v>00111123P.2</v>
          </cell>
        </row>
        <row r="4309">
          <cell r="K4309" t="str">
            <v>00111123P.2</v>
          </cell>
        </row>
        <row r="4310">
          <cell r="K4310" t="str">
            <v>00111123P.2</v>
          </cell>
        </row>
        <row r="4311">
          <cell r="K4311" t="str">
            <v>00111123P.2</v>
          </cell>
        </row>
        <row r="4312">
          <cell r="K4312" t="str">
            <v>00111123P.2</v>
          </cell>
        </row>
        <row r="4313">
          <cell r="K4313" t="str">
            <v>00111123P.2</v>
          </cell>
        </row>
        <row r="4314">
          <cell r="K4314" t="str">
            <v>00111123P.2</v>
          </cell>
        </row>
        <row r="4315">
          <cell r="K4315" t="str">
            <v>00111123P.2</v>
          </cell>
        </row>
        <row r="4316">
          <cell r="K4316" t="str">
            <v>00111123P.2</v>
          </cell>
        </row>
        <row r="4317">
          <cell r="K4317" t="str">
            <v>00111124P.2</v>
          </cell>
        </row>
        <row r="4318">
          <cell r="K4318" t="str">
            <v>00111124P.2</v>
          </cell>
        </row>
        <row r="4319">
          <cell r="K4319" t="str">
            <v>00111124P.2</v>
          </cell>
        </row>
        <row r="4320">
          <cell r="K4320" t="str">
            <v>00111124P.2</v>
          </cell>
        </row>
        <row r="4321">
          <cell r="K4321" t="str">
            <v>00111124P.2</v>
          </cell>
        </row>
        <row r="4322">
          <cell r="K4322" t="str">
            <v>00111124P.2</v>
          </cell>
        </row>
        <row r="4323">
          <cell r="K4323" t="str">
            <v>00111124P.2</v>
          </cell>
        </row>
        <row r="4324">
          <cell r="K4324" t="str">
            <v>00111124P.2</v>
          </cell>
        </row>
        <row r="4325">
          <cell r="K4325" t="str">
            <v>00111124P.2</v>
          </cell>
        </row>
        <row r="4326">
          <cell r="K4326" t="str">
            <v>00111124P.2</v>
          </cell>
        </row>
        <row r="4327">
          <cell r="K4327" t="str">
            <v>00111125P.2</v>
          </cell>
        </row>
        <row r="4328">
          <cell r="K4328" t="str">
            <v>00111125P.2</v>
          </cell>
        </row>
        <row r="4329">
          <cell r="K4329" t="str">
            <v>00111125P.2</v>
          </cell>
        </row>
        <row r="4330">
          <cell r="K4330" t="str">
            <v>00111125P.2</v>
          </cell>
        </row>
        <row r="4331">
          <cell r="K4331" t="str">
            <v>00111125P.2</v>
          </cell>
        </row>
        <row r="4332">
          <cell r="K4332" t="str">
            <v>00111125P.2</v>
          </cell>
        </row>
        <row r="4333">
          <cell r="K4333" t="str">
            <v>00111125P.2</v>
          </cell>
        </row>
        <row r="4334">
          <cell r="K4334" t="str">
            <v>00111126P.2</v>
          </cell>
        </row>
        <row r="4335">
          <cell r="K4335" t="str">
            <v>00111126P.2</v>
          </cell>
        </row>
        <row r="4336">
          <cell r="K4336" t="str">
            <v>00111126P.2</v>
          </cell>
        </row>
        <row r="4337">
          <cell r="K4337" t="str">
            <v>00111126P.2</v>
          </cell>
        </row>
        <row r="4338">
          <cell r="K4338" t="str">
            <v>00111126P.2</v>
          </cell>
        </row>
        <row r="4339">
          <cell r="K4339" t="str">
            <v>00111126P.2</v>
          </cell>
        </row>
        <row r="4340">
          <cell r="K4340" t="str">
            <v>00111127P.2</v>
          </cell>
        </row>
        <row r="4341">
          <cell r="K4341" t="str">
            <v>00111127P.2</v>
          </cell>
        </row>
        <row r="4342">
          <cell r="K4342" t="str">
            <v>00111127P.2</v>
          </cell>
        </row>
        <row r="4343">
          <cell r="K4343" t="str">
            <v>00111127P.2</v>
          </cell>
        </row>
        <row r="4344">
          <cell r="K4344" t="str">
            <v>00111127P.2</v>
          </cell>
        </row>
        <row r="4345">
          <cell r="K4345" t="str">
            <v>00111127P.2</v>
          </cell>
        </row>
        <row r="4346">
          <cell r="K4346" t="str">
            <v>00111127P.2</v>
          </cell>
        </row>
        <row r="4347">
          <cell r="K4347" t="str">
            <v>00111127P.2</v>
          </cell>
        </row>
        <row r="4348">
          <cell r="K4348" t="str">
            <v>00111128P.2</v>
          </cell>
        </row>
        <row r="4349">
          <cell r="K4349" t="str">
            <v>00111128P.2</v>
          </cell>
        </row>
        <row r="4350">
          <cell r="K4350" t="str">
            <v>00111128P.2</v>
          </cell>
        </row>
        <row r="4351">
          <cell r="K4351" t="str">
            <v>00111128P.2</v>
          </cell>
        </row>
        <row r="4352">
          <cell r="K4352" t="str">
            <v>00111128P.2</v>
          </cell>
        </row>
        <row r="4353">
          <cell r="K4353" t="str">
            <v>00111128P.2</v>
          </cell>
        </row>
        <row r="4354">
          <cell r="K4354" t="str">
            <v>00111128P.2</v>
          </cell>
        </row>
        <row r="4355">
          <cell r="K4355" t="str">
            <v>00111128P.2</v>
          </cell>
        </row>
        <row r="4356">
          <cell r="K4356" t="str">
            <v>00111128P.2</v>
          </cell>
        </row>
        <row r="4357">
          <cell r="K4357" t="str">
            <v>00111128P.2</v>
          </cell>
        </row>
        <row r="4358">
          <cell r="K4358" t="str">
            <v>00111128P.2</v>
          </cell>
        </row>
        <row r="4359">
          <cell r="K4359" t="str">
            <v>00111128P.2</v>
          </cell>
        </row>
        <row r="4360">
          <cell r="K4360" t="str">
            <v>00111128P.2</v>
          </cell>
        </row>
        <row r="4361">
          <cell r="K4361" t="str">
            <v>00111128P.2</v>
          </cell>
        </row>
        <row r="4362">
          <cell r="K4362" t="str">
            <v>00111128P.2</v>
          </cell>
        </row>
        <row r="4363">
          <cell r="K4363" t="str">
            <v>00111128P.2</v>
          </cell>
        </row>
        <row r="4364">
          <cell r="K4364" t="str">
            <v>00111128P.2</v>
          </cell>
        </row>
        <row r="4365">
          <cell r="K4365" t="str">
            <v>00111129P.2</v>
          </cell>
        </row>
        <row r="4366">
          <cell r="K4366" t="str">
            <v>00111129P.2</v>
          </cell>
        </row>
        <row r="4367">
          <cell r="K4367" t="str">
            <v>00111129P.2</v>
          </cell>
        </row>
        <row r="4368">
          <cell r="K4368" t="str">
            <v>00111129P.2</v>
          </cell>
        </row>
        <row r="4369">
          <cell r="K4369" t="str">
            <v>00111129P.2</v>
          </cell>
        </row>
        <row r="4370">
          <cell r="K4370" t="str">
            <v>00111129P.2</v>
          </cell>
        </row>
        <row r="4371">
          <cell r="K4371" t="str">
            <v>00111129P.2</v>
          </cell>
        </row>
        <row r="4372">
          <cell r="K4372" t="str">
            <v>00111129P.2</v>
          </cell>
        </row>
        <row r="4373">
          <cell r="K4373" t="str">
            <v>00111129P.2</v>
          </cell>
        </row>
        <row r="4374">
          <cell r="K4374" t="str">
            <v>00111129P.2</v>
          </cell>
        </row>
        <row r="4375">
          <cell r="K4375" t="str">
            <v>00111129P.2</v>
          </cell>
        </row>
        <row r="4376">
          <cell r="K4376" t="str">
            <v>00111129P.2</v>
          </cell>
        </row>
        <row r="4377">
          <cell r="K4377" t="str">
            <v>00111130P.2</v>
          </cell>
        </row>
        <row r="4378">
          <cell r="K4378" t="str">
            <v>00111130P.2</v>
          </cell>
        </row>
        <row r="4379">
          <cell r="K4379" t="str">
            <v>00111130P.2</v>
          </cell>
        </row>
        <row r="4380">
          <cell r="K4380" t="str">
            <v>00111130P.2</v>
          </cell>
        </row>
        <row r="4381">
          <cell r="K4381" t="str">
            <v>00111130P.2</v>
          </cell>
        </row>
        <row r="4382">
          <cell r="K4382" t="str">
            <v>00111130P.2</v>
          </cell>
        </row>
        <row r="4383">
          <cell r="K4383" t="str">
            <v>00111130P.2</v>
          </cell>
        </row>
        <row r="4384">
          <cell r="K4384" t="str">
            <v>00111130P.2</v>
          </cell>
        </row>
        <row r="4385">
          <cell r="K4385" t="str">
            <v>00111130P.2</v>
          </cell>
        </row>
        <row r="4386">
          <cell r="K4386" t="str">
            <v>00111130P.2</v>
          </cell>
        </row>
        <row r="4387">
          <cell r="K4387" t="str">
            <v>00111130P.2</v>
          </cell>
        </row>
        <row r="4388">
          <cell r="K4388" t="str">
            <v>00111130P.2</v>
          </cell>
        </row>
        <row r="4389">
          <cell r="K4389" t="str">
            <v>00111130P.2</v>
          </cell>
        </row>
        <row r="4390">
          <cell r="K4390" t="str">
            <v>00111130P.2</v>
          </cell>
        </row>
        <row r="4391">
          <cell r="K4391" t="str">
            <v>00111130P.2</v>
          </cell>
        </row>
        <row r="4392">
          <cell r="K4392" t="str">
            <v>00111130P.2</v>
          </cell>
        </row>
        <row r="4393">
          <cell r="K4393" t="str">
            <v>00111130P.2</v>
          </cell>
        </row>
        <row r="4394">
          <cell r="K4394" t="str">
            <v>00111130P.2</v>
          </cell>
        </row>
        <row r="4395">
          <cell r="K4395" t="str">
            <v>00111130P.2</v>
          </cell>
        </row>
        <row r="4396">
          <cell r="K4396" t="str">
            <v>00111131P.2</v>
          </cell>
        </row>
        <row r="4397">
          <cell r="K4397" t="str">
            <v>00111131P.2</v>
          </cell>
        </row>
        <row r="4398">
          <cell r="K4398" t="str">
            <v>00111131P.2</v>
          </cell>
        </row>
        <row r="4399">
          <cell r="K4399" t="str">
            <v>00111131P.2</v>
          </cell>
        </row>
        <row r="4400">
          <cell r="K4400" t="str">
            <v>00111131P.2</v>
          </cell>
        </row>
        <row r="4401">
          <cell r="K4401" t="str">
            <v>00111131P.2</v>
          </cell>
        </row>
        <row r="4402">
          <cell r="K4402" t="str">
            <v>00111131P.2</v>
          </cell>
        </row>
        <row r="4403">
          <cell r="K4403" t="str">
            <v>00111131P.2</v>
          </cell>
        </row>
        <row r="4404">
          <cell r="K4404" t="str">
            <v>00111131P.2</v>
          </cell>
        </row>
        <row r="4405">
          <cell r="K4405" t="str">
            <v>00111131P.2</v>
          </cell>
        </row>
        <row r="4406">
          <cell r="K4406" t="str">
            <v>00111131P.2</v>
          </cell>
        </row>
        <row r="4407">
          <cell r="K4407" t="str">
            <v>00111131P.2</v>
          </cell>
        </row>
        <row r="4408">
          <cell r="K4408" t="str">
            <v>00111131P.2</v>
          </cell>
        </row>
        <row r="4409">
          <cell r="K4409" t="str">
            <v>00111131P.2</v>
          </cell>
        </row>
        <row r="4410">
          <cell r="K4410" t="str">
            <v>00111131P.2</v>
          </cell>
        </row>
        <row r="4411">
          <cell r="K4411" t="str">
            <v>00111131P.2</v>
          </cell>
        </row>
        <row r="4412">
          <cell r="K4412" t="str">
            <v>00111131P.2</v>
          </cell>
        </row>
        <row r="4413">
          <cell r="K4413" t="str">
            <v>00111131P.2</v>
          </cell>
        </row>
        <row r="4414">
          <cell r="K4414" t="str">
            <v>00111131P.2</v>
          </cell>
        </row>
        <row r="4415">
          <cell r="K4415" t="str">
            <v>00111131P.2</v>
          </cell>
        </row>
        <row r="4416">
          <cell r="K4416" t="str">
            <v>00111131P.2</v>
          </cell>
        </row>
        <row r="4417">
          <cell r="K4417" t="str">
            <v>00111132P.2</v>
          </cell>
        </row>
        <row r="4418">
          <cell r="K4418" t="str">
            <v>00111132P.2</v>
          </cell>
        </row>
        <row r="4419">
          <cell r="K4419" t="str">
            <v>00111132P.2</v>
          </cell>
        </row>
        <row r="4420">
          <cell r="K4420" t="str">
            <v>00111132P.2</v>
          </cell>
        </row>
        <row r="4421">
          <cell r="K4421" t="str">
            <v>00111132P.2</v>
          </cell>
        </row>
        <row r="4422">
          <cell r="K4422" t="str">
            <v>00111132P.2</v>
          </cell>
        </row>
        <row r="4423">
          <cell r="K4423" t="str">
            <v>00111132P.2</v>
          </cell>
        </row>
        <row r="4424">
          <cell r="K4424" t="str">
            <v>00111132P.2</v>
          </cell>
        </row>
        <row r="4425">
          <cell r="K4425" t="str">
            <v>00111132P.2</v>
          </cell>
        </row>
        <row r="4426">
          <cell r="K4426" t="str">
            <v>00111132P.2</v>
          </cell>
        </row>
        <row r="4427">
          <cell r="K4427" t="str">
            <v>00111132P.2</v>
          </cell>
        </row>
        <row r="4428">
          <cell r="K4428" t="str">
            <v>00111132P.2</v>
          </cell>
        </row>
        <row r="4429">
          <cell r="K4429" t="str">
            <v>00111132P.2</v>
          </cell>
        </row>
        <row r="4430">
          <cell r="K4430" t="str">
            <v>00111132P.2</v>
          </cell>
        </row>
        <row r="4431">
          <cell r="K4431" t="str">
            <v>00111132P.2</v>
          </cell>
        </row>
        <row r="4432">
          <cell r="K4432" t="str">
            <v>00111133P.2</v>
          </cell>
        </row>
        <row r="4433">
          <cell r="K4433" t="str">
            <v>00111133P.2</v>
          </cell>
        </row>
        <row r="4434">
          <cell r="K4434" t="str">
            <v>00111133P.2</v>
          </cell>
        </row>
        <row r="4435">
          <cell r="K4435" t="str">
            <v>00111133P.2</v>
          </cell>
        </row>
        <row r="4436">
          <cell r="K4436" t="str">
            <v>00111133P.2</v>
          </cell>
        </row>
        <row r="4437">
          <cell r="K4437" t="str">
            <v>00111133P.2</v>
          </cell>
        </row>
        <row r="4438">
          <cell r="K4438" t="str">
            <v>00111133P.2</v>
          </cell>
        </row>
        <row r="4439">
          <cell r="K4439" t="str">
            <v>00111133P.2</v>
          </cell>
        </row>
        <row r="4440">
          <cell r="K4440" t="str">
            <v>00111133P.2</v>
          </cell>
        </row>
        <row r="4441">
          <cell r="K4441" t="str">
            <v>00111133P.2</v>
          </cell>
        </row>
        <row r="4442">
          <cell r="K4442" t="str">
            <v>00111133P.2</v>
          </cell>
        </row>
        <row r="4443">
          <cell r="K4443" t="str">
            <v>00111133P.2</v>
          </cell>
        </row>
        <row r="4444">
          <cell r="K4444" t="str">
            <v>00111134P.2</v>
          </cell>
        </row>
        <row r="4445">
          <cell r="K4445" t="str">
            <v>00111134P.2</v>
          </cell>
        </row>
        <row r="4446">
          <cell r="K4446" t="str">
            <v>00111134P.2</v>
          </cell>
        </row>
        <row r="4447">
          <cell r="K4447" t="str">
            <v>00111134P.2</v>
          </cell>
        </row>
        <row r="4448">
          <cell r="K4448" t="str">
            <v>00111134P.2</v>
          </cell>
        </row>
        <row r="4449">
          <cell r="K4449" t="str">
            <v>00111134P.2</v>
          </cell>
        </row>
        <row r="4450">
          <cell r="K4450" t="str">
            <v>00111134P.2</v>
          </cell>
        </row>
        <row r="4451">
          <cell r="K4451" t="str">
            <v>00111134P.2</v>
          </cell>
        </row>
        <row r="4452">
          <cell r="K4452" t="str">
            <v>00111134P.2</v>
          </cell>
        </row>
        <row r="4453">
          <cell r="K4453" t="str">
            <v>00111134P.2</v>
          </cell>
        </row>
        <row r="4454">
          <cell r="K4454" t="str">
            <v>00111134P.2</v>
          </cell>
        </row>
        <row r="4455">
          <cell r="K4455" t="str">
            <v>00111134P.2</v>
          </cell>
        </row>
        <row r="4456">
          <cell r="K4456" t="str">
            <v>00111134P.2</v>
          </cell>
        </row>
        <row r="4457">
          <cell r="K4457" t="str">
            <v>00111134P.2</v>
          </cell>
        </row>
        <row r="4458">
          <cell r="K4458" t="str">
            <v>00111135P.2</v>
          </cell>
        </row>
        <row r="4459">
          <cell r="K4459" t="str">
            <v>00111135P.2</v>
          </cell>
        </row>
        <row r="4460">
          <cell r="K4460" t="str">
            <v>00111135P.2</v>
          </cell>
        </row>
        <row r="4461">
          <cell r="K4461" t="str">
            <v>00111135P.2</v>
          </cell>
        </row>
        <row r="4462">
          <cell r="K4462" t="str">
            <v>00111135P.2</v>
          </cell>
        </row>
        <row r="4463">
          <cell r="K4463" t="str">
            <v>00111135P.2</v>
          </cell>
        </row>
        <row r="4464">
          <cell r="K4464" t="str">
            <v>00111135P.2</v>
          </cell>
        </row>
        <row r="4465">
          <cell r="K4465" t="str">
            <v>00111135P.2</v>
          </cell>
        </row>
        <row r="4466">
          <cell r="K4466" t="str">
            <v>00111135P.2</v>
          </cell>
        </row>
        <row r="4467">
          <cell r="K4467" t="str">
            <v>00111135P.2</v>
          </cell>
        </row>
        <row r="4468">
          <cell r="K4468" t="str">
            <v>00111135P.2</v>
          </cell>
        </row>
        <row r="4469">
          <cell r="K4469" t="str">
            <v>00111135P.2</v>
          </cell>
        </row>
        <row r="4470">
          <cell r="K4470" t="str">
            <v>00111136P.2</v>
          </cell>
        </row>
        <row r="4471">
          <cell r="K4471" t="str">
            <v>00111136P.2</v>
          </cell>
        </row>
        <row r="4472">
          <cell r="K4472" t="str">
            <v>00111136P.2</v>
          </cell>
        </row>
        <row r="4473">
          <cell r="K4473" t="str">
            <v>00111136P.2</v>
          </cell>
        </row>
        <row r="4474">
          <cell r="K4474" t="str">
            <v>00111136P.2</v>
          </cell>
        </row>
        <row r="4475">
          <cell r="K4475" t="str">
            <v>00111136P.2</v>
          </cell>
        </row>
        <row r="4476">
          <cell r="K4476" t="str">
            <v>00111136P.2</v>
          </cell>
        </row>
        <row r="4477">
          <cell r="K4477" t="str">
            <v>00111136P.2</v>
          </cell>
        </row>
        <row r="4478">
          <cell r="K4478" t="str">
            <v>00111136P.2</v>
          </cell>
        </row>
        <row r="4479">
          <cell r="K4479" t="str">
            <v>00111136P.2</v>
          </cell>
        </row>
        <row r="4480">
          <cell r="K4480" t="str">
            <v>00111136P.2</v>
          </cell>
        </row>
        <row r="4481">
          <cell r="K4481" t="str">
            <v>00111136P.2</v>
          </cell>
        </row>
        <row r="4482">
          <cell r="K4482" t="str">
            <v>00111136P.2</v>
          </cell>
        </row>
        <row r="4483">
          <cell r="K4483" t="str">
            <v>00111136P.2</v>
          </cell>
        </row>
        <row r="4484">
          <cell r="K4484" t="str">
            <v>00111143P.2</v>
          </cell>
        </row>
        <row r="4485">
          <cell r="K4485" t="str">
            <v>00111143P.2</v>
          </cell>
        </row>
        <row r="4486">
          <cell r="K4486" t="str">
            <v>00111143P.2</v>
          </cell>
        </row>
        <row r="4487">
          <cell r="K4487" t="str">
            <v>00111145P.2</v>
          </cell>
        </row>
        <row r="4488">
          <cell r="K4488" t="str">
            <v>00111145P.2</v>
          </cell>
        </row>
        <row r="4489">
          <cell r="K4489" t="str">
            <v>00111145P.2</v>
          </cell>
        </row>
        <row r="4490">
          <cell r="K4490" t="str">
            <v>00111145P.2</v>
          </cell>
        </row>
        <row r="4491">
          <cell r="K4491" t="str">
            <v>00111145P.2</v>
          </cell>
        </row>
        <row r="4492">
          <cell r="K4492" t="str">
            <v>00111145P.2</v>
          </cell>
        </row>
        <row r="4493">
          <cell r="K4493" t="str">
            <v>00111145P.2</v>
          </cell>
        </row>
        <row r="4494">
          <cell r="K4494" t="str">
            <v>00111145P.2</v>
          </cell>
        </row>
        <row r="4495">
          <cell r="K4495" t="str">
            <v>00111145P.2</v>
          </cell>
        </row>
        <row r="4496">
          <cell r="K4496" t="str">
            <v>00111145P.2</v>
          </cell>
        </row>
        <row r="4497">
          <cell r="K4497" t="str">
            <v>00111145P.2</v>
          </cell>
        </row>
        <row r="4498">
          <cell r="K4498" t="str">
            <v>00111145P.2</v>
          </cell>
        </row>
        <row r="4499">
          <cell r="K4499" t="str">
            <v>00111145P.2</v>
          </cell>
        </row>
        <row r="4500">
          <cell r="K4500" t="str">
            <v>00111145P.2</v>
          </cell>
        </row>
        <row r="4501">
          <cell r="K4501" t="str">
            <v>00111145P.2</v>
          </cell>
        </row>
        <row r="4502">
          <cell r="K4502" t="str">
            <v>00111145P.2</v>
          </cell>
        </row>
        <row r="4503">
          <cell r="K4503" t="str">
            <v>00111153P.2</v>
          </cell>
        </row>
        <row r="4504">
          <cell r="K4504" t="str">
            <v>00111153P.2</v>
          </cell>
        </row>
        <row r="4505">
          <cell r="K4505" t="str">
            <v>00111153P.2</v>
          </cell>
        </row>
        <row r="4506">
          <cell r="K4506" t="str">
            <v>00111153P.2</v>
          </cell>
        </row>
        <row r="4507">
          <cell r="K4507" t="str">
            <v>00111153P.2</v>
          </cell>
        </row>
        <row r="4508">
          <cell r="K4508" t="str">
            <v>00111157P.2</v>
          </cell>
        </row>
        <row r="4509">
          <cell r="K4509" t="str">
            <v>00111157P.2</v>
          </cell>
        </row>
        <row r="4510">
          <cell r="K4510" t="str">
            <v>00111157P.2</v>
          </cell>
        </row>
        <row r="4511">
          <cell r="K4511" t="str">
            <v>00111157P.2</v>
          </cell>
        </row>
        <row r="4512">
          <cell r="K4512" t="str">
            <v>00111157P.2</v>
          </cell>
        </row>
        <row r="4513">
          <cell r="K4513" t="str">
            <v>00111157P.2</v>
          </cell>
        </row>
        <row r="4514">
          <cell r="K4514" t="str">
            <v>00111157P.2</v>
          </cell>
        </row>
        <row r="4515">
          <cell r="K4515" t="str">
            <v>00111159P.2</v>
          </cell>
        </row>
        <row r="4516">
          <cell r="K4516" t="str">
            <v>00111159P.2</v>
          </cell>
        </row>
        <row r="4517">
          <cell r="K4517" t="str">
            <v>00111159P.2</v>
          </cell>
        </row>
        <row r="4518">
          <cell r="K4518" t="str">
            <v>00111159P.2</v>
          </cell>
        </row>
        <row r="4519">
          <cell r="K4519" t="str">
            <v>00111159P.2</v>
          </cell>
        </row>
        <row r="4520">
          <cell r="K4520" t="str">
            <v>00111159P.2</v>
          </cell>
        </row>
        <row r="4521">
          <cell r="K4521" t="str">
            <v>00111157P.2</v>
          </cell>
        </row>
        <row r="4522">
          <cell r="K4522" t="str">
            <v>00111157P.2</v>
          </cell>
        </row>
        <row r="4523">
          <cell r="K4523" t="str">
            <v>00111157P.2</v>
          </cell>
        </row>
        <row r="4524">
          <cell r="K4524" t="str">
            <v>00111128P.2</v>
          </cell>
        </row>
        <row r="4525">
          <cell r="K4525" t="str">
            <v>00111128P.2</v>
          </cell>
        </row>
        <row r="4526">
          <cell r="K4526" t="str">
            <v>00111128P.2</v>
          </cell>
        </row>
        <row r="4527">
          <cell r="K4527" t="str">
            <v>00111128P.2</v>
          </cell>
        </row>
        <row r="4528">
          <cell r="K4528" t="str">
            <v>00111128P.2</v>
          </cell>
        </row>
        <row r="4529">
          <cell r="K4529" t="str">
            <v>00111128P.2</v>
          </cell>
        </row>
        <row r="4530">
          <cell r="K4530" t="str">
            <v>00111128P.2</v>
          </cell>
        </row>
        <row r="4531">
          <cell r="K4531" t="str">
            <v>00111128P.2</v>
          </cell>
        </row>
        <row r="4532">
          <cell r="K4532" t="str">
            <v>00111128P.2</v>
          </cell>
        </row>
        <row r="4533">
          <cell r="K4533" t="str">
            <v>00111128P.2</v>
          </cell>
        </row>
        <row r="4534">
          <cell r="K4534" t="str">
            <v>00111128P.2</v>
          </cell>
        </row>
        <row r="4535">
          <cell r="K4535" t="str">
            <v>00111128P.2</v>
          </cell>
        </row>
        <row r="4536">
          <cell r="K4536" t="str">
            <v>00111128P.2</v>
          </cell>
        </row>
        <row r="4537">
          <cell r="K4537" t="str">
            <v>00111128P.2</v>
          </cell>
        </row>
        <row r="4538">
          <cell r="K4538" t="str">
            <v>00111128P.2</v>
          </cell>
        </row>
        <row r="4539">
          <cell r="K4539" t="str">
            <v>00111128P.2</v>
          </cell>
        </row>
        <row r="4540">
          <cell r="K4540" t="str">
            <v>00111128P.2</v>
          </cell>
        </row>
        <row r="4541">
          <cell r="K4541" t="str">
            <v>00111128P.2</v>
          </cell>
        </row>
        <row r="4542">
          <cell r="K4542" t="str">
            <v>00111128P.2</v>
          </cell>
        </row>
        <row r="4543">
          <cell r="K4543" t="str">
            <v>00111128P.2</v>
          </cell>
        </row>
        <row r="4544">
          <cell r="K4544" t="str">
            <v>00111128P.2</v>
          </cell>
        </row>
        <row r="4545">
          <cell r="K4545" t="str">
            <v>00111128P.2</v>
          </cell>
        </row>
        <row r="4546">
          <cell r="K4546" t="str">
            <v>00111120P.2</v>
          </cell>
        </row>
        <row r="4547">
          <cell r="K4547" t="str">
            <v>00111121P.2</v>
          </cell>
        </row>
        <row r="4548">
          <cell r="K4548" t="str">
            <v>00111125P.2</v>
          </cell>
        </row>
        <row r="4549">
          <cell r="K4549" t="str">
            <v>00111130P.2</v>
          </cell>
        </row>
        <row r="4550">
          <cell r="K4550" t="str">
            <v>00111136P.2</v>
          </cell>
        </row>
        <row r="4551">
          <cell r="K4551" t="str">
            <v>00111141P.2</v>
          </cell>
        </row>
        <row r="4552">
          <cell r="K4552" t="str">
            <v>00111154P.2</v>
          </cell>
        </row>
        <row r="4553">
          <cell r="K4553" t="str">
            <v>00111131P.2</v>
          </cell>
        </row>
        <row r="4554">
          <cell r="K4554" t="str">
            <v>00111130P.2</v>
          </cell>
        </row>
        <row r="4555">
          <cell r="K4555" t="str">
            <v>00111124P.2</v>
          </cell>
        </row>
        <row r="4556">
          <cell r="K4556" t="str">
            <v>00111131P.2</v>
          </cell>
        </row>
        <row r="4557">
          <cell r="K4557" t="str">
            <v>00111131P.2</v>
          </cell>
        </row>
        <row r="4558">
          <cell r="K4558" t="str">
            <v>00111131P.2</v>
          </cell>
        </row>
        <row r="4559">
          <cell r="K4559" t="str">
            <v>00111103P.2</v>
          </cell>
        </row>
        <row r="4560">
          <cell r="K4560" t="str">
            <v>00111159P.2</v>
          </cell>
        </row>
        <row r="4561">
          <cell r="K4561" t="str">
            <v>00111125P.2</v>
          </cell>
        </row>
        <row r="4562">
          <cell r="K4562" t="str">
            <v>00111125P.2</v>
          </cell>
        </row>
        <row r="4563">
          <cell r="K4563" t="str">
            <v>00111125P.2</v>
          </cell>
        </row>
        <row r="4564">
          <cell r="K4564" t="str">
            <v>00111125P.2</v>
          </cell>
        </row>
        <row r="4565">
          <cell r="K4565" t="str">
            <v>00111125P.2</v>
          </cell>
        </row>
        <row r="4566">
          <cell r="K4566" t="str">
            <v>00111125P.2</v>
          </cell>
        </row>
        <row r="4567">
          <cell r="K4567" t="str">
            <v>00111125P.2</v>
          </cell>
        </row>
        <row r="4568">
          <cell r="K4568" t="str">
            <v>00111125P.2</v>
          </cell>
        </row>
        <row r="4569">
          <cell r="K4569" t="str">
            <v>00111125P.2</v>
          </cell>
        </row>
        <row r="4570">
          <cell r="K4570" t="str">
            <v>00111125P.2</v>
          </cell>
        </row>
        <row r="4571">
          <cell r="K4571" t="str">
            <v>00111125P.2</v>
          </cell>
        </row>
        <row r="4572">
          <cell r="K4572" t="str">
            <v>00111125P.2</v>
          </cell>
        </row>
        <row r="4573">
          <cell r="K4573" t="str">
            <v>00111125P.2</v>
          </cell>
        </row>
        <row r="4574">
          <cell r="K4574" t="str">
            <v>00111126P.2</v>
          </cell>
        </row>
        <row r="4575">
          <cell r="K4575" t="str">
            <v>00111111P.2</v>
          </cell>
        </row>
        <row r="4576">
          <cell r="K4576" t="str">
            <v>00111119P.2</v>
          </cell>
        </row>
        <row r="4577">
          <cell r="K4577" t="str">
            <v>00111101P.2</v>
          </cell>
        </row>
        <row r="4578">
          <cell r="K4578" t="str">
            <v>00111101P.2</v>
          </cell>
        </row>
        <row r="4579">
          <cell r="K4579" t="str">
            <v>00111160P.2</v>
          </cell>
        </row>
        <row r="4580">
          <cell r="K4580" t="str">
            <v>00111150P.2</v>
          </cell>
        </row>
        <row r="4581">
          <cell r="K4581" t="str">
            <v>00111150P.2</v>
          </cell>
        </row>
        <row r="4582">
          <cell r="K4582" t="str">
            <v>00111150P.2</v>
          </cell>
        </row>
        <row r="4583">
          <cell r="K4583" t="str">
            <v>00111150P.2</v>
          </cell>
        </row>
        <row r="4584">
          <cell r="K4584" t="str">
            <v>00111148P.2</v>
          </cell>
        </row>
        <row r="4585">
          <cell r="K4585" t="str">
            <v>00111150P.2</v>
          </cell>
        </row>
        <row r="4586">
          <cell r="K4586" t="str">
            <v>00111150P.2</v>
          </cell>
        </row>
        <row r="4587">
          <cell r="K4587" t="str">
            <v>00111150P.2</v>
          </cell>
        </row>
        <row r="4588">
          <cell r="K4588" t="str">
            <v>00111135P.2</v>
          </cell>
        </row>
        <row r="4589">
          <cell r="K4589" t="str">
            <v>00111134P.2</v>
          </cell>
        </row>
        <row r="4590">
          <cell r="K4590" t="str">
            <v>00111135P.2</v>
          </cell>
        </row>
        <row r="4591">
          <cell r="K4591" t="str">
            <v>00111134P.2</v>
          </cell>
        </row>
        <row r="4592">
          <cell r="K4592" t="str">
            <v>00111159P.2</v>
          </cell>
        </row>
        <row r="4593">
          <cell r="K4593" t="str">
            <v>00111159P.2</v>
          </cell>
        </row>
        <row r="4594">
          <cell r="K4594" t="str">
            <v>00111159P.2</v>
          </cell>
        </row>
        <row r="4595">
          <cell r="K4595" t="str">
            <v>00111114P.2</v>
          </cell>
        </row>
        <row r="4596">
          <cell r="K4596" t="str">
            <v>00111114P.2</v>
          </cell>
        </row>
        <row r="4597">
          <cell r="K4597" t="str">
            <v>00111114P.2</v>
          </cell>
        </row>
        <row r="4598">
          <cell r="K4598" t="str">
            <v>00111114P.2</v>
          </cell>
        </row>
        <row r="4599">
          <cell r="K4599" t="str">
            <v>00111114P.2</v>
          </cell>
        </row>
        <row r="4600">
          <cell r="K4600" t="str">
            <v>00111114P.2</v>
          </cell>
        </row>
        <row r="4601">
          <cell r="K4601" t="str">
            <v>00111114P.2</v>
          </cell>
        </row>
        <row r="4602">
          <cell r="K4602" t="str">
            <v>00111113P.2</v>
          </cell>
        </row>
        <row r="4603">
          <cell r="K4603" t="str">
            <v>00111113P.2</v>
          </cell>
        </row>
        <row r="4604">
          <cell r="K4604" t="str">
            <v>00111113P.2</v>
          </cell>
        </row>
        <row r="4605">
          <cell r="K4605" t="str">
            <v>00111117P.2</v>
          </cell>
        </row>
        <row r="4606">
          <cell r="K4606" t="str">
            <v>00111113P.2</v>
          </cell>
        </row>
        <row r="4607">
          <cell r="K4607" t="str">
            <v>00111113P.2</v>
          </cell>
        </row>
        <row r="4608">
          <cell r="K4608" t="str">
            <v>00111117P.2</v>
          </cell>
        </row>
        <row r="4609">
          <cell r="K4609" t="str">
            <v>00111113P.2</v>
          </cell>
        </row>
        <row r="4610">
          <cell r="K4610" t="str">
            <v>00111116P.2</v>
          </cell>
        </row>
        <row r="4611">
          <cell r="K4611" t="str">
            <v>00111116P.2</v>
          </cell>
        </row>
        <row r="4612">
          <cell r="K4612" t="str">
            <v>00111116P.2</v>
          </cell>
        </row>
        <row r="4613">
          <cell r="K4613" t="str">
            <v>00111118P.2</v>
          </cell>
        </row>
        <row r="4614">
          <cell r="K4614" t="str">
            <v>00111146P.2</v>
          </cell>
        </row>
        <row r="4615">
          <cell r="K4615" t="str">
            <v>00111146P.2</v>
          </cell>
        </row>
        <row r="4616">
          <cell r="K4616" t="str">
            <v>00111146P.2</v>
          </cell>
        </row>
        <row r="4617">
          <cell r="K4617" t="str">
            <v>00111146P.2</v>
          </cell>
        </row>
        <row r="4618">
          <cell r="K4618" t="str">
            <v>00111146P.2</v>
          </cell>
        </row>
        <row r="4619">
          <cell r="K4619" t="str">
            <v>00111146P.2</v>
          </cell>
        </row>
        <row r="4620">
          <cell r="K4620" t="str">
            <v>00111146P.2</v>
          </cell>
        </row>
        <row r="4621">
          <cell r="K4621" t="str">
            <v>00111146P.2</v>
          </cell>
        </row>
        <row r="4622">
          <cell r="K4622" t="str">
            <v>00111146P.2</v>
          </cell>
        </row>
        <row r="4623">
          <cell r="K4623" t="str">
            <v>00111143P.2</v>
          </cell>
        </row>
        <row r="4624">
          <cell r="K4624" t="str">
            <v>00111143P.2</v>
          </cell>
        </row>
        <row r="4625">
          <cell r="K4625" t="str">
            <v>00111143P.2</v>
          </cell>
        </row>
        <row r="4626">
          <cell r="K4626" t="str">
            <v>00111149P.2</v>
          </cell>
        </row>
        <row r="4627">
          <cell r="K4627" t="str">
            <v>00111143P.2</v>
          </cell>
        </row>
        <row r="4628">
          <cell r="K4628" t="str">
            <v>00111143P.2</v>
          </cell>
        </row>
        <row r="4629">
          <cell r="K4629" t="str">
            <v>00111149P.2</v>
          </cell>
        </row>
        <row r="4630">
          <cell r="K4630" t="str">
            <v>00111143P.2</v>
          </cell>
        </row>
        <row r="4631">
          <cell r="K4631" t="str">
            <v>00111143P.2</v>
          </cell>
        </row>
        <row r="4632">
          <cell r="K4632" t="str">
            <v>00111149P.2</v>
          </cell>
        </row>
        <row r="4633">
          <cell r="K4633" t="str">
            <v>00111143P.2</v>
          </cell>
        </row>
        <row r="4634">
          <cell r="K4634" t="str">
            <v>00111146P.2</v>
          </cell>
        </row>
        <row r="4635">
          <cell r="K4635" t="str">
            <v>00111143P.2</v>
          </cell>
        </row>
        <row r="4636">
          <cell r="K4636" t="str">
            <v>00111143P.2</v>
          </cell>
        </row>
        <row r="4637">
          <cell r="K4637" t="str">
            <v>00111143P.2</v>
          </cell>
        </row>
        <row r="4638">
          <cell r="K4638" t="str">
            <v>00111143P.2</v>
          </cell>
        </row>
        <row r="4639">
          <cell r="K4639" t="str">
            <v>00111143P.2</v>
          </cell>
        </row>
        <row r="4640">
          <cell r="K4640" t="str">
            <v>00111106P.2</v>
          </cell>
        </row>
        <row r="4641">
          <cell r="K4641" t="str">
            <v>00111107P.2</v>
          </cell>
        </row>
        <row r="4642">
          <cell r="K4642" t="str">
            <v>00111107P.2</v>
          </cell>
        </row>
        <row r="4643">
          <cell r="K4643" t="str">
            <v>00111145P.2</v>
          </cell>
        </row>
        <row r="4644">
          <cell r="K4644" t="str">
            <v>00111131P.2</v>
          </cell>
        </row>
        <row r="4645">
          <cell r="K4645" t="str">
            <v>00111109P.2</v>
          </cell>
        </row>
        <row r="4646">
          <cell r="K4646" t="str">
            <v>00111145P.2</v>
          </cell>
        </row>
        <row r="4647">
          <cell r="K4647" t="str">
            <v>00111145P.2</v>
          </cell>
        </row>
        <row r="4648">
          <cell r="K4648" t="str">
            <v>00111113P.2</v>
          </cell>
        </row>
        <row r="4649">
          <cell r="K4649" t="str">
            <v>00111109P.2</v>
          </cell>
        </row>
        <row r="4650">
          <cell r="K4650" t="str">
            <v>00111134P.2</v>
          </cell>
        </row>
        <row r="4651">
          <cell r="K4651" t="str">
            <v>00111134P.2</v>
          </cell>
        </row>
        <row r="4652">
          <cell r="K4652" t="str">
            <v>00111134P.2</v>
          </cell>
        </row>
        <row r="4653">
          <cell r="K4653" t="str">
            <v>00111128P.2</v>
          </cell>
        </row>
        <row r="4654">
          <cell r="K4654" t="str">
            <v>00111145P.2</v>
          </cell>
        </row>
        <row r="4655">
          <cell r="K4655" t="str">
            <v>00111145P.2</v>
          </cell>
        </row>
        <row r="4656">
          <cell r="K4656" t="str">
            <v>00111145P.2</v>
          </cell>
        </row>
        <row r="4657">
          <cell r="K4657" t="str">
            <v>00111145P.2</v>
          </cell>
        </row>
        <row r="4658">
          <cell r="K4658" t="str">
            <v>00111145P.2</v>
          </cell>
        </row>
        <row r="4659">
          <cell r="K4659" t="str">
            <v>00111145P.2</v>
          </cell>
        </row>
        <row r="4660">
          <cell r="K4660" t="str">
            <v>00111145P.2</v>
          </cell>
        </row>
        <row r="4661">
          <cell r="K4661" t="str">
            <v>00111145P.2</v>
          </cell>
        </row>
        <row r="4662">
          <cell r="K4662" t="str">
            <v>00111145P.2</v>
          </cell>
        </row>
        <row r="4663">
          <cell r="K4663" t="str">
            <v>00111145P.2</v>
          </cell>
        </row>
        <row r="4664">
          <cell r="K4664" t="str">
            <v>00111145P.2</v>
          </cell>
        </row>
        <row r="4665">
          <cell r="K4665" t="str">
            <v>00111145P.2</v>
          </cell>
        </row>
        <row r="4666">
          <cell r="K4666" t="str">
            <v>00111145P.2</v>
          </cell>
        </row>
        <row r="4667">
          <cell r="K4667" t="str">
            <v>00111145P.2</v>
          </cell>
        </row>
        <row r="4668">
          <cell r="K4668" t="str">
            <v>00111122P.2</v>
          </cell>
        </row>
        <row r="4669">
          <cell r="K4669" t="str">
            <v>00111122P.2</v>
          </cell>
        </row>
        <row r="4670">
          <cell r="K4670" t="str">
            <v>00111122P.2</v>
          </cell>
        </row>
        <row r="4671">
          <cell r="K4671" t="str">
            <v>00111123P.2</v>
          </cell>
        </row>
        <row r="4672">
          <cell r="K4672" t="str">
            <v>00111123P.2</v>
          </cell>
        </row>
        <row r="4673">
          <cell r="K4673" t="str">
            <v>00111145P.2</v>
          </cell>
        </row>
        <row r="4674">
          <cell r="K4674" t="str">
            <v>00111145P.2</v>
          </cell>
        </row>
        <row r="4675">
          <cell r="K4675" t="str">
            <v>00111122P.2</v>
          </cell>
        </row>
        <row r="4676">
          <cell r="K4676" t="str">
            <v>00111153P.2</v>
          </cell>
        </row>
        <row r="4677">
          <cell r="K4677" t="str">
            <v>00111153P.2</v>
          </cell>
        </row>
        <row r="4678">
          <cell r="K4678" t="str">
            <v>00111153P.2</v>
          </cell>
        </row>
        <row r="4679">
          <cell r="K4679" t="str">
            <v>00111153P.2</v>
          </cell>
        </row>
        <row r="4680">
          <cell r="K4680" t="str">
            <v>00111145P.2</v>
          </cell>
        </row>
        <row r="4681">
          <cell r="K4681" t="str">
            <v>00111145P.2</v>
          </cell>
        </row>
        <row r="4682">
          <cell r="K4682" t="str">
            <v>00111145P.2</v>
          </cell>
        </row>
        <row r="4683">
          <cell r="K4683" t="str">
            <v>00111145P.2</v>
          </cell>
        </row>
        <row r="4684">
          <cell r="K4684" t="str">
            <v>00111145P.2</v>
          </cell>
        </row>
        <row r="4685">
          <cell r="K4685" t="str">
            <v>00111145P.2</v>
          </cell>
        </row>
        <row r="4686">
          <cell r="K4686" t="str">
            <v>00111145P.2</v>
          </cell>
        </row>
        <row r="4687">
          <cell r="K4687" t="str">
            <v>00111145P.2</v>
          </cell>
        </row>
        <row r="4688">
          <cell r="K4688" t="str">
            <v>00111145P.2</v>
          </cell>
        </row>
        <row r="4689">
          <cell r="K4689" t="str">
            <v>00111145P.2</v>
          </cell>
        </row>
        <row r="4690">
          <cell r="K4690" t="str">
            <v>00111145P.2</v>
          </cell>
        </row>
        <row r="4691">
          <cell r="K4691" t="str">
            <v>00111145P.2</v>
          </cell>
        </row>
        <row r="4692">
          <cell r="K4692" t="str">
            <v>00111145P.2</v>
          </cell>
        </row>
        <row r="4693">
          <cell r="K4693" t="str">
            <v>00111145P.2</v>
          </cell>
        </row>
        <row r="4694">
          <cell r="K4694" t="str">
            <v>00111145P.2</v>
          </cell>
        </row>
        <row r="4695">
          <cell r="K4695" t="str">
            <v>00111145P.2</v>
          </cell>
        </row>
        <row r="4696">
          <cell r="K4696" t="str">
            <v>00111145P.2</v>
          </cell>
        </row>
        <row r="4697">
          <cell r="K4697" t="str">
            <v>00111145P.2</v>
          </cell>
        </row>
        <row r="4698">
          <cell r="K4698" t="str">
            <v>00111145P.2</v>
          </cell>
        </row>
        <row r="4699">
          <cell r="K4699" t="str">
            <v>00111145P.2</v>
          </cell>
        </row>
        <row r="4700">
          <cell r="K4700" t="str">
            <v>00111145P.2</v>
          </cell>
        </row>
        <row r="4701">
          <cell r="K4701" t="str">
            <v>00111145P.2</v>
          </cell>
        </row>
        <row r="4702">
          <cell r="K4702" t="str">
            <v>00111145P.2</v>
          </cell>
        </row>
        <row r="4703">
          <cell r="K4703" t="str">
            <v>00111145P.2</v>
          </cell>
        </row>
        <row r="4704">
          <cell r="K4704" t="str">
            <v>00111145P.2</v>
          </cell>
        </row>
        <row r="4705">
          <cell r="K4705" t="str">
            <v>00111145P.2</v>
          </cell>
        </row>
        <row r="4706">
          <cell r="K4706" t="str">
            <v>00111145P.2</v>
          </cell>
        </row>
        <row r="4707">
          <cell r="K4707" t="str">
            <v>00111149P.2</v>
          </cell>
        </row>
        <row r="4708">
          <cell r="K4708" t="str">
            <v>00111149P.2</v>
          </cell>
        </row>
        <row r="4709">
          <cell r="K4709" t="str">
            <v>00111149P.2</v>
          </cell>
        </row>
        <row r="4710">
          <cell r="K4710" t="str">
            <v>00111150P.2</v>
          </cell>
        </row>
        <row r="4711">
          <cell r="K4711" t="str">
            <v>00111150P.2</v>
          </cell>
        </row>
        <row r="4712">
          <cell r="K4712" t="str">
            <v>00111150P.2</v>
          </cell>
        </row>
        <row r="4713">
          <cell r="K4713" t="str">
            <v>00111150P.2</v>
          </cell>
        </row>
        <row r="4714">
          <cell r="K4714" t="str">
            <v>00111150P.2</v>
          </cell>
        </row>
        <row r="4715">
          <cell r="K4715" t="str">
            <v>00111150P.2</v>
          </cell>
        </row>
        <row r="4716">
          <cell r="K4716" t="str">
            <v>00111150P.2</v>
          </cell>
        </row>
        <row r="4717">
          <cell r="K4717" t="str">
            <v>00111153P.2</v>
          </cell>
        </row>
        <row r="4718">
          <cell r="K4718" t="str">
            <v>00111153P.2</v>
          </cell>
        </row>
        <row r="4719">
          <cell r="K4719" t="str">
            <v>00111153P.2</v>
          </cell>
        </row>
        <row r="4720">
          <cell r="K4720" t="str">
            <v>00111153P.2</v>
          </cell>
        </row>
        <row r="4721">
          <cell r="K4721" t="str">
            <v>00111153P.2</v>
          </cell>
        </row>
        <row r="4722">
          <cell r="K4722" t="str">
            <v>00111153P.2</v>
          </cell>
        </row>
        <row r="4723">
          <cell r="K4723" t="str">
            <v>00111153P.2</v>
          </cell>
        </row>
        <row r="4724">
          <cell r="K4724" t="str">
            <v>00111153P.2</v>
          </cell>
        </row>
        <row r="4725">
          <cell r="K4725" t="str">
            <v>00111153P.2</v>
          </cell>
        </row>
        <row r="4726">
          <cell r="K4726" t="str">
            <v>00111153P.2</v>
          </cell>
        </row>
        <row r="4727">
          <cell r="K4727" t="str">
            <v>00111153P.2</v>
          </cell>
        </row>
        <row r="4728">
          <cell r="K4728" t="str">
            <v>00111153P.2</v>
          </cell>
        </row>
        <row r="4729">
          <cell r="K4729" t="str">
            <v>00111153P.2</v>
          </cell>
        </row>
        <row r="4730">
          <cell r="K4730" t="str">
            <v>00111145P.2</v>
          </cell>
        </row>
        <row r="4731">
          <cell r="K4731" t="str">
            <v>00111145P.2</v>
          </cell>
        </row>
        <row r="4732">
          <cell r="K4732" t="str">
            <v>00111145P.2</v>
          </cell>
        </row>
        <row r="4733">
          <cell r="K4733" t="str">
            <v>00111145P.2</v>
          </cell>
        </row>
        <row r="4734">
          <cell r="K4734" t="str">
            <v>00111145P.2</v>
          </cell>
        </row>
        <row r="4735">
          <cell r="K4735" t="str">
            <v>00111145P.2</v>
          </cell>
        </row>
        <row r="4736">
          <cell r="K4736" t="str">
            <v>00111145P.2</v>
          </cell>
        </row>
        <row r="4737">
          <cell r="K4737" t="str">
            <v>00111145P.2</v>
          </cell>
        </row>
        <row r="4738">
          <cell r="K4738" t="str">
            <v>00111145P.2</v>
          </cell>
        </row>
        <row r="4739">
          <cell r="K4739" t="str">
            <v>00111145P.2</v>
          </cell>
        </row>
        <row r="4740">
          <cell r="K4740" t="str">
            <v>00111145P.2</v>
          </cell>
        </row>
        <row r="4741">
          <cell r="K4741" t="str">
            <v>00111145P.2</v>
          </cell>
        </row>
        <row r="4742">
          <cell r="K4742" t="str">
            <v>00111145P.2</v>
          </cell>
        </row>
        <row r="4743">
          <cell r="K4743" t="str">
            <v>00111145P.2</v>
          </cell>
        </row>
        <row r="4744">
          <cell r="K4744" t="str">
            <v>00111145P.2</v>
          </cell>
        </row>
        <row r="4745">
          <cell r="K4745" t="str">
            <v>00111145P.2</v>
          </cell>
        </row>
        <row r="4746">
          <cell r="K4746" t="str">
            <v>00111145P.2</v>
          </cell>
        </row>
        <row r="4747">
          <cell r="K4747" t="str">
            <v>00111145P.2</v>
          </cell>
        </row>
        <row r="4748">
          <cell r="K4748" t="str">
            <v>00111145P.2</v>
          </cell>
        </row>
        <row r="4749">
          <cell r="K4749" t="str">
            <v>00111145P.2</v>
          </cell>
        </row>
        <row r="4750">
          <cell r="K4750" t="str">
            <v>00111145P.2</v>
          </cell>
        </row>
        <row r="4751">
          <cell r="K4751" t="str">
            <v>00111145P.2</v>
          </cell>
        </row>
        <row r="4752">
          <cell r="K4752" t="str">
            <v>00111145P.2</v>
          </cell>
        </row>
        <row r="4753">
          <cell r="K4753" t="str">
            <v>00111145P.2</v>
          </cell>
        </row>
        <row r="4754">
          <cell r="K4754" t="str">
            <v>00111145P.2</v>
          </cell>
        </row>
        <row r="4755">
          <cell r="K4755" t="str">
            <v>00111145P.2</v>
          </cell>
        </row>
        <row r="4756">
          <cell r="K4756" t="str">
            <v>00111145P.2</v>
          </cell>
        </row>
        <row r="4757">
          <cell r="K4757" t="str">
            <v>00111145P.2</v>
          </cell>
        </row>
        <row r="4758">
          <cell r="K4758" t="str">
            <v>00111145P.2</v>
          </cell>
        </row>
        <row r="4759">
          <cell r="K4759" t="str">
            <v>00111145P.2</v>
          </cell>
        </row>
        <row r="4760">
          <cell r="K4760" t="str">
            <v>00111145P.2</v>
          </cell>
        </row>
        <row r="4761">
          <cell r="K4761" t="str">
            <v>00111145P.2</v>
          </cell>
        </row>
        <row r="4762">
          <cell r="K4762" t="str">
            <v>00111145P.2</v>
          </cell>
        </row>
        <row r="4763">
          <cell r="K4763" t="str">
            <v>00111145P.2</v>
          </cell>
        </row>
        <row r="4764">
          <cell r="K4764" t="str">
            <v>00111145P.2</v>
          </cell>
        </row>
        <row r="4765">
          <cell r="K4765" t="str">
            <v>00111145P.2</v>
          </cell>
        </row>
        <row r="4766">
          <cell r="K4766" t="str">
            <v>00111145P.2</v>
          </cell>
        </row>
        <row r="4767">
          <cell r="K4767" t="str">
            <v>00111145P.2</v>
          </cell>
        </row>
        <row r="4768">
          <cell r="K4768" t="str">
            <v>00111145P.2</v>
          </cell>
        </row>
        <row r="4769">
          <cell r="K4769" t="str">
            <v>00111145P.2</v>
          </cell>
        </row>
        <row r="4770">
          <cell r="K4770" t="str">
            <v>00111145P.2</v>
          </cell>
        </row>
        <row r="4771">
          <cell r="K4771" t="str">
            <v>00111145P.2</v>
          </cell>
        </row>
        <row r="4772">
          <cell r="K4772" t="str">
            <v>00111145P.2</v>
          </cell>
        </row>
        <row r="4773">
          <cell r="K4773" t="str">
            <v>00111145P.2</v>
          </cell>
        </row>
        <row r="4774">
          <cell r="K4774" t="str">
            <v>00111145P.2</v>
          </cell>
        </row>
        <row r="4775">
          <cell r="K4775" t="str">
            <v>00111145P.2</v>
          </cell>
        </row>
        <row r="4776">
          <cell r="K4776" t="str">
            <v>00111145P.2</v>
          </cell>
        </row>
        <row r="4777">
          <cell r="K4777" t="str">
            <v>00111145P.2</v>
          </cell>
        </row>
        <row r="4778">
          <cell r="K4778" t="str">
            <v>00111145P.2</v>
          </cell>
        </row>
        <row r="4779">
          <cell r="K4779" t="str">
            <v>00111145P.2</v>
          </cell>
        </row>
        <row r="4780">
          <cell r="K4780" t="str">
            <v>00111145P.2</v>
          </cell>
        </row>
        <row r="4781">
          <cell r="K4781" t="str">
            <v>00111149P.2</v>
          </cell>
        </row>
        <row r="4782">
          <cell r="K4782" t="str">
            <v>00111149P.2</v>
          </cell>
        </row>
        <row r="4783">
          <cell r="K4783" t="str">
            <v>00111149P.2</v>
          </cell>
        </row>
        <row r="4784">
          <cell r="K4784" t="str">
            <v>00111149P.2</v>
          </cell>
        </row>
        <row r="4785">
          <cell r="K4785" t="str">
            <v>00111149P.2</v>
          </cell>
        </row>
        <row r="4786">
          <cell r="K4786" t="str">
            <v>00111149P.2</v>
          </cell>
        </row>
        <row r="4787">
          <cell r="K4787" t="str">
            <v>00111149P.2</v>
          </cell>
        </row>
        <row r="4788">
          <cell r="K4788" t="str">
            <v>00111149P.2</v>
          </cell>
        </row>
        <row r="4789">
          <cell r="K4789" t="str">
            <v>00111149P.2</v>
          </cell>
        </row>
        <row r="4790">
          <cell r="K4790" t="str">
            <v>00111149P.2</v>
          </cell>
        </row>
        <row r="4791">
          <cell r="K4791" t="str">
            <v>00111149P.2</v>
          </cell>
        </row>
        <row r="4792">
          <cell r="K4792" t="str">
            <v>00111149P.2</v>
          </cell>
        </row>
        <row r="4793">
          <cell r="K4793" t="str">
            <v>00111149P.2</v>
          </cell>
        </row>
        <row r="4794">
          <cell r="K4794" t="str">
            <v>00111149P.2</v>
          </cell>
        </row>
        <row r="4795">
          <cell r="K4795" t="str">
            <v>00111149P.2</v>
          </cell>
        </row>
        <row r="4796">
          <cell r="K4796" t="str">
            <v>00111149P.2</v>
          </cell>
        </row>
        <row r="4797">
          <cell r="K4797" t="str">
            <v>00111150P.2</v>
          </cell>
        </row>
        <row r="4798">
          <cell r="K4798" t="str">
            <v>00111150P.2</v>
          </cell>
        </row>
        <row r="4799">
          <cell r="K4799" t="str">
            <v>00111150P.2</v>
          </cell>
        </row>
        <row r="4800">
          <cell r="K4800" t="str">
            <v>00111150P.2</v>
          </cell>
        </row>
        <row r="4801">
          <cell r="K4801" t="str">
            <v>00111150P.2</v>
          </cell>
        </row>
        <row r="4802">
          <cell r="K4802" t="str">
            <v>00111150P.2</v>
          </cell>
        </row>
        <row r="4803">
          <cell r="K4803" t="str">
            <v>00111150P.2</v>
          </cell>
        </row>
        <row r="4804">
          <cell r="K4804" t="str">
            <v>00111106P.2</v>
          </cell>
        </row>
        <row r="4805">
          <cell r="K4805" t="str">
            <v>01010043E.111</v>
          </cell>
        </row>
        <row r="4806">
          <cell r="K4806" t="str">
            <v>01010020E.13</v>
          </cell>
        </row>
        <row r="4807">
          <cell r="K4807" t="str">
            <v>01010020E.13</v>
          </cell>
        </row>
        <row r="4808">
          <cell r="K4808" t="str">
            <v>01010016E.13</v>
          </cell>
        </row>
        <row r="4809">
          <cell r="K4809" t="str">
            <v>01010012E.13</v>
          </cell>
        </row>
        <row r="4810">
          <cell r="K4810" t="str">
            <v>01010021E.111</v>
          </cell>
        </row>
        <row r="4811">
          <cell r="K4811" t="str">
            <v>01010010E.13</v>
          </cell>
        </row>
        <row r="4812">
          <cell r="K4812" t="str">
            <v>01010029E.13</v>
          </cell>
        </row>
        <row r="4813">
          <cell r="K4813" t="str">
            <v>01010031E.13</v>
          </cell>
        </row>
        <row r="4814">
          <cell r="K4814" t="str">
            <v>01010014E.111</v>
          </cell>
        </row>
        <row r="4815">
          <cell r="K4815" t="str">
            <v>01010027E.111</v>
          </cell>
        </row>
        <row r="4816">
          <cell r="K4816" t="str">
            <v>01010010E.111</v>
          </cell>
        </row>
        <row r="4817">
          <cell r="K4817" t="str">
            <v>01010016E.111</v>
          </cell>
        </row>
        <row r="4818">
          <cell r="K4818" t="str">
            <v>01010010E.111</v>
          </cell>
        </row>
        <row r="4819">
          <cell r="K4819" t="str">
            <v>01010018E.111</v>
          </cell>
        </row>
        <row r="4820">
          <cell r="K4820" t="str">
            <v>01010024E.111</v>
          </cell>
        </row>
        <row r="4821">
          <cell r="K4821" t="str">
            <v>01010021E.111</v>
          </cell>
        </row>
        <row r="4822">
          <cell r="K4822" t="str">
            <v>01010023E.111</v>
          </cell>
        </row>
        <row r="4823">
          <cell r="K4823" t="str">
            <v>01010029E.111</v>
          </cell>
        </row>
        <row r="4824">
          <cell r="K4824" t="str">
            <v>01010012E.111</v>
          </cell>
        </row>
        <row r="4825">
          <cell r="K4825" t="str">
            <v>01010034E.111</v>
          </cell>
        </row>
        <row r="4826">
          <cell r="K4826" t="str">
            <v>01010022E.111</v>
          </cell>
        </row>
        <row r="4827">
          <cell r="K4827" t="str">
            <v>01010020E.111</v>
          </cell>
        </row>
        <row r="4828">
          <cell r="K4828" t="str">
            <v>01010012E.111</v>
          </cell>
        </row>
        <row r="4829">
          <cell r="K4829" t="str">
            <v>01010021E.111</v>
          </cell>
        </row>
        <row r="4830">
          <cell r="K4830" t="str">
            <v>01010043E.111</v>
          </cell>
        </row>
        <row r="4831">
          <cell r="K4831" t="str">
            <v>01010014E.111</v>
          </cell>
        </row>
        <row r="4832">
          <cell r="K4832" t="str">
            <v>01010017E.111</v>
          </cell>
        </row>
        <row r="4833">
          <cell r="K4833" t="str">
            <v>01010019E.111</v>
          </cell>
        </row>
        <row r="4834">
          <cell r="K4834" t="str">
            <v>01010020E.111</v>
          </cell>
        </row>
        <row r="4835">
          <cell r="K4835" t="str">
            <v>01010032E.111</v>
          </cell>
        </row>
        <row r="4836">
          <cell r="K4836" t="str">
            <v>01010033E.111</v>
          </cell>
        </row>
        <row r="4837">
          <cell r="K4837" t="str">
            <v>01010059E.111</v>
          </cell>
        </row>
        <row r="4838">
          <cell r="K4838" t="str">
            <v>01010024E.122</v>
          </cell>
        </row>
        <row r="4839">
          <cell r="K4839" t="str">
            <v>01010025E.122</v>
          </cell>
        </row>
        <row r="4840">
          <cell r="K4840" t="str">
            <v>01010028E.122</v>
          </cell>
        </row>
        <row r="4841">
          <cell r="K4841" t="str">
            <v>01010031E.122</v>
          </cell>
        </row>
        <row r="4842">
          <cell r="K4842" t="str">
            <v>01010051E.122</v>
          </cell>
        </row>
        <row r="4843">
          <cell r="K4843" t="str">
            <v>01010026E.122</v>
          </cell>
        </row>
        <row r="4844">
          <cell r="K4844" t="str">
            <v>01010027E.122</v>
          </cell>
        </row>
        <row r="4845">
          <cell r="K4845" t="str">
            <v>01010029E.122</v>
          </cell>
        </row>
        <row r="4846">
          <cell r="K4846" t="str">
            <v>01010030E.122</v>
          </cell>
        </row>
        <row r="4847">
          <cell r="K4847" t="str">
            <v>01010036E.122</v>
          </cell>
        </row>
        <row r="4848">
          <cell r="K4848" t="str">
            <v>01010053E.122</v>
          </cell>
        </row>
        <row r="4849">
          <cell r="K4849" t="str">
            <v>01010010E.111</v>
          </cell>
        </row>
        <row r="4850">
          <cell r="K4850" t="str">
            <v>01010053E.111</v>
          </cell>
        </row>
        <row r="4851">
          <cell r="K4851" t="str">
            <v>00201143D.121</v>
          </cell>
        </row>
        <row r="4852">
          <cell r="K4852" t="str">
            <v>00201102D.112</v>
          </cell>
        </row>
        <row r="4853">
          <cell r="K4853" t="str">
            <v>00201102D.112</v>
          </cell>
        </row>
        <row r="4854">
          <cell r="K4854" t="str">
            <v>00201102D.112</v>
          </cell>
        </row>
        <row r="4855">
          <cell r="K4855" t="str">
            <v>00201102D.112</v>
          </cell>
        </row>
        <row r="4856">
          <cell r="K4856" t="str">
            <v>00201102D.111</v>
          </cell>
        </row>
        <row r="4857">
          <cell r="K4857" t="str">
            <v>00201161D.112</v>
          </cell>
        </row>
        <row r="4858">
          <cell r="K4858" t="str">
            <v>00201145D.122</v>
          </cell>
        </row>
        <row r="4859">
          <cell r="K4859" t="str">
            <v>00201150D.111</v>
          </cell>
        </row>
        <row r="4860">
          <cell r="K4860" t="str">
            <v>00201157D.111</v>
          </cell>
        </row>
        <row r="4861">
          <cell r="K4861" t="str">
            <v>00201160D.121</v>
          </cell>
        </row>
        <row r="4862">
          <cell r="K4862" t="str">
            <v>00201111D.111</v>
          </cell>
        </row>
        <row r="4863">
          <cell r="K4863" t="str">
            <v>00201127D.111</v>
          </cell>
        </row>
        <row r="4864">
          <cell r="K4864" t="str">
            <v>00201119D.111</v>
          </cell>
        </row>
        <row r="4865">
          <cell r="K4865" t="str">
            <v>00201136D.111</v>
          </cell>
        </row>
        <row r="4866">
          <cell r="K4866" t="str">
            <v>00201125D.121</v>
          </cell>
        </row>
        <row r="4867">
          <cell r="K4867" t="str">
            <v>00201129D.111</v>
          </cell>
        </row>
        <row r="4868">
          <cell r="K4868" t="str">
            <v>00201127D.121</v>
          </cell>
        </row>
        <row r="4869">
          <cell r="K4869" t="str">
            <v>00201132D.121</v>
          </cell>
        </row>
        <row r="4870">
          <cell r="K4870" t="str">
            <v>00201126D.121</v>
          </cell>
        </row>
        <row r="4871">
          <cell r="K4871" t="str">
            <v>00201121D.121</v>
          </cell>
        </row>
        <row r="4872">
          <cell r="K4872" t="str">
            <v>00201112D.111</v>
          </cell>
        </row>
        <row r="4873">
          <cell r="K4873" t="str">
            <v>00201126D.111</v>
          </cell>
        </row>
        <row r="4874">
          <cell r="K4874" t="str">
            <v>00201121D.121</v>
          </cell>
        </row>
        <row r="4875">
          <cell r="K4875" t="str">
            <v>00201133D.121</v>
          </cell>
        </row>
        <row r="4876">
          <cell r="K4876" t="str">
            <v>00201123D.121</v>
          </cell>
        </row>
        <row r="4877">
          <cell r="K4877" t="str">
            <v>00201135D.111</v>
          </cell>
        </row>
        <row r="4878">
          <cell r="K4878" t="str">
            <v>00201111D.111</v>
          </cell>
        </row>
        <row r="4879">
          <cell r="K4879" t="str">
            <v>00201123D.121</v>
          </cell>
        </row>
        <row r="4880">
          <cell r="K4880" t="str">
            <v>00201113D.111</v>
          </cell>
        </row>
        <row r="4881">
          <cell r="K4881" t="str">
            <v>00201128D.121</v>
          </cell>
        </row>
        <row r="4882">
          <cell r="K4882" t="str">
            <v>00201131D.111</v>
          </cell>
        </row>
        <row r="4883">
          <cell r="K4883" t="str">
            <v>00201128D.111</v>
          </cell>
        </row>
        <row r="4884">
          <cell r="K4884" t="str">
            <v>00201126D.121</v>
          </cell>
        </row>
        <row r="4885">
          <cell r="K4885" t="str">
            <v>00201126D.111</v>
          </cell>
        </row>
        <row r="4886">
          <cell r="K4886" t="str">
            <v>00201116D.121</v>
          </cell>
        </row>
        <row r="4887">
          <cell r="K4887" t="str">
            <v>00201143D.111</v>
          </cell>
        </row>
        <row r="4888">
          <cell r="K4888" t="str">
            <v>00201143D.121</v>
          </cell>
        </row>
        <row r="4889">
          <cell r="K4889" t="str">
            <v>00201113D.111</v>
          </cell>
        </row>
        <row r="4890">
          <cell r="K4890" t="str">
            <v>00201121D.111</v>
          </cell>
        </row>
        <row r="4891">
          <cell r="K4891" t="str">
            <v>00201127D.111</v>
          </cell>
        </row>
        <row r="4892">
          <cell r="K4892" t="str">
            <v>00201134D.111</v>
          </cell>
        </row>
        <row r="4893">
          <cell r="K4893" t="str">
            <v>00201142D.121</v>
          </cell>
        </row>
        <row r="4894">
          <cell r="K4894" t="str">
            <v>00201153D.111</v>
          </cell>
        </row>
        <row r="4895">
          <cell r="K4895" t="str">
            <v>00201159D.111</v>
          </cell>
        </row>
        <row r="4896">
          <cell r="K4896" t="str">
            <v>00201159D.121</v>
          </cell>
        </row>
        <row r="4897">
          <cell r="K4897" t="str">
            <v>00201117D.111</v>
          </cell>
        </row>
        <row r="4898">
          <cell r="K4898" t="str">
            <v>00201119D.111</v>
          </cell>
        </row>
        <row r="4899">
          <cell r="K4899" t="str">
            <v>00201120D.111</v>
          </cell>
        </row>
        <row r="4900">
          <cell r="K4900" t="str">
            <v>00201124D.111</v>
          </cell>
        </row>
        <row r="4901">
          <cell r="K4901" t="str">
            <v>00201150D.111</v>
          </cell>
        </row>
        <row r="4902">
          <cell r="K4902" t="str">
            <v>00201151D.111</v>
          </cell>
        </row>
        <row r="4903">
          <cell r="K4903" t="str">
            <v>00201128D.111</v>
          </cell>
        </row>
        <row r="4904">
          <cell r="K4904" t="str">
            <v>00201133D.111</v>
          </cell>
        </row>
        <row r="4905">
          <cell r="K4905" t="str">
            <v>00201135D.111</v>
          </cell>
        </row>
        <row r="4906">
          <cell r="K4906" t="str">
            <v>00201115D.121</v>
          </cell>
        </row>
        <row r="4907">
          <cell r="K4907" t="str">
            <v>00201117D.121</v>
          </cell>
        </row>
        <row r="4908">
          <cell r="K4908" t="str">
            <v>00201124D.121</v>
          </cell>
        </row>
        <row r="4909">
          <cell r="K4909" t="str">
            <v>00201143D.121</v>
          </cell>
        </row>
        <row r="4910">
          <cell r="K4910" t="str">
            <v>00201111D.121</v>
          </cell>
        </row>
        <row r="4911">
          <cell r="K4911" t="str">
            <v>00201125D.121</v>
          </cell>
        </row>
        <row r="4912">
          <cell r="K4912" t="str">
            <v>00201129D.121</v>
          </cell>
        </row>
        <row r="4913">
          <cell r="K4913" t="str">
            <v>00201143D.121</v>
          </cell>
        </row>
        <row r="4914">
          <cell r="K4914" t="str">
            <v>00201120D.111</v>
          </cell>
        </row>
        <row r="4915">
          <cell r="K4915" t="str">
            <v>00201122D.111</v>
          </cell>
        </row>
        <row r="4916">
          <cell r="K4916" t="str">
            <v>00201126D.111</v>
          </cell>
        </row>
        <row r="4917">
          <cell r="K4917" t="str">
            <v>00201128D.111</v>
          </cell>
        </row>
        <row r="4918">
          <cell r="K4918" t="str">
            <v>00201134D.121</v>
          </cell>
        </row>
        <row r="4919">
          <cell r="K4919" t="str">
            <v>00201153D.111</v>
          </cell>
        </row>
        <row r="4920">
          <cell r="K4920" t="str">
            <v>00201159D.121</v>
          </cell>
        </row>
        <row r="4921">
          <cell r="K4921" t="str">
            <v>00201106D.111</v>
          </cell>
        </row>
        <row r="4922">
          <cell r="K4922" t="str">
            <v>00201106D.122</v>
          </cell>
        </row>
        <row r="4923">
          <cell r="K4923" t="str">
            <v>00201158D.111</v>
          </cell>
        </row>
        <row r="4924">
          <cell r="K4924" t="str">
            <v>00201145D.121</v>
          </cell>
        </row>
        <row r="4925">
          <cell r="K4925" t="str">
            <v>00201145D.122</v>
          </cell>
        </row>
        <row r="4926">
          <cell r="K4926" t="str">
            <v>00201150D.111</v>
          </cell>
        </row>
        <row r="4927">
          <cell r="K4927" t="str">
            <v>00201157D.122</v>
          </cell>
        </row>
        <row r="4928">
          <cell r="K4928" t="str">
            <v>00201109D.121</v>
          </cell>
        </row>
        <row r="4929">
          <cell r="K4929" t="str">
            <v>00201127D.111</v>
          </cell>
        </row>
        <row r="4930">
          <cell r="K4930" t="str">
            <v>00201149D.111</v>
          </cell>
        </row>
        <row r="4931">
          <cell r="K4931" t="str">
            <v>00201107D.121</v>
          </cell>
        </row>
        <row r="4932">
          <cell r="K4932" t="str">
            <v>00201120D.121</v>
          </cell>
        </row>
        <row r="4933">
          <cell r="K4933" t="str">
            <v>00201122D.121</v>
          </cell>
        </row>
        <row r="4934">
          <cell r="K4934" t="str">
            <v>00201130D.121</v>
          </cell>
        </row>
        <row r="4935">
          <cell r="K4935" t="str">
            <v>00201131D.121</v>
          </cell>
        </row>
        <row r="4936">
          <cell r="K4936" t="str">
            <v>00201134D.121</v>
          </cell>
        </row>
        <row r="4937">
          <cell r="K4937" t="str">
            <v>00201158D.121</v>
          </cell>
        </row>
        <row r="4938">
          <cell r="K4938" t="str">
            <v>00201149D.121</v>
          </cell>
        </row>
        <row r="4939">
          <cell r="K4939" t="str">
            <v>00201149D.121</v>
          </cell>
        </row>
        <row r="4940">
          <cell r="K4940" t="str">
            <v>00201154D.111</v>
          </cell>
        </row>
        <row r="4941">
          <cell r="K4941" t="str">
            <v>00201160D.111</v>
          </cell>
        </row>
        <row r="4942">
          <cell r="K4942" t="str">
            <v>00201154D.121</v>
          </cell>
        </row>
        <row r="4943">
          <cell r="K4943" t="str">
            <v>00201160D.121</v>
          </cell>
        </row>
        <row r="4944">
          <cell r="K4944" t="str">
            <v>00201147D.111</v>
          </cell>
        </row>
        <row r="4945">
          <cell r="K4945" t="str">
            <v>00201154D.111</v>
          </cell>
        </row>
        <row r="4946">
          <cell r="K4946" t="str">
            <v>00201151D.111</v>
          </cell>
        </row>
        <row r="4947">
          <cell r="K4947" t="str">
            <v>00201151D.111</v>
          </cell>
        </row>
        <row r="4948">
          <cell r="K4948" t="str">
            <v>00201151D.122</v>
          </cell>
        </row>
        <row r="4949">
          <cell r="K4949" t="str">
            <v>00201151D.122</v>
          </cell>
        </row>
        <row r="4950">
          <cell r="K4950" t="str">
            <v>00201151D.122</v>
          </cell>
        </row>
        <row r="4951">
          <cell r="K4951" t="str">
            <v>00201156D.121</v>
          </cell>
        </row>
        <row r="4952">
          <cell r="K4952" t="str">
            <v>00201156D.122</v>
          </cell>
        </row>
        <row r="4953">
          <cell r="K4953" t="str">
            <v>00201160D.111</v>
          </cell>
        </row>
        <row r="4954">
          <cell r="K4954" t="str">
            <v>00201160D.121</v>
          </cell>
        </row>
        <row r="4955">
          <cell r="K4955" t="str">
            <v>00201156D.111</v>
          </cell>
        </row>
        <row r="4956">
          <cell r="K4956" t="str">
            <v>00201156D.121</v>
          </cell>
        </row>
        <row r="4957">
          <cell r="K4957" t="str">
            <v>00201156D.111</v>
          </cell>
        </row>
        <row r="4958">
          <cell r="K4958" t="str">
            <v>00201156D.111</v>
          </cell>
        </row>
        <row r="4959">
          <cell r="K4959" t="str">
            <v>00201105D.112</v>
          </cell>
        </row>
        <row r="4960">
          <cell r="K4960" t="str">
            <v>00201126D.111</v>
          </cell>
        </row>
        <row r="4961">
          <cell r="K4961" t="str">
            <v>00201128D.111</v>
          </cell>
        </row>
        <row r="4962">
          <cell r="K4962" t="str">
            <v>00201136D.111</v>
          </cell>
        </row>
        <row r="4963">
          <cell r="K4963" t="str">
            <v>00201153D.111</v>
          </cell>
        </row>
        <row r="4964">
          <cell r="K4964" t="str">
            <v>00201118D.121</v>
          </cell>
        </row>
        <row r="4965">
          <cell r="K4965" t="str">
            <v>00201113D.111</v>
          </cell>
        </row>
        <row r="4966">
          <cell r="K4966" t="str">
            <v>00201146D.121</v>
          </cell>
        </row>
        <row r="4967">
          <cell r="K4967" t="str">
            <v>00201146D.121</v>
          </cell>
        </row>
        <row r="4968">
          <cell r="K4968" t="str">
            <v>00201127D.122</v>
          </cell>
        </row>
        <row r="4969">
          <cell r="K4969" t="str">
            <v>00201145D.111</v>
          </cell>
        </row>
        <row r="4970">
          <cell r="K4970" t="str">
            <v>00201153D.111</v>
          </cell>
        </row>
        <row r="4971">
          <cell r="K4971" t="str">
            <v>00201145D.111</v>
          </cell>
        </row>
        <row r="4972">
          <cell r="K4972" t="str">
            <v>00201145D.121</v>
          </cell>
        </row>
        <row r="4973">
          <cell r="K4973" t="str">
            <v>00201145D.111</v>
          </cell>
        </row>
        <row r="4974">
          <cell r="K4974" t="str">
            <v>00201145D.121</v>
          </cell>
        </row>
        <row r="4975">
          <cell r="K4975" t="str">
            <v>00201148D.29</v>
          </cell>
        </row>
        <row r="4976">
          <cell r="K4976" t="str">
            <v>00201143D.29</v>
          </cell>
        </row>
        <row r="4977">
          <cell r="K4977" t="str">
            <v>00201134D.29</v>
          </cell>
        </row>
        <row r="4978">
          <cell r="K4978" t="str">
            <v>00201149D.29</v>
          </cell>
        </row>
        <row r="4979">
          <cell r="K4979" t="str">
            <v>00201159D.29</v>
          </cell>
        </row>
        <row r="4980">
          <cell r="K4980" t="str">
            <v>00201111D.29</v>
          </cell>
        </row>
        <row r="4981">
          <cell r="K4981" t="str">
            <v>00201119D.29</v>
          </cell>
        </row>
        <row r="4982">
          <cell r="K4982" t="str">
            <v>00201121D.29</v>
          </cell>
        </row>
        <row r="4983">
          <cell r="K4983" t="str">
            <v>00201129D.29</v>
          </cell>
        </row>
        <row r="4984">
          <cell r="K4984" t="str">
            <v>00201110D.29</v>
          </cell>
        </row>
        <row r="4985">
          <cell r="K4985" t="str">
            <v>00201126D.29</v>
          </cell>
        </row>
        <row r="4986">
          <cell r="K4986" t="str">
            <v>00201130D.29</v>
          </cell>
        </row>
        <row r="4987">
          <cell r="K4987" t="str">
            <v>00201121D.29</v>
          </cell>
        </row>
        <row r="4988">
          <cell r="K4988" t="str">
            <v>00201132D.29</v>
          </cell>
        </row>
        <row r="4989">
          <cell r="K4989" t="str">
            <v>00201131D.29</v>
          </cell>
        </row>
        <row r="4990">
          <cell r="K4990" t="str">
            <v>00201123D.29</v>
          </cell>
        </row>
        <row r="4991">
          <cell r="K4991" t="str">
            <v>00201110D.29</v>
          </cell>
        </row>
        <row r="4992">
          <cell r="K4992" t="str">
            <v>00201111D.29</v>
          </cell>
        </row>
        <row r="4993">
          <cell r="K4993" t="str">
            <v>00201135D.29</v>
          </cell>
        </row>
        <row r="4994">
          <cell r="K4994" t="str">
            <v>00201132D.29</v>
          </cell>
        </row>
        <row r="4995">
          <cell r="K4995" t="str">
            <v>00201113D.29</v>
          </cell>
        </row>
        <row r="4996">
          <cell r="K4996" t="str">
            <v>00201110D.29</v>
          </cell>
        </row>
        <row r="4997">
          <cell r="K4997" t="str">
            <v>00201134D.29</v>
          </cell>
        </row>
        <row r="4998">
          <cell r="K4998" t="str">
            <v>00201120D.29</v>
          </cell>
        </row>
        <row r="4999">
          <cell r="K4999" t="str">
            <v>00201130D.29</v>
          </cell>
        </row>
        <row r="5000">
          <cell r="K5000" t="str">
            <v>00201129D.29</v>
          </cell>
        </row>
        <row r="5001">
          <cell r="K5001" t="str">
            <v>00201151D.29</v>
          </cell>
        </row>
        <row r="5002">
          <cell r="K5002" t="str">
            <v>00201108D.29</v>
          </cell>
        </row>
        <row r="5003">
          <cell r="K5003" t="str">
            <v>00201110D.29</v>
          </cell>
        </row>
        <row r="5004">
          <cell r="K5004" t="str">
            <v>00201116D.29</v>
          </cell>
        </row>
        <row r="5005">
          <cell r="K5005" t="str">
            <v>00201124D.29</v>
          </cell>
        </row>
        <row r="5006">
          <cell r="K5006" t="str">
            <v>00201111D.29</v>
          </cell>
        </row>
        <row r="5007">
          <cell r="K5007" t="str">
            <v>00201119D.29</v>
          </cell>
        </row>
        <row r="5008">
          <cell r="K5008" t="str">
            <v>00201130D.29</v>
          </cell>
        </row>
        <row r="5009">
          <cell r="K5009" t="str">
            <v>00201149D.29</v>
          </cell>
        </row>
        <row r="5010">
          <cell r="K5010" t="str">
            <v>00201123D.29</v>
          </cell>
        </row>
        <row r="5011">
          <cell r="K5011" t="str">
            <v>00201134D.29</v>
          </cell>
        </row>
        <row r="5012">
          <cell r="K5012" t="str">
            <v>00201149D.29</v>
          </cell>
        </row>
        <row r="5013">
          <cell r="K5013" t="str">
            <v>00201150D.29</v>
          </cell>
        </row>
        <row r="5014">
          <cell r="K5014" t="str">
            <v>00201110D.29</v>
          </cell>
        </row>
        <row r="5015">
          <cell r="K5015" t="str">
            <v>00201128D.29</v>
          </cell>
        </row>
        <row r="5016">
          <cell r="K5016" t="str">
            <v>00201136D.29</v>
          </cell>
        </row>
        <row r="5017">
          <cell r="K5017" t="str">
            <v>00201110D.29</v>
          </cell>
        </row>
        <row r="5018">
          <cell r="K5018" t="str">
            <v>00201120D.29</v>
          </cell>
        </row>
        <row r="5019">
          <cell r="K5019" t="str">
            <v>00201155D.29</v>
          </cell>
        </row>
        <row r="5020">
          <cell r="K5020" t="str">
            <v>00201159D.29</v>
          </cell>
        </row>
        <row r="5021">
          <cell r="K5021" t="str">
            <v>00201109D.29</v>
          </cell>
        </row>
        <row r="5022">
          <cell r="K5022" t="str">
            <v>00201153D.29</v>
          </cell>
        </row>
        <row r="5023">
          <cell r="K5023" t="str">
            <v>00201159D.29</v>
          </cell>
        </row>
        <row r="5024">
          <cell r="K5024" t="str">
            <v>00201151D.29</v>
          </cell>
        </row>
        <row r="5025">
          <cell r="K5025" t="str">
            <v>00201156D.29</v>
          </cell>
        </row>
        <row r="5026">
          <cell r="K5026" t="str">
            <v>00201157D.29</v>
          </cell>
        </row>
        <row r="5027">
          <cell r="K5027" t="str">
            <v>00201156D.29</v>
          </cell>
        </row>
        <row r="5028">
          <cell r="K5028" t="str">
            <v>00201254D.29</v>
          </cell>
        </row>
        <row r="5029">
          <cell r="K5029" t="str">
            <v>00201146D.29</v>
          </cell>
        </row>
        <row r="5030">
          <cell r="K5030" t="str">
            <v>00201112D.29</v>
          </cell>
        </row>
        <row r="5031">
          <cell r="K5031" t="str">
            <v>00201122D.29</v>
          </cell>
        </row>
        <row r="5032">
          <cell r="K5032" t="str">
            <v>00201149D.29</v>
          </cell>
        </row>
        <row r="5033">
          <cell r="K5033" t="str">
            <v>00201145D.29</v>
          </cell>
        </row>
        <row r="5034">
          <cell r="K5034" t="str">
            <v>00201150D.29</v>
          </cell>
        </row>
        <row r="5035">
          <cell r="K5035" t="str">
            <v>00711254D.31</v>
          </cell>
        </row>
        <row r="5036">
          <cell r="K5036" t="str">
            <v>00201154K.1</v>
          </cell>
        </row>
        <row r="5037">
          <cell r="K5037" t="str">
            <v>00201157K.1</v>
          </cell>
        </row>
        <row r="5038">
          <cell r="K5038" t="str">
            <v>00021243P.11</v>
          </cell>
        </row>
        <row r="5039">
          <cell r="K5039" t="str">
            <v>00021243P.11</v>
          </cell>
        </row>
        <row r="5040">
          <cell r="K5040" t="str">
            <v>00021243P.11</v>
          </cell>
        </row>
        <row r="5041">
          <cell r="K5041" t="str">
            <v>00021203P.11</v>
          </cell>
        </row>
        <row r="5042">
          <cell r="K5042" t="str">
            <v>00021238P.11</v>
          </cell>
        </row>
        <row r="5043">
          <cell r="K5043" t="str">
            <v>00021238P.11</v>
          </cell>
        </row>
        <row r="5044">
          <cell r="K5044" t="str">
            <v>00021238P.11</v>
          </cell>
        </row>
        <row r="5045">
          <cell r="K5045" t="str">
            <v>00021239P.11</v>
          </cell>
        </row>
        <row r="5046">
          <cell r="K5046" t="str">
            <v>00021239P.11</v>
          </cell>
        </row>
        <row r="5047">
          <cell r="K5047" t="str">
            <v>00021240P.11</v>
          </cell>
        </row>
        <row r="5048">
          <cell r="K5048" t="str">
            <v>00021258P.11</v>
          </cell>
        </row>
        <row r="5049">
          <cell r="K5049" t="str">
            <v>00021258P.11</v>
          </cell>
        </row>
        <row r="5050">
          <cell r="K5050" t="str">
            <v>00021258P.11</v>
          </cell>
        </row>
        <row r="5051">
          <cell r="K5051" t="str">
            <v>00021258P.11</v>
          </cell>
        </row>
        <row r="5052">
          <cell r="K5052" t="str">
            <v>00021258P.11</v>
          </cell>
        </row>
        <row r="5053">
          <cell r="K5053" t="str">
            <v>00021250P.11</v>
          </cell>
        </row>
        <row r="5054">
          <cell r="K5054" t="str">
            <v>00021202P.11</v>
          </cell>
        </row>
        <row r="5055">
          <cell r="K5055" t="str">
            <v>00021202P.11</v>
          </cell>
        </row>
        <row r="5056">
          <cell r="K5056" t="str">
            <v>00021202P.12</v>
          </cell>
        </row>
        <row r="5057">
          <cell r="K5057" t="str">
            <v>00021202P.11</v>
          </cell>
        </row>
        <row r="5058">
          <cell r="K5058" t="str">
            <v>00021202P.11</v>
          </cell>
        </row>
        <row r="5059">
          <cell r="K5059" t="str">
            <v>00021202P.11</v>
          </cell>
        </row>
        <row r="5060">
          <cell r="K5060" t="str">
            <v>00021202P.11</v>
          </cell>
        </row>
        <row r="5061">
          <cell r="K5061" t="str">
            <v>00021202P.11</v>
          </cell>
        </row>
        <row r="5062">
          <cell r="K5062" t="str">
            <v>00021252P.11</v>
          </cell>
        </row>
        <row r="5063">
          <cell r="K5063" t="str">
            <v>00021243P.11</v>
          </cell>
        </row>
        <row r="5064">
          <cell r="K5064" t="str">
            <v>00021236P.11</v>
          </cell>
        </row>
        <row r="5065">
          <cell r="K5065" t="str">
            <v>00021222P.11</v>
          </cell>
        </row>
        <row r="5066">
          <cell r="K5066" t="str">
            <v>00021223P.11</v>
          </cell>
        </row>
        <row r="5067">
          <cell r="K5067" t="str">
            <v>00021223P.11</v>
          </cell>
        </row>
        <row r="5068">
          <cell r="K5068" t="str">
            <v>00021210P.11</v>
          </cell>
        </row>
        <row r="5069">
          <cell r="K5069" t="str">
            <v>00021210P.11</v>
          </cell>
        </row>
        <row r="5070">
          <cell r="K5070" t="str">
            <v>00021210P.11</v>
          </cell>
        </row>
        <row r="5071">
          <cell r="K5071" t="str">
            <v>00021226P.11</v>
          </cell>
        </row>
        <row r="5072">
          <cell r="K5072" t="str">
            <v>00021226P.11</v>
          </cell>
        </row>
        <row r="5073">
          <cell r="K5073" t="str">
            <v>00021226P.11</v>
          </cell>
        </row>
        <row r="5074">
          <cell r="K5074" t="str">
            <v>00021226P.11</v>
          </cell>
        </row>
        <row r="5075">
          <cell r="K5075" t="str">
            <v>00021234P.11</v>
          </cell>
        </row>
        <row r="5076">
          <cell r="K5076" t="str">
            <v>00021234P.11</v>
          </cell>
        </row>
        <row r="5077">
          <cell r="K5077" t="str">
            <v>00021234P.11</v>
          </cell>
        </row>
        <row r="5078">
          <cell r="K5078" t="str">
            <v>00021234P.11</v>
          </cell>
        </row>
        <row r="5079">
          <cell r="K5079" t="str">
            <v>00021243P.11</v>
          </cell>
        </row>
        <row r="5080">
          <cell r="K5080" t="str">
            <v>00021245P.11</v>
          </cell>
        </row>
        <row r="5081">
          <cell r="K5081" t="str">
            <v>00021245P.11</v>
          </cell>
        </row>
        <row r="5082">
          <cell r="K5082" t="str">
            <v>00021245P.11</v>
          </cell>
        </row>
        <row r="5083">
          <cell r="K5083" t="str">
            <v>00021248P.11</v>
          </cell>
        </row>
        <row r="5084">
          <cell r="K5084" t="str">
            <v>00021248P.11</v>
          </cell>
        </row>
        <row r="5085">
          <cell r="K5085" t="str">
            <v>00021250P.11</v>
          </cell>
        </row>
        <row r="5086">
          <cell r="K5086" t="str">
            <v>00021257P.11</v>
          </cell>
        </row>
        <row r="5087">
          <cell r="K5087" t="str">
            <v>00021207P.11</v>
          </cell>
        </row>
        <row r="5088">
          <cell r="K5088" t="str">
            <v>00021226P.11</v>
          </cell>
        </row>
        <row r="5089">
          <cell r="K5089" t="str">
            <v>00021260P.11</v>
          </cell>
        </row>
        <row r="5090">
          <cell r="K5090" t="str">
            <v>00021260P.11</v>
          </cell>
        </row>
        <row r="5091">
          <cell r="K5091" t="str">
            <v>00021227P.11</v>
          </cell>
        </row>
        <row r="5092">
          <cell r="K5092" t="str">
            <v>00021220P.11</v>
          </cell>
        </row>
        <row r="5093">
          <cell r="K5093" t="str">
            <v>00021226P.11</v>
          </cell>
        </row>
        <row r="5094">
          <cell r="K5094" t="str">
            <v>00021220P.11</v>
          </cell>
        </row>
        <row r="5095">
          <cell r="K5095" t="str">
            <v>00021216P.11</v>
          </cell>
        </row>
        <row r="5096">
          <cell r="K5096" t="str">
            <v>00021213P.11</v>
          </cell>
        </row>
        <row r="5097">
          <cell r="K5097" t="str">
            <v>00021213P.11</v>
          </cell>
        </row>
        <row r="5098">
          <cell r="K5098" t="str">
            <v>00021226P.11</v>
          </cell>
        </row>
        <row r="5099">
          <cell r="K5099" t="str">
            <v>00021213P.11</v>
          </cell>
        </row>
        <row r="5100">
          <cell r="K5100" t="str">
            <v>00021222P.11</v>
          </cell>
        </row>
        <row r="5101">
          <cell r="K5101" t="str">
            <v>00021228P.11</v>
          </cell>
        </row>
        <row r="5102">
          <cell r="K5102" t="str">
            <v>00021232P.11</v>
          </cell>
        </row>
        <row r="5103">
          <cell r="K5103" t="str">
            <v>00021231P.11</v>
          </cell>
        </row>
        <row r="5104">
          <cell r="K5104" t="str">
            <v>00021213P.11</v>
          </cell>
        </row>
        <row r="5105">
          <cell r="K5105" t="str">
            <v>00021236P.11</v>
          </cell>
        </row>
        <row r="5106">
          <cell r="K5106" t="str">
            <v>00021231P.11</v>
          </cell>
        </row>
        <row r="5107">
          <cell r="K5107" t="str">
            <v>00021220P.11</v>
          </cell>
        </row>
        <row r="5108">
          <cell r="K5108" t="str">
            <v>00021232P.11</v>
          </cell>
        </row>
        <row r="5109">
          <cell r="K5109" t="str">
            <v>00021224P.11</v>
          </cell>
        </row>
        <row r="5110">
          <cell r="K5110" t="str">
            <v>00021225P.11</v>
          </cell>
        </row>
        <row r="5111">
          <cell r="K5111" t="str">
            <v>00021236P.11</v>
          </cell>
        </row>
        <row r="5112">
          <cell r="K5112" t="str">
            <v>00021211P.11</v>
          </cell>
        </row>
        <row r="5113">
          <cell r="K5113" t="str">
            <v>00021223P.11</v>
          </cell>
        </row>
        <row r="5114">
          <cell r="K5114" t="str">
            <v>00021225P.11</v>
          </cell>
        </row>
        <row r="5115">
          <cell r="K5115" t="str">
            <v>00021225P.11</v>
          </cell>
        </row>
        <row r="5116">
          <cell r="K5116" t="str">
            <v>00021236P.11</v>
          </cell>
        </row>
        <row r="5117">
          <cell r="K5117" t="str">
            <v>00021210P.11</v>
          </cell>
        </row>
        <row r="5118">
          <cell r="K5118" t="str">
            <v>00021223P.11</v>
          </cell>
        </row>
        <row r="5119">
          <cell r="K5119" t="str">
            <v>00021224P.11</v>
          </cell>
        </row>
        <row r="5120">
          <cell r="K5120" t="str">
            <v>00021228P.11</v>
          </cell>
        </row>
        <row r="5121">
          <cell r="K5121" t="str">
            <v>00021231P.11</v>
          </cell>
        </row>
        <row r="5122">
          <cell r="K5122" t="str">
            <v>00021210P.11</v>
          </cell>
        </row>
        <row r="5123">
          <cell r="K5123" t="str">
            <v>00021213P.11</v>
          </cell>
        </row>
        <row r="5124">
          <cell r="K5124" t="str">
            <v>00021217P.11</v>
          </cell>
        </row>
        <row r="5125">
          <cell r="K5125" t="str">
            <v>00021217P.11</v>
          </cell>
        </row>
        <row r="5126">
          <cell r="K5126" t="str">
            <v>00021222P.11</v>
          </cell>
        </row>
        <row r="5127">
          <cell r="K5127" t="str">
            <v>00021228P.11</v>
          </cell>
        </row>
        <row r="5128">
          <cell r="K5128" t="str">
            <v>00021230P.11</v>
          </cell>
        </row>
        <row r="5129">
          <cell r="K5129" t="str">
            <v>00021230P.11</v>
          </cell>
        </row>
        <row r="5130">
          <cell r="K5130" t="str">
            <v>00021231P.11</v>
          </cell>
        </row>
        <row r="5131">
          <cell r="K5131" t="str">
            <v>00021235P.11</v>
          </cell>
        </row>
        <row r="5132">
          <cell r="K5132" t="str">
            <v>00021235P.11</v>
          </cell>
        </row>
        <row r="5133">
          <cell r="K5133" t="str">
            <v>00021214P.11</v>
          </cell>
        </row>
        <row r="5134">
          <cell r="K5134" t="str">
            <v>00021222P.11</v>
          </cell>
        </row>
        <row r="5135">
          <cell r="K5135" t="str">
            <v>00021226P.11</v>
          </cell>
        </row>
        <row r="5136">
          <cell r="K5136" t="str">
            <v>00021229P.11</v>
          </cell>
        </row>
        <row r="5137">
          <cell r="K5137" t="str">
            <v>00021232P.11</v>
          </cell>
        </row>
        <row r="5138">
          <cell r="K5138" t="str">
            <v>00021234P.11</v>
          </cell>
        </row>
        <row r="5139">
          <cell r="K5139" t="str">
            <v>00021234P.11</v>
          </cell>
        </row>
        <row r="5140">
          <cell r="K5140" t="str">
            <v>00021234P.11</v>
          </cell>
        </row>
        <row r="5141">
          <cell r="K5141" t="str">
            <v>00021236P.11</v>
          </cell>
        </row>
        <row r="5142">
          <cell r="K5142" t="str">
            <v>00021236P.11</v>
          </cell>
        </row>
        <row r="5143">
          <cell r="K5143" t="str">
            <v>00021210P.11</v>
          </cell>
        </row>
        <row r="5144">
          <cell r="K5144" t="str">
            <v>00021213P.11</v>
          </cell>
        </row>
        <row r="5145">
          <cell r="K5145" t="str">
            <v>00021218P.11</v>
          </cell>
        </row>
        <row r="5146">
          <cell r="K5146" t="str">
            <v>00021228P.11</v>
          </cell>
        </row>
        <row r="5147">
          <cell r="K5147" t="str">
            <v>00021230P.11</v>
          </cell>
        </row>
        <row r="5148">
          <cell r="K5148" t="str">
            <v>00021213P.11</v>
          </cell>
        </row>
        <row r="5149">
          <cell r="K5149" t="str">
            <v>00021214P.11</v>
          </cell>
        </row>
        <row r="5150">
          <cell r="K5150" t="str">
            <v>00021218P.11</v>
          </cell>
        </row>
        <row r="5151">
          <cell r="K5151" t="str">
            <v>00021226P.11</v>
          </cell>
        </row>
        <row r="5152">
          <cell r="K5152" t="str">
            <v>00021229P.11</v>
          </cell>
        </row>
        <row r="5153">
          <cell r="K5153" t="str">
            <v>00021231P.11</v>
          </cell>
        </row>
        <row r="5154">
          <cell r="K5154" t="str">
            <v>00021235P.11</v>
          </cell>
        </row>
        <row r="5155">
          <cell r="K5155" t="str">
            <v>00021236P.11</v>
          </cell>
        </row>
        <row r="5156">
          <cell r="K5156" t="str">
            <v>00021236P.11</v>
          </cell>
        </row>
        <row r="5157">
          <cell r="K5157" t="str">
            <v>00021234P.11</v>
          </cell>
        </row>
        <row r="5158">
          <cell r="K5158" t="str">
            <v>00021235P.11</v>
          </cell>
        </row>
        <row r="5159">
          <cell r="K5159" t="str">
            <v>00021212P.11</v>
          </cell>
        </row>
        <row r="5160">
          <cell r="K5160" t="str">
            <v>00021212P.11</v>
          </cell>
        </row>
        <row r="5161">
          <cell r="K5161" t="str">
            <v>00021225P.11</v>
          </cell>
        </row>
        <row r="5162">
          <cell r="K5162" t="str">
            <v>00021231P.11</v>
          </cell>
        </row>
        <row r="5163">
          <cell r="K5163" t="str">
            <v>00021231P.11</v>
          </cell>
        </row>
        <row r="5164">
          <cell r="K5164" t="str">
            <v>00021233P.11</v>
          </cell>
        </row>
        <row r="5165">
          <cell r="K5165" t="str">
            <v>00021236P.11</v>
          </cell>
        </row>
        <row r="5166">
          <cell r="K5166" t="str">
            <v>00021221P.11</v>
          </cell>
        </row>
        <row r="5167">
          <cell r="K5167" t="str">
            <v>00021217P.11</v>
          </cell>
        </row>
        <row r="5168">
          <cell r="K5168" t="str">
            <v>00021220P.11</v>
          </cell>
        </row>
        <row r="5169">
          <cell r="K5169" t="str">
            <v>00021217P.11</v>
          </cell>
        </row>
        <row r="5170">
          <cell r="K5170" t="str">
            <v>00021217P.11</v>
          </cell>
        </row>
        <row r="5171">
          <cell r="K5171" t="str">
            <v>00021231P.11</v>
          </cell>
        </row>
        <row r="5172">
          <cell r="K5172" t="str">
            <v>00021235P.11</v>
          </cell>
        </row>
        <row r="5173">
          <cell r="K5173" t="str">
            <v>00021236P.11</v>
          </cell>
        </row>
        <row r="5174">
          <cell r="K5174" t="str">
            <v>00021226P.11</v>
          </cell>
        </row>
        <row r="5175">
          <cell r="K5175" t="str">
            <v>00021231P.11</v>
          </cell>
        </row>
        <row r="5176">
          <cell r="K5176" t="str">
            <v>00021232P.11</v>
          </cell>
        </row>
        <row r="5177">
          <cell r="K5177" t="str">
            <v>00021236P.11</v>
          </cell>
        </row>
        <row r="5178">
          <cell r="K5178" t="str">
            <v>00021231P.11</v>
          </cell>
        </row>
        <row r="5179">
          <cell r="K5179" t="str">
            <v>00021231P.11</v>
          </cell>
        </row>
        <row r="5180">
          <cell r="K5180" t="str">
            <v>00021229P.11</v>
          </cell>
        </row>
        <row r="5181">
          <cell r="K5181" t="str">
            <v>00021230P.11</v>
          </cell>
        </row>
        <row r="5182">
          <cell r="K5182" t="str">
            <v>00021232P.11</v>
          </cell>
        </row>
        <row r="5183">
          <cell r="K5183" t="str">
            <v>00021223P.11</v>
          </cell>
        </row>
        <row r="5184">
          <cell r="K5184" t="str">
            <v>00021231P.11</v>
          </cell>
        </row>
        <row r="5185">
          <cell r="K5185" t="str">
            <v>00021236P.11</v>
          </cell>
        </row>
        <row r="5186">
          <cell r="K5186" t="str">
            <v>00021221P.11</v>
          </cell>
        </row>
        <row r="5187">
          <cell r="K5187" t="str">
            <v>00021235P.11</v>
          </cell>
        </row>
        <row r="5188">
          <cell r="K5188" t="str">
            <v>00021217P.11</v>
          </cell>
        </row>
        <row r="5189">
          <cell r="K5189" t="str">
            <v>00021218P.11</v>
          </cell>
        </row>
        <row r="5190">
          <cell r="K5190" t="str">
            <v>00021230P.11</v>
          </cell>
        </row>
        <row r="5191">
          <cell r="K5191" t="str">
            <v>00021228P.11</v>
          </cell>
        </row>
        <row r="5192">
          <cell r="K5192" t="str">
            <v>00021233P.11</v>
          </cell>
        </row>
        <row r="5193">
          <cell r="K5193" t="str">
            <v>00021225P.11</v>
          </cell>
        </row>
        <row r="5194">
          <cell r="K5194" t="str">
            <v>00021230P.11</v>
          </cell>
        </row>
        <row r="5195">
          <cell r="K5195" t="str">
            <v>00021233P.11</v>
          </cell>
        </row>
        <row r="5196">
          <cell r="K5196" t="str">
            <v>00021235P.11</v>
          </cell>
        </row>
        <row r="5197">
          <cell r="K5197" t="str">
            <v>00021215P.11</v>
          </cell>
        </row>
        <row r="5198">
          <cell r="K5198" t="str">
            <v>00021231P.11</v>
          </cell>
        </row>
        <row r="5199">
          <cell r="K5199" t="str">
            <v>00021221P.11</v>
          </cell>
        </row>
        <row r="5200">
          <cell r="K5200" t="str">
            <v>00021221P.11</v>
          </cell>
        </row>
        <row r="5201">
          <cell r="K5201" t="str">
            <v>00021232P.11</v>
          </cell>
        </row>
        <row r="5202">
          <cell r="K5202" t="str">
            <v>00021217P.11</v>
          </cell>
        </row>
        <row r="5203">
          <cell r="K5203" t="str">
            <v>00021235P.11</v>
          </cell>
        </row>
        <row r="5204">
          <cell r="K5204" t="str">
            <v>00021232P.11</v>
          </cell>
        </row>
        <row r="5205">
          <cell r="K5205" t="str">
            <v>00021226P.11</v>
          </cell>
        </row>
        <row r="5206">
          <cell r="K5206" t="str">
            <v>00021221P.11</v>
          </cell>
        </row>
        <row r="5207">
          <cell r="K5207" t="str">
            <v>00021220P.11</v>
          </cell>
        </row>
        <row r="5208">
          <cell r="K5208" t="str">
            <v>00021226P.11</v>
          </cell>
        </row>
        <row r="5209">
          <cell r="K5209" t="str">
            <v>00021232P.11</v>
          </cell>
        </row>
        <row r="5210">
          <cell r="K5210" t="str">
            <v>00021231P.11</v>
          </cell>
        </row>
        <row r="5211">
          <cell r="K5211" t="str">
            <v>00021213P.11</v>
          </cell>
        </row>
        <row r="5212">
          <cell r="K5212" t="str">
            <v>00021221P.11</v>
          </cell>
        </row>
        <row r="5213">
          <cell r="K5213" t="str">
            <v>00021229P.11</v>
          </cell>
        </row>
        <row r="5214">
          <cell r="K5214" t="str">
            <v>00021233P.11</v>
          </cell>
        </row>
        <row r="5215">
          <cell r="K5215" t="str">
            <v>00021226P.11</v>
          </cell>
        </row>
        <row r="5216">
          <cell r="K5216" t="str">
            <v>00021232P.11</v>
          </cell>
        </row>
        <row r="5217">
          <cell r="K5217" t="str">
            <v>00021231P.11</v>
          </cell>
        </row>
        <row r="5218">
          <cell r="K5218" t="str">
            <v>00021235P.11</v>
          </cell>
        </row>
        <row r="5219">
          <cell r="K5219" t="str">
            <v>00021221P.11</v>
          </cell>
        </row>
        <row r="5220">
          <cell r="K5220" t="str">
            <v>00021222P.11</v>
          </cell>
        </row>
        <row r="5221">
          <cell r="K5221" t="str">
            <v>00021231P.11</v>
          </cell>
        </row>
        <row r="5222">
          <cell r="K5222" t="str">
            <v>00021223P.11</v>
          </cell>
        </row>
        <row r="5223">
          <cell r="K5223" t="str">
            <v>00021235P.11</v>
          </cell>
        </row>
        <row r="5224">
          <cell r="K5224" t="str">
            <v>00021236P.11</v>
          </cell>
        </row>
        <row r="5225">
          <cell r="K5225" t="str">
            <v>00021233P.11</v>
          </cell>
        </row>
        <row r="5226">
          <cell r="K5226" t="str">
            <v>00021232P.11</v>
          </cell>
        </row>
        <row r="5227">
          <cell r="K5227" t="str">
            <v>00021233P.11</v>
          </cell>
        </row>
        <row r="5228">
          <cell r="K5228" t="str">
            <v>00021226P.11</v>
          </cell>
        </row>
        <row r="5229">
          <cell r="K5229" t="str">
            <v>00021228P.11</v>
          </cell>
        </row>
        <row r="5230">
          <cell r="K5230" t="str">
            <v>00021232P.11</v>
          </cell>
        </row>
        <row r="5231">
          <cell r="K5231" t="str">
            <v>00021213P.11</v>
          </cell>
        </row>
        <row r="5232">
          <cell r="K5232" t="str">
            <v>00021232P.11</v>
          </cell>
        </row>
        <row r="5233">
          <cell r="K5233" t="str">
            <v>00021234P.11</v>
          </cell>
        </row>
        <row r="5234">
          <cell r="K5234" t="str">
            <v>00021233P.11</v>
          </cell>
        </row>
        <row r="5235">
          <cell r="K5235" t="str">
            <v>00021223P.11</v>
          </cell>
        </row>
        <row r="5236">
          <cell r="K5236" t="str">
            <v>00021229P.11</v>
          </cell>
        </row>
        <row r="5237">
          <cell r="K5237" t="str">
            <v>00021229P.11</v>
          </cell>
        </row>
        <row r="5238">
          <cell r="K5238" t="str">
            <v>00021233P.11</v>
          </cell>
        </row>
        <row r="5239">
          <cell r="K5239" t="str">
            <v>00021223P.11</v>
          </cell>
        </row>
        <row r="5240">
          <cell r="K5240" t="str">
            <v>00021236P.11</v>
          </cell>
        </row>
        <row r="5241">
          <cell r="K5241" t="str">
            <v>00021229P.11</v>
          </cell>
        </row>
        <row r="5242">
          <cell r="K5242" t="str">
            <v>00021232P.11</v>
          </cell>
        </row>
        <row r="5243">
          <cell r="K5243" t="str">
            <v>00021222P.11</v>
          </cell>
        </row>
        <row r="5244">
          <cell r="K5244" t="str">
            <v>00021225P.11</v>
          </cell>
        </row>
        <row r="5245">
          <cell r="K5245" t="str">
            <v>00021224P.11</v>
          </cell>
        </row>
        <row r="5246">
          <cell r="K5246" t="str">
            <v>00021230P.11</v>
          </cell>
        </row>
        <row r="5247">
          <cell r="K5247" t="str">
            <v>00021236P.11</v>
          </cell>
        </row>
        <row r="5248">
          <cell r="K5248" t="str">
            <v>00021231P.11</v>
          </cell>
        </row>
        <row r="5249">
          <cell r="K5249" t="str">
            <v>00021229P.11</v>
          </cell>
        </row>
        <row r="5250">
          <cell r="K5250" t="str">
            <v>00021225P.11</v>
          </cell>
        </row>
        <row r="5251">
          <cell r="K5251" t="str">
            <v>00021236P.11</v>
          </cell>
        </row>
        <row r="5252">
          <cell r="K5252" t="str">
            <v>00021227P.11</v>
          </cell>
        </row>
        <row r="5253">
          <cell r="K5253" t="str">
            <v>00021235P.11</v>
          </cell>
        </row>
        <row r="5254">
          <cell r="K5254" t="str">
            <v>00021214P.11</v>
          </cell>
        </row>
        <row r="5255">
          <cell r="K5255" t="str">
            <v>00021215P.11</v>
          </cell>
        </row>
        <row r="5256">
          <cell r="K5256" t="str">
            <v>00021231P.11</v>
          </cell>
        </row>
        <row r="5257">
          <cell r="K5257" t="str">
            <v>00021235P.11</v>
          </cell>
        </row>
        <row r="5258">
          <cell r="K5258" t="str">
            <v>00021221P.11</v>
          </cell>
        </row>
        <row r="5259">
          <cell r="K5259" t="str">
            <v>00021229P.11</v>
          </cell>
        </row>
        <row r="5260">
          <cell r="K5260" t="str">
            <v>00021210P.11</v>
          </cell>
        </row>
        <row r="5261">
          <cell r="K5261" t="str">
            <v>00021222P.11</v>
          </cell>
        </row>
        <row r="5262">
          <cell r="K5262" t="str">
            <v>00021234P.11</v>
          </cell>
        </row>
        <row r="5263">
          <cell r="K5263" t="str">
            <v>00021226P.11</v>
          </cell>
        </row>
        <row r="5264">
          <cell r="K5264" t="str">
            <v>00021224P.11</v>
          </cell>
        </row>
        <row r="5265">
          <cell r="K5265" t="str">
            <v>00021221P.11</v>
          </cell>
        </row>
        <row r="5266">
          <cell r="K5266" t="str">
            <v>00021226P.11</v>
          </cell>
        </row>
        <row r="5267">
          <cell r="K5267" t="str">
            <v>00021236P.11</v>
          </cell>
        </row>
        <row r="5268">
          <cell r="K5268" t="str">
            <v>00021221P.11</v>
          </cell>
        </row>
        <row r="5269">
          <cell r="K5269" t="str">
            <v>00021231P.11</v>
          </cell>
        </row>
        <row r="5270">
          <cell r="K5270" t="str">
            <v>00021227P.11</v>
          </cell>
        </row>
        <row r="5271">
          <cell r="K5271" t="str">
            <v>00021231P.11</v>
          </cell>
        </row>
        <row r="5272">
          <cell r="K5272" t="str">
            <v>00021222P.11</v>
          </cell>
        </row>
        <row r="5273">
          <cell r="K5273" t="str">
            <v>00021234P.11</v>
          </cell>
        </row>
        <row r="5274">
          <cell r="K5274" t="str">
            <v>00021212P.11</v>
          </cell>
        </row>
        <row r="5275">
          <cell r="K5275" t="str">
            <v>00021235P.11</v>
          </cell>
        </row>
        <row r="5276">
          <cell r="K5276" t="str">
            <v>00021218P.11</v>
          </cell>
        </row>
        <row r="5277">
          <cell r="K5277" t="str">
            <v>00021233P.11</v>
          </cell>
        </row>
        <row r="5278">
          <cell r="K5278" t="str">
            <v>00021218P.11</v>
          </cell>
        </row>
        <row r="5279">
          <cell r="K5279" t="str">
            <v>00021229P.11</v>
          </cell>
        </row>
        <row r="5280">
          <cell r="K5280" t="str">
            <v>00021233P.11</v>
          </cell>
        </row>
        <row r="5281">
          <cell r="K5281" t="str">
            <v>00021233P.11</v>
          </cell>
        </row>
        <row r="5282">
          <cell r="K5282" t="str">
            <v>00021227P.11</v>
          </cell>
        </row>
        <row r="5283">
          <cell r="K5283" t="str">
            <v>00021229P.11</v>
          </cell>
        </row>
        <row r="5284">
          <cell r="K5284" t="str">
            <v>00021231P.11</v>
          </cell>
        </row>
        <row r="5285">
          <cell r="K5285" t="str">
            <v>00021232P.11</v>
          </cell>
        </row>
        <row r="5286">
          <cell r="K5286" t="str">
            <v>00021210P.11</v>
          </cell>
        </row>
        <row r="5287">
          <cell r="K5287" t="str">
            <v>00021230P.11</v>
          </cell>
        </row>
        <row r="5288">
          <cell r="K5288" t="str">
            <v>00021219P.11</v>
          </cell>
        </row>
        <row r="5289">
          <cell r="K5289" t="str">
            <v>00021223P.11</v>
          </cell>
        </row>
        <row r="5290">
          <cell r="K5290" t="str">
            <v>00021229P.11</v>
          </cell>
        </row>
        <row r="5291">
          <cell r="K5291" t="str">
            <v>00021213P.11</v>
          </cell>
        </row>
        <row r="5292">
          <cell r="K5292" t="str">
            <v>00021213P.11</v>
          </cell>
        </row>
        <row r="5293">
          <cell r="K5293" t="str">
            <v>00021213P.11</v>
          </cell>
        </row>
        <row r="5294">
          <cell r="K5294" t="str">
            <v>00021219P.11</v>
          </cell>
        </row>
        <row r="5295">
          <cell r="K5295" t="str">
            <v>00021220P.11</v>
          </cell>
        </row>
        <row r="5296">
          <cell r="K5296" t="str">
            <v>00021229P.11</v>
          </cell>
        </row>
        <row r="5297">
          <cell r="K5297" t="str">
            <v>00021231P.11</v>
          </cell>
        </row>
        <row r="5298">
          <cell r="K5298" t="str">
            <v>00021228P.11</v>
          </cell>
        </row>
        <row r="5299">
          <cell r="K5299" t="str">
            <v>00021223P.11</v>
          </cell>
        </row>
        <row r="5300">
          <cell r="K5300" t="str">
            <v>00021232P.11</v>
          </cell>
        </row>
        <row r="5301">
          <cell r="K5301" t="str">
            <v>00021236P.11</v>
          </cell>
        </row>
        <row r="5302">
          <cell r="K5302" t="str">
            <v>00021212P.11</v>
          </cell>
        </row>
        <row r="5303">
          <cell r="K5303" t="str">
            <v>00021225P.11</v>
          </cell>
        </row>
        <row r="5304">
          <cell r="K5304" t="str">
            <v>00021212P.11</v>
          </cell>
        </row>
        <row r="5305">
          <cell r="K5305" t="str">
            <v>00021210P.11</v>
          </cell>
        </row>
        <row r="5306">
          <cell r="K5306" t="str">
            <v>00021216P.11</v>
          </cell>
        </row>
        <row r="5307">
          <cell r="K5307" t="str">
            <v>00021214P.11</v>
          </cell>
        </row>
        <row r="5308">
          <cell r="K5308" t="str">
            <v>00021228P.11</v>
          </cell>
        </row>
        <row r="5309">
          <cell r="K5309" t="str">
            <v>00021222P.11</v>
          </cell>
        </row>
        <row r="5310">
          <cell r="K5310" t="str">
            <v>00021229P.11</v>
          </cell>
        </row>
        <row r="5311">
          <cell r="K5311" t="str">
            <v>00021227P.11</v>
          </cell>
        </row>
        <row r="5312">
          <cell r="K5312" t="str">
            <v>00021236P.11</v>
          </cell>
        </row>
        <row r="5313">
          <cell r="K5313" t="str">
            <v>00021210P.11</v>
          </cell>
        </row>
        <row r="5314">
          <cell r="K5314" t="str">
            <v>00021216P.11</v>
          </cell>
        </row>
        <row r="5315">
          <cell r="K5315" t="str">
            <v>00021231P.11</v>
          </cell>
        </row>
        <row r="5316">
          <cell r="K5316" t="str">
            <v>00021225P.11</v>
          </cell>
        </row>
        <row r="5317">
          <cell r="K5317" t="str">
            <v>00021236P.11</v>
          </cell>
        </row>
        <row r="5318">
          <cell r="K5318" t="str">
            <v>00021231P.11</v>
          </cell>
        </row>
        <row r="5319">
          <cell r="K5319" t="str">
            <v>00021212P.11</v>
          </cell>
        </row>
        <row r="5320">
          <cell r="K5320" t="str">
            <v>00021219P.11</v>
          </cell>
        </row>
        <row r="5321">
          <cell r="K5321" t="str">
            <v>00021222P.11</v>
          </cell>
        </row>
        <row r="5322">
          <cell r="K5322" t="str">
            <v>00021221P.11</v>
          </cell>
        </row>
        <row r="5323">
          <cell r="K5323" t="str">
            <v>00021231P.11</v>
          </cell>
        </row>
        <row r="5324">
          <cell r="K5324" t="str">
            <v>00021235P.11</v>
          </cell>
        </row>
        <row r="5325">
          <cell r="K5325" t="str">
            <v>00021221P.11</v>
          </cell>
        </row>
        <row r="5326">
          <cell r="K5326" t="str">
            <v>00021223P.11</v>
          </cell>
        </row>
        <row r="5327">
          <cell r="K5327" t="str">
            <v>00021224P.11</v>
          </cell>
        </row>
        <row r="5328">
          <cell r="K5328" t="str">
            <v>00021221P.11</v>
          </cell>
        </row>
        <row r="5329">
          <cell r="K5329" t="str">
            <v>00021221P.11</v>
          </cell>
        </row>
        <row r="5330">
          <cell r="K5330" t="str">
            <v>00021233P.11</v>
          </cell>
        </row>
        <row r="5331">
          <cell r="K5331" t="str">
            <v>00021231P.11</v>
          </cell>
        </row>
        <row r="5332">
          <cell r="K5332" t="str">
            <v>00021236P.11</v>
          </cell>
        </row>
        <row r="5333">
          <cell r="K5333" t="str">
            <v>00021213P.11</v>
          </cell>
        </row>
        <row r="5334">
          <cell r="K5334" t="str">
            <v>00021236P.11</v>
          </cell>
        </row>
        <row r="5335">
          <cell r="K5335" t="str">
            <v>00021229P.11</v>
          </cell>
        </row>
        <row r="5336">
          <cell r="K5336" t="str">
            <v>00021232P.11</v>
          </cell>
        </row>
        <row r="5337">
          <cell r="K5337" t="str">
            <v>00021229P.11</v>
          </cell>
        </row>
        <row r="5338">
          <cell r="K5338" t="str">
            <v>00021234P.11</v>
          </cell>
        </row>
        <row r="5339">
          <cell r="K5339" t="str">
            <v>00021229P.11</v>
          </cell>
        </row>
        <row r="5340">
          <cell r="K5340" t="str">
            <v>00021221P.11</v>
          </cell>
        </row>
        <row r="5341">
          <cell r="K5341" t="str">
            <v>00021229P.11</v>
          </cell>
        </row>
        <row r="5342">
          <cell r="K5342" t="str">
            <v>00021231P.11</v>
          </cell>
        </row>
        <row r="5343">
          <cell r="K5343" t="str">
            <v>00021229P.11</v>
          </cell>
        </row>
        <row r="5344">
          <cell r="K5344" t="str">
            <v>00021212P.11</v>
          </cell>
        </row>
        <row r="5345">
          <cell r="K5345" t="str">
            <v>00021231P.11</v>
          </cell>
        </row>
        <row r="5346">
          <cell r="K5346" t="str">
            <v>00021232P.11</v>
          </cell>
        </row>
        <row r="5347">
          <cell r="K5347" t="str">
            <v>00021228P.11</v>
          </cell>
        </row>
        <row r="5348">
          <cell r="K5348" t="str">
            <v>00021228P.11</v>
          </cell>
        </row>
        <row r="5349">
          <cell r="K5349" t="str">
            <v>00021222P.11</v>
          </cell>
        </row>
        <row r="5350">
          <cell r="K5350" t="str">
            <v>00021233P.11</v>
          </cell>
        </row>
        <row r="5351">
          <cell r="K5351" t="str">
            <v>00021229P.11</v>
          </cell>
        </row>
        <row r="5352">
          <cell r="K5352" t="str">
            <v>00021210P.11</v>
          </cell>
        </row>
        <row r="5353">
          <cell r="K5353" t="str">
            <v>00021231P.11</v>
          </cell>
        </row>
        <row r="5354">
          <cell r="K5354" t="str">
            <v>00021233P.11</v>
          </cell>
        </row>
        <row r="5355">
          <cell r="K5355" t="str">
            <v>00021233P.11</v>
          </cell>
        </row>
        <row r="5356">
          <cell r="K5356" t="str">
            <v>00021235P.11</v>
          </cell>
        </row>
        <row r="5357">
          <cell r="K5357" t="str">
            <v>00021220P.11</v>
          </cell>
        </row>
        <row r="5358">
          <cell r="K5358" t="str">
            <v>00021225P.11</v>
          </cell>
        </row>
        <row r="5359">
          <cell r="K5359" t="str">
            <v>00021231P.11</v>
          </cell>
        </row>
        <row r="5360">
          <cell r="K5360" t="str">
            <v>00021233P.11</v>
          </cell>
        </row>
        <row r="5361">
          <cell r="K5361" t="str">
            <v>00021225P.11</v>
          </cell>
        </row>
        <row r="5362">
          <cell r="K5362" t="str">
            <v>00021228P.11</v>
          </cell>
        </row>
        <row r="5363">
          <cell r="K5363" t="str">
            <v>00021229P.11</v>
          </cell>
        </row>
        <row r="5364">
          <cell r="K5364" t="str">
            <v>00021230P.11</v>
          </cell>
        </row>
        <row r="5365">
          <cell r="K5365" t="str">
            <v>00021225P.11</v>
          </cell>
        </row>
        <row r="5366">
          <cell r="K5366" t="str">
            <v>00021234P.11</v>
          </cell>
        </row>
        <row r="5367">
          <cell r="K5367" t="str">
            <v>00021229P.11</v>
          </cell>
        </row>
        <row r="5368">
          <cell r="K5368" t="str">
            <v>00021234P.11</v>
          </cell>
        </row>
        <row r="5369">
          <cell r="K5369" t="str">
            <v>00021226P.11</v>
          </cell>
        </row>
        <row r="5370">
          <cell r="K5370" t="str">
            <v>00021227P.11</v>
          </cell>
        </row>
        <row r="5371">
          <cell r="K5371" t="str">
            <v>00021211P.11</v>
          </cell>
        </row>
        <row r="5372">
          <cell r="K5372" t="str">
            <v>00021216P.11</v>
          </cell>
        </row>
        <row r="5373">
          <cell r="K5373" t="str">
            <v>00021223P.11</v>
          </cell>
        </row>
        <row r="5374">
          <cell r="K5374" t="str">
            <v>00021230P.11</v>
          </cell>
        </row>
        <row r="5375">
          <cell r="K5375" t="str">
            <v>00021235P.11</v>
          </cell>
        </row>
        <row r="5376">
          <cell r="K5376" t="str">
            <v>00021231P.11</v>
          </cell>
        </row>
        <row r="5377">
          <cell r="K5377" t="str">
            <v>00021232P.11</v>
          </cell>
        </row>
        <row r="5378">
          <cell r="K5378" t="str">
            <v>00021230P.11</v>
          </cell>
        </row>
        <row r="5379">
          <cell r="K5379" t="str">
            <v>00021220P.11</v>
          </cell>
        </row>
        <row r="5380">
          <cell r="K5380" t="str">
            <v>00021236P.11</v>
          </cell>
        </row>
        <row r="5381">
          <cell r="K5381" t="str">
            <v>00021213P.11</v>
          </cell>
        </row>
        <row r="5382">
          <cell r="K5382" t="str">
            <v>00021223P.11</v>
          </cell>
        </row>
        <row r="5383">
          <cell r="K5383" t="str">
            <v>00021218P.11</v>
          </cell>
        </row>
        <row r="5384">
          <cell r="K5384" t="str">
            <v>00021226P.11</v>
          </cell>
        </row>
        <row r="5385">
          <cell r="K5385" t="str">
            <v>00021233P.11</v>
          </cell>
        </row>
        <row r="5386">
          <cell r="K5386" t="str">
            <v>00021228P.11</v>
          </cell>
        </row>
        <row r="5387">
          <cell r="K5387" t="str">
            <v>00021218P.11</v>
          </cell>
        </row>
        <row r="5388">
          <cell r="K5388" t="str">
            <v>00021228P.11</v>
          </cell>
        </row>
        <row r="5389">
          <cell r="K5389" t="str">
            <v>00021231P.11</v>
          </cell>
        </row>
        <row r="5390">
          <cell r="K5390" t="str">
            <v>00021231P.11</v>
          </cell>
        </row>
        <row r="5391">
          <cell r="K5391" t="str">
            <v>00021220P.11</v>
          </cell>
        </row>
        <row r="5392">
          <cell r="K5392" t="str">
            <v>00021217P.11</v>
          </cell>
        </row>
        <row r="5393">
          <cell r="K5393" t="str">
            <v>00021234P.11</v>
          </cell>
        </row>
        <row r="5394">
          <cell r="K5394" t="str">
            <v>00021229P.11</v>
          </cell>
        </row>
        <row r="5395">
          <cell r="K5395" t="str">
            <v>00021235P.11</v>
          </cell>
        </row>
        <row r="5396">
          <cell r="K5396" t="str">
            <v>00021231P.11</v>
          </cell>
        </row>
        <row r="5397">
          <cell r="K5397" t="str">
            <v>00021213P.11</v>
          </cell>
        </row>
        <row r="5398">
          <cell r="K5398" t="str">
            <v>00021231P.11</v>
          </cell>
        </row>
        <row r="5399">
          <cell r="K5399" t="str">
            <v>00021226P.11</v>
          </cell>
        </row>
        <row r="5400">
          <cell r="K5400" t="str">
            <v>00021232P.11</v>
          </cell>
        </row>
        <row r="5401">
          <cell r="K5401" t="str">
            <v>00021229P.11</v>
          </cell>
        </row>
        <row r="5402">
          <cell r="K5402" t="str">
            <v>00021210P.11</v>
          </cell>
        </row>
        <row r="5403">
          <cell r="K5403" t="str">
            <v>00021223P.11</v>
          </cell>
        </row>
        <row r="5404">
          <cell r="K5404" t="str">
            <v>00021232P.11</v>
          </cell>
        </row>
        <row r="5405">
          <cell r="K5405" t="str">
            <v>00021231P.11</v>
          </cell>
        </row>
        <row r="5406">
          <cell r="K5406" t="str">
            <v>00021222P.11</v>
          </cell>
        </row>
        <row r="5407">
          <cell r="K5407" t="str">
            <v>00021224P.11</v>
          </cell>
        </row>
        <row r="5408">
          <cell r="K5408" t="str">
            <v>00021231P.11</v>
          </cell>
        </row>
        <row r="5409">
          <cell r="K5409" t="str">
            <v>00021229P.11</v>
          </cell>
        </row>
        <row r="5410">
          <cell r="K5410" t="str">
            <v>00021221P.11</v>
          </cell>
        </row>
        <row r="5411">
          <cell r="K5411" t="str">
            <v>00021225P.11</v>
          </cell>
        </row>
        <row r="5412">
          <cell r="K5412" t="str">
            <v>00021218P.11</v>
          </cell>
        </row>
        <row r="5413">
          <cell r="K5413" t="str">
            <v>00021217P.11</v>
          </cell>
        </row>
        <row r="5414">
          <cell r="K5414" t="str">
            <v>00021215P.11</v>
          </cell>
        </row>
        <row r="5415">
          <cell r="K5415" t="str">
            <v>00021212P.11</v>
          </cell>
        </row>
        <row r="5416">
          <cell r="K5416" t="str">
            <v>00021232P.11</v>
          </cell>
        </row>
        <row r="5417">
          <cell r="K5417" t="str">
            <v>00021222P.11</v>
          </cell>
        </row>
        <row r="5418">
          <cell r="K5418" t="str">
            <v>00021229P.11</v>
          </cell>
        </row>
        <row r="5419">
          <cell r="K5419" t="str">
            <v>00021229P.11</v>
          </cell>
        </row>
        <row r="5420">
          <cell r="K5420" t="str">
            <v>00021232P.11</v>
          </cell>
        </row>
        <row r="5421">
          <cell r="K5421" t="str">
            <v>00021232P.11</v>
          </cell>
        </row>
        <row r="5422">
          <cell r="K5422" t="str">
            <v>00021231P.11</v>
          </cell>
        </row>
        <row r="5423">
          <cell r="K5423" t="str">
            <v>00021232P.11</v>
          </cell>
        </row>
        <row r="5424">
          <cell r="K5424" t="str">
            <v>00021228P.11</v>
          </cell>
        </row>
        <row r="5425">
          <cell r="K5425" t="str">
            <v>00021217P.11</v>
          </cell>
        </row>
        <row r="5426">
          <cell r="K5426" t="str">
            <v>00021226P.11</v>
          </cell>
        </row>
        <row r="5427">
          <cell r="K5427" t="str">
            <v>00021225P.11</v>
          </cell>
        </row>
        <row r="5428">
          <cell r="K5428" t="str">
            <v>00021224P.11</v>
          </cell>
        </row>
        <row r="5429">
          <cell r="K5429" t="str">
            <v>00021232P.11</v>
          </cell>
        </row>
        <row r="5430">
          <cell r="K5430" t="str">
            <v>00021226P.11</v>
          </cell>
        </row>
        <row r="5431">
          <cell r="K5431" t="str">
            <v>00021212P.11</v>
          </cell>
        </row>
        <row r="5432">
          <cell r="K5432" t="str">
            <v>00021213P.11</v>
          </cell>
        </row>
        <row r="5433">
          <cell r="K5433" t="str">
            <v>00021210P.11</v>
          </cell>
        </row>
        <row r="5434">
          <cell r="K5434" t="str">
            <v>00021229P.11</v>
          </cell>
        </row>
        <row r="5435">
          <cell r="K5435" t="str">
            <v>00021234P.11</v>
          </cell>
        </row>
        <row r="5436">
          <cell r="K5436" t="str">
            <v>00021220P.11</v>
          </cell>
        </row>
        <row r="5437">
          <cell r="K5437" t="str">
            <v>00021214P.11</v>
          </cell>
        </row>
        <row r="5438">
          <cell r="K5438" t="str">
            <v>00021231P.11</v>
          </cell>
        </row>
        <row r="5439">
          <cell r="K5439" t="str">
            <v>00021231P.11</v>
          </cell>
        </row>
        <row r="5440">
          <cell r="K5440" t="str">
            <v>00021217P.11</v>
          </cell>
        </row>
        <row r="5441">
          <cell r="K5441" t="str">
            <v>00021232P.11</v>
          </cell>
        </row>
        <row r="5442">
          <cell r="K5442" t="str">
            <v>00021225P.11</v>
          </cell>
        </row>
        <row r="5443">
          <cell r="K5443" t="str">
            <v>00021212P.11</v>
          </cell>
        </row>
        <row r="5444">
          <cell r="K5444" t="str">
            <v>00021224P.11</v>
          </cell>
        </row>
        <row r="5445">
          <cell r="K5445" t="str">
            <v>00021229P.11</v>
          </cell>
        </row>
        <row r="5446">
          <cell r="K5446" t="str">
            <v>00021230P.11</v>
          </cell>
        </row>
        <row r="5447">
          <cell r="K5447" t="str">
            <v>00021222P.11</v>
          </cell>
        </row>
        <row r="5448">
          <cell r="K5448" t="str">
            <v>00021222P.11</v>
          </cell>
        </row>
        <row r="5449">
          <cell r="K5449" t="str">
            <v>00021220P.11</v>
          </cell>
        </row>
        <row r="5450">
          <cell r="K5450" t="str">
            <v>00021212P.11</v>
          </cell>
        </row>
        <row r="5451">
          <cell r="K5451" t="str">
            <v>00021210P.11</v>
          </cell>
        </row>
        <row r="5452">
          <cell r="K5452" t="str">
            <v>00021215P.11</v>
          </cell>
        </row>
        <row r="5453">
          <cell r="K5453" t="str">
            <v>00021212P.11</v>
          </cell>
        </row>
        <row r="5454">
          <cell r="K5454" t="str">
            <v>00021227P.11</v>
          </cell>
        </row>
        <row r="5455">
          <cell r="K5455" t="str">
            <v>00021227P.11</v>
          </cell>
        </row>
        <row r="5456">
          <cell r="K5456" t="str">
            <v>00021228P.11</v>
          </cell>
        </row>
        <row r="5457">
          <cell r="K5457" t="str">
            <v>00021220P.11</v>
          </cell>
        </row>
        <row r="5458">
          <cell r="K5458" t="str">
            <v>00021213P.11</v>
          </cell>
        </row>
        <row r="5459">
          <cell r="K5459" t="str">
            <v>00021210P.11</v>
          </cell>
        </row>
        <row r="5460">
          <cell r="K5460" t="str">
            <v>00021228P.11</v>
          </cell>
        </row>
        <row r="5461">
          <cell r="K5461" t="str">
            <v>00021212P.11</v>
          </cell>
        </row>
        <row r="5462">
          <cell r="K5462" t="str">
            <v>00021231P.11</v>
          </cell>
        </row>
        <row r="5463">
          <cell r="K5463" t="str">
            <v>00021236P.11</v>
          </cell>
        </row>
        <row r="5464">
          <cell r="K5464" t="str">
            <v>00021231P.11</v>
          </cell>
        </row>
        <row r="5465">
          <cell r="K5465" t="str">
            <v>00021234P.11</v>
          </cell>
        </row>
        <row r="5466">
          <cell r="K5466" t="str">
            <v>00021229P.11</v>
          </cell>
        </row>
        <row r="5467">
          <cell r="K5467" t="str">
            <v>00021230P.11</v>
          </cell>
        </row>
        <row r="5468">
          <cell r="K5468" t="str">
            <v>00021234P.11</v>
          </cell>
        </row>
        <row r="5469">
          <cell r="K5469" t="str">
            <v>00021228P.11</v>
          </cell>
        </row>
        <row r="5470">
          <cell r="K5470" t="str">
            <v>00021208P.11</v>
          </cell>
        </row>
        <row r="5471">
          <cell r="K5471" t="str">
            <v>00021208P.11</v>
          </cell>
        </row>
        <row r="5472">
          <cell r="K5472" t="str">
            <v>00021212P.11</v>
          </cell>
        </row>
        <row r="5473">
          <cell r="K5473" t="str">
            <v>00021212P.11</v>
          </cell>
        </row>
        <row r="5474">
          <cell r="K5474" t="str">
            <v>00021212P.11</v>
          </cell>
        </row>
        <row r="5475">
          <cell r="K5475" t="str">
            <v>00021212P.11</v>
          </cell>
        </row>
        <row r="5476">
          <cell r="K5476" t="str">
            <v>00021213P.11</v>
          </cell>
        </row>
        <row r="5477">
          <cell r="K5477" t="str">
            <v>00021213P.11</v>
          </cell>
        </row>
        <row r="5478">
          <cell r="K5478" t="str">
            <v>00021213P.11</v>
          </cell>
        </row>
        <row r="5479">
          <cell r="K5479" t="str">
            <v>00021214P.11</v>
          </cell>
        </row>
        <row r="5480">
          <cell r="K5480" t="str">
            <v>00021222P.11</v>
          </cell>
        </row>
        <row r="5481">
          <cell r="K5481" t="str">
            <v>00021222P.11</v>
          </cell>
        </row>
        <row r="5482">
          <cell r="K5482" t="str">
            <v>00021222P.11</v>
          </cell>
        </row>
        <row r="5483">
          <cell r="K5483" t="str">
            <v>00021222P.11</v>
          </cell>
        </row>
        <row r="5484">
          <cell r="K5484" t="str">
            <v>00021223P.11</v>
          </cell>
        </row>
        <row r="5485">
          <cell r="K5485" t="str">
            <v>00021224P.11</v>
          </cell>
        </row>
        <row r="5486">
          <cell r="K5486" t="str">
            <v>00021226P.11</v>
          </cell>
        </row>
        <row r="5487">
          <cell r="K5487" t="str">
            <v>00021226P.11</v>
          </cell>
        </row>
        <row r="5488">
          <cell r="K5488" t="str">
            <v>00021226P.11</v>
          </cell>
        </row>
        <row r="5489">
          <cell r="K5489" t="str">
            <v>00021228P.11</v>
          </cell>
        </row>
        <row r="5490">
          <cell r="K5490" t="str">
            <v>00021228P.11</v>
          </cell>
        </row>
        <row r="5491">
          <cell r="K5491" t="str">
            <v>00021228P.11</v>
          </cell>
        </row>
        <row r="5492">
          <cell r="K5492" t="str">
            <v>00021228P.11</v>
          </cell>
        </row>
        <row r="5493">
          <cell r="K5493" t="str">
            <v>00021233P.11</v>
          </cell>
        </row>
        <row r="5494">
          <cell r="K5494" t="str">
            <v>00021211P.11</v>
          </cell>
        </row>
        <row r="5495">
          <cell r="K5495" t="str">
            <v>00021211P.11</v>
          </cell>
        </row>
        <row r="5496">
          <cell r="K5496" t="str">
            <v>00021215P.11</v>
          </cell>
        </row>
        <row r="5497">
          <cell r="K5497" t="str">
            <v>00021215P.11</v>
          </cell>
        </row>
        <row r="5498">
          <cell r="K5498" t="str">
            <v>00021216P.11</v>
          </cell>
        </row>
        <row r="5499">
          <cell r="K5499" t="str">
            <v>00021217P.11</v>
          </cell>
        </row>
        <row r="5500">
          <cell r="K5500" t="str">
            <v>00021217P.11</v>
          </cell>
        </row>
        <row r="5501">
          <cell r="K5501" t="str">
            <v>00021220P.11</v>
          </cell>
        </row>
        <row r="5502">
          <cell r="K5502" t="str">
            <v>00021220P.11</v>
          </cell>
        </row>
        <row r="5503">
          <cell r="K5503" t="str">
            <v>00021222P.11</v>
          </cell>
        </row>
        <row r="5504">
          <cell r="K5504" t="str">
            <v>00021222P.11</v>
          </cell>
        </row>
        <row r="5505">
          <cell r="K5505" t="str">
            <v>00021222P.11</v>
          </cell>
        </row>
        <row r="5506">
          <cell r="K5506" t="str">
            <v>00021222P.11</v>
          </cell>
        </row>
        <row r="5507">
          <cell r="K5507" t="str">
            <v>00021222P.11</v>
          </cell>
        </row>
        <row r="5508">
          <cell r="K5508" t="str">
            <v>00021225P.11</v>
          </cell>
        </row>
        <row r="5509">
          <cell r="K5509" t="str">
            <v>00021225P.11</v>
          </cell>
        </row>
        <row r="5510">
          <cell r="K5510" t="str">
            <v>00021226P.11</v>
          </cell>
        </row>
        <row r="5511">
          <cell r="K5511" t="str">
            <v>00021228P.11</v>
          </cell>
        </row>
        <row r="5512">
          <cell r="K5512" t="str">
            <v>00021228P.11</v>
          </cell>
        </row>
        <row r="5513">
          <cell r="K5513" t="str">
            <v>00021228P.11</v>
          </cell>
        </row>
        <row r="5514">
          <cell r="K5514" t="str">
            <v>00021228P.11</v>
          </cell>
        </row>
        <row r="5515">
          <cell r="K5515" t="str">
            <v>00021228P.11</v>
          </cell>
        </row>
        <row r="5516">
          <cell r="K5516" t="str">
            <v>00021228P.11</v>
          </cell>
        </row>
        <row r="5517">
          <cell r="K5517" t="str">
            <v>00021228P.11</v>
          </cell>
        </row>
        <row r="5518">
          <cell r="K5518" t="str">
            <v>00021228P.11</v>
          </cell>
        </row>
        <row r="5519">
          <cell r="K5519" t="str">
            <v>00021228P.11</v>
          </cell>
        </row>
        <row r="5520">
          <cell r="K5520" t="str">
            <v>00021228P.11</v>
          </cell>
        </row>
        <row r="5521">
          <cell r="K5521" t="str">
            <v>00021228P.11</v>
          </cell>
        </row>
        <row r="5522">
          <cell r="K5522" t="str">
            <v>00021228P.11</v>
          </cell>
        </row>
        <row r="5523">
          <cell r="K5523" t="str">
            <v>00021229P.11</v>
          </cell>
        </row>
        <row r="5524">
          <cell r="K5524" t="str">
            <v>00021229P.11</v>
          </cell>
        </row>
        <row r="5525">
          <cell r="K5525" t="str">
            <v>00021231P.11</v>
          </cell>
        </row>
        <row r="5526">
          <cell r="K5526" t="str">
            <v>00021231P.11</v>
          </cell>
        </row>
        <row r="5527">
          <cell r="K5527" t="str">
            <v>00021231P.11</v>
          </cell>
        </row>
        <row r="5528">
          <cell r="K5528" t="str">
            <v>00021231P.11</v>
          </cell>
        </row>
        <row r="5529">
          <cell r="K5529" t="str">
            <v>00021231P.11</v>
          </cell>
        </row>
        <row r="5530">
          <cell r="K5530" t="str">
            <v>00021231P.11</v>
          </cell>
        </row>
        <row r="5531">
          <cell r="K5531" t="str">
            <v>00021235P.11</v>
          </cell>
        </row>
        <row r="5532">
          <cell r="K5532" t="str">
            <v>00021235P.11</v>
          </cell>
        </row>
        <row r="5533">
          <cell r="K5533" t="str">
            <v>00021210P.11</v>
          </cell>
        </row>
        <row r="5534">
          <cell r="K5534" t="str">
            <v>00021210P.11</v>
          </cell>
        </row>
        <row r="5535">
          <cell r="K5535" t="str">
            <v>00021210P.11</v>
          </cell>
        </row>
        <row r="5536">
          <cell r="K5536" t="str">
            <v>00021210P.11</v>
          </cell>
        </row>
        <row r="5537">
          <cell r="K5537" t="str">
            <v>00021210P.11</v>
          </cell>
        </row>
        <row r="5538">
          <cell r="K5538" t="str">
            <v>00021211P.11</v>
          </cell>
        </row>
        <row r="5539">
          <cell r="K5539" t="str">
            <v>00021211P.11</v>
          </cell>
        </row>
        <row r="5540">
          <cell r="K5540" t="str">
            <v>00021212P.11</v>
          </cell>
        </row>
        <row r="5541">
          <cell r="K5541" t="str">
            <v>00021212P.11</v>
          </cell>
        </row>
        <row r="5542">
          <cell r="K5542" t="str">
            <v>00021212P.11</v>
          </cell>
        </row>
        <row r="5543">
          <cell r="K5543" t="str">
            <v>00021212P.11</v>
          </cell>
        </row>
        <row r="5544">
          <cell r="K5544" t="str">
            <v>00021213P.11</v>
          </cell>
        </row>
        <row r="5545">
          <cell r="K5545" t="str">
            <v>00021213P.11</v>
          </cell>
        </row>
        <row r="5546">
          <cell r="K5546" t="str">
            <v>00021213P.11</v>
          </cell>
        </row>
        <row r="5547">
          <cell r="K5547" t="str">
            <v>00021214P.11</v>
          </cell>
        </row>
        <row r="5548">
          <cell r="K5548" t="str">
            <v>00021216P.11</v>
          </cell>
        </row>
        <row r="5549">
          <cell r="K5549" t="str">
            <v>00021217P.11</v>
          </cell>
        </row>
        <row r="5550">
          <cell r="K5550" t="str">
            <v>00021217P.11</v>
          </cell>
        </row>
        <row r="5551">
          <cell r="K5551" t="str">
            <v>00021217P.11</v>
          </cell>
        </row>
        <row r="5552">
          <cell r="K5552" t="str">
            <v>00021217P.11</v>
          </cell>
        </row>
        <row r="5553">
          <cell r="K5553" t="str">
            <v>00021218P.11</v>
          </cell>
        </row>
        <row r="5554">
          <cell r="K5554" t="str">
            <v>00021220P.11</v>
          </cell>
        </row>
        <row r="5555">
          <cell r="K5555" t="str">
            <v>00021220P.11</v>
          </cell>
        </row>
        <row r="5556">
          <cell r="K5556" t="str">
            <v>00021221P.11</v>
          </cell>
        </row>
        <row r="5557">
          <cell r="K5557" t="str">
            <v>00021221P.11</v>
          </cell>
        </row>
        <row r="5558">
          <cell r="K5558" t="str">
            <v>00021222P.11</v>
          </cell>
        </row>
        <row r="5559">
          <cell r="K5559" t="str">
            <v>00021222P.11</v>
          </cell>
        </row>
        <row r="5560">
          <cell r="K5560" t="str">
            <v>00021222P.11</v>
          </cell>
        </row>
        <row r="5561">
          <cell r="K5561" t="str">
            <v>00021223P.11</v>
          </cell>
        </row>
        <row r="5562">
          <cell r="K5562" t="str">
            <v>00021223P.11</v>
          </cell>
        </row>
        <row r="5563">
          <cell r="K5563" t="str">
            <v>00021223P.11</v>
          </cell>
        </row>
        <row r="5564">
          <cell r="K5564" t="str">
            <v>00021223P.11</v>
          </cell>
        </row>
        <row r="5565">
          <cell r="K5565" t="str">
            <v>00021223P.11</v>
          </cell>
        </row>
        <row r="5566">
          <cell r="K5566" t="str">
            <v>00021223P.11</v>
          </cell>
        </row>
        <row r="5567">
          <cell r="K5567" t="str">
            <v>00021224P.11</v>
          </cell>
        </row>
        <row r="5568">
          <cell r="K5568" t="str">
            <v>00021224P.11</v>
          </cell>
        </row>
        <row r="5569">
          <cell r="K5569" t="str">
            <v>00021224P.11</v>
          </cell>
        </row>
        <row r="5570">
          <cell r="K5570" t="str">
            <v>00021224P.11</v>
          </cell>
        </row>
        <row r="5571">
          <cell r="K5571" t="str">
            <v>00021225P.11</v>
          </cell>
        </row>
        <row r="5572">
          <cell r="K5572" t="str">
            <v>00021225P.11</v>
          </cell>
        </row>
        <row r="5573">
          <cell r="K5573" t="str">
            <v>00021225P.11</v>
          </cell>
        </row>
        <row r="5574">
          <cell r="K5574" t="str">
            <v>00021226P.11</v>
          </cell>
        </row>
        <row r="5575">
          <cell r="K5575" t="str">
            <v>00021226P.11</v>
          </cell>
        </row>
        <row r="5576">
          <cell r="K5576" t="str">
            <v>00021226P.11</v>
          </cell>
        </row>
        <row r="5577">
          <cell r="K5577" t="str">
            <v>00021227P.11</v>
          </cell>
        </row>
        <row r="5578">
          <cell r="K5578" t="str">
            <v>00021228P.11</v>
          </cell>
        </row>
        <row r="5579">
          <cell r="K5579" t="str">
            <v>00021228P.11</v>
          </cell>
        </row>
        <row r="5580">
          <cell r="K5580" t="str">
            <v>00021228P.11</v>
          </cell>
        </row>
        <row r="5581">
          <cell r="K5581" t="str">
            <v>00021228P.11</v>
          </cell>
        </row>
        <row r="5582">
          <cell r="K5582" t="str">
            <v>00021228P.11</v>
          </cell>
        </row>
        <row r="5583">
          <cell r="K5583" t="str">
            <v>00021228P.11</v>
          </cell>
        </row>
        <row r="5584">
          <cell r="K5584" t="str">
            <v>00021228P.11</v>
          </cell>
        </row>
        <row r="5585">
          <cell r="K5585" t="str">
            <v>00021228P.11</v>
          </cell>
        </row>
        <row r="5586">
          <cell r="K5586" t="str">
            <v>00021228P.11</v>
          </cell>
        </row>
        <row r="5587">
          <cell r="K5587" t="str">
            <v>00021229P.11</v>
          </cell>
        </row>
        <row r="5588">
          <cell r="K5588" t="str">
            <v>00021229P.11</v>
          </cell>
        </row>
        <row r="5589">
          <cell r="K5589" t="str">
            <v>00021229P.11</v>
          </cell>
        </row>
        <row r="5590">
          <cell r="K5590" t="str">
            <v>00021229P.11</v>
          </cell>
        </row>
        <row r="5591">
          <cell r="K5591" t="str">
            <v>00021230P.11</v>
          </cell>
        </row>
        <row r="5592">
          <cell r="K5592" t="str">
            <v>00021231P.11</v>
          </cell>
        </row>
        <row r="5593">
          <cell r="K5593" t="str">
            <v>00021231P.11</v>
          </cell>
        </row>
        <row r="5594">
          <cell r="K5594" t="str">
            <v>00021231P.11</v>
          </cell>
        </row>
        <row r="5595">
          <cell r="K5595" t="str">
            <v>00021232P.11</v>
          </cell>
        </row>
        <row r="5596">
          <cell r="K5596" t="str">
            <v>00021232P.11</v>
          </cell>
        </row>
        <row r="5597">
          <cell r="K5597" t="str">
            <v>00021232P.11</v>
          </cell>
        </row>
        <row r="5598">
          <cell r="K5598" t="str">
            <v>00021232P.11</v>
          </cell>
        </row>
        <row r="5599">
          <cell r="K5599" t="str">
            <v>00021232P.11</v>
          </cell>
        </row>
        <row r="5600">
          <cell r="K5600" t="str">
            <v>00021232P.11</v>
          </cell>
        </row>
        <row r="5601">
          <cell r="K5601" t="str">
            <v>00021233P.11</v>
          </cell>
        </row>
        <row r="5602">
          <cell r="K5602" t="str">
            <v>00021233P.11</v>
          </cell>
        </row>
        <row r="5603">
          <cell r="K5603" t="str">
            <v>00021233P.11</v>
          </cell>
        </row>
        <row r="5604">
          <cell r="K5604" t="str">
            <v>00021233P.11</v>
          </cell>
        </row>
        <row r="5605">
          <cell r="K5605" t="str">
            <v>00021233P.11</v>
          </cell>
        </row>
        <row r="5606">
          <cell r="K5606" t="str">
            <v>00021233P.11</v>
          </cell>
        </row>
        <row r="5607">
          <cell r="K5607" t="str">
            <v>00021233P.11</v>
          </cell>
        </row>
        <row r="5608">
          <cell r="K5608" t="str">
            <v>00021233P.11</v>
          </cell>
        </row>
        <row r="5609">
          <cell r="K5609" t="str">
            <v>00021233P.11</v>
          </cell>
        </row>
        <row r="5610">
          <cell r="K5610" t="str">
            <v>00021233P.11</v>
          </cell>
        </row>
        <row r="5611">
          <cell r="K5611" t="str">
            <v>00021234P.11</v>
          </cell>
        </row>
        <row r="5612">
          <cell r="K5612" t="str">
            <v>00021234P.11</v>
          </cell>
        </row>
        <row r="5613">
          <cell r="K5613" t="str">
            <v>00021234P.11</v>
          </cell>
        </row>
        <row r="5614">
          <cell r="K5614" t="str">
            <v>00021234P.11</v>
          </cell>
        </row>
        <row r="5615">
          <cell r="K5615" t="str">
            <v>00021234P.11</v>
          </cell>
        </row>
        <row r="5616">
          <cell r="K5616" t="str">
            <v>00021235P.11</v>
          </cell>
        </row>
        <row r="5617">
          <cell r="K5617" t="str">
            <v>00021235P.11</v>
          </cell>
        </row>
        <row r="5618">
          <cell r="K5618" t="str">
            <v>00021235P.11</v>
          </cell>
        </row>
        <row r="5619">
          <cell r="K5619" t="str">
            <v>00021235P.11</v>
          </cell>
        </row>
        <row r="5620">
          <cell r="K5620" t="str">
            <v>00021235P.11</v>
          </cell>
        </row>
        <row r="5621">
          <cell r="K5621" t="str">
            <v>00021235P.11</v>
          </cell>
        </row>
        <row r="5622">
          <cell r="K5622" t="str">
            <v>00021235P.11</v>
          </cell>
        </row>
        <row r="5623">
          <cell r="K5623" t="str">
            <v>00021236P.11</v>
          </cell>
        </row>
        <row r="5624">
          <cell r="K5624" t="str">
            <v>00021236P.11</v>
          </cell>
        </row>
        <row r="5625">
          <cell r="K5625" t="str">
            <v>00021236P.11</v>
          </cell>
        </row>
        <row r="5626">
          <cell r="K5626" t="str">
            <v>00021236P.11</v>
          </cell>
        </row>
        <row r="5627">
          <cell r="K5627" t="str">
            <v>00021236P.11</v>
          </cell>
        </row>
        <row r="5628">
          <cell r="K5628" t="str">
            <v>00021236P.11</v>
          </cell>
        </row>
        <row r="5629">
          <cell r="K5629" t="str">
            <v>00021236P.11</v>
          </cell>
        </row>
        <row r="5630">
          <cell r="K5630" t="str">
            <v>00021253P.11</v>
          </cell>
        </row>
        <row r="5631">
          <cell r="K5631" t="str">
            <v>00021253P.11</v>
          </cell>
        </row>
        <row r="5632">
          <cell r="K5632" t="str">
            <v>00021242P.11</v>
          </cell>
        </row>
        <row r="5633">
          <cell r="K5633" t="str">
            <v>00021242P.11</v>
          </cell>
        </row>
        <row r="5634">
          <cell r="K5634" t="str">
            <v>00021242P.11</v>
          </cell>
        </row>
        <row r="5635">
          <cell r="K5635" t="str">
            <v>00021241P.11</v>
          </cell>
        </row>
        <row r="5636">
          <cell r="K5636" t="str">
            <v>00021206P.11</v>
          </cell>
        </row>
        <row r="5637">
          <cell r="K5637" t="str">
            <v>00021206P.11</v>
          </cell>
        </row>
        <row r="5638">
          <cell r="K5638" t="str">
            <v>00021206P.11</v>
          </cell>
        </row>
        <row r="5639">
          <cell r="K5639" t="str">
            <v>00021206P.11</v>
          </cell>
        </row>
        <row r="5640">
          <cell r="K5640" t="str">
            <v>00021207P.11</v>
          </cell>
        </row>
        <row r="5641">
          <cell r="K5641" t="str">
            <v>00021214P.11</v>
          </cell>
        </row>
        <row r="5642">
          <cell r="K5642" t="str">
            <v>00021228P.11</v>
          </cell>
        </row>
        <row r="5643">
          <cell r="K5643" t="str">
            <v>00021228P.11</v>
          </cell>
        </row>
        <row r="5644">
          <cell r="K5644" t="str">
            <v>00021228P.11</v>
          </cell>
        </row>
        <row r="5645">
          <cell r="K5645" t="str">
            <v>00021228P.11</v>
          </cell>
        </row>
        <row r="5646">
          <cell r="K5646" t="str">
            <v>00021230P.11</v>
          </cell>
        </row>
        <row r="5647">
          <cell r="K5647" t="str">
            <v>00021230P.11</v>
          </cell>
        </row>
        <row r="5648">
          <cell r="K5648" t="str">
            <v>00021230P.11</v>
          </cell>
        </row>
        <row r="5649">
          <cell r="K5649" t="str">
            <v>00021257P.11</v>
          </cell>
        </row>
        <row r="5650">
          <cell r="K5650" t="str">
            <v>00021257P.11</v>
          </cell>
        </row>
        <row r="5651">
          <cell r="K5651" t="str">
            <v>00021257P.11</v>
          </cell>
        </row>
        <row r="5652">
          <cell r="K5652" t="str">
            <v>00021258P.11</v>
          </cell>
        </row>
        <row r="5653">
          <cell r="K5653" t="str">
            <v>00021249P.11</v>
          </cell>
        </row>
        <row r="5654">
          <cell r="K5654" t="str">
            <v>00021249P.11</v>
          </cell>
        </row>
        <row r="5655">
          <cell r="K5655" t="str">
            <v>00021243P.11</v>
          </cell>
        </row>
        <row r="5656">
          <cell r="K5656" t="str">
            <v>00021212P.11</v>
          </cell>
        </row>
        <row r="5657">
          <cell r="K5657" t="str">
            <v>00021231P.11</v>
          </cell>
        </row>
        <row r="5658">
          <cell r="K5658" t="str">
            <v>00021232P.11</v>
          </cell>
        </row>
        <row r="5659">
          <cell r="K5659" t="str">
            <v>00021232P.11</v>
          </cell>
        </row>
        <row r="5660">
          <cell r="K5660" t="str">
            <v>00021232P.11</v>
          </cell>
        </row>
        <row r="5661">
          <cell r="K5661" t="str">
            <v>00021233P.11</v>
          </cell>
        </row>
        <row r="5662">
          <cell r="K5662" t="str">
            <v>00021236P.11</v>
          </cell>
        </row>
        <row r="5663">
          <cell r="K5663" t="str">
            <v>00021250P.11</v>
          </cell>
        </row>
        <row r="5664">
          <cell r="K5664" t="str">
            <v>00021251P.11</v>
          </cell>
        </row>
        <row r="5665">
          <cell r="K5665" t="str">
            <v>00021253P.11</v>
          </cell>
        </row>
        <row r="5666">
          <cell r="K5666" t="str">
            <v>00021210P.11</v>
          </cell>
        </row>
        <row r="5667">
          <cell r="K5667" t="str">
            <v>00021210P.11</v>
          </cell>
        </row>
        <row r="5668">
          <cell r="K5668" t="str">
            <v>00021211P.11</v>
          </cell>
        </row>
        <row r="5669">
          <cell r="K5669" t="str">
            <v>00021212P.11</v>
          </cell>
        </row>
        <row r="5670">
          <cell r="K5670" t="str">
            <v>00021213P.11</v>
          </cell>
        </row>
        <row r="5671">
          <cell r="K5671" t="str">
            <v>00021222P.11</v>
          </cell>
        </row>
        <row r="5672">
          <cell r="K5672" t="str">
            <v>00021229P.11</v>
          </cell>
        </row>
        <row r="5673">
          <cell r="K5673" t="str">
            <v>00021230P.11</v>
          </cell>
        </row>
        <row r="5674">
          <cell r="K5674" t="str">
            <v>00021232P.11</v>
          </cell>
        </row>
        <row r="5675">
          <cell r="K5675" t="str">
            <v>00021232P.11</v>
          </cell>
        </row>
        <row r="5676">
          <cell r="K5676" t="str">
            <v>00021232P.11</v>
          </cell>
        </row>
        <row r="5677">
          <cell r="K5677" t="str">
            <v>00021233P.11</v>
          </cell>
        </row>
        <row r="5678">
          <cell r="K5678" t="str">
            <v>00021234P.11</v>
          </cell>
        </row>
        <row r="5679">
          <cell r="K5679" t="str">
            <v>00021236P.11</v>
          </cell>
        </row>
        <row r="5680">
          <cell r="K5680" t="str">
            <v>00021250P.11</v>
          </cell>
        </row>
        <row r="5681">
          <cell r="K5681" t="str">
            <v>00021253P.11</v>
          </cell>
        </row>
        <row r="5682">
          <cell r="K5682" t="str">
            <v>00021253P.11</v>
          </cell>
        </row>
        <row r="5683">
          <cell r="K5683" t="str">
            <v>00021253P.11</v>
          </cell>
        </row>
        <row r="5684">
          <cell r="K5684" t="str">
            <v>00021259P.11</v>
          </cell>
        </row>
        <row r="5685">
          <cell r="K5685" t="str">
            <v>00021210P.11</v>
          </cell>
        </row>
        <row r="5686">
          <cell r="K5686" t="str">
            <v>00021210P.11</v>
          </cell>
        </row>
        <row r="5687">
          <cell r="K5687" t="str">
            <v>00021210P.11</v>
          </cell>
        </row>
        <row r="5688">
          <cell r="K5688" t="str">
            <v>00021210P.11</v>
          </cell>
        </row>
        <row r="5689">
          <cell r="K5689" t="str">
            <v>00021210P.11</v>
          </cell>
        </row>
        <row r="5690">
          <cell r="K5690" t="str">
            <v>00021210P.11</v>
          </cell>
        </row>
        <row r="5691">
          <cell r="K5691" t="str">
            <v>00021210P.11</v>
          </cell>
        </row>
        <row r="5692">
          <cell r="K5692" t="str">
            <v>00021212P.11</v>
          </cell>
        </row>
        <row r="5693">
          <cell r="K5693" t="str">
            <v>00021212P.11</v>
          </cell>
        </row>
        <row r="5694">
          <cell r="K5694" t="str">
            <v>00021213P.11</v>
          </cell>
        </row>
        <row r="5695">
          <cell r="K5695" t="str">
            <v>00021213P.11</v>
          </cell>
        </row>
        <row r="5696">
          <cell r="K5696" t="str">
            <v>00021213P.11</v>
          </cell>
        </row>
        <row r="5697">
          <cell r="K5697" t="str">
            <v>00021213P.11</v>
          </cell>
        </row>
        <row r="5698">
          <cell r="K5698" t="str">
            <v>00021213P.11</v>
          </cell>
        </row>
        <row r="5699">
          <cell r="K5699" t="str">
            <v>00021213P.11</v>
          </cell>
        </row>
        <row r="5700">
          <cell r="K5700" t="str">
            <v>00021213P.11</v>
          </cell>
        </row>
        <row r="5701">
          <cell r="K5701" t="str">
            <v>00021213P.11</v>
          </cell>
        </row>
        <row r="5702">
          <cell r="K5702" t="str">
            <v>00021213P.11</v>
          </cell>
        </row>
        <row r="5703">
          <cell r="K5703" t="str">
            <v>00021213P.11</v>
          </cell>
        </row>
        <row r="5704">
          <cell r="K5704" t="str">
            <v>00021213P.11</v>
          </cell>
        </row>
        <row r="5705">
          <cell r="K5705" t="str">
            <v>00021217P.11</v>
          </cell>
        </row>
        <row r="5706">
          <cell r="K5706" t="str">
            <v>00021217P.11</v>
          </cell>
        </row>
        <row r="5707">
          <cell r="K5707" t="str">
            <v>00021218P.11</v>
          </cell>
        </row>
        <row r="5708">
          <cell r="K5708" t="str">
            <v>00021218P.11</v>
          </cell>
        </row>
        <row r="5709">
          <cell r="K5709" t="str">
            <v>00021220P.11</v>
          </cell>
        </row>
        <row r="5710">
          <cell r="K5710" t="str">
            <v>00021221P.11</v>
          </cell>
        </row>
        <row r="5711">
          <cell r="K5711" t="str">
            <v>00021222P.11</v>
          </cell>
        </row>
        <row r="5712">
          <cell r="K5712" t="str">
            <v>00021222P.11</v>
          </cell>
        </row>
        <row r="5713">
          <cell r="K5713" t="str">
            <v>00021222P.11</v>
          </cell>
        </row>
        <row r="5714">
          <cell r="K5714" t="str">
            <v>00021222P.11</v>
          </cell>
        </row>
        <row r="5715">
          <cell r="K5715" t="str">
            <v>00021226P.11</v>
          </cell>
        </row>
        <row r="5716">
          <cell r="K5716" t="str">
            <v>00021226P.11</v>
          </cell>
        </row>
        <row r="5717">
          <cell r="K5717" t="str">
            <v>00021228P.11</v>
          </cell>
        </row>
        <row r="5718">
          <cell r="K5718" t="str">
            <v>00021228P.11</v>
          </cell>
        </row>
        <row r="5719">
          <cell r="K5719" t="str">
            <v>00021230P.11</v>
          </cell>
        </row>
        <row r="5720">
          <cell r="K5720" t="str">
            <v>00021230P.11</v>
          </cell>
        </row>
        <row r="5721">
          <cell r="K5721" t="str">
            <v>00021231P.11</v>
          </cell>
        </row>
        <row r="5722">
          <cell r="K5722" t="str">
            <v>00021231P.11</v>
          </cell>
        </row>
        <row r="5723">
          <cell r="K5723" t="str">
            <v>00021231P.11</v>
          </cell>
        </row>
        <row r="5724">
          <cell r="K5724" t="str">
            <v>00021231P.11</v>
          </cell>
        </row>
        <row r="5725">
          <cell r="K5725" t="str">
            <v>00021255P.11</v>
          </cell>
        </row>
        <row r="5726">
          <cell r="K5726" t="str">
            <v>00021255P.11</v>
          </cell>
        </row>
        <row r="5727">
          <cell r="K5727" t="str">
            <v>00021234P.11</v>
          </cell>
        </row>
        <row r="5728">
          <cell r="K5728" t="str">
            <v>00021234P.11</v>
          </cell>
        </row>
        <row r="5729">
          <cell r="K5729" t="str">
            <v>00021234P.11</v>
          </cell>
        </row>
        <row r="5730">
          <cell r="K5730" t="str">
            <v>00021234P.11</v>
          </cell>
        </row>
        <row r="5731">
          <cell r="K5731" t="str">
            <v>00021236P.11</v>
          </cell>
        </row>
        <row r="5732">
          <cell r="K5732" t="str">
            <v>00021236P.11</v>
          </cell>
        </row>
        <row r="5733">
          <cell r="K5733" t="str">
            <v>00021236P.11</v>
          </cell>
        </row>
        <row r="5734">
          <cell r="K5734" t="str">
            <v>00021253P.11</v>
          </cell>
        </row>
        <row r="5735">
          <cell r="K5735" t="str">
            <v>00021259P.11</v>
          </cell>
        </row>
        <row r="5736">
          <cell r="K5736" t="str">
            <v>00021258P.11</v>
          </cell>
        </row>
        <row r="5737">
          <cell r="K5737" t="str">
            <v>00021258P.11</v>
          </cell>
        </row>
        <row r="5738">
          <cell r="K5738" t="str">
            <v>00021245P.11</v>
          </cell>
        </row>
        <row r="5739">
          <cell r="K5739" t="str">
            <v>00021245P.11</v>
          </cell>
        </row>
        <row r="5740">
          <cell r="K5740" t="str">
            <v>00021250P.11</v>
          </cell>
        </row>
        <row r="5741">
          <cell r="K5741" t="str">
            <v>00021250P.11</v>
          </cell>
        </row>
        <row r="5742">
          <cell r="K5742" t="str">
            <v>00021250P.11</v>
          </cell>
        </row>
        <row r="5743">
          <cell r="K5743" t="str">
            <v>00021250P.11</v>
          </cell>
        </row>
        <row r="5744">
          <cell r="K5744" t="str">
            <v>00021257P.11</v>
          </cell>
        </row>
        <row r="5745">
          <cell r="K5745" t="str">
            <v>00021257P.11</v>
          </cell>
        </row>
        <row r="5746">
          <cell r="K5746" t="str">
            <v>00021209P.11</v>
          </cell>
        </row>
        <row r="5747">
          <cell r="K5747" t="str">
            <v>00021206P.11</v>
          </cell>
        </row>
        <row r="5748">
          <cell r="K5748" t="str">
            <v>00021206P.11</v>
          </cell>
        </row>
        <row r="5749">
          <cell r="K5749" t="str">
            <v>00021206P.11</v>
          </cell>
        </row>
        <row r="5750">
          <cell r="K5750" t="str">
            <v>00021210P.11</v>
          </cell>
        </row>
        <row r="5751">
          <cell r="K5751" t="str">
            <v>00021210P.11</v>
          </cell>
        </row>
        <row r="5752">
          <cell r="K5752" t="str">
            <v>00021210P.11</v>
          </cell>
        </row>
        <row r="5753">
          <cell r="K5753" t="str">
            <v>00021210P.11</v>
          </cell>
        </row>
        <row r="5754">
          <cell r="K5754" t="str">
            <v>00021210P.11</v>
          </cell>
        </row>
        <row r="5755">
          <cell r="K5755" t="str">
            <v>00021210P.11</v>
          </cell>
        </row>
        <row r="5756">
          <cell r="K5756" t="str">
            <v>00021210P.11</v>
          </cell>
        </row>
        <row r="5757">
          <cell r="K5757" t="str">
            <v>00021210P.11</v>
          </cell>
        </row>
        <row r="5758">
          <cell r="K5758" t="str">
            <v>00021211P.11</v>
          </cell>
        </row>
        <row r="5759">
          <cell r="K5759" t="str">
            <v>00021213P.11</v>
          </cell>
        </row>
        <row r="5760">
          <cell r="K5760" t="str">
            <v>00021213P.11</v>
          </cell>
        </row>
        <row r="5761">
          <cell r="K5761" t="str">
            <v>00021213P.11</v>
          </cell>
        </row>
        <row r="5762">
          <cell r="K5762" t="str">
            <v>00021213P.11</v>
          </cell>
        </row>
        <row r="5763">
          <cell r="K5763" t="str">
            <v>00021214P.11</v>
          </cell>
        </row>
        <row r="5764">
          <cell r="K5764" t="str">
            <v>00021214P.11</v>
          </cell>
        </row>
        <row r="5765">
          <cell r="K5765" t="str">
            <v>00021214P.11</v>
          </cell>
        </row>
        <row r="5766">
          <cell r="K5766" t="str">
            <v>00021216P.11</v>
          </cell>
        </row>
        <row r="5767">
          <cell r="K5767" t="str">
            <v>00021216P.11</v>
          </cell>
        </row>
        <row r="5768">
          <cell r="K5768" t="str">
            <v>00021217P.11</v>
          </cell>
        </row>
        <row r="5769">
          <cell r="K5769" t="str">
            <v>00021217P.11</v>
          </cell>
        </row>
        <row r="5770">
          <cell r="K5770" t="str">
            <v>00021220P.11</v>
          </cell>
        </row>
        <row r="5771">
          <cell r="K5771" t="str">
            <v>00021221P.11</v>
          </cell>
        </row>
        <row r="5772">
          <cell r="K5772" t="str">
            <v>00021221P.11</v>
          </cell>
        </row>
        <row r="5773">
          <cell r="K5773" t="str">
            <v>00021221P.11</v>
          </cell>
        </row>
        <row r="5774">
          <cell r="K5774" t="str">
            <v>00021222P.11</v>
          </cell>
        </row>
        <row r="5775">
          <cell r="K5775" t="str">
            <v>00021223P.11</v>
          </cell>
        </row>
        <row r="5776">
          <cell r="K5776" t="str">
            <v>00021223P.11</v>
          </cell>
        </row>
        <row r="5777">
          <cell r="K5777" t="str">
            <v>00021224P.11</v>
          </cell>
        </row>
        <row r="5778">
          <cell r="K5778" t="str">
            <v>00021224P.11</v>
          </cell>
        </row>
        <row r="5779">
          <cell r="K5779" t="str">
            <v>00021225P.11</v>
          </cell>
        </row>
        <row r="5780">
          <cell r="K5780" t="str">
            <v>00021225P.11</v>
          </cell>
        </row>
        <row r="5781">
          <cell r="K5781" t="str">
            <v>00021225P.11</v>
          </cell>
        </row>
        <row r="5782">
          <cell r="K5782" t="str">
            <v>00021225P.11</v>
          </cell>
        </row>
        <row r="5783">
          <cell r="K5783" t="str">
            <v>00021225P.11</v>
          </cell>
        </row>
        <row r="5784">
          <cell r="K5784" t="str">
            <v>00021226P.11</v>
          </cell>
        </row>
        <row r="5785">
          <cell r="K5785" t="str">
            <v>00021226P.11</v>
          </cell>
        </row>
        <row r="5786">
          <cell r="K5786" t="str">
            <v>00021226P.11</v>
          </cell>
        </row>
        <row r="5787">
          <cell r="K5787" t="str">
            <v>00021227P.11</v>
          </cell>
        </row>
        <row r="5788">
          <cell r="K5788" t="str">
            <v>00021228P.11</v>
          </cell>
        </row>
        <row r="5789">
          <cell r="K5789" t="str">
            <v>00021228P.11</v>
          </cell>
        </row>
        <row r="5790">
          <cell r="K5790" t="str">
            <v>00021228P.11</v>
          </cell>
        </row>
        <row r="5791">
          <cell r="K5791" t="str">
            <v>00021228P.11</v>
          </cell>
        </row>
        <row r="5792">
          <cell r="K5792" t="str">
            <v>00021228P.11</v>
          </cell>
        </row>
        <row r="5793">
          <cell r="K5793" t="str">
            <v>00021228P.11</v>
          </cell>
        </row>
        <row r="5794">
          <cell r="K5794" t="str">
            <v>00021228P.11</v>
          </cell>
        </row>
        <row r="5795">
          <cell r="K5795" t="str">
            <v>00021228P.11</v>
          </cell>
        </row>
        <row r="5796">
          <cell r="K5796" t="str">
            <v>00021229P.11</v>
          </cell>
        </row>
        <row r="5797">
          <cell r="K5797" t="str">
            <v>00021229P.11</v>
          </cell>
        </row>
        <row r="5798">
          <cell r="K5798" t="str">
            <v>00021229P.11</v>
          </cell>
        </row>
        <row r="5799">
          <cell r="K5799" t="str">
            <v>00021229P.11</v>
          </cell>
        </row>
        <row r="5800">
          <cell r="K5800" t="str">
            <v>00021229P.11</v>
          </cell>
        </row>
        <row r="5801">
          <cell r="K5801" t="str">
            <v>00021229P.11</v>
          </cell>
        </row>
        <row r="5802">
          <cell r="K5802" t="str">
            <v>00021229P.11</v>
          </cell>
        </row>
        <row r="5803">
          <cell r="K5803" t="str">
            <v>00021229P.11</v>
          </cell>
        </row>
        <row r="5804">
          <cell r="K5804" t="str">
            <v>00021229P.11</v>
          </cell>
        </row>
        <row r="5805">
          <cell r="K5805" t="str">
            <v>00021229P.11</v>
          </cell>
        </row>
        <row r="5806">
          <cell r="K5806" t="str">
            <v>00021229P.11</v>
          </cell>
        </row>
        <row r="5807">
          <cell r="K5807" t="str">
            <v>00021229P.11</v>
          </cell>
        </row>
        <row r="5808">
          <cell r="K5808" t="str">
            <v>00021230P.11</v>
          </cell>
        </row>
        <row r="5809">
          <cell r="K5809" t="str">
            <v>00021230P.11</v>
          </cell>
        </row>
        <row r="5810">
          <cell r="K5810" t="str">
            <v>00021230P.11</v>
          </cell>
        </row>
        <row r="5811">
          <cell r="K5811" t="str">
            <v>00021230P.11</v>
          </cell>
        </row>
        <row r="5812">
          <cell r="K5812" t="str">
            <v>00021231P.11</v>
          </cell>
        </row>
        <row r="5813">
          <cell r="K5813" t="str">
            <v>00021231P.11</v>
          </cell>
        </row>
        <row r="5814">
          <cell r="K5814" t="str">
            <v>00021231P.11</v>
          </cell>
        </row>
        <row r="5815">
          <cell r="K5815" t="str">
            <v>00021231P.11</v>
          </cell>
        </row>
        <row r="5816">
          <cell r="K5816" t="str">
            <v>00021231P.11</v>
          </cell>
        </row>
        <row r="5817">
          <cell r="K5817" t="str">
            <v>00021231P.11</v>
          </cell>
        </row>
        <row r="5818">
          <cell r="K5818" t="str">
            <v>00021231P.11</v>
          </cell>
        </row>
        <row r="5819">
          <cell r="K5819" t="str">
            <v>00021231P.11</v>
          </cell>
        </row>
        <row r="5820">
          <cell r="K5820" t="str">
            <v>00021231P.11</v>
          </cell>
        </row>
        <row r="5821">
          <cell r="K5821" t="str">
            <v>00021231P.11</v>
          </cell>
        </row>
        <row r="5822">
          <cell r="K5822" t="str">
            <v>00021232P.11</v>
          </cell>
        </row>
        <row r="5823">
          <cell r="K5823" t="str">
            <v>00021232P.11</v>
          </cell>
        </row>
        <row r="5824">
          <cell r="K5824" t="str">
            <v>00021232P.11</v>
          </cell>
        </row>
        <row r="5825">
          <cell r="K5825" t="str">
            <v>00021232P.11</v>
          </cell>
        </row>
        <row r="5826">
          <cell r="K5826" t="str">
            <v>00021232P.11</v>
          </cell>
        </row>
        <row r="5827">
          <cell r="K5827" t="str">
            <v>00021232P.11</v>
          </cell>
        </row>
        <row r="5828">
          <cell r="K5828" t="str">
            <v>00021232P.11</v>
          </cell>
        </row>
        <row r="5829">
          <cell r="K5829" t="str">
            <v>00021232P.11</v>
          </cell>
        </row>
        <row r="5830">
          <cell r="K5830" t="str">
            <v>00021233P.11</v>
          </cell>
        </row>
        <row r="5831">
          <cell r="K5831" t="str">
            <v>00021233P.11</v>
          </cell>
        </row>
        <row r="5832">
          <cell r="K5832" t="str">
            <v>00021233P.11</v>
          </cell>
        </row>
        <row r="5833">
          <cell r="K5833" t="str">
            <v>00021233P.11</v>
          </cell>
        </row>
        <row r="5834">
          <cell r="K5834" t="str">
            <v>00021233P.11</v>
          </cell>
        </row>
        <row r="5835">
          <cell r="K5835" t="str">
            <v>00021234P.11</v>
          </cell>
        </row>
        <row r="5836">
          <cell r="K5836" t="str">
            <v>00021234P.11</v>
          </cell>
        </row>
        <row r="5837">
          <cell r="K5837" t="str">
            <v>00021234P.11</v>
          </cell>
        </row>
        <row r="5838">
          <cell r="K5838" t="str">
            <v>00021234P.11</v>
          </cell>
        </row>
        <row r="5839">
          <cell r="K5839" t="str">
            <v>00021235P.11</v>
          </cell>
        </row>
        <row r="5840">
          <cell r="K5840" t="str">
            <v>00021235P.11</v>
          </cell>
        </row>
        <row r="5841">
          <cell r="K5841" t="str">
            <v>00021235P.11</v>
          </cell>
        </row>
        <row r="5842">
          <cell r="K5842" t="str">
            <v>00021235P.11</v>
          </cell>
        </row>
        <row r="5843">
          <cell r="K5843" t="str">
            <v>00021235P.11</v>
          </cell>
        </row>
        <row r="5844">
          <cell r="K5844" t="str">
            <v>00021236P.11</v>
          </cell>
        </row>
        <row r="5845">
          <cell r="K5845" t="str">
            <v>00021236P.11</v>
          </cell>
        </row>
        <row r="5846">
          <cell r="K5846" t="str">
            <v>00021236P.11</v>
          </cell>
        </row>
        <row r="5847">
          <cell r="K5847" t="str">
            <v>00021236P.11</v>
          </cell>
        </row>
        <row r="5848">
          <cell r="K5848" t="str">
            <v>00021236P.11</v>
          </cell>
        </row>
        <row r="5849">
          <cell r="K5849" t="str">
            <v>00021236P.11</v>
          </cell>
        </row>
        <row r="5850">
          <cell r="K5850" t="str">
            <v>00021236P.11</v>
          </cell>
        </row>
        <row r="5851">
          <cell r="K5851" t="str">
            <v>00021258P.11</v>
          </cell>
        </row>
        <row r="5852">
          <cell r="K5852" t="str">
            <v>00021258P.11</v>
          </cell>
        </row>
        <row r="5853">
          <cell r="K5853" t="str">
            <v>00021238P.11</v>
          </cell>
        </row>
        <row r="5854">
          <cell r="K5854" t="str">
            <v>00021238P.11</v>
          </cell>
        </row>
        <row r="5855">
          <cell r="K5855" t="str">
            <v>00021239P.11</v>
          </cell>
        </row>
        <row r="5856">
          <cell r="K5856" t="str">
            <v>00021240P.11</v>
          </cell>
        </row>
        <row r="5857">
          <cell r="K5857" t="str">
            <v>00021240P.11</v>
          </cell>
        </row>
        <row r="5858">
          <cell r="K5858" t="str">
            <v>00021245P.11</v>
          </cell>
        </row>
        <row r="5859">
          <cell r="K5859" t="str">
            <v>00021245P.11</v>
          </cell>
        </row>
        <row r="5860">
          <cell r="K5860" t="str">
            <v>00021245P.11</v>
          </cell>
        </row>
        <row r="5861">
          <cell r="K5861" t="str">
            <v>00021248P.11</v>
          </cell>
        </row>
        <row r="5862">
          <cell r="K5862" t="str">
            <v>00021248P.11</v>
          </cell>
        </row>
        <row r="5863">
          <cell r="K5863" t="str">
            <v>00021249P.11</v>
          </cell>
        </row>
        <row r="5864">
          <cell r="K5864" t="str">
            <v>00021257P.11</v>
          </cell>
        </row>
        <row r="5865">
          <cell r="K5865" t="str">
            <v>00021258P.11</v>
          </cell>
        </row>
        <row r="5866">
          <cell r="K5866" t="str">
            <v>00021258P.11</v>
          </cell>
        </row>
        <row r="5867">
          <cell r="K5867" t="str">
            <v>00021258P.11</v>
          </cell>
        </row>
        <row r="5868">
          <cell r="K5868" t="str">
            <v>00021259P.11</v>
          </cell>
        </row>
        <row r="5869">
          <cell r="K5869" t="str">
            <v>00021211P.11</v>
          </cell>
        </row>
        <row r="5870">
          <cell r="K5870" t="str">
            <v>00021221P.11</v>
          </cell>
        </row>
        <row r="5871">
          <cell r="K5871" t="str">
            <v>00021231P.11</v>
          </cell>
        </row>
        <row r="5872">
          <cell r="K5872" t="str">
            <v>00021231P.11</v>
          </cell>
        </row>
        <row r="5873">
          <cell r="K5873" t="str">
            <v>00021254P.13</v>
          </cell>
        </row>
        <row r="5874">
          <cell r="K5874" t="str">
            <v>00021247P.11</v>
          </cell>
        </row>
        <row r="5875">
          <cell r="K5875" t="str">
            <v>00021247P.11</v>
          </cell>
        </row>
        <row r="5876">
          <cell r="K5876" t="str">
            <v>00021247P.11</v>
          </cell>
        </row>
        <row r="5877">
          <cell r="K5877" t="str">
            <v>00021205P.12</v>
          </cell>
        </row>
        <row r="5878">
          <cell r="K5878" t="str">
            <v>00021210P.11</v>
          </cell>
        </row>
        <row r="5879">
          <cell r="K5879" t="str">
            <v>00021210P.11</v>
          </cell>
        </row>
        <row r="5880">
          <cell r="K5880" t="str">
            <v>00021212P.11</v>
          </cell>
        </row>
        <row r="5881">
          <cell r="K5881" t="str">
            <v>00021202P.11</v>
          </cell>
        </row>
        <row r="5882">
          <cell r="K5882" t="str">
            <v>00021202P.11</v>
          </cell>
        </row>
        <row r="5883">
          <cell r="K5883" t="str">
            <v>00021202P.11</v>
          </cell>
        </row>
        <row r="5884">
          <cell r="K5884" t="str">
            <v>00021213P.11</v>
          </cell>
        </row>
        <row r="5885">
          <cell r="K5885" t="str">
            <v>00021211P.11</v>
          </cell>
        </row>
        <row r="5886">
          <cell r="K5886" t="str">
            <v>00021251P.11</v>
          </cell>
        </row>
        <row r="5887">
          <cell r="K5887" t="str">
            <v>00021251P.11</v>
          </cell>
        </row>
        <row r="5888">
          <cell r="K5888" t="str">
            <v>00021254P.11</v>
          </cell>
        </row>
        <row r="5889">
          <cell r="K5889" t="str">
            <v>00021254P.11</v>
          </cell>
        </row>
        <row r="5890">
          <cell r="K5890" t="str">
            <v>00021254P.11</v>
          </cell>
        </row>
        <row r="5891">
          <cell r="K5891" t="str">
            <v>00021254P.11</v>
          </cell>
        </row>
        <row r="5892">
          <cell r="K5892" t="str">
            <v>00021254P.11</v>
          </cell>
        </row>
        <row r="5893">
          <cell r="K5893" t="str">
            <v>00021256P.11</v>
          </cell>
        </row>
        <row r="5894">
          <cell r="K5894" t="str">
            <v>00021256P.11</v>
          </cell>
        </row>
        <row r="5895">
          <cell r="K5895" t="str">
            <v>00021256P.11</v>
          </cell>
        </row>
        <row r="5896">
          <cell r="K5896" t="str">
            <v>00021256P.11</v>
          </cell>
        </row>
        <row r="5897">
          <cell r="K5897" t="str">
            <v>00021256P.11</v>
          </cell>
        </row>
        <row r="5898">
          <cell r="K5898" t="str">
            <v>00021260P.11</v>
          </cell>
        </row>
        <row r="5899">
          <cell r="K5899" t="str">
            <v>00021249P.11</v>
          </cell>
        </row>
        <row r="5900">
          <cell r="K5900" t="str">
            <v>00021253P.11</v>
          </cell>
        </row>
        <row r="5901">
          <cell r="K5901" t="str">
            <v>00021254P.11</v>
          </cell>
        </row>
        <row r="5902">
          <cell r="K5902" t="str">
            <v>00021254P.11</v>
          </cell>
        </row>
        <row r="5903">
          <cell r="K5903" t="str">
            <v>00021254P.11</v>
          </cell>
        </row>
        <row r="5904">
          <cell r="K5904" t="str">
            <v>00021254P.11</v>
          </cell>
        </row>
        <row r="5905">
          <cell r="K5905" t="str">
            <v>00021254P.11</v>
          </cell>
        </row>
        <row r="5906">
          <cell r="K5906" t="str">
            <v>00021254P.11</v>
          </cell>
        </row>
        <row r="5907">
          <cell r="K5907" t="str">
            <v>00021254P.13</v>
          </cell>
        </row>
        <row r="5908">
          <cell r="K5908" t="str">
            <v>00021256P.11</v>
          </cell>
        </row>
        <row r="5909">
          <cell r="K5909" t="str">
            <v>00021256P.11</v>
          </cell>
        </row>
        <row r="5910">
          <cell r="K5910" t="str">
            <v>00021256P.11</v>
          </cell>
        </row>
        <row r="5911">
          <cell r="K5911" t="str">
            <v>00021260P.11</v>
          </cell>
        </row>
        <row r="5912">
          <cell r="K5912" t="str">
            <v>00021257P.11</v>
          </cell>
        </row>
        <row r="5913">
          <cell r="K5913" t="str">
            <v>00021240P.11</v>
          </cell>
        </row>
        <row r="5914">
          <cell r="K5914" t="str">
            <v>00021258P.11</v>
          </cell>
        </row>
        <row r="5915">
          <cell r="K5915" t="str">
            <v>00021210P.11</v>
          </cell>
        </row>
        <row r="5916">
          <cell r="K5916" t="str">
            <v>00021210P.11</v>
          </cell>
        </row>
        <row r="5917">
          <cell r="K5917" t="str">
            <v>00021213P.11</v>
          </cell>
        </row>
        <row r="5918">
          <cell r="K5918" t="str">
            <v>00021214P.11</v>
          </cell>
        </row>
        <row r="5919">
          <cell r="K5919" t="str">
            <v>00021214P.11</v>
          </cell>
        </row>
        <row r="5920">
          <cell r="K5920" t="str">
            <v>00021220P.11</v>
          </cell>
        </row>
        <row r="5921">
          <cell r="K5921" t="str">
            <v>00021222P.11</v>
          </cell>
        </row>
        <row r="5922">
          <cell r="K5922" t="str">
            <v>00021222P.11</v>
          </cell>
        </row>
        <row r="5923">
          <cell r="K5923" t="str">
            <v>00021223P.11</v>
          </cell>
        </row>
        <row r="5924">
          <cell r="K5924" t="str">
            <v>00021226P.11</v>
          </cell>
        </row>
        <row r="5925">
          <cell r="K5925" t="str">
            <v>00021228P.11</v>
          </cell>
        </row>
        <row r="5926">
          <cell r="K5926" t="str">
            <v>00021228P.11</v>
          </cell>
        </row>
        <row r="5927">
          <cell r="K5927" t="str">
            <v>00021232P.11</v>
          </cell>
        </row>
        <row r="5928">
          <cell r="K5928" t="str">
            <v>00021232P.11</v>
          </cell>
        </row>
        <row r="5929">
          <cell r="K5929" t="str">
            <v>00021233P.11</v>
          </cell>
        </row>
        <row r="5930">
          <cell r="K5930" t="str">
            <v>00021234P.11</v>
          </cell>
        </row>
        <row r="5931">
          <cell r="K5931" t="str">
            <v>00021235P.11</v>
          </cell>
        </row>
        <row r="5932">
          <cell r="K5932" t="str">
            <v>00021235P.11</v>
          </cell>
        </row>
        <row r="5933">
          <cell r="K5933" t="str">
            <v>00021258P.11</v>
          </cell>
        </row>
        <row r="5934">
          <cell r="K5934" t="str">
            <v>00021258P.11</v>
          </cell>
        </row>
        <row r="5935">
          <cell r="K5935" t="str">
            <v>00021253P.11</v>
          </cell>
        </row>
        <row r="5936">
          <cell r="K5936" t="str">
            <v>00021257P.11</v>
          </cell>
        </row>
        <row r="5937">
          <cell r="K5937" t="str">
            <v>00021257P.11</v>
          </cell>
        </row>
        <row r="5938">
          <cell r="K5938" t="str">
            <v>00021257P.11</v>
          </cell>
        </row>
        <row r="5939">
          <cell r="K5939" t="str">
            <v>00021257P.11</v>
          </cell>
        </row>
        <row r="5940">
          <cell r="K5940" t="str">
            <v>00021259P.11</v>
          </cell>
        </row>
        <row r="5941">
          <cell r="K5941" t="str">
            <v>00021257P.11</v>
          </cell>
        </row>
        <row r="5942">
          <cell r="K5942" t="str">
            <v>00021228P.11</v>
          </cell>
        </row>
        <row r="5943">
          <cell r="K5943" t="str">
            <v>00021259P.11</v>
          </cell>
        </row>
        <row r="5944">
          <cell r="K5944" t="str">
            <v>00021201P.11</v>
          </cell>
        </row>
        <row r="5945">
          <cell r="K5945" t="str">
            <v>00021250P.11</v>
          </cell>
        </row>
        <row r="5946">
          <cell r="K5946" t="str">
            <v>00021250P.11</v>
          </cell>
        </row>
        <row r="5947">
          <cell r="K5947" t="str">
            <v>00021213P.11</v>
          </cell>
        </row>
        <row r="5948">
          <cell r="K5948" t="str">
            <v>00021218P.11</v>
          </cell>
        </row>
        <row r="5949">
          <cell r="K5949" t="str">
            <v>00021246P.11</v>
          </cell>
        </row>
        <row r="5950">
          <cell r="K5950" t="str">
            <v>00021246P.11</v>
          </cell>
        </row>
        <row r="5951">
          <cell r="K5951" t="str">
            <v>00021227P.11</v>
          </cell>
        </row>
        <row r="5952">
          <cell r="K5952" t="str">
            <v>00021245P.11</v>
          </cell>
        </row>
        <row r="5953">
          <cell r="K5953" t="str">
            <v>00021223P.11</v>
          </cell>
        </row>
        <row r="5954">
          <cell r="K5954" t="str">
            <v>00021223P.11</v>
          </cell>
        </row>
        <row r="5955">
          <cell r="K5955" t="str">
            <v>00021253P.11</v>
          </cell>
        </row>
        <row r="5956">
          <cell r="K5956" t="str">
            <v>00021245P.11</v>
          </cell>
        </row>
        <row r="5957">
          <cell r="K5957" t="str">
            <v>00021245P.11</v>
          </cell>
        </row>
        <row r="5958">
          <cell r="K5958" t="str">
            <v>00021245P.11</v>
          </cell>
        </row>
        <row r="5959">
          <cell r="K5959" t="str">
            <v>00021250P.11</v>
          </cell>
        </row>
        <row r="5960">
          <cell r="K5960" t="str">
            <v>00021250P.11</v>
          </cell>
        </row>
        <row r="5961">
          <cell r="K5961" t="str">
            <v>00021253P.11</v>
          </cell>
        </row>
        <row r="5962">
          <cell r="K5962" t="str">
            <v>00021245P.11</v>
          </cell>
        </row>
        <row r="5963">
          <cell r="K5963" t="str">
            <v>00021245P.11</v>
          </cell>
        </row>
        <row r="5964">
          <cell r="K5964" t="str">
            <v>00021245P.11</v>
          </cell>
        </row>
        <row r="5965">
          <cell r="K5965" t="str">
            <v>00021245P.11</v>
          </cell>
        </row>
        <row r="5966">
          <cell r="K5966" t="str">
            <v>00021249P.11</v>
          </cell>
        </row>
        <row r="5967">
          <cell r="K5967" t="str">
            <v>00021249P.11</v>
          </cell>
        </row>
        <row r="5968">
          <cell r="K5968" t="str">
            <v>00021250P.11</v>
          </cell>
        </row>
        <row r="5969">
          <cell r="K5969" t="str">
            <v>00021250P.11</v>
          </cell>
        </row>
        <row r="5970">
          <cell r="K5970" t="str">
            <v>00111148P.2</v>
          </cell>
        </row>
        <row r="5971">
          <cell r="K5971" t="str">
            <v>00111148P.2</v>
          </cell>
        </row>
        <row r="5972">
          <cell r="K5972" t="str">
            <v>00111148P.2</v>
          </cell>
        </row>
        <row r="5973">
          <cell r="K5973" t="str">
            <v>00111148P.2</v>
          </cell>
        </row>
        <row r="5974">
          <cell r="K5974" t="str">
            <v>00111148P.2</v>
          </cell>
        </row>
        <row r="5975">
          <cell r="K5975" t="str">
            <v>00111148P.2</v>
          </cell>
        </row>
        <row r="5976">
          <cell r="K5976" t="str">
            <v>00111148P.2</v>
          </cell>
        </row>
        <row r="5977">
          <cell r="K5977" t="str">
            <v>00111148P.2</v>
          </cell>
        </row>
        <row r="5978">
          <cell r="K5978" t="str">
            <v>00111143P.2</v>
          </cell>
        </row>
        <row r="5979">
          <cell r="K5979" t="str">
            <v>00111143P.2</v>
          </cell>
        </row>
        <row r="5980">
          <cell r="K5980" t="str">
            <v>00111143P.2</v>
          </cell>
        </row>
        <row r="5981">
          <cell r="K5981" t="str">
            <v>00111143P.2</v>
          </cell>
        </row>
        <row r="5982">
          <cell r="K5982" t="str">
            <v>00111143P.2</v>
          </cell>
        </row>
        <row r="5983">
          <cell r="K5983" t="str">
            <v>00111143P.2</v>
          </cell>
        </row>
        <row r="5984">
          <cell r="K5984" t="str">
            <v>00111143P.2</v>
          </cell>
        </row>
        <row r="5985">
          <cell r="K5985" t="str">
            <v>00111143P.2</v>
          </cell>
        </row>
        <row r="5986">
          <cell r="K5986" t="str">
            <v>00111143P.2</v>
          </cell>
        </row>
        <row r="5987">
          <cell r="K5987" t="str">
            <v>00111143P.2</v>
          </cell>
        </row>
        <row r="5988">
          <cell r="K5988" t="str">
            <v>00111143P.2</v>
          </cell>
        </row>
        <row r="5989">
          <cell r="K5989" t="str">
            <v>00111143P.2</v>
          </cell>
        </row>
        <row r="5990">
          <cell r="K5990" t="str">
            <v>00111143P.2</v>
          </cell>
        </row>
        <row r="5991">
          <cell r="K5991" t="str">
            <v>00111103P.2</v>
          </cell>
        </row>
        <row r="5992">
          <cell r="K5992" t="str">
            <v>00111103P.2</v>
          </cell>
        </row>
        <row r="5993">
          <cell r="K5993" t="str">
            <v>00111103P.2</v>
          </cell>
        </row>
        <row r="5994">
          <cell r="K5994" t="str">
            <v>00111103P.2</v>
          </cell>
        </row>
        <row r="5995">
          <cell r="K5995" t="str">
            <v>00111103P.2</v>
          </cell>
        </row>
        <row r="5996">
          <cell r="K5996" t="str">
            <v>00111104P.2</v>
          </cell>
        </row>
        <row r="5997">
          <cell r="K5997" t="str">
            <v>00111104P.2</v>
          </cell>
        </row>
        <row r="5998">
          <cell r="K5998" t="str">
            <v>00111104P.2</v>
          </cell>
        </row>
        <row r="5999">
          <cell r="K5999" t="str">
            <v>00111104P.2</v>
          </cell>
        </row>
        <row r="6000">
          <cell r="K6000" t="str">
            <v>00111105P.2</v>
          </cell>
        </row>
        <row r="6001">
          <cell r="K6001" t="str">
            <v>00111105P.2</v>
          </cell>
        </row>
        <row r="6002">
          <cell r="K6002" t="str">
            <v>00111105P.2</v>
          </cell>
        </row>
        <row r="6003">
          <cell r="K6003" t="str">
            <v>00111105P.2</v>
          </cell>
        </row>
        <row r="6004">
          <cell r="K6004" t="str">
            <v>00111138P.2</v>
          </cell>
        </row>
        <row r="6005">
          <cell r="K6005" t="str">
            <v>00111138P.2</v>
          </cell>
        </row>
        <row r="6006">
          <cell r="K6006" t="str">
            <v>00111138P.2</v>
          </cell>
        </row>
        <row r="6007">
          <cell r="K6007" t="str">
            <v>00111138P.2</v>
          </cell>
        </row>
        <row r="6008">
          <cell r="K6008" t="str">
            <v>00111138P.2</v>
          </cell>
        </row>
        <row r="6009">
          <cell r="K6009" t="str">
            <v>00111138P.2</v>
          </cell>
        </row>
        <row r="6010">
          <cell r="K6010" t="str">
            <v>00111138P.2</v>
          </cell>
        </row>
        <row r="6011">
          <cell r="K6011" t="str">
            <v>00111138P.2</v>
          </cell>
        </row>
        <row r="6012">
          <cell r="K6012" t="str">
            <v>00111138P.2</v>
          </cell>
        </row>
        <row r="6013">
          <cell r="K6013" t="str">
            <v>00111138P.2</v>
          </cell>
        </row>
        <row r="6014">
          <cell r="K6014" t="str">
            <v>00111138P.2</v>
          </cell>
        </row>
        <row r="6015">
          <cell r="K6015" t="str">
            <v>00111138P.2</v>
          </cell>
        </row>
        <row r="6016">
          <cell r="K6016" t="str">
            <v>00111138P.2</v>
          </cell>
        </row>
        <row r="6017">
          <cell r="K6017" t="str">
            <v>00111138P.2</v>
          </cell>
        </row>
        <row r="6018">
          <cell r="K6018" t="str">
            <v>00111138P.2</v>
          </cell>
        </row>
        <row r="6019">
          <cell r="K6019" t="str">
            <v>00111139P.2</v>
          </cell>
        </row>
        <row r="6020">
          <cell r="K6020" t="str">
            <v>00111139P.2</v>
          </cell>
        </row>
        <row r="6021">
          <cell r="K6021" t="str">
            <v>00111139P.2</v>
          </cell>
        </row>
        <row r="6022">
          <cell r="K6022" t="str">
            <v>00111139P.2</v>
          </cell>
        </row>
        <row r="6023">
          <cell r="K6023" t="str">
            <v>00111139P.2</v>
          </cell>
        </row>
        <row r="6024">
          <cell r="K6024" t="str">
            <v>00111139P.2</v>
          </cell>
        </row>
        <row r="6025">
          <cell r="K6025" t="str">
            <v>00111139P.2</v>
          </cell>
        </row>
        <row r="6026">
          <cell r="K6026" t="str">
            <v>00111140P.2</v>
          </cell>
        </row>
        <row r="6027">
          <cell r="K6027" t="str">
            <v>00111158P.2</v>
          </cell>
        </row>
        <row r="6028">
          <cell r="K6028" t="str">
            <v>00111140P.2</v>
          </cell>
        </row>
        <row r="6029">
          <cell r="K6029" t="str">
            <v>00111140P.2</v>
          </cell>
        </row>
        <row r="6030">
          <cell r="K6030" t="str">
            <v>00111140P.2</v>
          </cell>
        </row>
        <row r="6031">
          <cell r="K6031" t="str">
            <v>00111140P.2</v>
          </cell>
        </row>
        <row r="6032">
          <cell r="K6032" t="str">
            <v>00111140P.2</v>
          </cell>
        </row>
        <row r="6033">
          <cell r="K6033" t="str">
            <v>00111140P.2</v>
          </cell>
        </row>
        <row r="6034">
          <cell r="K6034" t="str">
            <v>00111140P.2</v>
          </cell>
        </row>
        <row r="6035">
          <cell r="K6035" t="str">
            <v>00111140P.2</v>
          </cell>
        </row>
        <row r="6036">
          <cell r="K6036" t="str">
            <v>00111140P.2</v>
          </cell>
        </row>
        <row r="6037">
          <cell r="K6037" t="str">
            <v>00111140P.2</v>
          </cell>
        </row>
        <row r="6038">
          <cell r="K6038" t="str">
            <v>00111140P.2</v>
          </cell>
        </row>
        <row r="6039">
          <cell r="K6039" t="str">
            <v>00111140P.2</v>
          </cell>
        </row>
        <row r="6040">
          <cell r="K6040" t="str">
            <v>00111140P.2</v>
          </cell>
        </row>
        <row r="6041">
          <cell r="K6041" t="str">
            <v>00111140P.2</v>
          </cell>
        </row>
        <row r="6042">
          <cell r="K6042" t="str">
            <v>00111158P.2</v>
          </cell>
        </row>
        <row r="6043">
          <cell r="K6043" t="str">
            <v>00111158P.2</v>
          </cell>
        </row>
        <row r="6044">
          <cell r="K6044" t="str">
            <v>00111158P.2</v>
          </cell>
        </row>
        <row r="6045">
          <cell r="K6045" t="str">
            <v>00111158P.2</v>
          </cell>
        </row>
        <row r="6046">
          <cell r="K6046" t="str">
            <v>00111158P.2</v>
          </cell>
        </row>
        <row r="6047">
          <cell r="K6047" t="str">
            <v>00111158P.2</v>
          </cell>
        </row>
        <row r="6048">
          <cell r="K6048" t="str">
            <v>00111158P.2</v>
          </cell>
        </row>
        <row r="6049">
          <cell r="K6049" t="str">
            <v>00111158P.2</v>
          </cell>
        </row>
        <row r="6050">
          <cell r="K6050" t="str">
            <v>00111158P.2</v>
          </cell>
        </row>
        <row r="6051">
          <cell r="K6051" t="str">
            <v>00111158P.2</v>
          </cell>
        </row>
        <row r="6052">
          <cell r="K6052" t="str">
            <v>00111158P.2</v>
          </cell>
        </row>
        <row r="6053">
          <cell r="K6053" t="str">
            <v>00111158P.2</v>
          </cell>
        </row>
        <row r="6054">
          <cell r="K6054" t="str">
            <v>00111158P.2</v>
          </cell>
        </row>
        <row r="6055">
          <cell r="K6055" t="str">
            <v>00111150P.2</v>
          </cell>
        </row>
        <row r="6056">
          <cell r="K6056" t="str">
            <v>00111150P.2</v>
          </cell>
        </row>
        <row r="6057">
          <cell r="K6057" t="str">
            <v>00111150P.2</v>
          </cell>
        </row>
        <row r="6058">
          <cell r="K6058" t="str">
            <v>00111150P.2</v>
          </cell>
        </row>
        <row r="6059">
          <cell r="K6059" t="str">
            <v>00111150P.2</v>
          </cell>
        </row>
        <row r="6060">
          <cell r="K6060" t="str">
            <v>00111150P.2</v>
          </cell>
        </row>
        <row r="6061">
          <cell r="K6061" t="str">
            <v>00111102P.2</v>
          </cell>
        </row>
        <row r="6062">
          <cell r="K6062" t="str">
            <v>00111102P.2</v>
          </cell>
        </row>
        <row r="6063">
          <cell r="K6063" t="str">
            <v>00111102P.2</v>
          </cell>
        </row>
        <row r="6064">
          <cell r="K6064" t="str">
            <v>00111102P.2</v>
          </cell>
        </row>
        <row r="6065">
          <cell r="K6065" t="str">
            <v>00111102P.2</v>
          </cell>
        </row>
        <row r="6066">
          <cell r="K6066" t="str">
            <v>00111102P.2</v>
          </cell>
        </row>
        <row r="6067">
          <cell r="K6067" t="str">
            <v>00111102P.2</v>
          </cell>
        </row>
        <row r="6068">
          <cell r="K6068" t="str">
            <v>00111102P.2</v>
          </cell>
        </row>
        <row r="6069">
          <cell r="K6069" t="str">
            <v>00111102P.2</v>
          </cell>
        </row>
        <row r="6070">
          <cell r="K6070" t="str">
            <v>00111102P.2</v>
          </cell>
        </row>
        <row r="6071">
          <cell r="K6071" t="str">
            <v>00111102P.2</v>
          </cell>
        </row>
        <row r="6072">
          <cell r="K6072" t="str">
            <v>00111102P.2</v>
          </cell>
        </row>
        <row r="6073">
          <cell r="K6073" t="str">
            <v>00111102P.2</v>
          </cell>
        </row>
        <row r="6074">
          <cell r="K6074" t="str">
            <v>00111102P.2</v>
          </cell>
        </row>
        <row r="6075">
          <cell r="K6075" t="str">
            <v>00111102P.2</v>
          </cell>
        </row>
        <row r="6076">
          <cell r="K6076" t="str">
            <v>00111102P.2</v>
          </cell>
        </row>
        <row r="6077">
          <cell r="K6077" t="str">
            <v>00111102P.2</v>
          </cell>
        </row>
        <row r="6078">
          <cell r="K6078" t="str">
            <v>00111102P.2</v>
          </cell>
        </row>
        <row r="6079">
          <cell r="K6079" t="str">
            <v>00111102P.2</v>
          </cell>
        </row>
        <row r="6080">
          <cell r="K6080" t="str">
            <v>00111102P.2</v>
          </cell>
        </row>
        <row r="6081">
          <cell r="K6081" t="str">
            <v>00111102P.2</v>
          </cell>
        </row>
        <row r="6082">
          <cell r="K6082" t="str">
            <v>00111102P.2</v>
          </cell>
        </row>
        <row r="6083">
          <cell r="K6083" t="str">
            <v>00111102P.2</v>
          </cell>
        </row>
        <row r="6084">
          <cell r="K6084" t="str">
            <v>00111102P.2</v>
          </cell>
        </row>
        <row r="6085">
          <cell r="K6085" t="str">
            <v>00111102P.2</v>
          </cell>
        </row>
        <row r="6086">
          <cell r="K6086" t="str">
            <v>00111102P.2</v>
          </cell>
        </row>
        <row r="6087">
          <cell r="K6087" t="str">
            <v>00111102P.2</v>
          </cell>
        </row>
        <row r="6088">
          <cell r="K6088" t="str">
            <v>00111102P.2</v>
          </cell>
        </row>
        <row r="6089">
          <cell r="K6089" t="str">
            <v>00111102P.2</v>
          </cell>
        </row>
        <row r="6090">
          <cell r="K6090" t="str">
            <v>00111102P.2</v>
          </cell>
        </row>
        <row r="6091">
          <cell r="K6091" t="str">
            <v>00111102P.2</v>
          </cell>
        </row>
        <row r="6092">
          <cell r="K6092" t="str">
            <v>00111102P.2</v>
          </cell>
        </row>
        <row r="6093">
          <cell r="K6093" t="str">
            <v>00111102P.2</v>
          </cell>
        </row>
        <row r="6094">
          <cell r="K6094" t="str">
            <v>00111102P.2</v>
          </cell>
        </row>
        <row r="6095">
          <cell r="K6095" t="str">
            <v>00111102P.2</v>
          </cell>
        </row>
        <row r="6096">
          <cell r="K6096" t="str">
            <v>00111102P.2</v>
          </cell>
        </row>
        <row r="6097">
          <cell r="K6097" t="str">
            <v>00111102P.2</v>
          </cell>
        </row>
        <row r="6098">
          <cell r="K6098" t="str">
            <v>00111102P.2</v>
          </cell>
        </row>
        <row r="6099">
          <cell r="K6099" t="str">
            <v>00111102P.2</v>
          </cell>
        </row>
        <row r="6100">
          <cell r="K6100" t="str">
            <v>00111152P.2</v>
          </cell>
        </row>
        <row r="6101">
          <cell r="K6101" t="str">
            <v>00111152P.2</v>
          </cell>
        </row>
        <row r="6102">
          <cell r="K6102" t="str">
            <v>00111152P.2</v>
          </cell>
        </row>
        <row r="6103">
          <cell r="K6103" t="str">
            <v>00111152P.2</v>
          </cell>
        </row>
        <row r="6104">
          <cell r="K6104" t="str">
            <v>00111152P.2</v>
          </cell>
        </row>
        <row r="6105">
          <cell r="K6105" t="str">
            <v>00111143P.2</v>
          </cell>
        </row>
        <row r="6106">
          <cell r="K6106" t="str">
            <v>00111143P.2</v>
          </cell>
        </row>
        <row r="6107">
          <cell r="K6107" t="str">
            <v>00111143P.2</v>
          </cell>
        </row>
        <row r="6108">
          <cell r="K6108" t="str">
            <v>00111143P.2</v>
          </cell>
        </row>
        <row r="6109">
          <cell r="K6109" t="str">
            <v>00111123P.2</v>
          </cell>
        </row>
        <row r="6110">
          <cell r="K6110" t="str">
            <v>00111135P.2</v>
          </cell>
        </row>
        <row r="6111">
          <cell r="K6111" t="str">
            <v>00111135P.2</v>
          </cell>
        </row>
        <row r="6112">
          <cell r="K6112" t="str">
            <v>00111136P.2</v>
          </cell>
        </row>
        <row r="6113">
          <cell r="K6113" t="str">
            <v>00111136P.2</v>
          </cell>
        </row>
        <row r="6114">
          <cell r="K6114" t="str">
            <v>00111136P.2</v>
          </cell>
        </row>
        <row r="6115">
          <cell r="K6115" t="str">
            <v>00111136P.2</v>
          </cell>
        </row>
        <row r="6116">
          <cell r="K6116" t="str">
            <v>00111136P.2</v>
          </cell>
        </row>
        <row r="6117">
          <cell r="K6117" t="str">
            <v>00111136P.2</v>
          </cell>
        </row>
        <row r="6118">
          <cell r="K6118" t="str">
            <v>00111136P.2</v>
          </cell>
        </row>
        <row r="6119">
          <cell r="K6119" t="str">
            <v>00111122P.2</v>
          </cell>
        </row>
        <row r="6120">
          <cell r="K6120" t="str">
            <v>00111122P.2</v>
          </cell>
        </row>
        <row r="6121">
          <cell r="K6121" t="str">
            <v>00111128P.2</v>
          </cell>
        </row>
        <row r="6122">
          <cell r="K6122" t="str">
            <v>00111128P.2</v>
          </cell>
        </row>
        <row r="6123">
          <cell r="K6123" t="str">
            <v>00111153P.2</v>
          </cell>
        </row>
        <row r="6124">
          <cell r="K6124" t="str">
            <v>00111153P.2</v>
          </cell>
        </row>
        <row r="6125">
          <cell r="K6125" t="str">
            <v>00111153P.2</v>
          </cell>
        </row>
        <row r="6126">
          <cell r="K6126" t="str">
            <v>00111153P.2</v>
          </cell>
        </row>
        <row r="6127">
          <cell r="K6127" t="str">
            <v>00111153P.2</v>
          </cell>
        </row>
        <row r="6128">
          <cell r="K6128" t="str">
            <v>00111122P.2</v>
          </cell>
        </row>
        <row r="6129">
          <cell r="K6129" t="str">
            <v>00111123P.2</v>
          </cell>
        </row>
        <row r="6130">
          <cell r="K6130" t="str">
            <v>00111110P.2</v>
          </cell>
        </row>
        <row r="6131">
          <cell r="K6131" t="str">
            <v>00111110P.2</v>
          </cell>
        </row>
        <row r="6132">
          <cell r="K6132" t="str">
            <v>00111110P.2</v>
          </cell>
        </row>
        <row r="6133">
          <cell r="K6133" t="str">
            <v>00111110P.2</v>
          </cell>
        </row>
        <row r="6134">
          <cell r="K6134" t="str">
            <v>00111110P.2</v>
          </cell>
        </row>
        <row r="6135">
          <cell r="K6135" t="str">
            <v>00111118P.2</v>
          </cell>
        </row>
        <row r="6136">
          <cell r="K6136" t="str">
            <v>00111118P.2</v>
          </cell>
        </row>
        <row r="6137">
          <cell r="K6137" t="str">
            <v>00111118P.2</v>
          </cell>
        </row>
        <row r="6138">
          <cell r="K6138" t="str">
            <v>00111118P.2</v>
          </cell>
        </row>
        <row r="6139">
          <cell r="K6139" t="str">
            <v>00111118P.2</v>
          </cell>
        </row>
        <row r="6140">
          <cell r="K6140" t="str">
            <v>00111126P.2</v>
          </cell>
        </row>
        <row r="6141">
          <cell r="K6141" t="str">
            <v>00111126P.2</v>
          </cell>
        </row>
        <row r="6142">
          <cell r="K6142" t="str">
            <v>00111126P.2</v>
          </cell>
        </row>
        <row r="6143">
          <cell r="K6143" t="str">
            <v>00111126P.2</v>
          </cell>
        </row>
        <row r="6144">
          <cell r="K6144" t="str">
            <v>00111126P.2</v>
          </cell>
        </row>
        <row r="6145">
          <cell r="K6145" t="str">
            <v>00111134P.2</v>
          </cell>
        </row>
        <row r="6146">
          <cell r="K6146" t="str">
            <v>00111134P.2</v>
          </cell>
        </row>
        <row r="6147">
          <cell r="K6147" t="str">
            <v>00111134P.2</v>
          </cell>
        </row>
        <row r="6148">
          <cell r="K6148" t="str">
            <v>00111134P.2</v>
          </cell>
        </row>
        <row r="6149">
          <cell r="K6149" t="str">
            <v>00111134P.2</v>
          </cell>
        </row>
        <row r="6150">
          <cell r="K6150" t="str">
            <v>00111134P.2</v>
          </cell>
        </row>
        <row r="6151">
          <cell r="K6151" t="str">
            <v>00111134P.2</v>
          </cell>
        </row>
        <row r="6152">
          <cell r="K6152" t="str">
            <v>00111143P.2</v>
          </cell>
        </row>
        <row r="6153">
          <cell r="K6153" t="str">
            <v>00111145P.2</v>
          </cell>
        </row>
        <row r="6154">
          <cell r="K6154" t="str">
            <v>00111145P.2</v>
          </cell>
        </row>
        <row r="6155">
          <cell r="K6155" t="str">
            <v>00111145P.2</v>
          </cell>
        </row>
        <row r="6156">
          <cell r="K6156" t="str">
            <v>00111145P.2</v>
          </cell>
        </row>
        <row r="6157">
          <cell r="K6157" t="str">
            <v>00111145P.2</v>
          </cell>
        </row>
        <row r="6158">
          <cell r="K6158" t="str">
            <v>00111145P.2</v>
          </cell>
        </row>
        <row r="6159">
          <cell r="K6159" t="str">
            <v>00111145P.2</v>
          </cell>
        </row>
        <row r="6160">
          <cell r="K6160" t="str">
            <v>00111145P.2</v>
          </cell>
        </row>
        <row r="6161">
          <cell r="K6161" t="str">
            <v>00111145P.2</v>
          </cell>
        </row>
        <row r="6162">
          <cell r="K6162" t="str">
            <v>00111145P.2</v>
          </cell>
        </row>
        <row r="6163">
          <cell r="K6163" t="str">
            <v>00111145P.2</v>
          </cell>
        </row>
        <row r="6164">
          <cell r="K6164" t="str">
            <v>00111145P.2</v>
          </cell>
        </row>
        <row r="6165">
          <cell r="K6165" t="str">
            <v>00111145P.2</v>
          </cell>
        </row>
        <row r="6166">
          <cell r="K6166" t="str">
            <v>00111145P.2</v>
          </cell>
        </row>
        <row r="6167">
          <cell r="K6167" t="str">
            <v>00111145P.2</v>
          </cell>
        </row>
        <row r="6168">
          <cell r="K6168" t="str">
            <v>00111145P.2</v>
          </cell>
        </row>
        <row r="6169">
          <cell r="K6169" t="str">
            <v>00111145P.2</v>
          </cell>
        </row>
        <row r="6170">
          <cell r="K6170" t="str">
            <v>00111145P.2</v>
          </cell>
        </row>
        <row r="6171">
          <cell r="K6171" t="str">
            <v>00111145P.2</v>
          </cell>
        </row>
        <row r="6172">
          <cell r="K6172" t="str">
            <v>00111145P.2</v>
          </cell>
        </row>
        <row r="6173">
          <cell r="K6173" t="str">
            <v>00111145P.2</v>
          </cell>
        </row>
        <row r="6174">
          <cell r="K6174" t="str">
            <v>00111145P.2</v>
          </cell>
        </row>
        <row r="6175">
          <cell r="K6175" t="str">
            <v>00111145P.2</v>
          </cell>
        </row>
        <row r="6176">
          <cell r="K6176" t="str">
            <v>00111145P.2</v>
          </cell>
        </row>
        <row r="6177">
          <cell r="K6177" t="str">
            <v>00111145P.2</v>
          </cell>
        </row>
        <row r="6178">
          <cell r="K6178" t="str">
            <v>00111145P.2</v>
          </cell>
        </row>
        <row r="6179">
          <cell r="K6179" t="str">
            <v>00111145P.2</v>
          </cell>
        </row>
        <row r="6180">
          <cell r="K6180" t="str">
            <v>00111145P.2</v>
          </cell>
        </row>
        <row r="6181">
          <cell r="K6181" t="str">
            <v>00111145P.2</v>
          </cell>
        </row>
        <row r="6182">
          <cell r="K6182" t="str">
            <v>00111145P.2</v>
          </cell>
        </row>
        <row r="6183">
          <cell r="K6183" t="str">
            <v>00111145P.2</v>
          </cell>
        </row>
        <row r="6184">
          <cell r="K6184" t="str">
            <v>00111145P.2</v>
          </cell>
        </row>
        <row r="6185">
          <cell r="K6185" t="str">
            <v>00111145P.2</v>
          </cell>
        </row>
        <row r="6186">
          <cell r="K6186" t="str">
            <v>00111148P.2</v>
          </cell>
        </row>
        <row r="6187">
          <cell r="K6187" t="str">
            <v>00111148P.2</v>
          </cell>
        </row>
        <row r="6188">
          <cell r="K6188" t="str">
            <v>00111148P.2</v>
          </cell>
        </row>
        <row r="6189">
          <cell r="K6189" t="str">
            <v>00111148P.2</v>
          </cell>
        </row>
        <row r="6190">
          <cell r="K6190" t="str">
            <v>00111148P.2</v>
          </cell>
        </row>
        <row r="6191">
          <cell r="K6191" t="str">
            <v>00111148P.2</v>
          </cell>
        </row>
        <row r="6192">
          <cell r="K6192" t="str">
            <v>00111148P.2</v>
          </cell>
        </row>
        <row r="6193">
          <cell r="K6193" t="str">
            <v>00111148P.2</v>
          </cell>
        </row>
        <row r="6194">
          <cell r="K6194" t="str">
            <v>00111149P.2</v>
          </cell>
        </row>
        <row r="6195">
          <cell r="K6195" t="str">
            <v>00111149P.2</v>
          </cell>
        </row>
        <row r="6196">
          <cell r="K6196" t="str">
            <v>00111149P.2</v>
          </cell>
        </row>
        <row r="6197">
          <cell r="K6197" t="str">
            <v>00111150P.2</v>
          </cell>
        </row>
        <row r="6198">
          <cell r="K6198" t="str">
            <v>00111150P.2</v>
          </cell>
        </row>
        <row r="6199">
          <cell r="K6199" t="str">
            <v>00111150P.2</v>
          </cell>
        </row>
        <row r="6200">
          <cell r="K6200" t="str">
            <v>00111150P.2</v>
          </cell>
        </row>
        <row r="6201">
          <cell r="K6201" t="str">
            <v>00111150P.2</v>
          </cell>
        </row>
        <row r="6202">
          <cell r="K6202" t="str">
            <v>00111150P.2</v>
          </cell>
        </row>
        <row r="6203">
          <cell r="K6203" t="str">
            <v>00111150P.2</v>
          </cell>
        </row>
        <row r="6204">
          <cell r="K6204" t="str">
            <v>00111150P.2</v>
          </cell>
        </row>
        <row r="6205">
          <cell r="K6205" t="str">
            <v>00111150P.2</v>
          </cell>
        </row>
        <row r="6206">
          <cell r="K6206" t="str">
            <v>00111157P.2</v>
          </cell>
        </row>
        <row r="6207">
          <cell r="K6207" t="str">
            <v>00111159P.2</v>
          </cell>
        </row>
        <row r="6208">
          <cell r="K6208" t="str">
            <v>00111159P.2</v>
          </cell>
        </row>
        <row r="6209">
          <cell r="K6209" t="str">
            <v>00111159P.2</v>
          </cell>
        </row>
        <row r="6210">
          <cell r="K6210" t="str">
            <v>00111159P.2</v>
          </cell>
        </row>
        <row r="6211">
          <cell r="K6211" t="str">
            <v>00111159P.2</v>
          </cell>
        </row>
        <row r="6212">
          <cell r="K6212" t="str">
            <v>00111159P.2</v>
          </cell>
        </row>
        <row r="6213">
          <cell r="K6213" t="str">
            <v>00111107P.2</v>
          </cell>
        </row>
        <row r="6214">
          <cell r="K6214" t="str">
            <v>00111107P.2</v>
          </cell>
        </row>
        <row r="6215">
          <cell r="K6215" t="str">
            <v>00111144P.2</v>
          </cell>
        </row>
        <row r="6216">
          <cell r="K6216" t="str">
            <v>00111144P.2</v>
          </cell>
        </row>
        <row r="6217">
          <cell r="K6217" t="str">
            <v>00111144P.2</v>
          </cell>
        </row>
        <row r="6218">
          <cell r="K6218" t="str">
            <v>00111144P.2</v>
          </cell>
        </row>
        <row r="6219">
          <cell r="K6219" t="str">
            <v>00111144P.2</v>
          </cell>
        </row>
        <row r="6220">
          <cell r="K6220" t="str">
            <v>00111160P.2</v>
          </cell>
        </row>
        <row r="6221">
          <cell r="K6221" t="str">
            <v>00111160P.2</v>
          </cell>
        </row>
        <row r="6222">
          <cell r="K6222" t="str">
            <v>00111160P.2</v>
          </cell>
        </row>
        <row r="6223">
          <cell r="K6223" t="str">
            <v>00111160P.2</v>
          </cell>
        </row>
        <row r="6224">
          <cell r="K6224" t="str">
            <v>00111160P.2</v>
          </cell>
        </row>
        <row r="6225">
          <cell r="K6225" t="str">
            <v>00111160P.2</v>
          </cell>
        </row>
        <row r="6226">
          <cell r="K6226" t="str">
            <v>00111160P.2</v>
          </cell>
        </row>
        <row r="6227">
          <cell r="K6227" t="str">
            <v>00111160P.2</v>
          </cell>
        </row>
        <row r="6228">
          <cell r="K6228" t="str">
            <v>00111160P.2</v>
          </cell>
        </row>
        <row r="6229">
          <cell r="K6229" t="str">
            <v>00111160P.2</v>
          </cell>
        </row>
        <row r="6230">
          <cell r="K6230" t="str">
            <v>00111160P.2</v>
          </cell>
        </row>
        <row r="6231">
          <cell r="K6231" t="str">
            <v>00111160P.2</v>
          </cell>
        </row>
        <row r="6232">
          <cell r="K6232" t="str">
            <v>00111160P.2</v>
          </cell>
        </row>
        <row r="6233">
          <cell r="K6233" t="str">
            <v>00111160P.2</v>
          </cell>
        </row>
        <row r="6234">
          <cell r="K6234" t="str">
            <v>00111160P.2</v>
          </cell>
        </row>
        <row r="6235">
          <cell r="K6235" t="str">
            <v>00111160P.2</v>
          </cell>
        </row>
        <row r="6236">
          <cell r="K6236" t="str">
            <v>00111160P.2</v>
          </cell>
        </row>
        <row r="6237">
          <cell r="K6237" t="str">
            <v>00111160P.2</v>
          </cell>
        </row>
        <row r="6238">
          <cell r="K6238" t="str">
            <v>00111160P.2</v>
          </cell>
        </row>
        <row r="6239">
          <cell r="K6239" t="str">
            <v>00111160P.2</v>
          </cell>
        </row>
        <row r="6240">
          <cell r="K6240" t="str">
            <v>00111160P.2</v>
          </cell>
        </row>
        <row r="6241">
          <cell r="K6241" t="str">
            <v>00111160P.2</v>
          </cell>
        </row>
        <row r="6242">
          <cell r="K6242" t="str">
            <v>00111160P.2</v>
          </cell>
        </row>
        <row r="6243">
          <cell r="K6243" t="str">
            <v>00111159P.2</v>
          </cell>
        </row>
        <row r="6244">
          <cell r="K6244" t="str">
            <v>00111159P.2</v>
          </cell>
        </row>
        <row r="6245">
          <cell r="K6245" t="str">
            <v>00111159P.2</v>
          </cell>
        </row>
        <row r="6246">
          <cell r="K6246" t="str">
            <v>00111159P.2</v>
          </cell>
        </row>
        <row r="6247">
          <cell r="K6247" t="str">
            <v>00111159P.2</v>
          </cell>
        </row>
        <row r="6248">
          <cell r="K6248" t="str">
            <v>00111159P.2</v>
          </cell>
        </row>
        <row r="6249">
          <cell r="K6249" t="str">
            <v>00111159P.2</v>
          </cell>
        </row>
        <row r="6250">
          <cell r="K6250" t="str">
            <v>00111112P.2</v>
          </cell>
        </row>
        <row r="6251">
          <cell r="K6251" t="str">
            <v>00111121P.2</v>
          </cell>
        </row>
        <row r="6252">
          <cell r="K6252" t="str">
            <v>00111121P.2</v>
          </cell>
        </row>
        <row r="6253">
          <cell r="K6253" t="str">
            <v>00111122P.2</v>
          </cell>
        </row>
        <row r="6254">
          <cell r="K6254" t="str">
            <v>00111128P.2</v>
          </cell>
        </row>
        <row r="6255">
          <cell r="K6255" t="str">
            <v>00111130P.2</v>
          </cell>
        </row>
        <row r="6256">
          <cell r="K6256" t="str">
            <v>00111131P.2</v>
          </cell>
        </row>
        <row r="6257">
          <cell r="K6257" t="str">
            <v>00111133P.2</v>
          </cell>
        </row>
        <row r="6258">
          <cell r="K6258" t="str">
            <v>00111135P.2</v>
          </cell>
        </row>
        <row r="6259">
          <cell r="K6259" t="str">
            <v>00111112P.2</v>
          </cell>
        </row>
        <row r="6260">
          <cell r="K6260" t="str">
            <v>00111115P.2</v>
          </cell>
        </row>
        <row r="6261">
          <cell r="K6261" t="str">
            <v>00111116P.2</v>
          </cell>
        </row>
        <row r="6262">
          <cell r="K6262" t="str">
            <v>00111119P.2</v>
          </cell>
        </row>
        <row r="6263">
          <cell r="K6263" t="str">
            <v>00111120P.2</v>
          </cell>
        </row>
        <row r="6264">
          <cell r="K6264" t="str">
            <v>00111120P.2</v>
          </cell>
        </row>
        <row r="6265">
          <cell r="K6265" t="str">
            <v>00111126P.2</v>
          </cell>
        </row>
        <row r="6266">
          <cell r="K6266" t="str">
            <v>00111127P.2</v>
          </cell>
        </row>
        <row r="6267">
          <cell r="K6267" t="str">
            <v>00111128P.2</v>
          </cell>
        </row>
        <row r="6268">
          <cell r="K6268" t="str">
            <v>00111128P.2</v>
          </cell>
        </row>
        <row r="6269">
          <cell r="K6269" t="str">
            <v>00111132P.2</v>
          </cell>
        </row>
        <row r="6270">
          <cell r="K6270" t="str">
            <v>00111118P.2</v>
          </cell>
        </row>
        <row r="6271">
          <cell r="K6271" t="str">
            <v>00111110P.2</v>
          </cell>
        </row>
        <row r="6272">
          <cell r="K6272" t="str">
            <v>00111112P.2</v>
          </cell>
        </row>
        <row r="6273">
          <cell r="K6273" t="str">
            <v>00111113P.2</v>
          </cell>
        </row>
        <row r="6274">
          <cell r="K6274" t="str">
            <v>00111114P.2</v>
          </cell>
        </row>
        <row r="6275">
          <cell r="K6275" t="str">
            <v>00111117P.2</v>
          </cell>
        </row>
        <row r="6276">
          <cell r="K6276" t="str">
            <v>00111117P.2</v>
          </cell>
        </row>
        <row r="6277">
          <cell r="K6277" t="str">
            <v>00111117P.2</v>
          </cell>
        </row>
        <row r="6278">
          <cell r="K6278" t="str">
            <v>00111117P.2</v>
          </cell>
        </row>
        <row r="6279">
          <cell r="K6279" t="str">
            <v>00111118P.2</v>
          </cell>
        </row>
        <row r="6280">
          <cell r="K6280" t="str">
            <v>00111118P.2</v>
          </cell>
        </row>
        <row r="6281">
          <cell r="K6281" t="str">
            <v>00111118P.2</v>
          </cell>
        </row>
        <row r="6282">
          <cell r="K6282" t="str">
            <v>00111119P.2</v>
          </cell>
        </row>
        <row r="6283">
          <cell r="K6283" t="str">
            <v>00111119P.2</v>
          </cell>
        </row>
        <row r="6284">
          <cell r="K6284" t="str">
            <v>00111119P.2</v>
          </cell>
        </row>
        <row r="6285">
          <cell r="K6285" t="str">
            <v>00111122P.2</v>
          </cell>
        </row>
        <row r="6286">
          <cell r="K6286" t="str">
            <v>00111131P.2</v>
          </cell>
        </row>
        <row r="6287">
          <cell r="K6287" t="str">
            <v>00111131P.2</v>
          </cell>
        </row>
        <row r="6288">
          <cell r="K6288" t="str">
            <v>00111132P.2</v>
          </cell>
        </row>
        <row r="6289">
          <cell r="K6289" t="str">
            <v>00111135P.2</v>
          </cell>
        </row>
        <row r="6290">
          <cell r="K6290" t="str">
            <v>00111112P.2</v>
          </cell>
        </row>
        <row r="6291">
          <cell r="K6291" t="str">
            <v>00111121P.2</v>
          </cell>
        </row>
        <row r="6292">
          <cell r="K6292" t="str">
            <v>00111130P.2</v>
          </cell>
        </row>
        <row r="6293">
          <cell r="K6293" t="str">
            <v>00111132P.2</v>
          </cell>
        </row>
        <row r="6294">
          <cell r="K6294" t="str">
            <v>00111132P.2</v>
          </cell>
        </row>
        <row r="6295">
          <cell r="K6295" t="str">
            <v>00111114P.2</v>
          </cell>
        </row>
        <row r="6296">
          <cell r="K6296" t="str">
            <v>00111115P.2</v>
          </cell>
        </row>
        <row r="6297">
          <cell r="K6297" t="str">
            <v>00111116P.2</v>
          </cell>
        </row>
        <row r="6298">
          <cell r="K6298" t="str">
            <v>00111119P.2</v>
          </cell>
        </row>
        <row r="6299">
          <cell r="K6299" t="str">
            <v>00111128P.2</v>
          </cell>
        </row>
        <row r="6300">
          <cell r="K6300" t="str">
            <v>00111129P.2</v>
          </cell>
        </row>
        <row r="6301">
          <cell r="K6301" t="str">
            <v>00111129P.2</v>
          </cell>
        </row>
        <row r="6302">
          <cell r="K6302" t="str">
            <v>00111130P.2</v>
          </cell>
        </row>
        <row r="6303">
          <cell r="K6303" t="str">
            <v>00111131P.2</v>
          </cell>
        </row>
        <row r="6304">
          <cell r="K6304" t="str">
            <v>00111131P.2</v>
          </cell>
        </row>
        <row r="6305">
          <cell r="K6305" t="str">
            <v>00111132P.2</v>
          </cell>
        </row>
        <row r="6306">
          <cell r="K6306" t="str">
            <v>00111135P.2</v>
          </cell>
        </row>
        <row r="6307">
          <cell r="K6307" t="str">
            <v>00111110P.2</v>
          </cell>
        </row>
        <row r="6308">
          <cell r="K6308" t="str">
            <v>00111112P.2</v>
          </cell>
        </row>
        <row r="6309">
          <cell r="K6309" t="str">
            <v>00111113P.2</v>
          </cell>
        </row>
        <row r="6310">
          <cell r="K6310" t="str">
            <v>00111113P.2</v>
          </cell>
        </row>
        <row r="6311">
          <cell r="K6311" t="str">
            <v>00111113P.2</v>
          </cell>
        </row>
        <row r="6312">
          <cell r="K6312" t="str">
            <v>00111114P.2</v>
          </cell>
        </row>
        <row r="6313">
          <cell r="K6313" t="str">
            <v>00111118P.2</v>
          </cell>
        </row>
        <row r="6314">
          <cell r="K6314" t="str">
            <v>00111123P.2</v>
          </cell>
        </row>
        <row r="6315">
          <cell r="K6315" t="str">
            <v>00111124P.2</v>
          </cell>
        </row>
        <row r="6316">
          <cell r="K6316" t="str">
            <v>00111129P.2</v>
          </cell>
        </row>
        <row r="6317">
          <cell r="K6317" t="str">
            <v>00111135P.2</v>
          </cell>
        </row>
        <row r="6318">
          <cell r="K6318" t="str">
            <v>00111121P.2</v>
          </cell>
        </row>
        <row r="6319">
          <cell r="K6319" t="str">
            <v>00111135P.2</v>
          </cell>
        </row>
        <row r="6320">
          <cell r="K6320" t="str">
            <v>00111110P.2</v>
          </cell>
        </row>
        <row r="6321">
          <cell r="K6321" t="str">
            <v>00111112P.2</v>
          </cell>
        </row>
        <row r="6322">
          <cell r="K6322" t="str">
            <v>00111112P.2</v>
          </cell>
        </row>
        <row r="6323">
          <cell r="K6323" t="str">
            <v>00111114P.2</v>
          </cell>
        </row>
        <row r="6324">
          <cell r="K6324" t="str">
            <v>00111115P.2</v>
          </cell>
        </row>
        <row r="6325">
          <cell r="K6325" t="str">
            <v>00111116P.2</v>
          </cell>
        </row>
        <row r="6326">
          <cell r="K6326" t="str">
            <v>00111116P.2</v>
          </cell>
        </row>
        <row r="6327">
          <cell r="K6327" t="str">
            <v>00111117P.2</v>
          </cell>
        </row>
        <row r="6328">
          <cell r="K6328" t="str">
            <v>00111119P.2</v>
          </cell>
        </row>
        <row r="6329">
          <cell r="K6329" t="str">
            <v>00111121P.2</v>
          </cell>
        </row>
        <row r="6330">
          <cell r="K6330" t="str">
            <v>00111128P.2</v>
          </cell>
        </row>
        <row r="6331">
          <cell r="K6331" t="str">
            <v>00111129P.2</v>
          </cell>
        </row>
        <row r="6332">
          <cell r="K6332" t="str">
            <v>00111131P.2</v>
          </cell>
        </row>
        <row r="6333">
          <cell r="K6333" t="str">
            <v>00111119P.2</v>
          </cell>
        </row>
        <row r="6334">
          <cell r="K6334" t="str">
            <v>00111133P.2</v>
          </cell>
        </row>
        <row r="6335">
          <cell r="K6335" t="str">
            <v>00111113P.2</v>
          </cell>
        </row>
        <row r="6336">
          <cell r="K6336" t="str">
            <v>00111128P.2</v>
          </cell>
        </row>
        <row r="6337">
          <cell r="K6337" t="str">
            <v>00111134P.2</v>
          </cell>
        </row>
        <row r="6338">
          <cell r="K6338" t="str">
            <v>00111135P.2</v>
          </cell>
        </row>
        <row r="6339">
          <cell r="K6339" t="str">
            <v>00111123P.2</v>
          </cell>
        </row>
        <row r="6340">
          <cell r="K6340" t="str">
            <v>00111110P.2</v>
          </cell>
        </row>
        <row r="6341">
          <cell r="K6341" t="str">
            <v>00111110P.2</v>
          </cell>
        </row>
        <row r="6342">
          <cell r="K6342" t="str">
            <v>00111110P.2</v>
          </cell>
        </row>
        <row r="6343">
          <cell r="K6343" t="str">
            <v>00111112P.2</v>
          </cell>
        </row>
        <row r="6344">
          <cell r="K6344" t="str">
            <v>00111116P.2</v>
          </cell>
        </row>
        <row r="6345">
          <cell r="K6345" t="str">
            <v>00111135P.2</v>
          </cell>
        </row>
        <row r="6346">
          <cell r="K6346" t="str">
            <v>00111136P.2</v>
          </cell>
        </row>
        <row r="6347">
          <cell r="K6347" t="str">
            <v>00111123P.2</v>
          </cell>
        </row>
        <row r="6348">
          <cell r="K6348" t="str">
            <v>00111113P.2</v>
          </cell>
        </row>
        <row r="6349">
          <cell r="K6349" t="str">
            <v>00111132P.2</v>
          </cell>
        </row>
        <row r="6350">
          <cell r="K6350" t="str">
            <v>00111110P.2</v>
          </cell>
        </row>
        <row r="6351">
          <cell r="K6351" t="str">
            <v>00111115P.2</v>
          </cell>
        </row>
        <row r="6352">
          <cell r="K6352" t="str">
            <v>00111116P.2</v>
          </cell>
        </row>
        <row r="6353">
          <cell r="K6353" t="str">
            <v>00111117P.2</v>
          </cell>
        </row>
        <row r="6354">
          <cell r="K6354" t="str">
            <v>00111110P.2</v>
          </cell>
        </row>
        <row r="6355">
          <cell r="K6355" t="str">
            <v>00111115P.2</v>
          </cell>
        </row>
        <row r="6356">
          <cell r="K6356" t="str">
            <v>00111115P.2</v>
          </cell>
        </row>
        <row r="6357">
          <cell r="K6357" t="str">
            <v>00111115P.2</v>
          </cell>
        </row>
        <row r="6358">
          <cell r="K6358" t="str">
            <v>00111116P.2</v>
          </cell>
        </row>
        <row r="6359">
          <cell r="K6359" t="str">
            <v>00111120P.2</v>
          </cell>
        </row>
        <row r="6360">
          <cell r="K6360" t="str">
            <v>00111127P.2</v>
          </cell>
        </row>
        <row r="6361">
          <cell r="K6361" t="str">
            <v>00111130P.2</v>
          </cell>
        </row>
        <row r="6362">
          <cell r="K6362" t="str">
            <v>00111134P.2</v>
          </cell>
        </row>
        <row r="6363">
          <cell r="K6363" t="str">
            <v>00111136P.2</v>
          </cell>
        </row>
        <row r="6364">
          <cell r="K6364" t="str">
            <v>00111110P.2</v>
          </cell>
        </row>
        <row r="6365">
          <cell r="K6365" t="str">
            <v>00111127P.2</v>
          </cell>
        </row>
        <row r="6366">
          <cell r="K6366" t="str">
            <v>00111136P.2</v>
          </cell>
        </row>
        <row r="6367">
          <cell r="K6367" t="str">
            <v>00111121P.2</v>
          </cell>
        </row>
        <row r="6368">
          <cell r="K6368" t="str">
            <v>00111124P.2</v>
          </cell>
        </row>
        <row r="6369">
          <cell r="K6369" t="str">
            <v>00111133P.2</v>
          </cell>
        </row>
        <row r="6370">
          <cell r="K6370" t="str">
            <v>00111126P.2</v>
          </cell>
        </row>
        <row r="6371">
          <cell r="K6371" t="str">
            <v>00111127P.2</v>
          </cell>
        </row>
        <row r="6372">
          <cell r="K6372" t="str">
            <v>00111116P.2</v>
          </cell>
        </row>
        <row r="6373">
          <cell r="K6373" t="str">
            <v>00111112P.2</v>
          </cell>
        </row>
        <row r="6374">
          <cell r="K6374" t="str">
            <v>00111118P.2</v>
          </cell>
        </row>
        <row r="6375">
          <cell r="K6375" t="str">
            <v>00111123P.2</v>
          </cell>
        </row>
        <row r="6376">
          <cell r="K6376" t="str">
            <v>00111124P.2</v>
          </cell>
        </row>
        <row r="6377">
          <cell r="K6377" t="str">
            <v>00111126P.2</v>
          </cell>
        </row>
        <row r="6378">
          <cell r="K6378" t="str">
            <v>00111132P.2</v>
          </cell>
        </row>
        <row r="6379">
          <cell r="K6379" t="str">
            <v>00111124P.2</v>
          </cell>
        </row>
        <row r="6380">
          <cell r="K6380" t="str">
            <v>00111128P.2</v>
          </cell>
        </row>
        <row r="6381">
          <cell r="K6381" t="str">
            <v>00111135P.2</v>
          </cell>
        </row>
        <row r="6382">
          <cell r="K6382" t="str">
            <v>00111124P.2</v>
          </cell>
        </row>
        <row r="6383">
          <cell r="K6383" t="str">
            <v>00111124P.2</v>
          </cell>
        </row>
        <row r="6384">
          <cell r="K6384" t="str">
            <v>00111129P.2</v>
          </cell>
        </row>
        <row r="6385">
          <cell r="K6385" t="str">
            <v>00111115P.2</v>
          </cell>
        </row>
        <row r="6386">
          <cell r="K6386" t="str">
            <v>00111117P.2</v>
          </cell>
        </row>
        <row r="6387">
          <cell r="K6387" t="str">
            <v>00111124P.2</v>
          </cell>
        </row>
        <row r="6388">
          <cell r="K6388" t="str">
            <v>00111132P.2</v>
          </cell>
        </row>
        <row r="6389">
          <cell r="K6389" t="str">
            <v>00111136P.2</v>
          </cell>
        </row>
        <row r="6390">
          <cell r="K6390" t="str">
            <v>00111123P.2</v>
          </cell>
        </row>
        <row r="6391">
          <cell r="K6391" t="str">
            <v>00111112P.2</v>
          </cell>
        </row>
        <row r="6392">
          <cell r="K6392" t="str">
            <v>00111113P.2</v>
          </cell>
        </row>
        <row r="6393">
          <cell r="K6393" t="str">
            <v>00111116P.2</v>
          </cell>
        </row>
        <row r="6394">
          <cell r="K6394" t="str">
            <v>00111118P.2</v>
          </cell>
        </row>
        <row r="6395">
          <cell r="K6395" t="str">
            <v>00111126P.2</v>
          </cell>
        </row>
        <row r="6396">
          <cell r="K6396" t="str">
            <v>00111127P.2</v>
          </cell>
        </row>
        <row r="6397">
          <cell r="K6397" t="str">
            <v>00111121P.2</v>
          </cell>
        </row>
        <row r="6398">
          <cell r="K6398" t="str">
            <v>00111129P.2</v>
          </cell>
        </row>
        <row r="6399">
          <cell r="K6399" t="str">
            <v>00111110P.2</v>
          </cell>
        </row>
        <row r="6400">
          <cell r="K6400" t="str">
            <v>00111126P.2</v>
          </cell>
        </row>
        <row r="6401">
          <cell r="K6401" t="str">
            <v>00111128P.2</v>
          </cell>
        </row>
        <row r="6402">
          <cell r="K6402" t="str">
            <v>00111131P.2</v>
          </cell>
        </row>
        <row r="6403">
          <cell r="K6403" t="str">
            <v>00111134P.2</v>
          </cell>
        </row>
        <row r="6404">
          <cell r="K6404" t="str">
            <v>00111110P.2</v>
          </cell>
        </row>
        <row r="6405">
          <cell r="K6405" t="str">
            <v>00111110P.2</v>
          </cell>
        </row>
        <row r="6406">
          <cell r="K6406" t="str">
            <v>00111111P.2</v>
          </cell>
        </row>
        <row r="6407">
          <cell r="K6407" t="str">
            <v>00111116P.2</v>
          </cell>
        </row>
        <row r="6408">
          <cell r="K6408" t="str">
            <v>00111117P.2</v>
          </cell>
        </row>
        <row r="6409">
          <cell r="K6409" t="str">
            <v>00111130P.2</v>
          </cell>
        </row>
        <row r="6410">
          <cell r="K6410" t="str">
            <v>00111136P.2</v>
          </cell>
        </row>
        <row r="6411">
          <cell r="K6411" t="str">
            <v>00111136P.2</v>
          </cell>
        </row>
        <row r="6412">
          <cell r="K6412" t="str">
            <v>00111130P.2</v>
          </cell>
        </row>
        <row r="6413">
          <cell r="K6413" t="str">
            <v>00111121P.2</v>
          </cell>
        </row>
        <row r="6414">
          <cell r="K6414" t="str">
            <v>00111133P.2</v>
          </cell>
        </row>
        <row r="6415">
          <cell r="K6415" t="str">
            <v>00111121P.2</v>
          </cell>
        </row>
        <row r="6416">
          <cell r="K6416" t="str">
            <v>00111124P.2</v>
          </cell>
        </row>
        <row r="6417">
          <cell r="K6417" t="str">
            <v>00111125P.2</v>
          </cell>
        </row>
        <row r="6418">
          <cell r="K6418" t="str">
            <v>00111117P.2</v>
          </cell>
        </row>
        <row r="6419">
          <cell r="K6419" t="str">
            <v>00111117P.2</v>
          </cell>
        </row>
        <row r="6420">
          <cell r="K6420" t="str">
            <v>00111124P.2</v>
          </cell>
        </row>
        <row r="6421">
          <cell r="K6421" t="str">
            <v>00111127P.2</v>
          </cell>
        </row>
        <row r="6422">
          <cell r="K6422" t="str">
            <v>00111130P.2</v>
          </cell>
        </row>
        <row r="6423">
          <cell r="K6423" t="str">
            <v>00111133P.2</v>
          </cell>
        </row>
        <row r="6424">
          <cell r="K6424" t="str">
            <v>00111135P.2</v>
          </cell>
        </row>
        <row r="6425">
          <cell r="K6425" t="str">
            <v>00111136P.2</v>
          </cell>
        </row>
        <row r="6426">
          <cell r="K6426" t="str">
            <v>00111123P.2</v>
          </cell>
        </row>
        <row r="6427">
          <cell r="K6427" t="str">
            <v>00111113P.2</v>
          </cell>
        </row>
        <row r="6428">
          <cell r="K6428" t="str">
            <v>00111117P.2</v>
          </cell>
        </row>
        <row r="6429">
          <cell r="K6429" t="str">
            <v>00111136P.2</v>
          </cell>
        </row>
        <row r="6430">
          <cell r="K6430" t="str">
            <v>00111115P.2</v>
          </cell>
        </row>
        <row r="6431">
          <cell r="K6431" t="str">
            <v>00111124P.2</v>
          </cell>
        </row>
        <row r="6432">
          <cell r="K6432" t="str">
            <v>00111125P.2</v>
          </cell>
        </row>
        <row r="6433">
          <cell r="K6433" t="str">
            <v>00111134P.2</v>
          </cell>
        </row>
        <row r="6434">
          <cell r="K6434" t="str">
            <v>00111110P.2</v>
          </cell>
        </row>
        <row r="6435">
          <cell r="K6435" t="str">
            <v>00111116P.2</v>
          </cell>
        </row>
        <row r="6436">
          <cell r="K6436" t="str">
            <v>00111130P.2</v>
          </cell>
        </row>
        <row r="6437">
          <cell r="K6437" t="str">
            <v>00111128P.2</v>
          </cell>
        </row>
        <row r="6438">
          <cell r="K6438" t="str">
            <v>00111120P.2</v>
          </cell>
        </row>
        <row r="6439">
          <cell r="K6439" t="str">
            <v>00111124P.2</v>
          </cell>
        </row>
        <row r="6440">
          <cell r="K6440" t="str">
            <v>00111132P.2</v>
          </cell>
        </row>
        <row r="6441">
          <cell r="K6441" t="str">
            <v>00111110P.2</v>
          </cell>
        </row>
        <row r="6442">
          <cell r="K6442" t="str">
            <v>00111131P.2</v>
          </cell>
        </row>
        <row r="6443">
          <cell r="K6443" t="str">
            <v>00111135P.2</v>
          </cell>
        </row>
        <row r="6444">
          <cell r="K6444" t="str">
            <v>00111118P.2</v>
          </cell>
        </row>
        <row r="6445">
          <cell r="K6445" t="str">
            <v>00111126P.2</v>
          </cell>
        </row>
        <row r="6446">
          <cell r="K6446" t="str">
            <v>00111111P.2</v>
          </cell>
        </row>
        <row r="6447">
          <cell r="K6447" t="str">
            <v>00111113P.2</v>
          </cell>
        </row>
        <row r="6448">
          <cell r="K6448" t="str">
            <v>00111116P.2</v>
          </cell>
        </row>
        <row r="6449">
          <cell r="K6449" t="str">
            <v>00111116P.2</v>
          </cell>
        </row>
        <row r="6450">
          <cell r="K6450" t="str">
            <v>00111118P.2</v>
          </cell>
        </row>
        <row r="6451">
          <cell r="K6451" t="str">
            <v>00111127P.2</v>
          </cell>
        </row>
        <row r="6452">
          <cell r="K6452" t="str">
            <v>00111131P.2</v>
          </cell>
        </row>
        <row r="6453">
          <cell r="K6453" t="str">
            <v>00111114P.2</v>
          </cell>
        </row>
        <row r="6454">
          <cell r="K6454" t="str">
            <v>00111132P.2</v>
          </cell>
        </row>
        <row r="6455">
          <cell r="K6455" t="str">
            <v>00111134P.2</v>
          </cell>
        </row>
        <row r="6456">
          <cell r="K6456" t="str">
            <v>00111135P.2</v>
          </cell>
        </row>
        <row r="6457">
          <cell r="K6457" t="str">
            <v>00111136P.2</v>
          </cell>
        </row>
        <row r="6458">
          <cell r="K6458" t="str">
            <v>00111116P.2</v>
          </cell>
        </row>
        <row r="6459">
          <cell r="K6459" t="str">
            <v>00111117P.2</v>
          </cell>
        </row>
        <row r="6460">
          <cell r="K6460" t="str">
            <v>00111129P.2</v>
          </cell>
        </row>
        <row r="6461">
          <cell r="K6461" t="str">
            <v>00111129P.2</v>
          </cell>
        </row>
        <row r="6462">
          <cell r="K6462" t="str">
            <v>00111132P.2</v>
          </cell>
        </row>
        <row r="6463">
          <cell r="K6463" t="str">
            <v>00111135P.2</v>
          </cell>
        </row>
        <row r="6464">
          <cell r="K6464" t="str">
            <v>00111131P.2</v>
          </cell>
        </row>
        <row r="6465">
          <cell r="K6465" t="str">
            <v>00111132P.2</v>
          </cell>
        </row>
        <row r="6466">
          <cell r="K6466" t="str">
            <v>00111133P.2</v>
          </cell>
        </row>
        <row r="6467">
          <cell r="K6467" t="str">
            <v>00111114P.2</v>
          </cell>
        </row>
        <row r="6468">
          <cell r="K6468" t="str">
            <v>00111121P.2</v>
          </cell>
        </row>
        <row r="6469">
          <cell r="K6469" t="str">
            <v>00111118P.2</v>
          </cell>
        </row>
        <row r="6470">
          <cell r="K6470" t="str">
            <v>00111133P.2</v>
          </cell>
        </row>
        <row r="6471">
          <cell r="K6471" t="str">
            <v>00111115P.2</v>
          </cell>
        </row>
        <row r="6472">
          <cell r="K6472" t="str">
            <v>00111128P.2</v>
          </cell>
        </row>
        <row r="6473">
          <cell r="K6473" t="str">
            <v>00111113P.2</v>
          </cell>
        </row>
        <row r="6474">
          <cell r="K6474" t="str">
            <v>00111110P.2</v>
          </cell>
        </row>
        <row r="6475">
          <cell r="K6475" t="str">
            <v>00111110P.2</v>
          </cell>
        </row>
        <row r="6476">
          <cell r="K6476" t="str">
            <v>00111114P.2</v>
          </cell>
        </row>
        <row r="6477">
          <cell r="K6477" t="str">
            <v>00111116P.2</v>
          </cell>
        </row>
        <row r="6478">
          <cell r="K6478" t="str">
            <v>00111123P.2</v>
          </cell>
        </row>
        <row r="6479">
          <cell r="K6479" t="str">
            <v>00111129P.2</v>
          </cell>
        </row>
        <row r="6480">
          <cell r="K6480" t="str">
            <v>00111130P.2</v>
          </cell>
        </row>
        <row r="6481">
          <cell r="K6481" t="str">
            <v>00111114P.2</v>
          </cell>
        </row>
        <row r="6482">
          <cell r="K6482" t="str">
            <v>00111124P.2</v>
          </cell>
        </row>
        <row r="6483">
          <cell r="K6483" t="str">
            <v>00111118P.2</v>
          </cell>
        </row>
        <row r="6484">
          <cell r="K6484" t="str">
            <v>00111133P.2</v>
          </cell>
        </row>
        <row r="6485">
          <cell r="K6485" t="str">
            <v>00111132P.2</v>
          </cell>
        </row>
        <row r="6486">
          <cell r="K6486" t="str">
            <v>00111135P.2</v>
          </cell>
        </row>
        <row r="6487">
          <cell r="K6487" t="str">
            <v>00111134P.2</v>
          </cell>
        </row>
        <row r="6488">
          <cell r="K6488" t="str">
            <v>00111122P.2</v>
          </cell>
        </row>
        <row r="6489">
          <cell r="K6489" t="str">
            <v>00111126P.2</v>
          </cell>
        </row>
        <row r="6490">
          <cell r="K6490" t="str">
            <v>00111132P.2</v>
          </cell>
        </row>
        <row r="6491">
          <cell r="K6491" t="str">
            <v>00111128P.2</v>
          </cell>
        </row>
        <row r="6492">
          <cell r="K6492" t="str">
            <v>00111114P.2</v>
          </cell>
        </row>
        <row r="6493">
          <cell r="K6493" t="str">
            <v>00111116P.2</v>
          </cell>
        </row>
        <row r="6494">
          <cell r="K6494" t="str">
            <v>00111130P.2</v>
          </cell>
        </row>
        <row r="6495">
          <cell r="K6495" t="str">
            <v>00111117P.2</v>
          </cell>
        </row>
        <row r="6496">
          <cell r="K6496" t="str">
            <v>00111113P.2</v>
          </cell>
        </row>
        <row r="6497">
          <cell r="K6497" t="str">
            <v>00111120P.2</v>
          </cell>
        </row>
        <row r="6498">
          <cell r="K6498" t="str">
            <v>00111117P.2</v>
          </cell>
        </row>
        <row r="6499">
          <cell r="K6499" t="str">
            <v>00111121P.2</v>
          </cell>
        </row>
        <row r="6500">
          <cell r="K6500" t="str">
            <v>00111121P.2</v>
          </cell>
        </row>
        <row r="6501">
          <cell r="K6501" t="str">
            <v>00111128P.2</v>
          </cell>
        </row>
        <row r="6502">
          <cell r="K6502" t="str">
            <v>00111136P.2</v>
          </cell>
        </row>
        <row r="6503">
          <cell r="K6503" t="str">
            <v>00111131P.2</v>
          </cell>
        </row>
        <row r="6504">
          <cell r="K6504" t="str">
            <v>00111117P.2</v>
          </cell>
        </row>
        <row r="6505">
          <cell r="K6505" t="str">
            <v>00111132P.2</v>
          </cell>
        </row>
        <row r="6506">
          <cell r="K6506" t="str">
            <v>00111124P.2</v>
          </cell>
        </row>
        <row r="6507">
          <cell r="K6507" t="str">
            <v>00111126P.2</v>
          </cell>
        </row>
        <row r="6508">
          <cell r="K6508" t="str">
            <v>00111116P.2</v>
          </cell>
        </row>
        <row r="6509">
          <cell r="K6509" t="str">
            <v>00111121P.2</v>
          </cell>
        </row>
        <row r="6510">
          <cell r="K6510" t="str">
            <v>00111122P.2</v>
          </cell>
        </row>
        <row r="6511">
          <cell r="K6511" t="str">
            <v>00111126P.2</v>
          </cell>
        </row>
        <row r="6512">
          <cell r="K6512" t="str">
            <v>00111127P.2</v>
          </cell>
        </row>
        <row r="6513">
          <cell r="K6513" t="str">
            <v>00111112P.2</v>
          </cell>
        </row>
        <row r="6514">
          <cell r="K6514" t="str">
            <v>00111112P.2</v>
          </cell>
        </row>
        <row r="6515">
          <cell r="K6515" t="str">
            <v>00111125P.2</v>
          </cell>
        </row>
        <row r="6516">
          <cell r="K6516" t="str">
            <v>00111118P.2</v>
          </cell>
        </row>
        <row r="6517">
          <cell r="K6517" t="str">
            <v>00111118P.2</v>
          </cell>
        </row>
        <row r="6518">
          <cell r="K6518" t="str">
            <v>00111126P.2</v>
          </cell>
        </row>
        <row r="6519">
          <cell r="K6519" t="str">
            <v>00111128P.2</v>
          </cell>
        </row>
        <row r="6520">
          <cell r="K6520" t="str">
            <v>00111132P.2</v>
          </cell>
        </row>
        <row r="6521">
          <cell r="K6521" t="str">
            <v>00111124P.2</v>
          </cell>
        </row>
        <row r="6522">
          <cell r="K6522" t="str">
            <v>00111125P.2</v>
          </cell>
        </row>
        <row r="6523">
          <cell r="K6523" t="str">
            <v>00111128P.2</v>
          </cell>
        </row>
        <row r="6524">
          <cell r="K6524" t="str">
            <v>00111133P.2</v>
          </cell>
        </row>
        <row r="6525">
          <cell r="K6525" t="str">
            <v>00111127P.2</v>
          </cell>
        </row>
        <row r="6526">
          <cell r="K6526" t="str">
            <v>00111111P.2</v>
          </cell>
        </row>
        <row r="6527">
          <cell r="K6527" t="str">
            <v>00111128P.2</v>
          </cell>
        </row>
        <row r="6528">
          <cell r="K6528" t="str">
            <v>00111110P.2</v>
          </cell>
        </row>
        <row r="6529">
          <cell r="K6529" t="str">
            <v>00111113P.2</v>
          </cell>
        </row>
        <row r="6530">
          <cell r="K6530" t="str">
            <v>00111133P.2</v>
          </cell>
        </row>
        <row r="6531">
          <cell r="K6531" t="str">
            <v>00111125P.2</v>
          </cell>
        </row>
        <row r="6532">
          <cell r="K6532" t="str">
            <v>00111131P.2</v>
          </cell>
        </row>
        <row r="6533">
          <cell r="K6533" t="str">
            <v>00111120P.2</v>
          </cell>
        </row>
        <row r="6534">
          <cell r="K6534" t="str">
            <v>00111128P.2</v>
          </cell>
        </row>
        <row r="6535">
          <cell r="K6535" t="str">
            <v>00111131P.2</v>
          </cell>
        </row>
        <row r="6536">
          <cell r="K6536" t="str">
            <v>00111136P.2</v>
          </cell>
        </row>
        <row r="6537">
          <cell r="K6537" t="str">
            <v>00111120P.2</v>
          </cell>
        </row>
        <row r="6538">
          <cell r="K6538" t="str">
            <v>00111124P.2</v>
          </cell>
        </row>
        <row r="6539">
          <cell r="K6539" t="str">
            <v>00111135P.2</v>
          </cell>
        </row>
        <row r="6540">
          <cell r="K6540" t="str">
            <v>00111136P.2</v>
          </cell>
        </row>
        <row r="6541">
          <cell r="K6541" t="str">
            <v>00111135P.2</v>
          </cell>
        </row>
        <row r="6542">
          <cell r="K6542" t="str">
            <v>00111113P.2</v>
          </cell>
        </row>
        <row r="6543">
          <cell r="K6543" t="str">
            <v>00111132P.2</v>
          </cell>
        </row>
        <row r="6544">
          <cell r="K6544" t="str">
            <v>00111133P.2</v>
          </cell>
        </row>
        <row r="6545">
          <cell r="K6545" t="str">
            <v>00111121P.2</v>
          </cell>
        </row>
        <row r="6546">
          <cell r="K6546" t="str">
            <v>00111122P.2</v>
          </cell>
        </row>
        <row r="6547">
          <cell r="K6547" t="str">
            <v>00111115P.2</v>
          </cell>
        </row>
        <row r="6548">
          <cell r="K6548" t="str">
            <v>00111131P.2</v>
          </cell>
        </row>
        <row r="6549">
          <cell r="K6549" t="str">
            <v>00111132P.2</v>
          </cell>
        </row>
        <row r="6550">
          <cell r="K6550" t="str">
            <v>00111135P.2</v>
          </cell>
        </row>
        <row r="6551">
          <cell r="K6551" t="str">
            <v>00111123P.2</v>
          </cell>
        </row>
        <row r="6552">
          <cell r="K6552" t="str">
            <v>00111126P.2</v>
          </cell>
        </row>
        <row r="6553">
          <cell r="K6553" t="str">
            <v>00111131P.2</v>
          </cell>
        </row>
        <row r="6554">
          <cell r="K6554" t="str">
            <v>00111131P.2</v>
          </cell>
        </row>
        <row r="6555">
          <cell r="K6555" t="str">
            <v>00111112P.2</v>
          </cell>
        </row>
        <row r="6556">
          <cell r="K6556" t="str">
            <v>00111136P.2</v>
          </cell>
        </row>
        <row r="6557">
          <cell r="K6557" t="str">
            <v>00111116P.2</v>
          </cell>
        </row>
        <row r="6558">
          <cell r="K6558" t="str">
            <v>00111110P.2</v>
          </cell>
        </row>
        <row r="6559">
          <cell r="K6559" t="str">
            <v>00111125P.2</v>
          </cell>
        </row>
        <row r="6560">
          <cell r="K6560" t="str">
            <v>00111122P.2</v>
          </cell>
        </row>
        <row r="6561">
          <cell r="K6561" t="str">
            <v>00111113P.2</v>
          </cell>
        </row>
        <row r="6562">
          <cell r="K6562" t="str">
            <v>00111133P.2</v>
          </cell>
        </row>
        <row r="6563">
          <cell r="K6563" t="str">
            <v>00111120P.2</v>
          </cell>
        </row>
        <row r="6564">
          <cell r="K6564" t="str">
            <v>00111110P.2</v>
          </cell>
        </row>
        <row r="6565">
          <cell r="K6565" t="str">
            <v>00111112P.2</v>
          </cell>
        </row>
        <row r="6566">
          <cell r="K6566" t="str">
            <v>00111127P.2</v>
          </cell>
        </row>
        <row r="6567">
          <cell r="K6567" t="str">
            <v>00111133P.2</v>
          </cell>
        </row>
        <row r="6568">
          <cell r="K6568" t="str">
            <v>00111112P.2</v>
          </cell>
        </row>
        <row r="6569">
          <cell r="K6569" t="str">
            <v>00111126P.2</v>
          </cell>
        </row>
        <row r="6570">
          <cell r="K6570" t="str">
            <v>00111121P.2</v>
          </cell>
        </row>
        <row r="6571">
          <cell r="K6571" t="str">
            <v>00111110P.2</v>
          </cell>
        </row>
        <row r="6572">
          <cell r="K6572" t="str">
            <v>00111123P.2</v>
          </cell>
        </row>
        <row r="6573">
          <cell r="K6573" t="str">
            <v>00111126P.2</v>
          </cell>
        </row>
        <row r="6574">
          <cell r="K6574" t="str">
            <v>00111122P.2</v>
          </cell>
        </row>
        <row r="6575">
          <cell r="K6575" t="str">
            <v>00111127P.2</v>
          </cell>
        </row>
        <row r="6576">
          <cell r="K6576" t="str">
            <v>00111136P.2</v>
          </cell>
        </row>
        <row r="6577">
          <cell r="K6577" t="str">
            <v>00111110P.2</v>
          </cell>
        </row>
        <row r="6578">
          <cell r="K6578" t="str">
            <v>00111123P.2</v>
          </cell>
        </row>
        <row r="6579">
          <cell r="K6579" t="str">
            <v>00111113P.2</v>
          </cell>
        </row>
        <row r="6580">
          <cell r="K6580" t="str">
            <v>00111113P.2</v>
          </cell>
        </row>
        <row r="6581">
          <cell r="K6581" t="str">
            <v>00111118P.2</v>
          </cell>
        </row>
        <row r="6582">
          <cell r="K6582" t="str">
            <v>00111135P.2</v>
          </cell>
        </row>
        <row r="6583">
          <cell r="K6583" t="str">
            <v>00111132P.2</v>
          </cell>
        </row>
        <row r="6584">
          <cell r="K6584" t="str">
            <v>00111130P.2</v>
          </cell>
        </row>
        <row r="6585">
          <cell r="K6585" t="str">
            <v>00111131P.2</v>
          </cell>
        </row>
        <row r="6586">
          <cell r="K6586" t="str">
            <v>00111118P.2</v>
          </cell>
        </row>
        <row r="6587">
          <cell r="K6587" t="str">
            <v>00111131P.2</v>
          </cell>
        </row>
        <row r="6588">
          <cell r="K6588" t="str">
            <v>00111117P.2</v>
          </cell>
        </row>
        <row r="6589">
          <cell r="K6589" t="str">
            <v>00111125P.2</v>
          </cell>
        </row>
        <row r="6590">
          <cell r="K6590" t="str">
            <v>00111136P.2</v>
          </cell>
        </row>
        <row r="6591">
          <cell r="K6591" t="str">
            <v>00111135P.2</v>
          </cell>
        </row>
        <row r="6592">
          <cell r="K6592" t="str">
            <v>00111121P.2</v>
          </cell>
        </row>
        <row r="6593">
          <cell r="K6593" t="str">
            <v>00111113P.2</v>
          </cell>
        </row>
        <row r="6594">
          <cell r="K6594" t="str">
            <v>00111134P.2</v>
          </cell>
        </row>
        <row r="6595">
          <cell r="K6595" t="str">
            <v>00111118P.2</v>
          </cell>
        </row>
        <row r="6596">
          <cell r="K6596" t="str">
            <v>00111112P.2</v>
          </cell>
        </row>
        <row r="6597">
          <cell r="K6597" t="str">
            <v>00111116P.2</v>
          </cell>
        </row>
        <row r="6598">
          <cell r="K6598" t="str">
            <v>00111129P.2</v>
          </cell>
        </row>
        <row r="6599">
          <cell r="K6599" t="str">
            <v>00111136P.2</v>
          </cell>
        </row>
        <row r="6600">
          <cell r="K6600" t="str">
            <v>00111117P.2</v>
          </cell>
        </row>
        <row r="6601">
          <cell r="K6601" t="str">
            <v>00111121P.2</v>
          </cell>
        </row>
        <row r="6602">
          <cell r="K6602" t="str">
            <v>00111128P.2</v>
          </cell>
        </row>
        <row r="6603">
          <cell r="K6603" t="str">
            <v>00111132P.2</v>
          </cell>
        </row>
        <row r="6604">
          <cell r="K6604" t="str">
            <v>00111132P.2</v>
          </cell>
        </row>
        <row r="6605">
          <cell r="K6605" t="str">
            <v>00111131P.2</v>
          </cell>
        </row>
        <row r="6606">
          <cell r="K6606" t="str">
            <v>00111121P.2</v>
          </cell>
        </row>
        <row r="6607">
          <cell r="K6607" t="str">
            <v>00111118P.2</v>
          </cell>
        </row>
        <row r="6608">
          <cell r="K6608" t="str">
            <v>00111117P.2</v>
          </cell>
        </row>
        <row r="6609">
          <cell r="K6609" t="str">
            <v>00111133P.2</v>
          </cell>
        </row>
        <row r="6610">
          <cell r="K6610" t="str">
            <v>00111113P.2</v>
          </cell>
        </row>
        <row r="6611">
          <cell r="K6611" t="str">
            <v>00111114P.2</v>
          </cell>
        </row>
        <row r="6612">
          <cell r="K6612" t="str">
            <v>00111116P.2</v>
          </cell>
        </row>
        <row r="6613">
          <cell r="K6613" t="str">
            <v>00111118P.2</v>
          </cell>
        </row>
        <row r="6614">
          <cell r="K6614" t="str">
            <v>00111128P.2</v>
          </cell>
        </row>
        <row r="6615">
          <cell r="K6615" t="str">
            <v>00111135P.2</v>
          </cell>
        </row>
        <row r="6616">
          <cell r="K6616" t="str">
            <v>00111126P.2</v>
          </cell>
        </row>
        <row r="6617">
          <cell r="K6617" t="str">
            <v>00111112P.2</v>
          </cell>
        </row>
        <row r="6618">
          <cell r="K6618" t="str">
            <v>00111122P.2</v>
          </cell>
        </row>
        <row r="6619">
          <cell r="K6619" t="str">
            <v>00111133P.2</v>
          </cell>
        </row>
        <row r="6620">
          <cell r="K6620" t="str">
            <v>00111128P.2</v>
          </cell>
        </row>
        <row r="6621">
          <cell r="K6621" t="str">
            <v>00111133P.2</v>
          </cell>
        </row>
        <row r="6622">
          <cell r="K6622" t="str">
            <v>00111136P.2</v>
          </cell>
        </row>
        <row r="6623">
          <cell r="K6623" t="str">
            <v>00111131P.2</v>
          </cell>
        </row>
        <row r="6624">
          <cell r="K6624" t="str">
            <v>00111128P.2</v>
          </cell>
        </row>
        <row r="6625">
          <cell r="K6625" t="str">
            <v>00111110P.2</v>
          </cell>
        </row>
        <row r="6626">
          <cell r="K6626" t="str">
            <v>00111120P.2</v>
          </cell>
        </row>
        <row r="6627">
          <cell r="K6627" t="str">
            <v>00111135P.2</v>
          </cell>
        </row>
        <row r="6628">
          <cell r="K6628" t="str">
            <v>00111130P.2</v>
          </cell>
        </row>
        <row r="6629">
          <cell r="K6629" t="str">
            <v>00111136P.2</v>
          </cell>
        </row>
        <row r="6630">
          <cell r="K6630" t="str">
            <v>00111112P.2</v>
          </cell>
        </row>
        <row r="6631">
          <cell r="K6631" t="str">
            <v>00111136P.2</v>
          </cell>
        </row>
        <row r="6632">
          <cell r="K6632" t="str">
            <v>00111135P.2</v>
          </cell>
        </row>
        <row r="6633">
          <cell r="K6633" t="str">
            <v>00111110P.2</v>
          </cell>
        </row>
        <row r="6634">
          <cell r="K6634" t="str">
            <v>00111117P.2</v>
          </cell>
        </row>
        <row r="6635">
          <cell r="K6635" t="str">
            <v>00111134P.2</v>
          </cell>
        </row>
        <row r="6636">
          <cell r="K6636" t="str">
            <v>00111110P.2</v>
          </cell>
        </row>
        <row r="6637">
          <cell r="K6637" t="str">
            <v>00111134P.2</v>
          </cell>
        </row>
        <row r="6638">
          <cell r="K6638" t="str">
            <v>00111121P.2</v>
          </cell>
        </row>
        <row r="6639">
          <cell r="K6639" t="str">
            <v>00111125P.2</v>
          </cell>
        </row>
        <row r="6640">
          <cell r="K6640" t="str">
            <v>00111124P.2</v>
          </cell>
        </row>
        <row r="6641">
          <cell r="K6641" t="str">
            <v>00111135P.2</v>
          </cell>
        </row>
        <row r="6642">
          <cell r="K6642" t="str">
            <v>00111134P.2</v>
          </cell>
        </row>
        <row r="6643">
          <cell r="K6643" t="str">
            <v>00111112P.2</v>
          </cell>
        </row>
        <row r="6644">
          <cell r="K6644" t="str">
            <v>00111121P.2</v>
          </cell>
        </row>
        <row r="6645">
          <cell r="K6645" t="str">
            <v>00111123P.2</v>
          </cell>
        </row>
        <row r="6646">
          <cell r="K6646" t="str">
            <v>00111122P.2</v>
          </cell>
        </row>
        <row r="6647">
          <cell r="K6647" t="str">
            <v>00111123P.2</v>
          </cell>
        </row>
        <row r="6648">
          <cell r="K6648" t="str">
            <v>00111126P.2</v>
          </cell>
        </row>
        <row r="6649">
          <cell r="K6649" t="str">
            <v>00111123P.2</v>
          </cell>
        </row>
        <row r="6650">
          <cell r="K6650" t="str">
            <v>00111131P.2</v>
          </cell>
        </row>
        <row r="6651">
          <cell r="K6651" t="str">
            <v>00111136P.2</v>
          </cell>
        </row>
        <row r="6652">
          <cell r="K6652" t="str">
            <v>00111131P.2</v>
          </cell>
        </row>
        <row r="6653">
          <cell r="K6653" t="str">
            <v>00111122P.2</v>
          </cell>
        </row>
        <row r="6654">
          <cell r="K6654" t="str">
            <v>00111130P.2</v>
          </cell>
        </row>
        <row r="6655">
          <cell r="K6655" t="str">
            <v>00111135P.2</v>
          </cell>
        </row>
        <row r="6656">
          <cell r="K6656" t="str">
            <v>00111128P.2</v>
          </cell>
        </row>
        <row r="6657">
          <cell r="K6657" t="str">
            <v>00111135P.2</v>
          </cell>
        </row>
        <row r="6658">
          <cell r="K6658" t="str">
            <v>00111123P.2</v>
          </cell>
        </row>
        <row r="6659">
          <cell r="K6659" t="str">
            <v>00111123P.2</v>
          </cell>
        </row>
        <row r="6660">
          <cell r="K6660" t="str">
            <v>00111129P.2</v>
          </cell>
        </row>
        <row r="6661">
          <cell r="K6661" t="str">
            <v>00111132P.2</v>
          </cell>
        </row>
        <row r="6662">
          <cell r="K6662" t="str">
            <v>00111114P.2</v>
          </cell>
        </row>
        <row r="6663">
          <cell r="K6663" t="str">
            <v>00111134P.2</v>
          </cell>
        </row>
        <row r="6664">
          <cell r="K6664" t="str">
            <v>00111126P.2</v>
          </cell>
        </row>
        <row r="6665">
          <cell r="K6665" t="str">
            <v>00111134P.2</v>
          </cell>
        </row>
        <row r="6666">
          <cell r="K6666" t="str">
            <v>00111110P.2</v>
          </cell>
        </row>
        <row r="6667">
          <cell r="K6667" t="str">
            <v>00111134P.2</v>
          </cell>
        </row>
        <row r="6668">
          <cell r="K6668" t="str">
            <v>00111124P.2</v>
          </cell>
        </row>
        <row r="6669">
          <cell r="K6669" t="str">
            <v>00111116P.2</v>
          </cell>
        </row>
        <row r="6670">
          <cell r="K6670" t="str">
            <v>00111119P.2</v>
          </cell>
        </row>
        <row r="6671">
          <cell r="K6671" t="str">
            <v>00111131P.2</v>
          </cell>
        </row>
        <row r="6672">
          <cell r="K6672" t="str">
            <v>00111115P.2</v>
          </cell>
        </row>
        <row r="6673">
          <cell r="K6673" t="str">
            <v>00111110P.2</v>
          </cell>
        </row>
        <row r="6674">
          <cell r="K6674" t="str">
            <v>00111128P.2</v>
          </cell>
        </row>
        <row r="6675">
          <cell r="K6675" t="str">
            <v>00111132P.2</v>
          </cell>
        </row>
        <row r="6676">
          <cell r="K6676" t="str">
            <v>00111117P.2</v>
          </cell>
        </row>
        <row r="6677">
          <cell r="K6677" t="str">
            <v>00111133P.2</v>
          </cell>
        </row>
        <row r="6678">
          <cell r="K6678" t="str">
            <v>00111131P.2</v>
          </cell>
        </row>
        <row r="6679">
          <cell r="K6679" t="str">
            <v>00111112P.2</v>
          </cell>
        </row>
        <row r="6680">
          <cell r="K6680" t="str">
            <v>00111129P.2</v>
          </cell>
        </row>
        <row r="6681">
          <cell r="K6681" t="str">
            <v>00111132P.2</v>
          </cell>
        </row>
        <row r="6682">
          <cell r="K6682" t="str">
            <v>00111118P.2</v>
          </cell>
        </row>
        <row r="6683">
          <cell r="K6683" t="str">
            <v>00111121P.2</v>
          </cell>
        </row>
        <row r="6684">
          <cell r="K6684" t="str">
            <v>00111124P.2</v>
          </cell>
        </row>
        <row r="6685">
          <cell r="K6685" t="str">
            <v>00111133P.2</v>
          </cell>
        </row>
        <row r="6686">
          <cell r="K6686" t="str">
            <v>00111136P.2</v>
          </cell>
        </row>
        <row r="6687">
          <cell r="K6687" t="str">
            <v>00111121P.2</v>
          </cell>
        </row>
        <row r="6688">
          <cell r="K6688" t="str">
            <v>00111113P.2</v>
          </cell>
        </row>
        <row r="6689">
          <cell r="K6689" t="str">
            <v>00111135P.2</v>
          </cell>
        </row>
        <row r="6690">
          <cell r="K6690" t="str">
            <v>00111129P.2</v>
          </cell>
        </row>
        <row r="6691">
          <cell r="K6691" t="str">
            <v>00111130P.2</v>
          </cell>
        </row>
        <row r="6692">
          <cell r="K6692" t="str">
            <v>00111116P.2</v>
          </cell>
        </row>
        <row r="6693">
          <cell r="K6693" t="str">
            <v>00111127P.2</v>
          </cell>
        </row>
        <row r="6694">
          <cell r="K6694" t="str">
            <v>00111117P.2</v>
          </cell>
        </row>
        <row r="6695">
          <cell r="K6695" t="str">
            <v>00111116P.2</v>
          </cell>
        </row>
        <row r="6696">
          <cell r="K6696" t="str">
            <v>00111112P.2</v>
          </cell>
        </row>
        <row r="6697">
          <cell r="K6697" t="str">
            <v>00111133P.2</v>
          </cell>
        </row>
        <row r="6698">
          <cell r="K6698" t="str">
            <v>00111136P.2</v>
          </cell>
        </row>
        <row r="6699">
          <cell r="K6699" t="str">
            <v>00111117P.2</v>
          </cell>
        </row>
        <row r="6700">
          <cell r="K6700" t="str">
            <v>00111122P.2</v>
          </cell>
        </row>
        <row r="6701">
          <cell r="K6701" t="str">
            <v>00111118P.2</v>
          </cell>
        </row>
        <row r="6702">
          <cell r="K6702" t="str">
            <v>00111114P.2</v>
          </cell>
        </row>
        <row r="6703">
          <cell r="K6703" t="str">
            <v>00111129P.2</v>
          </cell>
        </row>
        <row r="6704">
          <cell r="K6704" t="str">
            <v>00111116P.2</v>
          </cell>
        </row>
        <row r="6705">
          <cell r="K6705" t="str">
            <v>00111136P.2</v>
          </cell>
        </row>
        <row r="6706">
          <cell r="K6706" t="str">
            <v>00111120P.2</v>
          </cell>
        </row>
        <row r="6707">
          <cell r="K6707" t="str">
            <v>00111129P.2</v>
          </cell>
        </row>
        <row r="6708">
          <cell r="K6708" t="str">
            <v>00111132P.2</v>
          </cell>
        </row>
        <row r="6709">
          <cell r="K6709" t="str">
            <v>00111120P.2</v>
          </cell>
        </row>
        <row r="6710">
          <cell r="K6710" t="str">
            <v>00111132P.2</v>
          </cell>
        </row>
        <row r="6711">
          <cell r="K6711" t="str">
            <v>00111113P.2</v>
          </cell>
        </row>
        <row r="6712">
          <cell r="K6712" t="str">
            <v>00111126P.2</v>
          </cell>
        </row>
        <row r="6713">
          <cell r="K6713" t="str">
            <v>00111110P.2</v>
          </cell>
        </row>
        <row r="6714">
          <cell r="K6714" t="str">
            <v>00111135P.2</v>
          </cell>
        </row>
        <row r="6715">
          <cell r="K6715" t="str">
            <v>00111131P.2</v>
          </cell>
        </row>
        <row r="6716">
          <cell r="K6716" t="str">
            <v>00111129P.2</v>
          </cell>
        </row>
        <row r="6717">
          <cell r="K6717" t="str">
            <v>00111118P.2</v>
          </cell>
        </row>
        <row r="6718">
          <cell r="K6718" t="str">
            <v>00111117P.2</v>
          </cell>
        </row>
        <row r="6719">
          <cell r="K6719" t="str">
            <v>00111129P.2</v>
          </cell>
        </row>
        <row r="6720">
          <cell r="K6720" t="str">
            <v>00111118P.2</v>
          </cell>
        </row>
        <row r="6721">
          <cell r="K6721" t="str">
            <v>00111112P.2</v>
          </cell>
        </row>
        <row r="6722">
          <cell r="K6722" t="str">
            <v>00111130P.2</v>
          </cell>
        </row>
        <row r="6723">
          <cell r="K6723" t="str">
            <v>00111115P.2</v>
          </cell>
        </row>
        <row r="6724">
          <cell r="K6724" t="str">
            <v>00111127P.2</v>
          </cell>
        </row>
        <row r="6725">
          <cell r="K6725" t="str">
            <v>00111131P.2</v>
          </cell>
        </row>
        <row r="6726">
          <cell r="K6726" t="str">
            <v>00111110P.2</v>
          </cell>
        </row>
        <row r="6727">
          <cell r="K6727" t="str">
            <v>00111127P.2</v>
          </cell>
        </row>
        <row r="6728">
          <cell r="K6728" t="str">
            <v>00111127P.2</v>
          </cell>
        </row>
        <row r="6729">
          <cell r="K6729" t="str">
            <v>00111114P.2</v>
          </cell>
        </row>
        <row r="6730">
          <cell r="K6730" t="str">
            <v>00111117P.2</v>
          </cell>
        </row>
        <row r="6731">
          <cell r="K6731" t="str">
            <v>00111113P.2</v>
          </cell>
        </row>
        <row r="6732">
          <cell r="K6732" t="str">
            <v>00111126P.2</v>
          </cell>
        </row>
        <row r="6733">
          <cell r="K6733" t="str">
            <v>00111134P.2</v>
          </cell>
        </row>
        <row r="6734">
          <cell r="K6734" t="str">
            <v>00111122P.2</v>
          </cell>
        </row>
        <row r="6735">
          <cell r="K6735" t="str">
            <v>00111124P.2</v>
          </cell>
        </row>
        <row r="6736">
          <cell r="K6736" t="str">
            <v>00111136P.2</v>
          </cell>
        </row>
        <row r="6737">
          <cell r="K6737" t="str">
            <v>00111133P.2</v>
          </cell>
        </row>
        <row r="6738">
          <cell r="K6738" t="str">
            <v>00111131P.2</v>
          </cell>
        </row>
        <row r="6739">
          <cell r="K6739" t="str">
            <v>00111136P.2</v>
          </cell>
        </row>
        <row r="6740">
          <cell r="K6740" t="str">
            <v>00111113P.2</v>
          </cell>
        </row>
        <row r="6741">
          <cell r="K6741" t="str">
            <v>00111122P.2</v>
          </cell>
        </row>
        <row r="6742">
          <cell r="K6742" t="str">
            <v>00111128P.2</v>
          </cell>
        </row>
        <row r="6743">
          <cell r="K6743" t="str">
            <v>00111132P.2</v>
          </cell>
        </row>
        <row r="6744">
          <cell r="K6744" t="str">
            <v>00111124P.2</v>
          </cell>
        </row>
        <row r="6745">
          <cell r="K6745" t="str">
            <v>00111110P.2</v>
          </cell>
        </row>
        <row r="6746">
          <cell r="K6746" t="str">
            <v>00111123P.2</v>
          </cell>
        </row>
        <row r="6747">
          <cell r="K6747" t="str">
            <v>00111134P.2</v>
          </cell>
        </row>
        <row r="6748">
          <cell r="K6748" t="str">
            <v>00111134P.2</v>
          </cell>
        </row>
        <row r="6749">
          <cell r="K6749" t="str">
            <v>00111116P.2</v>
          </cell>
        </row>
        <row r="6750">
          <cell r="K6750" t="str">
            <v>00111122P.2</v>
          </cell>
        </row>
        <row r="6751">
          <cell r="K6751" t="str">
            <v>00111126P.2</v>
          </cell>
        </row>
        <row r="6752">
          <cell r="K6752" t="str">
            <v>00111124P.2</v>
          </cell>
        </row>
        <row r="6753">
          <cell r="K6753" t="str">
            <v>00111129P.2</v>
          </cell>
        </row>
        <row r="6754">
          <cell r="K6754" t="str">
            <v>00111127P.2</v>
          </cell>
        </row>
        <row r="6755">
          <cell r="K6755" t="str">
            <v>00111133P.2</v>
          </cell>
        </row>
        <row r="6756">
          <cell r="K6756" t="str">
            <v>00111136P.2</v>
          </cell>
        </row>
        <row r="6757">
          <cell r="K6757" t="str">
            <v>00111111P.2</v>
          </cell>
        </row>
        <row r="6758">
          <cell r="K6758" t="str">
            <v>00111123P.2</v>
          </cell>
        </row>
        <row r="6759">
          <cell r="K6759" t="str">
            <v>00111112P.2</v>
          </cell>
        </row>
        <row r="6760">
          <cell r="K6760" t="str">
            <v>00111129P.2</v>
          </cell>
        </row>
        <row r="6761">
          <cell r="K6761" t="str">
            <v>00111121P.2</v>
          </cell>
        </row>
        <row r="6762">
          <cell r="K6762" t="str">
            <v>00111136P.2</v>
          </cell>
        </row>
        <row r="6763">
          <cell r="K6763" t="str">
            <v>00111117P.2</v>
          </cell>
        </row>
        <row r="6764">
          <cell r="K6764" t="str">
            <v>00111110P.2</v>
          </cell>
        </row>
        <row r="6765">
          <cell r="K6765" t="str">
            <v>00111129P.2</v>
          </cell>
        </row>
        <row r="6766">
          <cell r="K6766" t="str">
            <v>00111112P.2</v>
          </cell>
        </row>
        <row r="6767">
          <cell r="K6767" t="str">
            <v>00111132P.2</v>
          </cell>
        </row>
        <row r="6768">
          <cell r="K6768" t="str">
            <v>00111130P.2</v>
          </cell>
        </row>
        <row r="6769">
          <cell r="K6769" t="str">
            <v>00111119P.2</v>
          </cell>
        </row>
        <row r="6770">
          <cell r="K6770" t="str">
            <v>00111120P.2</v>
          </cell>
        </row>
        <row r="6771">
          <cell r="K6771" t="str">
            <v>00111110P.2</v>
          </cell>
        </row>
        <row r="6772">
          <cell r="K6772" t="str">
            <v>00111114P.2</v>
          </cell>
        </row>
        <row r="6773">
          <cell r="K6773" t="str">
            <v>00111135P.2</v>
          </cell>
        </row>
        <row r="6774">
          <cell r="K6774" t="str">
            <v>00111132P.2</v>
          </cell>
        </row>
        <row r="6775">
          <cell r="K6775" t="str">
            <v>00111128P.2</v>
          </cell>
        </row>
        <row r="6776">
          <cell r="K6776" t="str">
            <v>00111126P.2</v>
          </cell>
        </row>
        <row r="6777">
          <cell r="K6777" t="str">
            <v>00111110P.2</v>
          </cell>
        </row>
        <row r="6778">
          <cell r="K6778" t="str">
            <v>00111134P.2</v>
          </cell>
        </row>
        <row r="6779">
          <cell r="K6779" t="str">
            <v>00111112P.2</v>
          </cell>
        </row>
        <row r="6780">
          <cell r="K6780" t="str">
            <v>00111133P.2</v>
          </cell>
        </row>
        <row r="6781">
          <cell r="K6781" t="str">
            <v>00111136P.2</v>
          </cell>
        </row>
        <row r="6782">
          <cell r="K6782" t="str">
            <v>00111110P.2</v>
          </cell>
        </row>
        <row r="6783">
          <cell r="K6783" t="str">
            <v>00111127P.2</v>
          </cell>
        </row>
        <row r="6784">
          <cell r="K6784" t="str">
            <v>00111132P.2</v>
          </cell>
        </row>
        <row r="6785">
          <cell r="K6785" t="str">
            <v>00111124P.2</v>
          </cell>
        </row>
        <row r="6786">
          <cell r="K6786" t="str">
            <v>00111131P.2</v>
          </cell>
        </row>
        <row r="6787">
          <cell r="K6787" t="str">
            <v>00111111P.2</v>
          </cell>
        </row>
        <row r="6788">
          <cell r="K6788" t="str">
            <v>00111131P.2</v>
          </cell>
        </row>
        <row r="6789">
          <cell r="K6789" t="str">
            <v>00111133P.2</v>
          </cell>
        </row>
        <row r="6790">
          <cell r="K6790" t="str">
            <v>00111117P.2</v>
          </cell>
        </row>
        <row r="6791">
          <cell r="K6791" t="str">
            <v>00111133P.2</v>
          </cell>
        </row>
        <row r="6792">
          <cell r="K6792" t="str">
            <v>00111114P.2</v>
          </cell>
        </row>
        <row r="6793">
          <cell r="K6793" t="str">
            <v>00111135P.2</v>
          </cell>
        </row>
        <row r="6794">
          <cell r="K6794" t="str">
            <v>00111126P.2</v>
          </cell>
        </row>
        <row r="6795">
          <cell r="K6795" t="str">
            <v>00111134P.2</v>
          </cell>
        </row>
        <row r="6796">
          <cell r="K6796" t="str">
            <v>00111134P.2</v>
          </cell>
        </row>
        <row r="6797">
          <cell r="K6797" t="str">
            <v>00111130P.2</v>
          </cell>
        </row>
        <row r="6798">
          <cell r="K6798" t="str">
            <v>00111122P.2</v>
          </cell>
        </row>
        <row r="6799">
          <cell r="K6799" t="str">
            <v>00111132P.2</v>
          </cell>
        </row>
        <row r="6800">
          <cell r="K6800" t="str">
            <v>00111135P.2</v>
          </cell>
        </row>
        <row r="6801">
          <cell r="K6801" t="str">
            <v>00111121P.2</v>
          </cell>
        </row>
        <row r="6802">
          <cell r="K6802" t="str">
            <v>00111128P.2</v>
          </cell>
        </row>
        <row r="6803">
          <cell r="K6803" t="str">
            <v>00111110P.2</v>
          </cell>
        </row>
        <row r="6804">
          <cell r="K6804" t="str">
            <v>00111134P.2</v>
          </cell>
        </row>
        <row r="6805">
          <cell r="K6805" t="str">
            <v>00111128P.2</v>
          </cell>
        </row>
        <row r="6806">
          <cell r="K6806" t="str">
            <v>00111113P.2</v>
          </cell>
        </row>
        <row r="6807">
          <cell r="K6807" t="str">
            <v>00111134P.2</v>
          </cell>
        </row>
        <row r="6808">
          <cell r="K6808" t="str">
            <v>00111124P.2</v>
          </cell>
        </row>
        <row r="6809">
          <cell r="K6809" t="str">
            <v>00111128P.2</v>
          </cell>
        </row>
        <row r="6810">
          <cell r="K6810" t="str">
            <v>00111136P.2</v>
          </cell>
        </row>
        <row r="6811">
          <cell r="K6811" t="str">
            <v>00111129P.2</v>
          </cell>
        </row>
        <row r="6812">
          <cell r="K6812" t="str">
            <v>00111131P.2</v>
          </cell>
        </row>
        <row r="6813">
          <cell r="K6813" t="str">
            <v>00111133P.2</v>
          </cell>
        </row>
        <row r="6814">
          <cell r="K6814" t="str">
            <v>00111120P.2</v>
          </cell>
        </row>
        <row r="6815">
          <cell r="K6815" t="str">
            <v>00111136P.2</v>
          </cell>
        </row>
        <row r="6816">
          <cell r="K6816" t="str">
            <v>00111136P.2</v>
          </cell>
        </row>
        <row r="6817">
          <cell r="K6817" t="str">
            <v>00111113P.2</v>
          </cell>
        </row>
        <row r="6818">
          <cell r="K6818" t="str">
            <v>00111136P.2</v>
          </cell>
        </row>
        <row r="6819">
          <cell r="K6819" t="str">
            <v>00111110P.2</v>
          </cell>
        </row>
        <row r="6820">
          <cell r="K6820" t="str">
            <v>00111123P.2</v>
          </cell>
        </row>
        <row r="6821">
          <cell r="K6821" t="str">
            <v>00111121P.2</v>
          </cell>
        </row>
        <row r="6822">
          <cell r="K6822" t="str">
            <v>00111116P.2</v>
          </cell>
        </row>
        <row r="6823">
          <cell r="K6823" t="str">
            <v>00111113P.2</v>
          </cell>
        </row>
        <row r="6824">
          <cell r="K6824" t="str">
            <v>00111129P.2</v>
          </cell>
        </row>
        <row r="6825">
          <cell r="K6825" t="str">
            <v>00111130P.2</v>
          </cell>
        </row>
        <row r="6826">
          <cell r="K6826" t="str">
            <v>00111131P.2</v>
          </cell>
        </row>
        <row r="6827">
          <cell r="K6827" t="str">
            <v>00111125P.2</v>
          </cell>
        </row>
        <row r="6828">
          <cell r="K6828" t="str">
            <v>00111128P.2</v>
          </cell>
        </row>
        <row r="6829">
          <cell r="K6829" t="str">
            <v>00111115P.2</v>
          </cell>
        </row>
        <row r="6830">
          <cell r="K6830" t="str">
            <v>00111120P.2</v>
          </cell>
        </row>
        <row r="6831">
          <cell r="K6831" t="str">
            <v>00111129P.2</v>
          </cell>
        </row>
        <row r="6832">
          <cell r="K6832" t="str">
            <v>00111123P.2</v>
          </cell>
        </row>
        <row r="6833">
          <cell r="K6833" t="str">
            <v>00111116P.2</v>
          </cell>
        </row>
        <row r="6834">
          <cell r="K6834" t="str">
            <v>00111131P.2</v>
          </cell>
        </row>
        <row r="6835">
          <cell r="K6835" t="str">
            <v>00111113P.2</v>
          </cell>
        </row>
        <row r="6836">
          <cell r="K6836" t="str">
            <v>00111133P.2</v>
          </cell>
        </row>
        <row r="6837">
          <cell r="K6837" t="str">
            <v>00111119P.2</v>
          </cell>
        </row>
        <row r="6838">
          <cell r="K6838" t="str">
            <v>00111130P.2</v>
          </cell>
        </row>
        <row r="6839">
          <cell r="K6839" t="str">
            <v>00111131P.2</v>
          </cell>
        </row>
        <row r="6840">
          <cell r="K6840" t="str">
            <v>00111136P.2</v>
          </cell>
        </row>
        <row r="6841">
          <cell r="K6841" t="str">
            <v>00111134P.2</v>
          </cell>
        </row>
        <row r="6842">
          <cell r="K6842" t="str">
            <v>00111110P.2</v>
          </cell>
        </row>
        <row r="6843">
          <cell r="K6843" t="str">
            <v>00111119P.2</v>
          </cell>
        </row>
        <row r="6844">
          <cell r="K6844" t="str">
            <v>00111134P.2</v>
          </cell>
        </row>
        <row r="6845">
          <cell r="K6845" t="str">
            <v>00111113P.2</v>
          </cell>
        </row>
        <row r="6846">
          <cell r="K6846" t="str">
            <v>00111128P.2</v>
          </cell>
        </row>
        <row r="6847">
          <cell r="K6847" t="str">
            <v>00111123P.2</v>
          </cell>
        </row>
        <row r="6848">
          <cell r="K6848" t="str">
            <v>00111117P.2</v>
          </cell>
        </row>
        <row r="6849">
          <cell r="K6849" t="str">
            <v>00111113P.2</v>
          </cell>
        </row>
        <row r="6850">
          <cell r="K6850" t="str">
            <v>00111114P.2</v>
          </cell>
        </row>
        <row r="6851">
          <cell r="K6851" t="str">
            <v>00111128P.2</v>
          </cell>
        </row>
        <row r="6852">
          <cell r="K6852" t="str">
            <v>00111125P.2</v>
          </cell>
        </row>
        <row r="6853">
          <cell r="K6853" t="str">
            <v>00111120P.2</v>
          </cell>
        </row>
        <row r="6854">
          <cell r="K6854" t="str">
            <v>00111112P.2</v>
          </cell>
        </row>
        <row r="6855">
          <cell r="K6855" t="str">
            <v>00111123P.2</v>
          </cell>
        </row>
        <row r="6856">
          <cell r="K6856" t="str">
            <v>00111134P.2</v>
          </cell>
        </row>
        <row r="6857">
          <cell r="K6857" t="str">
            <v>00111123P.2</v>
          </cell>
        </row>
        <row r="6858">
          <cell r="K6858" t="str">
            <v>00111134P.2</v>
          </cell>
        </row>
        <row r="6859">
          <cell r="K6859" t="str">
            <v>00111122P.2</v>
          </cell>
        </row>
        <row r="6860">
          <cell r="K6860" t="str">
            <v>00111128P.2</v>
          </cell>
        </row>
        <row r="6861">
          <cell r="K6861" t="str">
            <v>00111124P.2</v>
          </cell>
        </row>
        <row r="6862">
          <cell r="K6862" t="str">
            <v>00111110P.2</v>
          </cell>
        </row>
        <row r="6863">
          <cell r="K6863" t="str">
            <v>00111129P.2</v>
          </cell>
        </row>
        <row r="6864">
          <cell r="K6864" t="str">
            <v>00111121P.2</v>
          </cell>
        </row>
        <row r="6865">
          <cell r="K6865" t="str">
            <v>00111112P.2</v>
          </cell>
        </row>
        <row r="6866">
          <cell r="K6866" t="str">
            <v>00111113P.2</v>
          </cell>
        </row>
        <row r="6867">
          <cell r="K6867" t="str">
            <v>00111135P.2</v>
          </cell>
        </row>
        <row r="6868">
          <cell r="K6868" t="str">
            <v>00111118P.2</v>
          </cell>
        </row>
        <row r="6869">
          <cell r="K6869" t="str">
            <v>00111128P.2</v>
          </cell>
        </row>
        <row r="6870">
          <cell r="K6870" t="str">
            <v>00111123P.2</v>
          </cell>
        </row>
        <row r="6871">
          <cell r="K6871" t="str">
            <v>00111123P.2</v>
          </cell>
        </row>
        <row r="6872">
          <cell r="K6872" t="str">
            <v>00111131P.2</v>
          </cell>
        </row>
        <row r="6873">
          <cell r="K6873" t="str">
            <v>00111113P.2</v>
          </cell>
        </row>
        <row r="6874">
          <cell r="K6874" t="str">
            <v>00111122P.2</v>
          </cell>
        </row>
        <row r="6875">
          <cell r="K6875" t="str">
            <v>00111113P.2</v>
          </cell>
        </row>
        <row r="6876">
          <cell r="K6876" t="str">
            <v>00111117P.2</v>
          </cell>
        </row>
        <row r="6877">
          <cell r="K6877" t="str">
            <v>00111133P.2</v>
          </cell>
        </row>
        <row r="6878">
          <cell r="K6878" t="str">
            <v>00111136P.2</v>
          </cell>
        </row>
        <row r="6879">
          <cell r="K6879" t="str">
            <v>00111129P.2</v>
          </cell>
        </row>
        <row r="6880">
          <cell r="K6880" t="str">
            <v>00111126P.2</v>
          </cell>
        </row>
        <row r="6881">
          <cell r="K6881" t="str">
            <v>00111131P.2</v>
          </cell>
        </row>
        <row r="6882">
          <cell r="K6882" t="str">
            <v>00111130P.2</v>
          </cell>
        </row>
        <row r="6883">
          <cell r="K6883" t="str">
            <v>00111114P.2</v>
          </cell>
        </row>
        <row r="6884">
          <cell r="K6884" t="str">
            <v>00111134P.2</v>
          </cell>
        </row>
        <row r="6885">
          <cell r="K6885" t="str">
            <v>00111123P.2</v>
          </cell>
        </row>
        <row r="6886">
          <cell r="K6886" t="str">
            <v>00111112P.2</v>
          </cell>
        </row>
        <row r="6887">
          <cell r="K6887" t="str">
            <v>00111132P.2</v>
          </cell>
        </row>
        <row r="6888">
          <cell r="K6888" t="str">
            <v>00111110P.2</v>
          </cell>
        </row>
        <row r="6889">
          <cell r="K6889" t="str">
            <v>00111116P.2</v>
          </cell>
        </row>
        <row r="6890">
          <cell r="K6890" t="str">
            <v>00111110P.2</v>
          </cell>
        </row>
        <row r="6891">
          <cell r="K6891" t="str">
            <v>00111111P.2</v>
          </cell>
        </row>
        <row r="6892">
          <cell r="K6892" t="str">
            <v>00111124P.2</v>
          </cell>
        </row>
        <row r="6893">
          <cell r="K6893" t="str">
            <v>00111127P.2</v>
          </cell>
        </row>
        <row r="6894">
          <cell r="K6894" t="str">
            <v>00111111P.2</v>
          </cell>
        </row>
        <row r="6895">
          <cell r="K6895" t="str">
            <v>00111117P.2</v>
          </cell>
        </row>
        <row r="6896">
          <cell r="K6896" t="str">
            <v>00111132P.2</v>
          </cell>
        </row>
        <row r="6897">
          <cell r="K6897" t="str">
            <v>00111111P.2</v>
          </cell>
        </row>
        <row r="6898">
          <cell r="K6898" t="str">
            <v>00111128P.2</v>
          </cell>
        </row>
        <row r="6899">
          <cell r="K6899" t="str">
            <v>00111130P.2</v>
          </cell>
        </row>
        <row r="6900">
          <cell r="K6900" t="str">
            <v>00111135P.2</v>
          </cell>
        </row>
        <row r="6901">
          <cell r="K6901" t="str">
            <v>00111128P.2</v>
          </cell>
        </row>
        <row r="6902">
          <cell r="K6902" t="str">
            <v>00111122P.2</v>
          </cell>
        </row>
        <row r="6903">
          <cell r="K6903" t="str">
            <v>00111112P.2</v>
          </cell>
        </row>
        <row r="6904">
          <cell r="K6904" t="str">
            <v>00111131P.2</v>
          </cell>
        </row>
        <row r="6905">
          <cell r="K6905" t="str">
            <v>00111133P.2</v>
          </cell>
        </row>
        <row r="6906">
          <cell r="K6906" t="str">
            <v>00111122P.2</v>
          </cell>
        </row>
        <row r="6907">
          <cell r="K6907" t="str">
            <v>00111116P.2</v>
          </cell>
        </row>
        <row r="6908">
          <cell r="K6908" t="str">
            <v>00111136P.2</v>
          </cell>
        </row>
        <row r="6909">
          <cell r="K6909" t="str">
            <v>00111124P.2</v>
          </cell>
        </row>
        <row r="6910">
          <cell r="K6910" t="str">
            <v>00111124P.2</v>
          </cell>
        </row>
        <row r="6911">
          <cell r="K6911" t="str">
            <v>00111130P.2</v>
          </cell>
        </row>
        <row r="6912">
          <cell r="K6912" t="str">
            <v>00111128P.2</v>
          </cell>
        </row>
        <row r="6913">
          <cell r="K6913" t="str">
            <v>00111125P.2</v>
          </cell>
        </row>
        <row r="6914">
          <cell r="K6914" t="str">
            <v>00111130P.2</v>
          </cell>
        </row>
        <row r="6915">
          <cell r="K6915" t="str">
            <v>00111122P.2</v>
          </cell>
        </row>
        <row r="6916">
          <cell r="K6916" t="str">
            <v>00111133P.2</v>
          </cell>
        </row>
        <row r="6917">
          <cell r="K6917" t="str">
            <v>00111121P.2</v>
          </cell>
        </row>
        <row r="6918">
          <cell r="K6918" t="str">
            <v>00111113P.2</v>
          </cell>
        </row>
        <row r="6919">
          <cell r="K6919" t="str">
            <v>00111132P.2</v>
          </cell>
        </row>
        <row r="6920">
          <cell r="K6920" t="str">
            <v>00111123P.2</v>
          </cell>
        </row>
        <row r="6921">
          <cell r="K6921" t="str">
            <v>00111121P.2</v>
          </cell>
        </row>
        <row r="6922">
          <cell r="K6922" t="str">
            <v>00111135P.2</v>
          </cell>
        </row>
        <row r="6923">
          <cell r="K6923" t="str">
            <v>00111128P.2</v>
          </cell>
        </row>
        <row r="6924">
          <cell r="K6924" t="str">
            <v>00111116P.2</v>
          </cell>
        </row>
        <row r="6925">
          <cell r="K6925" t="str">
            <v>00111118P.2</v>
          </cell>
        </row>
        <row r="6926">
          <cell r="K6926" t="str">
            <v>00111128P.2</v>
          </cell>
        </row>
        <row r="6927">
          <cell r="K6927" t="str">
            <v>00111135P.2</v>
          </cell>
        </row>
        <row r="6928">
          <cell r="K6928" t="str">
            <v>00111123P.2</v>
          </cell>
        </row>
        <row r="6929">
          <cell r="K6929" t="str">
            <v>00111111P.2</v>
          </cell>
        </row>
        <row r="6930">
          <cell r="K6930" t="str">
            <v>00111110P.2</v>
          </cell>
        </row>
        <row r="6931">
          <cell r="K6931" t="str">
            <v>00111136P.2</v>
          </cell>
        </row>
        <row r="6932">
          <cell r="K6932" t="str">
            <v>00111112P.2</v>
          </cell>
        </row>
        <row r="6933">
          <cell r="K6933" t="str">
            <v>00111132P.2</v>
          </cell>
        </row>
        <row r="6934">
          <cell r="K6934" t="str">
            <v>00111117P.2</v>
          </cell>
        </row>
        <row r="6935">
          <cell r="K6935" t="str">
            <v>00111117P.2</v>
          </cell>
        </row>
        <row r="6936">
          <cell r="K6936" t="str">
            <v>00111120P.2</v>
          </cell>
        </row>
        <row r="6937">
          <cell r="K6937" t="str">
            <v>00111114P.2</v>
          </cell>
        </row>
        <row r="6938">
          <cell r="K6938" t="str">
            <v>00111127P.2</v>
          </cell>
        </row>
        <row r="6939">
          <cell r="K6939" t="str">
            <v>00111113P.2</v>
          </cell>
        </row>
        <row r="6940">
          <cell r="K6940" t="str">
            <v>00111131P.2</v>
          </cell>
        </row>
        <row r="6941">
          <cell r="K6941" t="str">
            <v>00111122P.2</v>
          </cell>
        </row>
        <row r="6942">
          <cell r="K6942" t="str">
            <v>00111128P.2</v>
          </cell>
        </row>
        <row r="6943">
          <cell r="K6943" t="str">
            <v>00111112P.2</v>
          </cell>
        </row>
        <row r="6944">
          <cell r="K6944" t="str">
            <v>00111115P.2</v>
          </cell>
        </row>
        <row r="6945">
          <cell r="K6945" t="str">
            <v>00111129P.2</v>
          </cell>
        </row>
        <row r="6946">
          <cell r="K6946" t="str">
            <v>00111123P.2</v>
          </cell>
        </row>
        <row r="6947">
          <cell r="K6947" t="str">
            <v>00111122P.2</v>
          </cell>
        </row>
        <row r="6948">
          <cell r="K6948" t="str">
            <v>00111134P.2</v>
          </cell>
        </row>
        <row r="6949">
          <cell r="K6949" t="str">
            <v>00111112P.2</v>
          </cell>
        </row>
        <row r="6950">
          <cell r="K6950" t="str">
            <v>00111121P.2</v>
          </cell>
        </row>
        <row r="6951">
          <cell r="K6951" t="str">
            <v>00111132P.2</v>
          </cell>
        </row>
        <row r="6952">
          <cell r="K6952" t="str">
            <v>00111131P.2</v>
          </cell>
        </row>
        <row r="6953">
          <cell r="K6953" t="str">
            <v>00111129P.2</v>
          </cell>
        </row>
        <row r="6954">
          <cell r="K6954" t="str">
            <v>00111110P.2</v>
          </cell>
        </row>
        <row r="6955">
          <cell r="K6955" t="str">
            <v>00111132P.2</v>
          </cell>
        </row>
        <row r="6956">
          <cell r="K6956" t="str">
            <v>00111112P.2</v>
          </cell>
        </row>
        <row r="6957">
          <cell r="K6957" t="str">
            <v>00111116P.2</v>
          </cell>
        </row>
        <row r="6958">
          <cell r="K6958" t="str">
            <v>00111112P.2</v>
          </cell>
        </row>
        <row r="6959">
          <cell r="K6959" t="str">
            <v>00111136P.2</v>
          </cell>
        </row>
        <row r="6960">
          <cell r="K6960" t="str">
            <v>00111122P.2</v>
          </cell>
        </row>
        <row r="6961">
          <cell r="K6961" t="str">
            <v>00111128P.2</v>
          </cell>
        </row>
        <row r="6962">
          <cell r="K6962" t="str">
            <v>00111130P.2</v>
          </cell>
        </row>
        <row r="6963">
          <cell r="K6963" t="str">
            <v>00111115P.2</v>
          </cell>
        </row>
        <row r="6964">
          <cell r="K6964" t="str">
            <v>00111129P.2</v>
          </cell>
        </row>
        <row r="6965">
          <cell r="K6965" t="str">
            <v>00111125P.2</v>
          </cell>
        </row>
        <row r="6966">
          <cell r="K6966" t="str">
            <v>00111132P.2</v>
          </cell>
        </row>
        <row r="6967">
          <cell r="K6967" t="str">
            <v>00111136P.2</v>
          </cell>
        </row>
        <row r="6968">
          <cell r="K6968" t="str">
            <v>00111112P.2</v>
          </cell>
        </row>
        <row r="6969">
          <cell r="K6969" t="str">
            <v>00111132P.2</v>
          </cell>
        </row>
        <row r="6970">
          <cell r="K6970" t="str">
            <v>00111134P.2</v>
          </cell>
        </row>
        <row r="6971">
          <cell r="K6971" t="str">
            <v>00111117P.2</v>
          </cell>
        </row>
        <row r="6972">
          <cell r="K6972" t="str">
            <v>00111112P.2</v>
          </cell>
        </row>
        <row r="6973">
          <cell r="K6973" t="str">
            <v>00111134P.2</v>
          </cell>
        </row>
        <row r="6974">
          <cell r="K6974" t="str">
            <v>00111120P.2</v>
          </cell>
        </row>
        <row r="6975">
          <cell r="K6975" t="str">
            <v>00111128P.2</v>
          </cell>
        </row>
        <row r="6976">
          <cell r="K6976" t="str">
            <v>00111120P.2</v>
          </cell>
        </row>
        <row r="6977">
          <cell r="K6977" t="str">
            <v>00111125P.2</v>
          </cell>
        </row>
        <row r="6978">
          <cell r="K6978" t="str">
            <v>00111134P.2</v>
          </cell>
        </row>
        <row r="6979">
          <cell r="K6979" t="str">
            <v>00111122P.2</v>
          </cell>
        </row>
        <row r="6980">
          <cell r="K6980" t="str">
            <v>00111128P.2</v>
          </cell>
        </row>
        <row r="6981">
          <cell r="K6981" t="str">
            <v>00111113P.2</v>
          </cell>
        </row>
        <row r="6982">
          <cell r="K6982" t="str">
            <v>00111113P.2</v>
          </cell>
        </row>
        <row r="6983">
          <cell r="K6983" t="str">
            <v>00111134P.2</v>
          </cell>
        </row>
        <row r="6984">
          <cell r="K6984" t="str">
            <v>00111130P.2</v>
          </cell>
        </row>
        <row r="6985">
          <cell r="K6985" t="str">
            <v>00111117P.2</v>
          </cell>
        </row>
        <row r="6986">
          <cell r="K6986" t="str">
            <v>00111134P.2</v>
          </cell>
        </row>
        <row r="6987">
          <cell r="K6987" t="str">
            <v>00111130P.2</v>
          </cell>
        </row>
        <row r="6988">
          <cell r="K6988" t="str">
            <v>00111114P.2</v>
          </cell>
        </row>
        <row r="6989">
          <cell r="K6989" t="str">
            <v>00111134P.2</v>
          </cell>
        </row>
        <row r="6990">
          <cell r="K6990" t="str">
            <v>00111129P.2</v>
          </cell>
        </row>
        <row r="6991">
          <cell r="K6991" t="str">
            <v>00111120P.2</v>
          </cell>
        </row>
        <row r="6992">
          <cell r="K6992" t="str">
            <v>00111131P.2</v>
          </cell>
        </row>
        <row r="6993">
          <cell r="K6993" t="str">
            <v>00111117P.2</v>
          </cell>
        </row>
        <row r="6994">
          <cell r="K6994" t="str">
            <v>00111132P.2</v>
          </cell>
        </row>
        <row r="6995">
          <cell r="K6995" t="str">
            <v>00111121P.2</v>
          </cell>
        </row>
        <row r="6996">
          <cell r="K6996" t="str">
            <v>00111113P.2</v>
          </cell>
        </row>
        <row r="6997">
          <cell r="K6997" t="str">
            <v>00111127P.2</v>
          </cell>
        </row>
        <row r="6998">
          <cell r="K6998" t="str">
            <v>00111113P.2</v>
          </cell>
        </row>
        <row r="6999">
          <cell r="K6999" t="str">
            <v>00111111P.2</v>
          </cell>
        </row>
        <row r="7000">
          <cell r="K7000" t="str">
            <v>00111132P.2</v>
          </cell>
        </row>
        <row r="7001">
          <cell r="K7001" t="str">
            <v>00111111P.2</v>
          </cell>
        </row>
        <row r="7002">
          <cell r="K7002" t="str">
            <v>00111129P.2</v>
          </cell>
        </row>
        <row r="7003">
          <cell r="K7003" t="str">
            <v>00111128P.2</v>
          </cell>
        </row>
        <row r="7004">
          <cell r="K7004" t="str">
            <v>00111111P.2</v>
          </cell>
        </row>
        <row r="7005">
          <cell r="K7005" t="str">
            <v>00111132P.2</v>
          </cell>
        </row>
        <row r="7006">
          <cell r="K7006" t="str">
            <v>00111136P.2</v>
          </cell>
        </row>
        <row r="7007">
          <cell r="K7007" t="str">
            <v>00111119P.2</v>
          </cell>
        </row>
        <row r="7008">
          <cell r="K7008" t="str">
            <v>00111132P.2</v>
          </cell>
        </row>
        <row r="7009">
          <cell r="K7009" t="str">
            <v>00111129P.2</v>
          </cell>
        </row>
        <row r="7010">
          <cell r="K7010" t="str">
            <v>00111123P.2</v>
          </cell>
        </row>
        <row r="7011">
          <cell r="K7011" t="str">
            <v>00111111P.2</v>
          </cell>
        </row>
        <row r="7012">
          <cell r="K7012" t="str">
            <v>00111128P.2</v>
          </cell>
        </row>
        <row r="7013">
          <cell r="K7013" t="str">
            <v>00111136P.2</v>
          </cell>
        </row>
        <row r="7014">
          <cell r="K7014" t="str">
            <v>00111127P.2</v>
          </cell>
        </row>
        <row r="7015">
          <cell r="K7015" t="str">
            <v>00111124P.2</v>
          </cell>
        </row>
        <row r="7016">
          <cell r="K7016" t="str">
            <v>00111123P.2</v>
          </cell>
        </row>
        <row r="7017">
          <cell r="K7017" t="str">
            <v>00111132P.2</v>
          </cell>
        </row>
        <row r="7018">
          <cell r="K7018" t="str">
            <v>00111130P.2</v>
          </cell>
        </row>
        <row r="7019">
          <cell r="K7019" t="str">
            <v>00111111P.2</v>
          </cell>
        </row>
        <row r="7020">
          <cell r="K7020" t="str">
            <v>00111128P.2</v>
          </cell>
        </row>
        <row r="7021">
          <cell r="K7021" t="str">
            <v>00111132P.2</v>
          </cell>
        </row>
        <row r="7022">
          <cell r="K7022" t="str">
            <v>00111112P.2</v>
          </cell>
        </row>
        <row r="7023">
          <cell r="K7023" t="str">
            <v>00111128P.2</v>
          </cell>
        </row>
        <row r="7024">
          <cell r="K7024" t="str">
            <v>00111132P.2</v>
          </cell>
        </row>
        <row r="7025">
          <cell r="K7025" t="str">
            <v>00111117P.2</v>
          </cell>
        </row>
        <row r="7026">
          <cell r="K7026" t="str">
            <v>00111132P.2</v>
          </cell>
        </row>
        <row r="7027">
          <cell r="K7027" t="str">
            <v>00111128P.2</v>
          </cell>
        </row>
        <row r="7028">
          <cell r="K7028" t="str">
            <v>00111133P.2</v>
          </cell>
        </row>
        <row r="7029">
          <cell r="K7029" t="str">
            <v>00111125P.2</v>
          </cell>
        </row>
        <row r="7030">
          <cell r="K7030" t="str">
            <v>00111127P.2</v>
          </cell>
        </row>
        <row r="7031">
          <cell r="K7031" t="str">
            <v>00111128P.2</v>
          </cell>
        </row>
        <row r="7032">
          <cell r="K7032" t="str">
            <v>00111120P.2</v>
          </cell>
        </row>
        <row r="7033">
          <cell r="K7033" t="str">
            <v>00111112P.2</v>
          </cell>
        </row>
        <row r="7034">
          <cell r="K7034" t="str">
            <v>00111133P.2</v>
          </cell>
        </row>
        <row r="7035">
          <cell r="K7035" t="str">
            <v>00111123P.2</v>
          </cell>
        </row>
        <row r="7036">
          <cell r="K7036" t="str">
            <v>00111128P.2</v>
          </cell>
        </row>
        <row r="7037">
          <cell r="K7037" t="str">
            <v>00111133P.2</v>
          </cell>
        </row>
        <row r="7038">
          <cell r="K7038" t="str">
            <v>00111136P.2</v>
          </cell>
        </row>
        <row r="7039">
          <cell r="K7039" t="str">
            <v>00111117P.2</v>
          </cell>
        </row>
        <row r="7040">
          <cell r="K7040" t="str">
            <v>00111118P.2</v>
          </cell>
        </row>
        <row r="7041">
          <cell r="K7041" t="str">
            <v>00111120P.2</v>
          </cell>
        </row>
        <row r="7042">
          <cell r="K7042" t="str">
            <v>00111112P.2</v>
          </cell>
        </row>
        <row r="7043">
          <cell r="K7043" t="str">
            <v>00111132P.2</v>
          </cell>
        </row>
        <row r="7044">
          <cell r="K7044" t="str">
            <v>00111114P.2</v>
          </cell>
        </row>
        <row r="7045">
          <cell r="K7045" t="str">
            <v>00111127P.2</v>
          </cell>
        </row>
        <row r="7046">
          <cell r="K7046" t="str">
            <v>00111130P.2</v>
          </cell>
        </row>
        <row r="7047">
          <cell r="K7047" t="str">
            <v>00111111P.2</v>
          </cell>
        </row>
        <row r="7048">
          <cell r="K7048" t="str">
            <v>00111113P.2</v>
          </cell>
        </row>
        <row r="7049">
          <cell r="K7049" t="str">
            <v>00111128P.2</v>
          </cell>
        </row>
        <row r="7050">
          <cell r="K7050" t="str">
            <v>00111126P.2</v>
          </cell>
        </row>
        <row r="7051">
          <cell r="K7051" t="str">
            <v>00111112P.2</v>
          </cell>
        </row>
        <row r="7052">
          <cell r="K7052" t="str">
            <v>00111121P.2</v>
          </cell>
        </row>
        <row r="7053">
          <cell r="K7053" t="str">
            <v>00111121P.2</v>
          </cell>
        </row>
        <row r="7054">
          <cell r="K7054" t="str">
            <v>00111113P.2</v>
          </cell>
        </row>
        <row r="7055">
          <cell r="K7055" t="str">
            <v>00111113P.2</v>
          </cell>
        </row>
        <row r="7056">
          <cell r="K7056" t="str">
            <v>00111129P.2</v>
          </cell>
        </row>
        <row r="7057">
          <cell r="K7057" t="str">
            <v>00111113P.2</v>
          </cell>
        </row>
        <row r="7058">
          <cell r="K7058" t="str">
            <v>00111121P.2</v>
          </cell>
        </row>
        <row r="7059">
          <cell r="K7059" t="str">
            <v>00111132P.2</v>
          </cell>
        </row>
        <row r="7060">
          <cell r="K7060" t="str">
            <v>00111123P.2</v>
          </cell>
        </row>
        <row r="7061">
          <cell r="K7061" t="str">
            <v>00111122P.2</v>
          </cell>
        </row>
        <row r="7062">
          <cell r="K7062" t="str">
            <v>00111128P.2</v>
          </cell>
        </row>
        <row r="7063">
          <cell r="K7063" t="str">
            <v>00111131P.2</v>
          </cell>
        </row>
        <row r="7064">
          <cell r="K7064" t="str">
            <v>00111128P.2</v>
          </cell>
        </row>
        <row r="7065">
          <cell r="K7065" t="str">
            <v>00111113P.2</v>
          </cell>
        </row>
        <row r="7066">
          <cell r="K7066" t="str">
            <v>00111135P.2</v>
          </cell>
        </row>
        <row r="7067">
          <cell r="K7067" t="str">
            <v>00111128P.2</v>
          </cell>
        </row>
        <row r="7068">
          <cell r="K7068" t="str">
            <v>00111128P.2</v>
          </cell>
        </row>
        <row r="7069">
          <cell r="K7069" t="str">
            <v>00111132P.2</v>
          </cell>
        </row>
        <row r="7070">
          <cell r="K7070" t="str">
            <v>00111126P.2</v>
          </cell>
        </row>
        <row r="7071">
          <cell r="K7071" t="str">
            <v>00111119P.2</v>
          </cell>
        </row>
        <row r="7072">
          <cell r="K7072" t="str">
            <v>00111114P.2</v>
          </cell>
        </row>
        <row r="7073">
          <cell r="K7073" t="str">
            <v>00111128P.2</v>
          </cell>
        </row>
        <row r="7074">
          <cell r="K7074" t="str">
            <v>00111133P.2</v>
          </cell>
        </row>
        <row r="7075">
          <cell r="K7075" t="str">
            <v>00111133P.2</v>
          </cell>
        </row>
        <row r="7076">
          <cell r="K7076" t="str">
            <v>00111122P.2</v>
          </cell>
        </row>
        <row r="7077">
          <cell r="K7077" t="str">
            <v>00111130P.2</v>
          </cell>
        </row>
        <row r="7078">
          <cell r="K7078" t="str">
            <v>00111113P.2</v>
          </cell>
        </row>
        <row r="7079">
          <cell r="K7079" t="str">
            <v>00111113P.2</v>
          </cell>
        </row>
        <row r="7080">
          <cell r="K7080" t="str">
            <v>00111129P.2</v>
          </cell>
        </row>
        <row r="7081">
          <cell r="K7081" t="str">
            <v>00111136P.2</v>
          </cell>
        </row>
        <row r="7082">
          <cell r="K7082" t="str">
            <v>00111120P.2</v>
          </cell>
        </row>
        <row r="7083">
          <cell r="K7083" t="str">
            <v>00111131P.2</v>
          </cell>
        </row>
        <row r="7084">
          <cell r="K7084" t="str">
            <v>00111122P.2</v>
          </cell>
        </row>
        <row r="7085">
          <cell r="K7085" t="str">
            <v>00111114P.2</v>
          </cell>
        </row>
        <row r="7086">
          <cell r="K7086" t="str">
            <v>00111132P.2</v>
          </cell>
        </row>
        <row r="7087">
          <cell r="K7087" t="str">
            <v>00111122P.2</v>
          </cell>
        </row>
        <row r="7088">
          <cell r="K7088" t="str">
            <v>00111127P.2</v>
          </cell>
        </row>
        <row r="7089">
          <cell r="K7089" t="str">
            <v>00111122P.2</v>
          </cell>
        </row>
        <row r="7090">
          <cell r="K7090" t="str">
            <v>00111134P.2</v>
          </cell>
        </row>
        <row r="7091">
          <cell r="K7091" t="str">
            <v>00111134P.2</v>
          </cell>
        </row>
        <row r="7092">
          <cell r="K7092" t="str">
            <v>00111135P.2</v>
          </cell>
        </row>
        <row r="7093">
          <cell r="K7093" t="str">
            <v>00111122P.2</v>
          </cell>
        </row>
        <row r="7094">
          <cell r="K7094" t="str">
            <v>00111131P.2</v>
          </cell>
        </row>
        <row r="7095">
          <cell r="K7095" t="str">
            <v>00111125P.2</v>
          </cell>
        </row>
        <row r="7096">
          <cell r="K7096" t="str">
            <v>00111110P.2</v>
          </cell>
        </row>
        <row r="7097">
          <cell r="K7097" t="str">
            <v>00111123P.2</v>
          </cell>
        </row>
        <row r="7098">
          <cell r="K7098" t="str">
            <v>00111128P.2</v>
          </cell>
        </row>
        <row r="7099">
          <cell r="K7099" t="str">
            <v>00111128P.2</v>
          </cell>
        </row>
        <row r="7100">
          <cell r="K7100" t="str">
            <v>00111129P.2</v>
          </cell>
        </row>
        <row r="7101">
          <cell r="K7101" t="str">
            <v>00111134P.2</v>
          </cell>
        </row>
        <row r="7102">
          <cell r="K7102" t="str">
            <v>00111127P.2</v>
          </cell>
        </row>
        <row r="7103">
          <cell r="K7103" t="str">
            <v>00111130P.2</v>
          </cell>
        </row>
        <row r="7104">
          <cell r="K7104" t="str">
            <v>00111113P.2</v>
          </cell>
        </row>
        <row r="7105">
          <cell r="K7105" t="str">
            <v>00111128P.2</v>
          </cell>
        </row>
        <row r="7106">
          <cell r="K7106" t="str">
            <v>00111122P.2</v>
          </cell>
        </row>
        <row r="7107">
          <cell r="K7107" t="str">
            <v>00111118P.2</v>
          </cell>
        </row>
        <row r="7108">
          <cell r="K7108" t="str">
            <v>00111130P.2</v>
          </cell>
        </row>
        <row r="7109">
          <cell r="K7109" t="str">
            <v>00111122P.2</v>
          </cell>
        </row>
        <row r="7110">
          <cell r="K7110" t="str">
            <v>00111131P.2</v>
          </cell>
        </row>
        <row r="7111">
          <cell r="K7111" t="str">
            <v>00111129P.2</v>
          </cell>
        </row>
        <row r="7112">
          <cell r="K7112" t="str">
            <v>00111132P.2</v>
          </cell>
        </row>
        <row r="7113">
          <cell r="K7113" t="str">
            <v>00111130P.2</v>
          </cell>
        </row>
        <row r="7114">
          <cell r="K7114" t="str">
            <v>00111135P.2</v>
          </cell>
        </row>
        <row r="7115">
          <cell r="K7115" t="str">
            <v>00111128P.2</v>
          </cell>
        </row>
        <row r="7116">
          <cell r="K7116" t="str">
            <v>00111121P.2</v>
          </cell>
        </row>
        <row r="7117">
          <cell r="K7117" t="str">
            <v>00111122P.2</v>
          </cell>
        </row>
        <row r="7118">
          <cell r="K7118" t="str">
            <v>00111128P.2</v>
          </cell>
        </row>
        <row r="7119">
          <cell r="K7119" t="str">
            <v>00111133P.2</v>
          </cell>
        </row>
        <row r="7120">
          <cell r="K7120" t="str">
            <v>00111116P.2</v>
          </cell>
        </row>
        <row r="7121">
          <cell r="K7121" t="str">
            <v>00111113P.2</v>
          </cell>
        </row>
        <row r="7122">
          <cell r="K7122" t="str">
            <v>00111128P.2</v>
          </cell>
        </row>
        <row r="7123">
          <cell r="K7123" t="str">
            <v>00111113P.2</v>
          </cell>
        </row>
        <row r="7124">
          <cell r="K7124" t="str">
            <v>00111120P.2</v>
          </cell>
        </row>
        <row r="7125">
          <cell r="K7125" t="str">
            <v>00111110P.2</v>
          </cell>
        </row>
        <row r="7126">
          <cell r="K7126" t="str">
            <v>00111129P.2</v>
          </cell>
        </row>
        <row r="7127">
          <cell r="K7127" t="str">
            <v>00111130P.2</v>
          </cell>
        </row>
        <row r="7128">
          <cell r="K7128" t="str">
            <v>00111113P.2</v>
          </cell>
        </row>
        <row r="7129">
          <cell r="K7129" t="str">
            <v>00111120P.2</v>
          </cell>
        </row>
        <row r="7130">
          <cell r="K7130" t="str">
            <v>00111117P.2</v>
          </cell>
        </row>
        <row r="7131">
          <cell r="K7131" t="str">
            <v>00111126P.2</v>
          </cell>
        </row>
        <row r="7132">
          <cell r="K7132" t="str">
            <v>00111117P.2</v>
          </cell>
        </row>
        <row r="7133">
          <cell r="K7133" t="str">
            <v>00111128P.2</v>
          </cell>
        </row>
        <row r="7134">
          <cell r="K7134" t="str">
            <v>00111130P.2</v>
          </cell>
        </row>
        <row r="7135">
          <cell r="K7135" t="str">
            <v>00111128P.2</v>
          </cell>
        </row>
        <row r="7136">
          <cell r="K7136" t="str">
            <v>00111121P.2</v>
          </cell>
        </row>
        <row r="7137">
          <cell r="K7137" t="str">
            <v>00111122P.2</v>
          </cell>
        </row>
        <row r="7138">
          <cell r="K7138" t="str">
            <v>00111134P.2</v>
          </cell>
        </row>
        <row r="7139">
          <cell r="K7139" t="str">
            <v>00111118P.2</v>
          </cell>
        </row>
        <row r="7140">
          <cell r="K7140" t="str">
            <v>00111116P.2</v>
          </cell>
        </row>
        <row r="7141">
          <cell r="K7141" t="str">
            <v>00111114P.2</v>
          </cell>
        </row>
        <row r="7142">
          <cell r="K7142" t="str">
            <v>00111130P.2</v>
          </cell>
        </row>
        <row r="7143">
          <cell r="K7143" t="str">
            <v>00111131P.2</v>
          </cell>
        </row>
        <row r="7144">
          <cell r="K7144" t="str">
            <v>00111129P.2</v>
          </cell>
        </row>
        <row r="7145">
          <cell r="K7145" t="str">
            <v>00111116P.2</v>
          </cell>
        </row>
        <row r="7146">
          <cell r="K7146" t="str">
            <v>00111112P.2</v>
          </cell>
        </row>
        <row r="7147">
          <cell r="K7147" t="str">
            <v>00111123P.2</v>
          </cell>
        </row>
        <row r="7148">
          <cell r="K7148" t="str">
            <v>00111128P.2</v>
          </cell>
        </row>
        <row r="7149">
          <cell r="K7149" t="str">
            <v>00111113P.2</v>
          </cell>
        </row>
        <row r="7150">
          <cell r="K7150" t="str">
            <v>00111125P.2</v>
          </cell>
        </row>
        <row r="7151">
          <cell r="K7151" t="str">
            <v>00111125P.2</v>
          </cell>
        </row>
        <row r="7152">
          <cell r="K7152" t="str">
            <v>00111111P.2</v>
          </cell>
        </row>
        <row r="7153">
          <cell r="K7153" t="str">
            <v>00111110P.2</v>
          </cell>
        </row>
        <row r="7154">
          <cell r="K7154" t="str">
            <v>00111110P.2</v>
          </cell>
        </row>
        <row r="7155">
          <cell r="K7155" t="str">
            <v>00111125P.2</v>
          </cell>
        </row>
        <row r="7156">
          <cell r="K7156" t="str">
            <v>00111128P.2</v>
          </cell>
        </row>
        <row r="7157">
          <cell r="K7157" t="str">
            <v>00111133P.2</v>
          </cell>
        </row>
        <row r="7158">
          <cell r="K7158" t="str">
            <v>00111117P.2</v>
          </cell>
        </row>
        <row r="7159">
          <cell r="K7159" t="str">
            <v>00111110P.2</v>
          </cell>
        </row>
        <row r="7160">
          <cell r="K7160" t="str">
            <v>00111129P.2</v>
          </cell>
        </row>
        <row r="7161">
          <cell r="K7161" t="str">
            <v>00111113P.2</v>
          </cell>
        </row>
        <row r="7162">
          <cell r="K7162" t="str">
            <v>00111124P.2</v>
          </cell>
        </row>
        <row r="7163">
          <cell r="K7163" t="str">
            <v>00111123P.2</v>
          </cell>
        </row>
        <row r="7164">
          <cell r="K7164" t="str">
            <v>00111130P.2</v>
          </cell>
        </row>
        <row r="7165">
          <cell r="K7165" t="str">
            <v>00111113P.2</v>
          </cell>
        </row>
        <row r="7166">
          <cell r="K7166" t="str">
            <v>00111134P.2</v>
          </cell>
        </row>
        <row r="7167">
          <cell r="K7167" t="str">
            <v>00111133P.2</v>
          </cell>
        </row>
        <row r="7168">
          <cell r="K7168" t="str">
            <v>00111122P.2</v>
          </cell>
        </row>
        <row r="7169">
          <cell r="K7169" t="str">
            <v>00111131P.2</v>
          </cell>
        </row>
        <row r="7170">
          <cell r="K7170" t="str">
            <v>00111125P.2</v>
          </cell>
        </row>
        <row r="7171">
          <cell r="K7171" t="str">
            <v>00111112P.2</v>
          </cell>
        </row>
        <row r="7172">
          <cell r="K7172" t="str">
            <v>00111128P.2</v>
          </cell>
        </row>
        <row r="7173">
          <cell r="K7173" t="str">
            <v>00111113P.2</v>
          </cell>
        </row>
        <row r="7174">
          <cell r="K7174" t="str">
            <v>00111129P.2</v>
          </cell>
        </row>
        <row r="7175">
          <cell r="K7175" t="str">
            <v>00111125P.2</v>
          </cell>
        </row>
        <row r="7176">
          <cell r="K7176" t="str">
            <v>00111131P.2</v>
          </cell>
        </row>
        <row r="7177">
          <cell r="K7177" t="str">
            <v>00111129P.2</v>
          </cell>
        </row>
        <row r="7178">
          <cell r="K7178" t="str">
            <v>00111122P.2</v>
          </cell>
        </row>
        <row r="7179">
          <cell r="K7179" t="str">
            <v>00111125P.2</v>
          </cell>
        </row>
        <row r="7180">
          <cell r="K7180" t="str">
            <v>00111122P.2</v>
          </cell>
        </row>
        <row r="7181">
          <cell r="K7181" t="str">
            <v>00111118P.2</v>
          </cell>
        </row>
        <row r="7182">
          <cell r="K7182" t="str">
            <v>00111118P.2</v>
          </cell>
        </row>
        <row r="7183">
          <cell r="K7183" t="str">
            <v>00111122P.2</v>
          </cell>
        </row>
        <row r="7184">
          <cell r="K7184" t="str">
            <v>00111125P.2</v>
          </cell>
        </row>
        <row r="7185">
          <cell r="K7185" t="str">
            <v>00111133P.2</v>
          </cell>
        </row>
        <row r="7186">
          <cell r="K7186" t="str">
            <v>00111133P.2</v>
          </cell>
        </row>
        <row r="7187">
          <cell r="K7187" t="str">
            <v>00111152P.2</v>
          </cell>
        </row>
        <row r="7188">
          <cell r="K7188" t="str">
            <v>00111151P.2</v>
          </cell>
        </row>
        <row r="7189">
          <cell r="K7189" t="str">
            <v>00111151P.2</v>
          </cell>
        </row>
        <row r="7190">
          <cell r="K7190" t="str">
            <v>00111151P.2</v>
          </cell>
        </row>
        <row r="7191">
          <cell r="K7191" t="str">
            <v>00111151P.2</v>
          </cell>
        </row>
        <row r="7192">
          <cell r="K7192" t="str">
            <v>00111151P.2</v>
          </cell>
        </row>
        <row r="7193">
          <cell r="K7193" t="str">
            <v>00111151P.2</v>
          </cell>
        </row>
        <row r="7194">
          <cell r="K7194" t="str">
            <v>00111151P.2</v>
          </cell>
        </row>
        <row r="7195">
          <cell r="K7195" t="str">
            <v>00111151P.2</v>
          </cell>
        </row>
        <row r="7196">
          <cell r="K7196" t="str">
            <v>00111151P.2</v>
          </cell>
        </row>
        <row r="7197">
          <cell r="K7197" t="str">
            <v>00111151P.2</v>
          </cell>
        </row>
        <row r="7198">
          <cell r="K7198" t="str">
            <v>00111151P.2</v>
          </cell>
        </row>
        <row r="7199">
          <cell r="K7199" t="str">
            <v>00111151P.2</v>
          </cell>
        </row>
        <row r="7200">
          <cell r="K7200" t="str">
            <v>00111151P.2</v>
          </cell>
        </row>
        <row r="7201">
          <cell r="K7201" t="str">
            <v>00111151P.2</v>
          </cell>
        </row>
        <row r="7202">
          <cell r="K7202" t="str">
            <v>00111151P.2</v>
          </cell>
        </row>
        <row r="7203">
          <cell r="K7203" t="str">
            <v>00111151P.2</v>
          </cell>
        </row>
        <row r="7204">
          <cell r="K7204" t="str">
            <v>00111151P.2</v>
          </cell>
        </row>
        <row r="7205">
          <cell r="K7205" t="str">
            <v>00111151P.2</v>
          </cell>
        </row>
        <row r="7206">
          <cell r="K7206" t="str">
            <v>00111151P.2</v>
          </cell>
        </row>
        <row r="7207">
          <cell r="K7207" t="str">
            <v>00111151P.2</v>
          </cell>
        </row>
        <row r="7208">
          <cell r="K7208" t="str">
            <v>00111151P.2</v>
          </cell>
        </row>
        <row r="7209">
          <cell r="K7209" t="str">
            <v>00111151P.2</v>
          </cell>
        </row>
        <row r="7210">
          <cell r="K7210" t="str">
            <v>00111151P.2</v>
          </cell>
        </row>
        <row r="7211">
          <cell r="K7211" t="str">
            <v>00111151P.2</v>
          </cell>
        </row>
        <row r="7212">
          <cell r="K7212" t="str">
            <v>00111151P.2</v>
          </cell>
        </row>
        <row r="7213">
          <cell r="K7213" t="str">
            <v>00111151P.2</v>
          </cell>
        </row>
        <row r="7214">
          <cell r="K7214" t="str">
            <v>00111151P.2</v>
          </cell>
        </row>
        <row r="7215">
          <cell r="K7215" t="str">
            <v>00111151P.2</v>
          </cell>
        </row>
        <row r="7216">
          <cell r="K7216" t="str">
            <v>00111151P.2</v>
          </cell>
        </row>
        <row r="7217">
          <cell r="K7217" t="str">
            <v>00111151P.2</v>
          </cell>
        </row>
        <row r="7218">
          <cell r="K7218" t="str">
            <v>00111151P.2</v>
          </cell>
        </row>
        <row r="7219">
          <cell r="K7219" t="str">
            <v>00111151P.2</v>
          </cell>
        </row>
        <row r="7220">
          <cell r="K7220" t="str">
            <v>00111151P.2</v>
          </cell>
        </row>
        <row r="7221">
          <cell r="K7221" t="str">
            <v>00111151P.2</v>
          </cell>
        </row>
        <row r="7222">
          <cell r="K7222" t="str">
            <v>00111151P.2</v>
          </cell>
        </row>
        <row r="7223">
          <cell r="K7223" t="str">
            <v>00111151P.2</v>
          </cell>
        </row>
        <row r="7224">
          <cell r="K7224" t="str">
            <v>00111151P.2</v>
          </cell>
        </row>
        <row r="7225">
          <cell r="K7225" t="str">
            <v>00111151P.2</v>
          </cell>
        </row>
        <row r="7226">
          <cell r="K7226" t="str">
            <v>00111151P.2</v>
          </cell>
        </row>
        <row r="7227">
          <cell r="K7227" t="str">
            <v>00111151P.2</v>
          </cell>
        </row>
        <row r="7228">
          <cell r="K7228" t="str">
            <v>00111151P.2</v>
          </cell>
        </row>
        <row r="7229">
          <cell r="K7229" t="str">
            <v>00111151P.2</v>
          </cell>
        </row>
        <row r="7230">
          <cell r="K7230" t="str">
            <v>00111151P.2</v>
          </cell>
        </row>
        <row r="7231">
          <cell r="K7231" t="str">
            <v>00111151P.2</v>
          </cell>
        </row>
        <row r="7232">
          <cell r="K7232" t="str">
            <v>00111151P.2</v>
          </cell>
        </row>
        <row r="7233">
          <cell r="K7233" t="str">
            <v>00111151P.2</v>
          </cell>
        </row>
        <row r="7234">
          <cell r="K7234" t="str">
            <v>00111151P.2</v>
          </cell>
        </row>
        <row r="7235">
          <cell r="K7235" t="str">
            <v>00111151P.2</v>
          </cell>
        </row>
        <row r="7236">
          <cell r="K7236" t="str">
            <v>00111151P.2</v>
          </cell>
        </row>
        <row r="7237">
          <cell r="K7237" t="str">
            <v>00111151P.2</v>
          </cell>
        </row>
        <row r="7238">
          <cell r="K7238" t="str">
            <v>00111151P.2</v>
          </cell>
        </row>
        <row r="7239">
          <cell r="K7239" t="str">
            <v>00111151P.2</v>
          </cell>
        </row>
        <row r="7240">
          <cell r="K7240" t="str">
            <v>00111151P.2</v>
          </cell>
        </row>
        <row r="7241">
          <cell r="K7241" t="str">
            <v>00111151P.2</v>
          </cell>
        </row>
        <row r="7242">
          <cell r="K7242" t="str">
            <v>00111108P.2</v>
          </cell>
        </row>
        <row r="7243">
          <cell r="K7243" t="str">
            <v>00111108P.2</v>
          </cell>
        </row>
        <row r="7244">
          <cell r="K7244" t="str">
            <v>00111108P.2</v>
          </cell>
        </row>
        <row r="7245">
          <cell r="K7245" t="str">
            <v>00111108P.2</v>
          </cell>
        </row>
        <row r="7246">
          <cell r="K7246" t="str">
            <v>00111108P.2</v>
          </cell>
        </row>
        <row r="7247">
          <cell r="K7247" t="str">
            <v>00111108P.2</v>
          </cell>
        </row>
        <row r="7248">
          <cell r="K7248" t="str">
            <v>00111108P.2</v>
          </cell>
        </row>
        <row r="7249">
          <cell r="K7249" t="str">
            <v>00111108P.2</v>
          </cell>
        </row>
        <row r="7250">
          <cell r="K7250" t="str">
            <v>00111108P.2</v>
          </cell>
        </row>
        <row r="7251">
          <cell r="K7251" t="str">
            <v>00111108P.2</v>
          </cell>
        </row>
        <row r="7252">
          <cell r="K7252" t="str">
            <v>00111108P.2</v>
          </cell>
        </row>
        <row r="7253">
          <cell r="K7253" t="str">
            <v>00111108P.2</v>
          </cell>
        </row>
        <row r="7254">
          <cell r="K7254" t="str">
            <v>00111108P.2</v>
          </cell>
        </row>
        <row r="7255">
          <cell r="K7255" t="str">
            <v>00111108P.2</v>
          </cell>
        </row>
        <row r="7256">
          <cell r="K7256" t="str">
            <v>00111108P.2</v>
          </cell>
        </row>
        <row r="7257">
          <cell r="K7257" t="str">
            <v>00021108P.2</v>
          </cell>
        </row>
        <row r="7258">
          <cell r="K7258" t="str">
            <v>00021108P.2</v>
          </cell>
        </row>
        <row r="7259">
          <cell r="K7259" t="str">
            <v>00111108P.2</v>
          </cell>
        </row>
        <row r="7260">
          <cell r="K7260" t="str">
            <v>00111108P.2</v>
          </cell>
        </row>
        <row r="7261">
          <cell r="K7261" t="str">
            <v>00111108P.2</v>
          </cell>
        </row>
        <row r="7262">
          <cell r="K7262" t="str">
            <v>00111130P.2</v>
          </cell>
        </row>
        <row r="7263">
          <cell r="K7263" t="str">
            <v>00111130P.2</v>
          </cell>
        </row>
        <row r="7264">
          <cell r="K7264" t="str">
            <v>00111130P.2</v>
          </cell>
        </row>
        <row r="7265">
          <cell r="K7265" t="str">
            <v>00111130P.2</v>
          </cell>
        </row>
        <row r="7266">
          <cell r="K7266" t="str">
            <v>00111130P.2</v>
          </cell>
        </row>
        <row r="7267">
          <cell r="K7267" t="str">
            <v>00111130P.2</v>
          </cell>
        </row>
        <row r="7268">
          <cell r="K7268" t="str">
            <v>00111110P.2</v>
          </cell>
        </row>
        <row r="7269">
          <cell r="K7269" t="str">
            <v>00111110P.2</v>
          </cell>
        </row>
        <row r="7270">
          <cell r="K7270" t="str">
            <v>00111110P.2</v>
          </cell>
        </row>
        <row r="7271">
          <cell r="K7271" t="str">
            <v>00111110P.2</v>
          </cell>
        </row>
        <row r="7272">
          <cell r="K7272" t="str">
            <v>00111112P.2</v>
          </cell>
        </row>
        <row r="7273">
          <cell r="K7273" t="str">
            <v>00111112P.2</v>
          </cell>
        </row>
        <row r="7274">
          <cell r="K7274" t="str">
            <v>00111112P.2</v>
          </cell>
        </row>
        <row r="7275">
          <cell r="K7275" t="str">
            <v>00111112P.2</v>
          </cell>
        </row>
        <row r="7276">
          <cell r="K7276" t="str">
            <v>00111112P.2</v>
          </cell>
        </row>
        <row r="7277">
          <cell r="K7277" t="str">
            <v>00111112P.2</v>
          </cell>
        </row>
        <row r="7278">
          <cell r="K7278" t="str">
            <v>00111112P.2</v>
          </cell>
        </row>
        <row r="7279">
          <cell r="K7279" t="str">
            <v>00111112P.2</v>
          </cell>
        </row>
        <row r="7280">
          <cell r="K7280" t="str">
            <v>00111112P.2</v>
          </cell>
        </row>
        <row r="7281">
          <cell r="K7281" t="str">
            <v>00111112P.2</v>
          </cell>
        </row>
        <row r="7282">
          <cell r="K7282" t="str">
            <v>00111113P.2</v>
          </cell>
        </row>
        <row r="7283">
          <cell r="K7283" t="str">
            <v>00111113P.2</v>
          </cell>
        </row>
        <row r="7284">
          <cell r="K7284" t="str">
            <v>00111113P.2</v>
          </cell>
        </row>
        <row r="7285">
          <cell r="K7285" t="str">
            <v>00111113P.2</v>
          </cell>
        </row>
        <row r="7286">
          <cell r="K7286" t="str">
            <v>00111113P.2</v>
          </cell>
        </row>
        <row r="7287">
          <cell r="K7287" t="str">
            <v>00111113P.2</v>
          </cell>
        </row>
        <row r="7288">
          <cell r="K7288" t="str">
            <v>00111113P.2</v>
          </cell>
        </row>
        <row r="7289">
          <cell r="K7289" t="str">
            <v>00111113P.2</v>
          </cell>
        </row>
        <row r="7290">
          <cell r="K7290" t="str">
            <v>00111113P.2</v>
          </cell>
        </row>
        <row r="7291">
          <cell r="K7291" t="str">
            <v>00111113P.2</v>
          </cell>
        </row>
        <row r="7292">
          <cell r="K7292" t="str">
            <v>00111113P.2</v>
          </cell>
        </row>
        <row r="7293">
          <cell r="K7293" t="str">
            <v>00111113P.2</v>
          </cell>
        </row>
        <row r="7294">
          <cell r="K7294" t="str">
            <v>00111113P.2</v>
          </cell>
        </row>
        <row r="7295">
          <cell r="K7295" t="str">
            <v>00111113P.2</v>
          </cell>
        </row>
        <row r="7296">
          <cell r="K7296" t="str">
            <v>00111113P.2</v>
          </cell>
        </row>
        <row r="7297">
          <cell r="K7297" t="str">
            <v>00111114P.2</v>
          </cell>
        </row>
        <row r="7298">
          <cell r="K7298" t="str">
            <v>00111114P.2</v>
          </cell>
        </row>
        <row r="7299">
          <cell r="K7299" t="str">
            <v>00111114P.2</v>
          </cell>
        </row>
        <row r="7300">
          <cell r="K7300" t="str">
            <v>00111114P.2</v>
          </cell>
        </row>
        <row r="7301">
          <cell r="K7301" t="str">
            <v>00111114P.2</v>
          </cell>
        </row>
        <row r="7302">
          <cell r="K7302" t="str">
            <v>00111114P.2</v>
          </cell>
        </row>
        <row r="7303">
          <cell r="K7303" t="str">
            <v>00111114P.2</v>
          </cell>
        </row>
        <row r="7304">
          <cell r="K7304" t="str">
            <v>00111114P.2</v>
          </cell>
        </row>
        <row r="7305">
          <cell r="K7305" t="str">
            <v>00111122P.2</v>
          </cell>
        </row>
        <row r="7306">
          <cell r="K7306" t="str">
            <v>00111122P.2</v>
          </cell>
        </row>
        <row r="7307">
          <cell r="K7307" t="str">
            <v>00111122P.2</v>
          </cell>
        </row>
        <row r="7308">
          <cell r="K7308" t="str">
            <v>00111122P.2</v>
          </cell>
        </row>
        <row r="7309">
          <cell r="K7309" t="str">
            <v>00111122P.2</v>
          </cell>
        </row>
        <row r="7310">
          <cell r="K7310" t="str">
            <v>00111126P.2</v>
          </cell>
        </row>
        <row r="7311">
          <cell r="K7311" t="str">
            <v>00111126P.2</v>
          </cell>
        </row>
        <row r="7312">
          <cell r="K7312" t="str">
            <v>00111126P.2</v>
          </cell>
        </row>
        <row r="7313">
          <cell r="K7313" t="str">
            <v>00111121P.2</v>
          </cell>
        </row>
        <row r="7314">
          <cell r="K7314" t="str">
            <v>00111121P.2</v>
          </cell>
        </row>
        <row r="7315">
          <cell r="K7315" t="str">
            <v>00111121P.2</v>
          </cell>
        </row>
        <row r="7316">
          <cell r="K7316" t="str">
            <v>00111111P.2</v>
          </cell>
        </row>
        <row r="7317">
          <cell r="K7317" t="str">
            <v>00111111P.2</v>
          </cell>
        </row>
        <row r="7318">
          <cell r="K7318" t="str">
            <v>00111111P.2</v>
          </cell>
        </row>
        <row r="7319">
          <cell r="K7319" t="str">
            <v>00111111P.2</v>
          </cell>
        </row>
        <row r="7320">
          <cell r="K7320" t="str">
            <v>00111111P.2</v>
          </cell>
        </row>
        <row r="7321">
          <cell r="K7321" t="str">
            <v>00111111P.2</v>
          </cell>
        </row>
        <row r="7322">
          <cell r="K7322" t="str">
            <v>00111111P.2</v>
          </cell>
        </row>
        <row r="7323">
          <cell r="K7323" t="str">
            <v>00111111P.2</v>
          </cell>
        </row>
        <row r="7324">
          <cell r="K7324" t="str">
            <v>00111111P.2</v>
          </cell>
        </row>
        <row r="7325">
          <cell r="K7325" t="str">
            <v>00111111P.2</v>
          </cell>
        </row>
        <row r="7326">
          <cell r="K7326" t="str">
            <v>00111111P.2</v>
          </cell>
        </row>
        <row r="7327">
          <cell r="K7327" t="str">
            <v>00111111P.2</v>
          </cell>
        </row>
        <row r="7328">
          <cell r="K7328" t="str">
            <v>00111115P.2</v>
          </cell>
        </row>
        <row r="7329">
          <cell r="K7329" t="str">
            <v>00111115P.2</v>
          </cell>
        </row>
        <row r="7330">
          <cell r="K7330" t="str">
            <v>00111115P.2</v>
          </cell>
        </row>
        <row r="7331">
          <cell r="K7331" t="str">
            <v>00111115P.2</v>
          </cell>
        </row>
        <row r="7332">
          <cell r="K7332" t="str">
            <v>00111115P.2</v>
          </cell>
        </row>
        <row r="7333">
          <cell r="K7333" t="str">
            <v>00111115P.2</v>
          </cell>
        </row>
        <row r="7334">
          <cell r="K7334" t="str">
            <v>00111115P.2</v>
          </cell>
        </row>
        <row r="7335">
          <cell r="K7335" t="str">
            <v>00111115P.2</v>
          </cell>
        </row>
        <row r="7336">
          <cell r="K7336" t="str">
            <v>00111115P.2</v>
          </cell>
        </row>
        <row r="7337">
          <cell r="K7337" t="str">
            <v>00111115P.2</v>
          </cell>
        </row>
        <row r="7338">
          <cell r="K7338" t="str">
            <v>00111115P.2</v>
          </cell>
        </row>
        <row r="7339">
          <cell r="K7339" t="str">
            <v>00111116P.2</v>
          </cell>
        </row>
        <row r="7340">
          <cell r="K7340" t="str">
            <v>00111116P.2</v>
          </cell>
        </row>
        <row r="7341">
          <cell r="K7341" t="str">
            <v>00111116P.2</v>
          </cell>
        </row>
        <row r="7342">
          <cell r="K7342" t="str">
            <v>00111116P.2</v>
          </cell>
        </row>
        <row r="7343">
          <cell r="K7343" t="str">
            <v>00111116P.2</v>
          </cell>
        </row>
        <row r="7344">
          <cell r="K7344" t="str">
            <v>00111116P.2</v>
          </cell>
        </row>
        <row r="7345">
          <cell r="K7345" t="str">
            <v>00111117P.2</v>
          </cell>
        </row>
        <row r="7346">
          <cell r="K7346" t="str">
            <v>00111117P.2</v>
          </cell>
        </row>
        <row r="7347">
          <cell r="K7347" t="str">
            <v>00111117P.2</v>
          </cell>
        </row>
        <row r="7348">
          <cell r="K7348" t="str">
            <v>00111117P.2</v>
          </cell>
        </row>
        <row r="7349">
          <cell r="K7349" t="str">
            <v>00111117P.2</v>
          </cell>
        </row>
        <row r="7350">
          <cell r="K7350" t="str">
            <v>00111117P.2</v>
          </cell>
        </row>
        <row r="7351">
          <cell r="K7351" t="str">
            <v>00111117P.2</v>
          </cell>
        </row>
        <row r="7352">
          <cell r="K7352" t="str">
            <v>00111117P.2</v>
          </cell>
        </row>
        <row r="7353">
          <cell r="K7353" t="str">
            <v>00111117P.2</v>
          </cell>
        </row>
        <row r="7354">
          <cell r="K7354" t="str">
            <v>00111117P.2</v>
          </cell>
        </row>
        <row r="7355">
          <cell r="K7355" t="str">
            <v>00111117P.2</v>
          </cell>
        </row>
        <row r="7356">
          <cell r="K7356" t="str">
            <v>00111117P.2</v>
          </cell>
        </row>
        <row r="7357">
          <cell r="K7357" t="str">
            <v>00111117P.2</v>
          </cell>
        </row>
        <row r="7358">
          <cell r="K7358" t="str">
            <v>00111117P.2</v>
          </cell>
        </row>
        <row r="7359">
          <cell r="K7359" t="str">
            <v>00111117P.2</v>
          </cell>
        </row>
        <row r="7360">
          <cell r="K7360" t="str">
            <v>00111117P.2</v>
          </cell>
        </row>
        <row r="7361">
          <cell r="K7361" t="str">
            <v>00111118P.2</v>
          </cell>
        </row>
        <row r="7362">
          <cell r="K7362" t="str">
            <v>00111118P.2</v>
          </cell>
        </row>
        <row r="7363">
          <cell r="K7363" t="str">
            <v>00111118P.2</v>
          </cell>
        </row>
        <row r="7364">
          <cell r="K7364" t="str">
            <v>00111118P.2</v>
          </cell>
        </row>
        <row r="7365">
          <cell r="K7365" t="str">
            <v>00111118P.2</v>
          </cell>
        </row>
        <row r="7366">
          <cell r="K7366" t="str">
            <v>00111118P.2</v>
          </cell>
        </row>
        <row r="7367">
          <cell r="K7367" t="str">
            <v>00111118P.2</v>
          </cell>
        </row>
        <row r="7368">
          <cell r="K7368" t="str">
            <v>00111118P.2</v>
          </cell>
        </row>
        <row r="7369">
          <cell r="K7369" t="str">
            <v>00111119P.2</v>
          </cell>
        </row>
        <row r="7370">
          <cell r="K7370" t="str">
            <v>00111119P.2</v>
          </cell>
        </row>
        <row r="7371">
          <cell r="K7371" t="str">
            <v>00111119P.2</v>
          </cell>
        </row>
        <row r="7372">
          <cell r="K7372" t="str">
            <v>00111119P.2</v>
          </cell>
        </row>
        <row r="7373">
          <cell r="K7373" t="str">
            <v>00111119P.2</v>
          </cell>
        </row>
        <row r="7374">
          <cell r="K7374" t="str">
            <v>00111120P.2</v>
          </cell>
        </row>
        <row r="7375">
          <cell r="K7375" t="str">
            <v>00111120P.2</v>
          </cell>
        </row>
        <row r="7376">
          <cell r="K7376" t="str">
            <v>00111120P.2</v>
          </cell>
        </row>
        <row r="7377">
          <cell r="K7377" t="str">
            <v>00111120P.2</v>
          </cell>
        </row>
        <row r="7378">
          <cell r="K7378" t="str">
            <v>00111122P.2</v>
          </cell>
        </row>
        <row r="7379">
          <cell r="K7379" t="str">
            <v>00111122P.2</v>
          </cell>
        </row>
        <row r="7380">
          <cell r="K7380" t="str">
            <v>00111122P.2</v>
          </cell>
        </row>
        <row r="7381">
          <cell r="K7381" t="str">
            <v>00111122P.2</v>
          </cell>
        </row>
        <row r="7382">
          <cell r="K7382" t="str">
            <v>00111122P.2</v>
          </cell>
        </row>
        <row r="7383">
          <cell r="K7383" t="str">
            <v>00111122P.2</v>
          </cell>
        </row>
        <row r="7384">
          <cell r="K7384" t="str">
            <v>00111122P.2</v>
          </cell>
        </row>
        <row r="7385">
          <cell r="K7385" t="str">
            <v>00111122P.2</v>
          </cell>
        </row>
        <row r="7386">
          <cell r="K7386" t="str">
            <v>00111122P.2</v>
          </cell>
        </row>
        <row r="7387">
          <cell r="K7387" t="str">
            <v>00111122P.2</v>
          </cell>
        </row>
        <row r="7388">
          <cell r="K7388" t="str">
            <v>00111122P.2</v>
          </cell>
        </row>
        <row r="7389">
          <cell r="K7389" t="str">
            <v>00111122P.2</v>
          </cell>
        </row>
        <row r="7390">
          <cell r="K7390" t="str">
            <v>00111125P.2</v>
          </cell>
        </row>
        <row r="7391">
          <cell r="K7391" t="str">
            <v>00111125P.2</v>
          </cell>
        </row>
        <row r="7392">
          <cell r="K7392" t="str">
            <v>00111125P.2</v>
          </cell>
        </row>
        <row r="7393">
          <cell r="K7393" t="str">
            <v>00111125P.2</v>
          </cell>
        </row>
        <row r="7394">
          <cell r="K7394" t="str">
            <v>00111125P.2</v>
          </cell>
        </row>
        <row r="7395">
          <cell r="K7395" t="str">
            <v>00111125P.2</v>
          </cell>
        </row>
        <row r="7396">
          <cell r="K7396" t="str">
            <v>00111125P.2</v>
          </cell>
        </row>
        <row r="7397">
          <cell r="K7397" t="str">
            <v>00111125P.2</v>
          </cell>
        </row>
        <row r="7398">
          <cell r="K7398" t="str">
            <v>00111125P.2</v>
          </cell>
        </row>
        <row r="7399">
          <cell r="K7399" t="str">
            <v>00111125P.2</v>
          </cell>
        </row>
        <row r="7400">
          <cell r="K7400" t="str">
            <v>00111125P.2</v>
          </cell>
        </row>
        <row r="7401">
          <cell r="K7401" t="str">
            <v>00111125P.2</v>
          </cell>
        </row>
        <row r="7402">
          <cell r="K7402" t="str">
            <v>00111125P.2</v>
          </cell>
        </row>
        <row r="7403">
          <cell r="K7403" t="str">
            <v>00111125P.2</v>
          </cell>
        </row>
        <row r="7404">
          <cell r="K7404" t="str">
            <v>00111125P.2</v>
          </cell>
        </row>
        <row r="7405">
          <cell r="K7405" t="str">
            <v>00111126P.2</v>
          </cell>
        </row>
        <row r="7406">
          <cell r="K7406" t="str">
            <v>00111126P.2</v>
          </cell>
        </row>
        <row r="7407">
          <cell r="K7407" t="str">
            <v>00111126P.2</v>
          </cell>
        </row>
        <row r="7408">
          <cell r="K7408" t="str">
            <v>00111126P.2</v>
          </cell>
        </row>
        <row r="7409">
          <cell r="K7409" t="str">
            <v>00111126P.2</v>
          </cell>
        </row>
        <row r="7410">
          <cell r="K7410" t="str">
            <v>00111126P.2</v>
          </cell>
        </row>
        <row r="7411">
          <cell r="K7411" t="str">
            <v>00111126P.2</v>
          </cell>
        </row>
        <row r="7412">
          <cell r="K7412" t="str">
            <v>00111126P.2</v>
          </cell>
        </row>
        <row r="7413">
          <cell r="K7413" t="str">
            <v>00111126P.2</v>
          </cell>
        </row>
        <row r="7414">
          <cell r="K7414" t="str">
            <v>00111126P.2</v>
          </cell>
        </row>
        <row r="7415">
          <cell r="K7415" t="str">
            <v>00111128P.2</v>
          </cell>
        </row>
        <row r="7416">
          <cell r="K7416" t="str">
            <v>00111128P.2</v>
          </cell>
        </row>
        <row r="7417">
          <cell r="K7417" t="str">
            <v>00111128P.2</v>
          </cell>
        </row>
        <row r="7418">
          <cell r="K7418" t="str">
            <v>00111128P.2</v>
          </cell>
        </row>
        <row r="7419">
          <cell r="K7419" t="str">
            <v>00111128P.2</v>
          </cell>
        </row>
        <row r="7420">
          <cell r="K7420" t="str">
            <v>00111128P.2</v>
          </cell>
        </row>
        <row r="7421">
          <cell r="K7421" t="str">
            <v>00111128P.2</v>
          </cell>
        </row>
        <row r="7422">
          <cell r="K7422" t="str">
            <v>00111128P.2</v>
          </cell>
        </row>
        <row r="7423">
          <cell r="K7423" t="str">
            <v>00111128P.2</v>
          </cell>
        </row>
        <row r="7424">
          <cell r="K7424" t="str">
            <v>00111128P.2</v>
          </cell>
        </row>
        <row r="7425">
          <cell r="K7425" t="str">
            <v>00111128P.2</v>
          </cell>
        </row>
        <row r="7426">
          <cell r="K7426" t="str">
            <v>00111128P.2</v>
          </cell>
        </row>
        <row r="7427">
          <cell r="K7427" t="str">
            <v>00111128P.2</v>
          </cell>
        </row>
        <row r="7428">
          <cell r="K7428" t="str">
            <v>00111128P.2</v>
          </cell>
        </row>
        <row r="7429">
          <cell r="K7429" t="str">
            <v>00111128P.2</v>
          </cell>
        </row>
        <row r="7430">
          <cell r="K7430" t="str">
            <v>00111128P.2</v>
          </cell>
        </row>
        <row r="7431">
          <cell r="K7431" t="str">
            <v>00111129P.2</v>
          </cell>
        </row>
        <row r="7432">
          <cell r="K7432" t="str">
            <v>00111129P.2</v>
          </cell>
        </row>
        <row r="7433">
          <cell r="K7433" t="str">
            <v>00111129P.2</v>
          </cell>
        </row>
        <row r="7434">
          <cell r="K7434" t="str">
            <v>00111129P.2</v>
          </cell>
        </row>
        <row r="7435">
          <cell r="K7435" t="str">
            <v>00111129P.2</v>
          </cell>
        </row>
        <row r="7436">
          <cell r="K7436" t="str">
            <v>00111129P.2</v>
          </cell>
        </row>
        <row r="7437">
          <cell r="K7437" t="str">
            <v>00111129P.2</v>
          </cell>
        </row>
        <row r="7438">
          <cell r="K7438" t="str">
            <v>00111129P.2</v>
          </cell>
        </row>
        <row r="7439">
          <cell r="K7439" t="str">
            <v>00111129P.2</v>
          </cell>
        </row>
        <row r="7440">
          <cell r="K7440" t="str">
            <v>00111130P.2</v>
          </cell>
        </row>
        <row r="7441">
          <cell r="K7441" t="str">
            <v>00111130P.2</v>
          </cell>
        </row>
        <row r="7442">
          <cell r="K7442" t="str">
            <v>00111130P.2</v>
          </cell>
        </row>
        <row r="7443">
          <cell r="K7443" t="str">
            <v>00111130P.2</v>
          </cell>
        </row>
        <row r="7444">
          <cell r="K7444" t="str">
            <v>00111130P.2</v>
          </cell>
        </row>
        <row r="7445">
          <cell r="K7445" t="str">
            <v>00111130P.2</v>
          </cell>
        </row>
        <row r="7446">
          <cell r="K7446" t="str">
            <v>00111130P.2</v>
          </cell>
        </row>
        <row r="7447">
          <cell r="K7447" t="str">
            <v>00111130P.2</v>
          </cell>
        </row>
        <row r="7448">
          <cell r="K7448" t="str">
            <v>00111130P.2</v>
          </cell>
        </row>
        <row r="7449">
          <cell r="K7449" t="str">
            <v>00111131P.2</v>
          </cell>
        </row>
        <row r="7450">
          <cell r="K7450" t="str">
            <v>00111131P.2</v>
          </cell>
        </row>
        <row r="7451">
          <cell r="K7451" t="str">
            <v>00111131P.2</v>
          </cell>
        </row>
        <row r="7452">
          <cell r="K7452" t="str">
            <v>00111131P.2</v>
          </cell>
        </row>
        <row r="7453">
          <cell r="K7453" t="str">
            <v>00111131P.2</v>
          </cell>
        </row>
        <row r="7454">
          <cell r="K7454" t="str">
            <v>00111131P.2</v>
          </cell>
        </row>
        <row r="7455">
          <cell r="K7455" t="str">
            <v>00111131P.2</v>
          </cell>
        </row>
        <row r="7456">
          <cell r="K7456" t="str">
            <v>00111131P.2</v>
          </cell>
        </row>
        <row r="7457">
          <cell r="K7457" t="str">
            <v>00111135P.2</v>
          </cell>
        </row>
        <row r="7458">
          <cell r="K7458" t="str">
            <v>00111135P.2</v>
          </cell>
        </row>
        <row r="7459">
          <cell r="K7459" t="str">
            <v>00111135P.2</v>
          </cell>
        </row>
        <row r="7460">
          <cell r="K7460" t="str">
            <v>00111135P.2</v>
          </cell>
        </row>
        <row r="7461">
          <cell r="K7461" t="str">
            <v>00111135P.2</v>
          </cell>
        </row>
        <row r="7462">
          <cell r="K7462" t="str">
            <v>00111135P.2</v>
          </cell>
        </row>
        <row r="7463">
          <cell r="K7463" t="str">
            <v>00111153P.2</v>
          </cell>
        </row>
        <row r="7464">
          <cell r="K7464" t="str">
            <v>00111153P.2</v>
          </cell>
        </row>
        <row r="7465">
          <cell r="K7465" t="str">
            <v>00111153P.2</v>
          </cell>
        </row>
        <row r="7466">
          <cell r="K7466" t="str">
            <v>00111153P.2</v>
          </cell>
        </row>
        <row r="7467">
          <cell r="K7467" t="str">
            <v>00111153P.2</v>
          </cell>
        </row>
        <row r="7468">
          <cell r="K7468" t="str">
            <v>00111143P.2</v>
          </cell>
        </row>
        <row r="7469">
          <cell r="K7469" t="str">
            <v>00111143P.2</v>
          </cell>
        </row>
        <row r="7470">
          <cell r="K7470" t="str">
            <v>00111143P.2</v>
          </cell>
        </row>
        <row r="7471">
          <cell r="K7471" t="str">
            <v>00111143P.2</v>
          </cell>
        </row>
        <row r="7472">
          <cell r="K7472" t="str">
            <v>00111143P.2</v>
          </cell>
        </row>
        <row r="7473">
          <cell r="K7473" t="str">
            <v>00111143P.2</v>
          </cell>
        </row>
        <row r="7474">
          <cell r="K7474" t="str">
            <v>00111150P.2</v>
          </cell>
        </row>
        <row r="7475">
          <cell r="K7475" t="str">
            <v>00111150P.2</v>
          </cell>
        </row>
        <row r="7476">
          <cell r="K7476" t="str">
            <v>00111150P.2</v>
          </cell>
        </row>
        <row r="7477">
          <cell r="K7477" t="str">
            <v>00111150P.2</v>
          </cell>
        </row>
        <row r="7478">
          <cell r="K7478" t="str">
            <v>00111150P.2</v>
          </cell>
        </row>
        <row r="7479">
          <cell r="K7479" t="str">
            <v>00111110P.2</v>
          </cell>
        </row>
        <row r="7480">
          <cell r="K7480" t="str">
            <v>00111110P.2</v>
          </cell>
        </row>
        <row r="7481">
          <cell r="K7481" t="str">
            <v>00111110P.2</v>
          </cell>
        </row>
        <row r="7482">
          <cell r="K7482" t="str">
            <v>00111110P.2</v>
          </cell>
        </row>
        <row r="7483">
          <cell r="K7483" t="str">
            <v>00111110P.2</v>
          </cell>
        </row>
        <row r="7484">
          <cell r="K7484" t="str">
            <v>00111110P.2</v>
          </cell>
        </row>
        <row r="7485">
          <cell r="K7485" t="str">
            <v>00111110P.2</v>
          </cell>
        </row>
        <row r="7486">
          <cell r="K7486" t="str">
            <v>00111110P.2</v>
          </cell>
        </row>
        <row r="7487">
          <cell r="K7487" t="str">
            <v>00111110P.2</v>
          </cell>
        </row>
        <row r="7488">
          <cell r="K7488" t="str">
            <v>00111110P.2</v>
          </cell>
        </row>
        <row r="7489">
          <cell r="K7489" t="str">
            <v>00111110P.2</v>
          </cell>
        </row>
        <row r="7490">
          <cell r="K7490" t="str">
            <v>00111110P.2</v>
          </cell>
        </row>
        <row r="7491">
          <cell r="K7491" t="str">
            <v>00111110P.2</v>
          </cell>
        </row>
        <row r="7492">
          <cell r="K7492" t="str">
            <v>00111110P.2</v>
          </cell>
        </row>
        <row r="7493">
          <cell r="K7493" t="str">
            <v>00111111P.2</v>
          </cell>
        </row>
        <row r="7494">
          <cell r="K7494" t="str">
            <v>00111111P.2</v>
          </cell>
        </row>
        <row r="7495">
          <cell r="K7495" t="str">
            <v>00111111P.2</v>
          </cell>
        </row>
        <row r="7496">
          <cell r="K7496" t="str">
            <v>00111111P.2</v>
          </cell>
        </row>
        <row r="7497">
          <cell r="K7497" t="str">
            <v>00111111P.2</v>
          </cell>
        </row>
        <row r="7498">
          <cell r="K7498" t="str">
            <v>00111111P.2</v>
          </cell>
        </row>
        <row r="7499">
          <cell r="K7499" t="str">
            <v>00111111P.2</v>
          </cell>
        </row>
        <row r="7500">
          <cell r="K7500" t="str">
            <v>00111111P.2</v>
          </cell>
        </row>
        <row r="7501">
          <cell r="K7501" t="str">
            <v>00111111P.2</v>
          </cell>
        </row>
        <row r="7502">
          <cell r="K7502" t="str">
            <v>00111111P.2</v>
          </cell>
        </row>
        <row r="7503">
          <cell r="K7503" t="str">
            <v>00111111P.2</v>
          </cell>
        </row>
        <row r="7504">
          <cell r="K7504" t="str">
            <v>00111112P.2</v>
          </cell>
        </row>
        <row r="7505">
          <cell r="K7505" t="str">
            <v>00111112P.2</v>
          </cell>
        </row>
        <row r="7506">
          <cell r="K7506" t="str">
            <v>00111112P.2</v>
          </cell>
        </row>
        <row r="7507">
          <cell r="K7507" t="str">
            <v>00111112P.2</v>
          </cell>
        </row>
        <row r="7508">
          <cell r="K7508" t="str">
            <v>00111112P.2</v>
          </cell>
        </row>
        <row r="7509">
          <cell r="K7509" t="str">
            <v>00111112P.2</v>
          </cell>
        </row>
        <row r="7510">
          <cell r="K7510" t="str">
            <v>00111112P.2</v>
          </cell>
        </row>
        <row r="7511">
          <cell r="K7511" t="str">
            <v>00111112P.2</v>
          </cell>
        </row>
        <row r="7512">
          <cell r="K7512" t="str">
            <v>00111112P.2</v>
          </cell>
        </row>
        <row r="7513">
          <cell r="K7513" t="str">
            <v>00111112P.2</v>
          </cell>
        </row>
        <row r="7514">
          <cell r="K7514" t="str">
            <v>00111113P.2</v>
          </cell>
        </row>
        <row r="7515">
          <cell r="K7515" t="str">
            <v>00111113P.2</v>
          </cell>
        </row>
        <row r="7516">
          <cell r="K7516" t="str">
            <v>00111113P.2</v>
          </cell>
        </row>
        <row r="7517">
          <cell r="K7517" t="str">
            <v>00111113P.2</v>
          </cell>
        </row>
        <row r="7518">
          <cell r="K7518" t="str">
            <v>00111113P.2</v>
          </cell>
        </row>
        <row r="7519">
          <cell r="K7519" t="str">
            <v>00111113P.2</v>
          </cell>
        </row>
        <row r="7520">
          <cell r="K7520" t="str">
            <v>00111113P.2</v>
          </cell>
        </row>
        <row r="7521">
          <cell r="K7521" t="str">
            <v>00111113P.2</v>
          </cell>
        </row>
        <row r="7522">
          <cell r="K7522" t="str">
            <v>00111113P.2</v>
          </cell>
        </row>
        <row r="7523">
          <cell r="K7523" t="str">
            <v>00111113P.2</v>
          </cell>
        </row>
        <row r="7524">
          <cell r="K7524" t="str">
            <v>00111113P.2</v>
          </cell>
        </row>
        <row r="7525">
          <cell r="K7525" t="str">
            <v>00111113P.2</v>
          </cell>
        </row>
        <row r="7526">
          <cell r="K7526" t="str">
            <v>00111113P.2</v>
          </cell>
        </row>
        <row r="7527">
          <cell r="K7527" t="str">
            <v>00111113P.2</v>
          </cell>
        </row>
        <row r="7528">
          <cell r="K7528" t="str">
            <v>00111113P.2</v>
          </cell>
        </row>
        <row r="7529">
          <cell r="K7529" t="str">
            <v>00111114P.2</v>
          </cell>
        </row>
        <row r="7530">
          <cell r="K7530" t="str">
            <v>00111114P.2</v>
          </cell>
        </row>
        <row r="7531">
          <cell r="K7531" t="str">
            <v>00111114P.2</v>
          </cell>
        </row>
        <row r="7532">
          <cell r="K7532" t="str">
            <v>00111114P.2</v>
          </cell>
        </row>
        <row r="7533">
          <cell r="K7533" t="str">
            <v>00111114P.2</v>
          </cell>
        </row>
        <row r="7534">
          <cell r="K7534" t="str">
            <v>00111114P.2</v>
          </cell>
        </row>
        <row r="7535">
          <cell r="K7535" t="str">
            <v>00111115P.2</v>
          </cell>
        </row>
        <row r="7536">
          <cell r="K7536" t="str">
            <v>00111115P.2</v>
          </cell>
        </row>
        <row r="7537">
          <cell r="K7537" t="str">
            <v>00111115P.2</v>
          </cell>
        </row>
        <row r="7538">
          <cell r="K7538" t="str">
            <v>00111115P.2</v>
          </cell>
        </row>
        <row r="7539">
          <cell r="K7539" t="str">
            <v>00111115P.2</v>
          </cell>
        </row>
        <row r="7540">
          <cell r="K7540" t="str">
            <v>00111115P.2</v>
          </cell>
        </row>
        <row r="7541">
          <cell r="K7541" t="str">
            <v>00111115P.2</v>
          </cell>
        </row>
        <row r="7542">
          <cell r="K7542" t="str">
            <v>00111115P.2</v>
          </cell>
        </row>
        <row r="7543">
          <cell r="K7543" t="str">
            <v>00111115P.2</v>
          </cell>
        </row>
        <row r="7544">
          <cell r="K7544" t="str">
            <v>00111116P.2</v>
          </cell>
        </row>
        <row r="7545">
          <cell r="K7545" t="str">
            <v>00111116P.2</v>
          </cell>
        </row>
        <row r="7546">
          <cell r="K7546" t="str">
            <v>00111116P.2</v>
          </cell>
        </row>
        <row r="7547">
          <cell r="K7547" t="str">
            <v>00111116P.2</v>
          </cell>
        </row>
        <row r="7548">
          <cell r="K7548" t="str">
            <v>00111116P.2</v>
          </cell>
        </row>
        <row r="7549">
          <cell r="K7549" t="str">
            <v>00111116P.2</v>
          </cell>
        </row>
        <row r="7550">
          <cell r="K7550" t="str">
            <v>00111116P.2</v>
          </cell>
        </row>
        <row r="7551">
          <cell r="K7551" t="str">
            <v>00111116P.2</v>
          </cell>
        </row>
        <row r="7552">
          <cell r="K7552" t="str">
            <v>00111116P.2</v>
          </cell>
        </row>
        <row r="7553">
          <cell r="K7553" t="str">
            <v>00111116P.2</v>
          </cell>
        </row>
        <row r="7554">
          <cell r="K7554" t="str">
            <v>00111116P.2</v>
          </cell>
        </row>
        <row r="7555">
          <cell r="K7555" t="str">
            <v>00111116P.2</v>
          </cell>
        </row>
        <row r="7556">
          <cell r="K7556" t="str">
            <v>00111116P.2</v>
          </cell>
        </row>
        <row r="7557">
          <cell r="K7557" t="str">
            <v>00111116P.2</v>
          </cell>
        </row>
        <row r="7558">
          <cell r="K7558" t="str">
            <v>00111117P.2</v>
          </cell>
        </row>
        <row r="7559">
          <cell r="K7559" t="str">
            <v>00111117P.2</v>
          </cell>
        </row>
        <row r="7560">
          <cell r="K7560" t="str">
            <v>00111117P.2</v>
          </cell>
        </row>
        <row r="7561">
          <cell r="K7561" t="str">
            <v>00111117P.2</v>
          </cell>
        </row>
        <row r="7562">
          <cell r="K7562" t="str">
            <v>00111117P.2</v>
          </cell>
        </row>
        <row r="7563">
          <cell r="K7563" t="str">
            <v>00111117P.2</v>
          </cell>
        </row>
        <row r="7564">
          <cell r="K7564" t="str">
            <v>00111117P.2</v>
          </cell>
        </row>
        <row r="7565">
          <cell r="K7565" t="str">
            <v>00111117P.2</v>
          </cell>
        </row>
        <row r="7566">
          <cell r="K7566" t="str">
            <v>00111117P.2</v>
          </cell>
        </row>
        <row r="7567">
          <cell r="K7567" t="str">
            <v>00111117P.2</v>
          </cell>
        </row>
        <row r="7568">
          <cell r="K7568" t="str">
            <v>00111117P.2</v>
          </cell>
        </row>
        <row r="7569">
          <cell r="K7569" t="str">
            <v>00111117P.2</v>
          </cell>
        </row>
        <row r="7570">
          <cell r="K7570" t="str">
            <v>00111117P.2</v>
          </cell>
        </row>
        <row r="7571">
          <cell r="K7571" t="str">
            <v>00111117P.2</v>
          </cell>
        </row>
        <row r="7572">
          <cell r="K7572" t="str">
            <v>00111117P.2</v>
          </cell>
        </row>
        <row r="7573">
          <cell r="K7573" t="str">
            <v>00111117P.2</v>
          </cell>
        </row>
        <row r="7574">
          <cell r="K7574" t="str">
            <v>00111117P.2</v>
          </cell>
        </row>
        <row r="7575">
          <cell r="K7575" t="str">
            <v>00111117P.2</v>
          </cell>
        </row>
        <row r="7576">
          <cell r="K7576" t="str">
            <v>00111117P.2</v>
          </cell>
        </row>
        <row r="7577">
          <cell r="K7577" t="str">
            <v>00111117P.2</v>
          </cell>
        </row>
        <row r="7578">
          <cell r="K7578" t="str">
            <v>00111118P.2</v>
          </cell>
        </row>
        <row r="7579">
          <cell r="K7579" t="str">
            <v>00111118P.2</v>
          </cell>
        </row>
        <row r="7580">
          <cell r="K7580" t="str">
            <v>00111118P.2</v>
          </cell>
        </row>
        <row r="7581">
          <cell r="K7581" t="str">
            <v>00111118P.2</v>
          </cell>
        </row>
        <row r="7582">
          <cell r="K7582" t="str">
            <v>00111118P.2</v>
          </cell>
        </row>
        <row r="7583">
          <cell r="K7583" t="str">
            <v>00111118P.2</v>
          </cell>
        </row>
        <row r="7584">
          <cell r="K7584" t="str">
            <v>00111118P.2</v>
          </cell>
        </row>
        <row r="7585">
          <cell r="K7585" t="str">
            <v>00111119P.2</v>
          </cell>
        </row>
        <row r="7586">
          <cell r="K7586" t="str">
            <v>00111119P.2</v>
          </cell>
        </row>
        <row r="7587">
          <cell r="K7587" t="str">
            <v>00111119P.2</v>
          </cell>
        </row>
        <row r="7588">
          <cell r="K7588" t="str">
            <v>00111119P.2</v>
          </cell>
        </row>
        <row r="7589">
          <cell r="K7589" t="str">
            <v>00111119P.2</v>
          </cell>
        </row>
        <row r="7590">
          <cell r="K7590" t="str">
            <v>00111119P.2</v>
          </cell>
        </row>
        <row r="7591">
          <cell r="K7591" t="str">
            <v>00111120P.2</v>
          </cell>
        </row>
        <row r="7592">
          <cell r="K7592" t="str">
            <v>00111120P.2</v>
          </cell>
        </row>
        <row r="7593">
          <cell r="K7593" t="str">
            <v>00111120P.2</v>
          </cell>
        </row>
        <row r="7594">
          <cell r="K7594" t="str">
            <v>00111120P.2</v>
          </cell>
        </row>
        <row r="7595">
          <cell r="K7595" t="str">
            <v>00111120P.2</v>
          </cell>
        </row>
        <row r="7596">
          <cell r="K7596" t="str">
            <v>00111120P.2</v>
          </cell>
        </row>
        <row r="7597">
          <cell r="K7597" t="str">
            <v>00111120P.2</v>
          </cell>
        </row>
        <row r="7598">
          <cell r="K7598" t="str">
            <v>00111121P.2</v>
          </cell>
        </row>
        <row r="7599">
          <cell r="K7599" t="str">
            <v>00111121P.2</v>
          </cell>
        </row>
        <row r="7600">
          <cell r="K7600" t="str">
            <v>00111121P.2</v>
          </cell>
        </row>
        <row r="7601">
          <cell r="K7601" t="str">
            <v>00111121P.2</v>
          </cell>
        </row>
        <row r="7602">
          <cell r="K7602" t="str">
            <v>00111121P.2</v>
          </cell>
        </row>
        <row r="7603">
          <cell r="K7603" t="str">
            <v>00111121P.2</v>
          </cell>
        </row>
        <row r="7604">
          <cell r="K7604" t="str">
            <v>00111121P.2</v>
          </cell>
        </row>
        <row r="7605">
          <cell r="K7605" t="str">
            <v>00111121P.2</v>
          </cell>
        </row>
        <row r="7606">
          <cell r="K7606" t="str">
            <v>00111121P.2</v>
          </cell>
        </row>
        <row r="7607">
          <cell r="K7607" t="str">
            <v>00111121P.2</v>
          </cell>
        </row>
        <row r="7608">
          <cell r="K7608" t="str">
            <v>00111121P.2</v>
          </cell>
        </row>
        <row r="7609">
          <cell r="K7609" t="str">
            <v>00111122P.2</v>
          </cell>
        </row>
        <row r="7610">
          <cell r="K7610" t="str">
            <v>00111122P.2</v>
          </cell>
        </row>
        <row r="7611">
          <cell r="K7611" t="str">
            <v>00111122P.2</v>
          </cell>
        </row>
        <row r="7612">
          <cell r="K7612" t="str">
            <v>00111122P.2</v>
          </cell>
        </row>
        <row r="7613">
          <cell r="K7613" t="str">
            <v>00111122P.2</v>
          </cell>
        </row>
        <row r="7614">
          <cell r="K7614" t="str">
            <v>00111122P.2</v>
          </cell>
        </row>
        <row r="7615">
          <cell r="K7615" t="str">
            <v>00111122P.2</v>
          </cell>
        </row>
        <row r="7616">
          <cell r="K7616" t="str">
            <v>00111122P.2</v>
          </cell>
        </row>
        <row r="7617">
          <cell r="K7617" t="str">
            <v>00111122P.2</v>
          </cell>
        </row>
        <row r="7618">
          <cell r="K7618" t="str">
            <v>00111122P.2</v>
          </cell>
        </row>
        <row r="7619">
          <cell r="K7619" t="str">
            <v>00111122P.2</v>
          </cell>
        </row>
        <row r="7620">
          <cell r="K7620" t="str">
            <v>00111122P.2</v>
          </cell>
        </row>
        <row r="7621">
          <cell r="K7621" t="str">
            <v>00111123P.2</v>
          </cell>
        </row>
        <row r="7622">
          <cell r="K7622" t="str">
            <v>00111123P.2</v>
          </cell>
        </row>
        <row r="7623">
          <cell r="K7623" t="str">
            <v>00111123P.2</v>
          </cell>
        </row>
        <row r="7624">
          <cell r="K7624" t="str">
            <v>00111123P.2</v>
          </cell>
        </row>
        <row r="7625">
          <cell r="K7625" t="str">
            <v>00111123P.2</v>
          </cell>
        </row>
        <row r="7626">
          <cell r="K7626" t="str">
            <v>00111123P.2</v>
          </cell>
        </row>
        <row r="7627">
          <cell r="K7627" t="str">
            <v>00111123P.2</v>
          </cell>
        </row>
        <row r="7628">
          <cell r="K7628" t="str">
            <v>00111123P.2</v>
          </cell>
        </row>
        <row r="7629">
          <cell r="K7629" t="str">
            <v>00111124P.2</v>
          </cell>
        </row>
        <row r="7630">
          <cell r="K7630" t="str">
            <v>00111124P.2</v>
          </cell>
        </row>
        <row r="7631">
          <cell r="K7631" t="str">
            <v>00111124P.2</v>
          </cell>
        </row>
        <row r="7632">
          <cell r="K7632" t="str">
            <v>00111124P.2</v>
          </cell>
        </row>
        <row r="7633">
          <cell r="K7633" t="str">
            <v>00111124P.2</v>
          </cell>
        </row>
        <row r="7634">
          <cell r="K7634" t="str">
            <v>00111124P.2</v>
          </cell>
        </row>
        <row r="7635">
          <cell r="K7635" t="str">
            <v>00111124P.2</v>
          </cell>
        </row>
        <row r="7636">
          <cell r="K7636" t="str">
            <v>00111124P.2</v>
          </cell>
        </row>
        <row r="7637">
          <cell r="K7637" t="str">
            <v>00111124P.2</v>
          </cell>
        </row>
        <row r="7638">
          <cell r="K7638" t="str">
            <v>00111124P.2</v>
          </cell>
        </row>
        <row r="7639">
          <cell r="K7639" t="str">
            <v>00111124P.2</v>
          </cell>
        </row>
        <row r="7640">
          <cell r="K7640" t="str">
            <v>00111125P.2</v>
          </cell>
        </row>
        <row r="7641">
          <cell r="K7641" t="str">
            <v>00111125P.2</v>
          </cell>
        </row>
        <row r="7642">
          <cell r="K7642" t="str">
            <v>00111125P.2</v>
          </cell>
        </row>
        <row r="7643">
          <cell r="K7643" t="str">
            <v>00111125P.2</v>
          </cell>
        </row>
        <row r="7644">
          <cell r="K7644" t="str">
            <v>00111125P.2</v>
          </cell>
        </row>
        <row r="7645">
          <cell r="K7645" t="str">
            <v>00111125P.2</v>
          </cell>
        </row>
        <row r="7646">
          <cell r="K7646" t="str">
            <v>00111125P.2</v>
          </cell>
        </row>
        <row r="7647">
          <cell r="K7647" t="str">
            <v>00111125P.2</v>
          </cell>
        </row>
        <row r="7648">
          <cell r="K7648" t="str">
            <v>00111125P.2</v>
          </cell>
        </row>
        <row r="7649">
          <cell r="K7649" t="str">
            <v>00111125P.2</v>
          </cell>
        </row>
        <row r="7650">
          <cell r="K7650" t="str">
            <v>00111125P.2</v>
          </cell>
        </row>
        <row r="7651">
          <cell r="K7651" t="str">
            <v>00111125P.2</v>
          </cell>
        </row>
        <row r="7652">
          <cell r="K7652" t="str">
            <v>00111125P.2</v>
          </cell>
        </row>
        <row r="7653">
          <cell r="K7653" t="str">
            <v>00111126P.2</v>
          </cell>
        </row>
        <row r="7654">
          <cell r="K7654" t="str">
            <v>00111126P.2</v>
          </cell>
        </row>
        <row r="7655">
          <cell r="K7655" t="str">
            <v>00111126P.2</v>
          </cell>
        </row>
        <row r="7656">
          <cell r="K7656" t="str">
            <v>00111126P.2</v>
          </cell>
        </row>
        <row r="7657">
          <cell r="K7657" t="str">
            <v>00111126P.2</v>
          </cell>
        </row>
        <row r="7658">
          <cell r="K7658" t="str">
            <v>00111126P.2</v>
          </cell>
        </row>
        <row r="7659">
          <cell r="K7659" t="str">
            <v>00111126P.2</v>
          </cell>
        </row>
        <row r="7660">
          <cell r="K7660" t="str">
            <v>00111127P.2</v>
          </cell>
        </row>
        <row r="7661">
          <cell r="K7661" t="str">
            <v>00111127P.2</v>
          </cell>
        </row>
        <row r="7662">
          <cell r="K7662" t="str">
            <v>00111127P.2</v>
          </cell>
        </row>
        <row r="7663">
          <cell r="K7663" t="str">
            <v>00111127P.2</v>
          </cell>
        </row>
        <row r="7664">
          <cell r="K7664" t="str">
            <v>00111127P.2</v>
          </cell>
        </row>
        <row r="7665">
          <cell r="K7665" t="str">
            <v>00111127P.2</v>
          </cell>
        </row>
        <row r="7666">
          <cell r="K7666" t="str">
            <v>00111127P.2</v>
          </cell>
        </row>
        <row r="7667">
          <cell r="K7667" t="str">
            <v>00111127P.2</v>
          </cell>
        </row>
        <row r="7668">
          <cell r="K7668" t="str">
            <v>00111128P.2</v>
          </cell>
        </row>
        <row r="7669">
          <cell r="K7669" t="str">
            <v>00111128P.2</v>
          </cell>
        </row>
        <row r="7670">
          <cell r="K7670" t="str">
            <v>00111128P.2</v>
          </cell>
        </row>
        <row r="7671">
          <cell r="K7671" t="str">
            <v>00111128P.2</v>
          </cell>
        </row>
        <row r="7672">
          <cell r="K7672" t="str">
            <v>00111128P.2</v>
          </cell>
        </row>
        <row r="7673">
          <cell r="K7673" t="str">
            <v>00111128P.2</v>
          </cell>
        </row>
        <row r="7674">
          <cell r="K7674" t="str">
            <v>00111128P.2</v>
          </cell>
        </row>
        <row r="7675">
          <cell r="K7675" t="str">
            <v>00111128P.2</v>
          </cell>
        </row>
        <row r="7676">
          <cell r="K7676" t="str">
            <v>00111128P.2</v>
          </cell>
        </row>
        <row r="7677">
          <cell r="K7677" t="str">
            <v>00111128P.2</v>
          </cell>
        </row>
        <row r="7678">
          <cell r="K7678" t="str">
            <v>00111128P.2</v>
          </cell>
        </row>
        <row r="7679">
          <cell r="K7679" t="str">
            <v>00111128P.2</v>
          </cell>
        </row>
        <row r="7680">
          <cell r="K7680" t="str">
            <v>00111128P.2</v>
          </cell>
        </row>
        <row r="7681">
          <cell r="K7681" t="str">
            <v>00111128P.2</v>
          </cell>
        </row>
        <row r="7682">
          <cell r="K7682" t="str">
            <v>00111128P.2</v>
          </cell>
        </row>
        <row r="7683">
          <cell r="K7683" t="str">
            <v>00111128P.2</v>
          </cell>
        </row>
        <row r="7684">
          <cell r="K7684" t="str">
            <v>00111128P.2</v>
          </cell>
        </row>
        <row r="7685">
          <cell r="K7685" t="str">
            <v>00111129P.2</v>
          </cell>
        </row>
        <row r="7686">
          <cell r="K7686" t="str">
            <v>00111129P.2</v>
          </cell>
        </row>
        <row r="7687">
          <cell r="K7687" t="str">
            <v>00111129P.2</v>
          </cell>
        </row>
        <row r="7688">
          <cell r="K7688" t="str">
            <v>00111129P.2</v>
          </cell>
        </row>
        <row r="7689">
          <cell r="K7689" t="str">
            <v>00111129P.2</v>
          </cell>
        </row>
        <row r="7690">
          <cell r="K7690" t="str">
            <v>00111129P.2</v>
          </cell>
        </row>
        <row r="7691">
          <cell r="K7691" t="str">
            <v>00111129P.2</v>
          </cell>
        </row>
        <row r="7692">
          <cell r="K7692" t="str">
            <v>00111129P.2</v>
          </cell>
        </row>
        <row r="7693">
          <cell r="K7693" t="str">
            <v>00111129P.2</v>
          </cell>
        </row>
        <row r="7694">
          <cell r="K7694" t="str">
            <v>00111129P.2</v>
          </cell>
        </row>
        <row r="7695">
          <cell r="K7695" t="str">
            <v>00111129P.2</v>
          </cell>
        </row>
        <row r="7696">
          <cell r="K7696" t="str">
            <v>00111129P.2</v>
          </cell>
        </row>
        <row r="7697">
          <cell r="K7697" t="str">
            <v>00111129P.2</v>
          </cell>
        </row>
        <row r="7698">
          <cell r="K7698" t="str">
            <v>00111129P.2</v>
          </cell>
        </row>
        <row r="7699">
          <cell r="K7699" t="str">
            <v>00111129P.2</v>
          </cell>
        </row>
        <row r="7700">
          <cell r="K7700" t="str">
            <v>00111129P.2</v>
          </cell>
        </row>
        <row r="7701">
          <cell r="K7701" t="str">
            <v>00111129P.2</v>
          </cell>
        </row>
        <row r="7702">
          <cell r="K7702" t="str">
            <v>00111130P.2</v>
          </cell>
        </row>
        <row r="7703">
          <cell r="K7703" t="str">
            <v>00111130P.2</v>
          </cell>
        </row>
        <row r="7704">
          <cell r="K7704" t="str">
            <v>00111130P.2</v>
          </cell>
        </row>
        <row r="7705">
          <cell r="K7705" t="str">
            <v>00111130P.2</v>
          </cell>
        </row>
        <row r="7706">
          <cell r="K7706" t="str">
            <v>00111130P.2</v>
          </cell>
        </row>
        <row r="7707">
          <cell r="K7707" t="str">
            <v>00111130P.2</v>
          </cell>
        </row>
        <row r="7708">
          <cell r="K7708" t="str">
            <v>00111130P.2</v>
          </cell>
        </row>
        <row r="7709">
          <cell r="K7709" t="str">
            <v>00111131P.2</v>
          </cell>
        </row>
        <row r="7710">
          <cell r="K7710" t="str">
            <v>00111131P.2</v>
          </cell>
        </row>
        <row r="7711">
          <cell r="K7711" t="str">
            <v>00111131P.2</v>
          </cell>
        </row>
        <row r="7712">
          <cell r="K7712" t="str">
            <v>00111131P.2</v>
          </cell>
        </row>
        <row r="7713">
          <cell r="K7713" t="str">
            <v>00111131P.2</v>
          </cell>
        </row>
        <row r="7714">
          <cell r="K7714" t="str">
            <v>00111131P.2</v>
          </cell>
        </row>
        <row r="7715">
          <cell r="K7715" t="str">
            <v>00111131P.2</v>
          </cell>
        </row>
        <row r="7716">
          <cell r="K7716" t="str">
            <v>00111132P.2</v>
          </cell>
        </row>
        <row r="7717">
          <cell r="K7717" t="str">
            <v>00111132P.2</v>
          </cell>
        </row>
        <row r="7718">
          <cell r="K7718" t="str">
            <v>00111132P.2</v>
          </cell>
        </row>
        <row r="7719">
          <cell r="K7719" t="str">
            <v>00111132P.2</v>
          </cell>
        </row>
        <row r="7720">
          <cell r="K7720" t="str">
            <v>00111132P.2</v>
          </cell>
        </row>
        <row r="7721">
          <cell r="K7721" t="str">
            <v>00111132P.2</v>
          </cell>
        </row>
        <row r="7722">
          <cell r="K7722" t="str">
            <v>00111132P.2</v>
          </cell>
        </row>
        <row r="7723">
          <cell r="K7723" t="str">
            <v>00111132P.2</v>
          </cell>
        </row>
        <row r="7724">
          <cell r="K7724" t="str">
            <v>00111132P.2</v>
          </cell>
        </row>
        <row r="7725">
          <cell r="K7725" t="str">
            <v>00111132P.2</v>
          </cell>
        </row>
        <row r="7726">
          <cell r="K7726" t="str">
            <v>00111132P.2</v>
          </cell>
        </row>
        <row r="7727">
          <cell r="K7727" t="str">
            <v>00111132P.2</v>
          </cell>
        </row>
        <row r="7728">
          <cell r="K7728" t="str">
            <v>00111133P.2</v>
          </cell>
        </row>
        <row r="7729">
          <cell r="K7729" t="str">
            <v>00111133P.2</v>
          </cell>
        </row>
        <row r="7730">
          <cell r="K7730" t="str">
            <v>00111133P.2</v>
          </cell>
        </row>
        <row r="7731">
          <cell r="K7731" t="str">
            <v>00111133P.2</v>
          </cell>
        </row>
        <row r="7732">
          <cell r="K7732" t="str">
            <v>00111133P.2</v>
          </cell>
        </row>
        <row r="7733">
          <cell r="K7733" t="str">
            <v>00111133P.2</v>
          </cell>
        </row>
        <row r="7734">
          <cell r="K7734" t="str">
            <v>00111133P.2</v>
          </cell>
        </row>
        <row r="7735">
          <cell r="K7735" t="str">
            <v>00111133P.2</v>
          </cell>
        </row>
        <row r="7736">
          <cell r="K7736" t="str">
            <v>00111133P.2</v>
          </cell>
        </row>
        <row r="7737">
          <cell r="K7737" t="str">
            <v>00111133P.2</v>
          </cell>
        </row>
        <row r="7738">
          <cell r="K7738" t="str">
            <v>00111133P.2</v>
          </cell>
        </row>
        <row r="7739">
          <cell r="K7739" t="str">
            <v>00111133P.2</v>
          </cell>
        </row>
        <row r="7740">
          <cell r="K7740" t="str">
            <v>00111133P.2</v>
          </cell>
        </row>
        <row r="7741">
          <cell r="K7741" t="str">
            <v>00111133P.2</v>
          </cell>
        </row>
        <row r="7742">
          <cell r="K7742" t="str">
            <v>00111133P.2</v>
          </cell>
        </row>
        <row r="7743">
          <cell r="K7743" t="str">
            <v>00111133P.2</v>
          </cell>
        </row>
        <row r="7744">
          <cell r="K7744" t="str">
            <v>00111133P.2</v>
          </cell>
        </row>
        <row r="7745">
          <cell r="K7745" t="str">
            <v>00111133P.2</v>
          </cell>
        </row>
        <row r="7746">
          <cell r="K7746" t="str">
            <v>00111133P.2</v>
          </cell>
        </row>
        <row r="7747">
          <cell r="K7747" t="str">
            <v>00111134P.2</v>
          </cell>
        </row>
        <row r="7748">
          <cell r="K7748" t="str">
            <v>00111134P.2</v>
          </cell>
        </row>
        <row r="7749">
          <cell r="K7749" t="str">
            <v>00111134P.2</v>
          </cell>
        </row>
        <row r="7750">
          <cell r="K7750" t="str">
            <v>00111134P.2</v>
          </cell>
        </row>
        <row r="7751">
          <cell r="K7751" t="str">
            <v>00111134P.2</v>
          </cell>
        </row>
        <row r="7752">
          <cell r="K7752" t="str">
            <v>00111134P.2</v>
          </cell>
        </row>
        <row r="7753">
          <cell r="K7753" t="str">
            <v>00111134P.2</v>
          </cell>
        </row>
        <row r="7754">
          <cell r="K7754" t="str">
            <v>00111134P.2</v>
          </cell>
        </row>
        <row r="7755">
          <cell r="K7755" t="str">
            <v>00111134P.2</v>
          </cell>
        </row>
        <row r="7756">
          <cell r="K7756" t="str">
            <v>00111134P.2</v>
          </cell>
        </row>
        <row r="7757">
          <cell r="K7757" t="str">
            <v>00111134P.2</v>
          </cell>
        </row>
        <row r="7758">
          <cell r="K7758" t="str">
            <v>00111135P.2</v>
          </cell>
        </row>
        <row r="7759">
          <cell r="K7759" t="str">
            <v>00111135P.2</v>
          </cell>
        </row>
        <row r="7760">
          <cell r="K7760" t="str">
            <v>00111135P.2</v>
          </cell>
        </row>
        <row r="7761">
          <cell r="K7761" t="str">
            <v>00111135P.2</v>
          </cell>
        </row>
        <row r="7762">
          <cell r="K7762" t="str">
            <v>00111135P.2</v>
          </cell>
        </row>
        <row r="7763">
          <cell r="K7763" t="str">
            <v>00111135P.2</v>
          </cell>
        </row>
        <row r="7764">
          <cell r="K7764" t="str">
            <v>00111135P.2</v>
          </cell>
        </row>
        <row r="7765">
          <cell r="K7765" t="str">
            <v>00111135P.2</v>
          </cell>
        </row>
        <row r="7766">
          <cell r="K7766" t="str">
            <v>00111135P.2</v>
          </cell>
        </row>
        <row r="7767">
          <cell r="K7767" t="str">
            <v>00111135P.2</v>
          </cell>
        </row>
        <row r="7768">
          <cell r="K7768" t="str">
            <v>00111136P.2</v>
          </cell>
        </row>
        <row r="7769">
          <cell r="K7769" t="str">
            <v>00111136P.2</v>
          </cell>
        </row>
        <row r="7770">
          <cell r="K7770" t="str">
            <v>00111136P.2</v>
          </cell>
        </row>
        <row r="7771">
          <cell r="K7771" t="str">
            <v>00111136P.2</v>
          </cell>
        </row>
        <row r="7772">
          <cell r="K7772" t="str">
            <v>00111136P.2</v>
          </cell>
        </row>
        <row r="7773">
          <cell r="K7773" t="str">
            <v>00111136P.2</v>
          </cell>
        </row>
        <row r="7774">
          <cell r="K7774" t="str">
            <v>00111136P.2</v>
          </cell>
        </row>
        <row r="7775">
          <cell r="K7775" t="str">
            <v>00111136P.2</v>
          </cell>
        </row>
        <row r="7776">
          <cell r="K7776" t="str">
            <v>00111136P.2</v>
          </cell>
        </row>
        <row r="7777">
          <cell r="K7777" t="str">
            <v>00111136P.2</v>
          </cell>
        </row>
        <row r="7778">
          <cell r="K7778" t="str">
            <v>00111136P.2</v>
          </cell>
        </row>
        <row r="7779">
          <cell r="K7779" t="str">
            <v>00111136P.2</v>
          </cell>
        </row>
        <row r="7780">
          <cell r="K7780" t="str">
            <v>00111136P.2</v>
          </cell>
        </row>
        <row r="7781">
          <cell r="K7781" t="str">
            <v>00111136P.2</v>
          </cell>
        </row>
        <row r="7782">
          <cell r="K7782" t="str">
            <v>00111136P.2</v>
          </cell>
        </row>
        <row r="7783">
          <cell r="K7783" t="str">
            <v>00111153P.2</v>
          </cell>
        </row>
        <row r="7784">
          <cell r="K7784" t="str">
            <v>00111153P.2</v>
          </cell>
        </row>
        <row r="7785">
          <cell r="K7785" t="str">
            <v>00111153P.2</v>
          </cell>
        </row>
        <row r="7786">
          <cell r="K7786" t="str">
            <v>00111152P.2</v>
          </cell>
        </row>
        <row r="7787">
          <cell r="K7787" t="str">
            <v>00111138P.2</v>
          </cell>
        </row>
        <row r="7788">
          <cell r="K7788" t="str">
            <v>00111142P.2</v>
          </cell>
        </row>
        <row r="7789">
          <cell r="K7789" t="str">
            <v>00111142P.2</v>
          </cell>
        </row>
        <row r="7790">
          <cell r="K7790" t="str">
            <v>00111142P.2</v>
          </cell>
        </row>
        <row r="7791">
          <cell r="K7791" t="str">
            <v>00111142P.2</v>
          </cell>
        </row>
        <row r="7792">
          <cell r="K7792" t="str">
            <v>00111142P.2</v>
          </cell>
        </row>
        <row r="7793">
          <cell r="K7793" t="str">
            <v>00111142P.2</v>
          </cell>
        </row>
        <row r="7794">
          <cell r="K7794" t="str">
            <v>00111142P.2</v>
          </cell>
        </row>
        <row r="7795">
          <cell r="K7795" t="str">
            <v>00111141P.2</v>
          </cell>
        </row>
        <row r="7796">
          <cell r="K7796" t="str">
            <v>00111141P.2</v>
          </cell>
        </row>
        <row r="7797">
          <cell r="K7797" t="str">
            <v>00111141P.2</v>
          </cell>
        </row>
        <row r="7798">
          <cell r="K7798" t="str">
            <v>00111141P.2</v>
          </cell>
        </row>
        <row r="7799">
          <cell r="K7799" t="str">
            <v>00111141P.2</v>
          </cell>
        </row>
        <row r="7800">
          <cell r="K7800" t="str">
            <v>00111141P.2</v>
          </cell>
        </row>
        <row r="7801">
          <cell r="K7801" t="str">
            <v>00111141P.2</v>
          </cell>
        </row>
        <row r="7802">
          <cell r="K7802" t="str">
            <v>00111141P.2</v>
          </cell>
        </row>
        <row r="7803">
          <cell r="K7803" t="str">
            <v>00111141P.2</v>
          </cell>
        </row>
        <row r="7804">
          <cell r="K7804" t="str">
            <v>00111106P.2</v>
          </cell>
        </row>
        <row r="7805">
          <cell r="K7805" t="str">
            <v>00111106P.2</v>
          </cell>
        </row>
        <row r="7806">
          <cell r="K7806" t="str">
            <v>00111106P.2</v>
          </cell>
        </row>
        <row r="7807">
          <cell r="K7807" t="str">
            <v>00111107P.2</v>
          </cell>
        </row>
        <row r="7808">
          <cell r="K7808" t="str">
            <v>00111107P.2</v>
          </cell>
        </row>
        <row r="7809">
          <cell r="K7809" t="str">
            <v>00111114P.2</v>
          </cell>
        </row>
        <row r="7810">
          <cell r="K7810" t="str">
            <v>00111114P.2</v>
          </cell>
        </row>
        <row r="7811">
          <cell r="K7811" t="str">
            <v>00111114P.2</v>
          </cell>
        </row>
        <row r="7812">
          <cell r="K7812" t="str">
            <v>00111114P.2</v>
          </cell>
        </row>
        <row r="7813">
          <cell r="K7813" t="str">
            <v>00111114P.2</v>
          </cell>
        </row>
        <row r="7814">
          <cell r="K7814" t="str">
            <v>00111128P.2</v>
          </cell>
        </row>
        <row r="7815">
          <cell r="K7815" t="str">
            <v>00111128P.2</v>
          </cell>
        </row>
        <row r="7816">
          <cell r="K7816" t="str">
            <v>00111128P.2</v>
          </cell>
        </row>
        <row r="7817">
          <cell r="K7817" t="str">
            <v>00111128P.2</v>
          </cell>
        </row>
        <row r="7818">
          <cell r="K7818" t="str">
            <v>00111128P.2</v>
          </cell>
        </row>
        <row r="7819">
          <cell r="K7819" t="str">
            <v>00111128P.2</v>
          </cell>
        </row>
        <row r="7820">
          <cell r="K7820" t="str">
            <v>00111128P.2</v>
          </cell>
        </row>
        <row r="7821">
          <cell r="K7821" t="str">
            <v>00111128P.2</v>
          </cell>
        </row>
        <row r="7822">
          <cell r="K7822" t="str">
            <v>00111128P.2</v>
          </cell>
        </row>
        <row r="7823">
          <cell r="K7823" t="str">
            <v>00111128P.2</v>
          </cell>
        </row>
        <row r="7824">
          <cell r="K7824" t="str">
            <v>00111128P.2</v>
          </cell>
        </row>
        <row r="7825">
          <cell r="K7825" t="str">
            <v>00111128P.2</v>
          </cell>
        </row>
        <row r="7826">
          <cell r="K7826" t="str">
            <v>00111128P.2</v>
          </cell>
        </row>
        <row r="7827">
          <cell r="K7827" t="str">
            <v>00111128P.2</v>
          </cell>
        </row>
        <row r="7828">
          <cell r="K7828" t="str">
            <v>00111128P.2</v>
          </cell>
        </row>
        <row r="7829">
          <cell r="K7829" t="str">
            <v>00111128P.2</v>
          </cell>
        </row>
        <row r="7830">
          <cell r="K7830" t="str">
            <v>00111128P.2</v>
          </cell>
        </row>
        <row r="7831">
          <cell r="K7831" t="str">
            <v>00111128P.2</v>
          </cell>
        </row>
        <row r="7832">
          <cell r="K7832" t="str">
            <v>00111128P.2</v>
          </cell>
        </row>
        <row r="7833">
          <cell r="K7833" t="str">
            <v>00111128P.2</v>
          </cell>
        </row>
        <row r="7834">
          <cell r="K7834" t="str">
            <v>00111128P.2</v>
          </cell>
        </row>
        <row r="7835">
          <cell r="K7835" t="str">
            <v>00111130P.2</v>
          </cell>
        </row>
        <row r="7836">
          <cell r="K7836" t="str">
            <v>00111130P.2</v>
          </cell>
        </row>
        <row r="7837">
          <cell r="K7837" t="str">
            <v>00111130P.2</v>
          </cell>
        </row>
        <row r="7838">
          <cell r="K7838" t="str">
            <v>00111130P.2</v>
          </cell>
        </row>
        <row r="7839">
          <cell r="K7839" t="str">
            <v>00111130P.2</v>
          </cell>
        </row>
        <row r="7840">
          <cell r="K7840" t="str">
            <v>00111130P.2</v>
          </cell>
        </row>
        <row r="7841">
          <cell r="K7841" t="str">
            <v>00111130P.2</v>
          </cell>
        </row>
        <row r="7842">
          <cell r="K7842" t="str">
            <v>00111130P.2</v>
          </cell>
        </row>
        <row r="7843">
          <cell r="K7843" t="str">
            <v>00111130P.2</v>
          </cell>
        </row>
        <row r="7844">
          <cell r="K7844" t="str">
            <v>00111149P.2</v>
          </cell>
        </row>
        <row r="7845">
          <cell r="K7845" t="str">
            <v>00111153P.2</v>
          </cell>
        </row>
        <row r="7846">
          <cell r="K7846" t="str">
            <v>00111153P.2</v>
          </cell>
        </row>
        <row r="7847">
          <cell r="K7847" t="str">
            <v>00111153P.2</v>
          </cell>
        </row>
        <row r="7848">
          <cell r="K7848" t="str">
            <v>00111153P.2</v>
          </cell>
        </row>
        <row r="7849">
          <cell r="K7849" t="str">
            <v>00111157P.2</v>
          </cell>
        </row>
        <row r="7850">
          <cell r="K7850" t="str">
            <v>00111157P.2</v>
          </cell>
        </row>
        <row r="7851">
          <cell r="K7851" t="str">
            <v>00111157P.2</v>
          </cell>
        </row>
        <row r="7852">
          <cell r="K7852" t="str">
            <v>00111157P.2</v>
          </cell>
        </row>
        <row r="7853">
          <cell r="K7853" t="str">
            <v>00111157P.2</v>
          </cell>
        </row>
        <row r="7854">
          <cell r="K7854" t="str">
            <v>00111157P.2</v>
          </cell>
        </row>
        <row r="7855">
          <cell r="K7855" t="str">
            <v>00111157P.2</v>
          </cell>
        </row>
        <row r="7856">
          <cell r="K7856" t="str">
            <v>00111157P.2</v>
          </cell>
        </row>
        <row r="7857">
          <cell r="K7857" t="str">
            <v>00111157P.2</v>
          </cell>
        </row>
        <row r="7858">
          <cell r="K7858" t="str">
            <v>00111157P.2</v>
          </cell>
        </row>
        <row r="7859">
          <cell r="K7859" t="str">
            <v>00111157P.2</v>
          </cell>
        </row>
        <row r="7860">
          <cell r="K7860" t="str">
            <v>00111159P.2</v>
          </cell>
        </row>
        <row r="7861">
          <cell r="K7861" t="str">
            <v>00111159P.2</v>
          </cell>
        </row>
        <row r="7862">
          <cell r="K7862" t="str">
            <v>00111159P.2</v>
          </cell>
        </row>
        <row r="7863">
          <cell r="K7863" t="str">
            <v>00111159P.2</v>
          </cell>
        </row>
        <row r="7864">
          <cell r="K7864" t="str">
            <v>00111159P.2</v>
          </cell>
        </row>
        <row r="7865">
          <cell r="K7865" t="str">
            <v>00111149P.2</v>
          </cell>
        </row>
        <row r="7866">
          <cell r="K7866" t="str">
            <v>00111149P.2</v>
          </cell>
        </row>
        <row r="7867">
          <cell r="K7867" t="str">
            <v>00111149P.2</v>
          </cell>
        </row>
        <row r="7868">
          <cell r="K7868" t="str">
            <v>00111149P.2</v>
          </cell>
        </row>
        <row r="7869">
          <cell r="K7869" t="str">
            <v>00111149P.2</v>
          </cell>
        </row>
        <row r="7870">
          <cell r="K7870" t="str">
            <v>00111149P.2</v>
          </cell>
        </row>
        <row r="7871">
          <cell r="K7871" t="str">
            <v>00111149P.2</v>
          </cell>
        </row>
        <row r="7872">
          <cell r="K7872" t="str">
            <v>00111149P.2</v>
          </cell>
        </row>
        <row r="7873">
          <cell r="K7873" t="str">
            <v>00111149P.2</v>
          </cell>
        </row>
        <row r="7874">
          <cell r="K7874" t="str">
            <v>00111149P.2</v>
          </cell>
        </row>
        <row r="7875">
          <cell r="K7875" t="str">
            <v>00111149P.2</v>
          </cell>
        </row>
        <row r="7876">
          <cell r="K7876" t="str">
            <v>00111149P.2</v>
          </cell>
        </row>
        <row r="7877">
          <cell r="K7877" t="str">
            <v>00111149P.2</v>
          </cell>
        </row>
        <row r="7878">
          <cell r="K7878" t="str">
            <v>00111149P.2</v>
          </cell>
        </row>
        <row r="7879">
          <cell r="K7879" t="str">
            <v>00111149P.2</v>
          </cell>
        </row>
        <row r="7880">
          <cell r="K7880" t="str">
            <v>00111149P.2</v>
          </cell>
        </row>
        <row r="7881">
          <cell r="K7881" t="str">
            <v>00111149P.2</v>
          </cell>
        </row>
        <row r="7882">
          <cell r="K7882" t="str">
            <v>00111149P.2</v>
          </cell>
        </row>
        <row r="7883">
          <cell r="K7883" t="str">
            <v>00111113P.2</v>
          </cell>
        </row>
        <row r="7884">
          <cell r="K7884" t="str">
            <v>00111113P.2</v>
          </cell>
        </row>
        <row r="7885">
          <cell r="K7885" t="str">
            <v>00111113P.2</v>
          </cell>
        </row>
        <row r="7886">
          <cell r="K7886" t="str">
            <v>00111113P.2</v>
          </cell>
        </row>
        <row r="7887">
          <cell r="K7887" t="str">
            <v>00111113P.2</v>
          </cell>
        </row>
        <row r="7888">
          <cell r="K7888" t="str">
            <v>00111122P.2</v>
          </cell>
        </row>
        <row r="7889">
          <cell r="K7889" t="str">
            <v>00111125P.2</v>
          </cell>
        </row>
        <row r="7890">
          <cell r="K7890" t="str">
            <v>00111126P.2</v>
          </cell>
        </row>
        <row r="7891">
          <cell r="K7891" t="str">
            <v>00111126P.2</v>
          </cell>
        </row>
        <row r="7892">
          <cell r="K7892" t="str">
            <v>00111128P.2</v>
          </cell>
        </row>
        <row r="7893">
          <cell r="K7893" t="str">
            <v>00111128P.2</v>
          </cell>
        </row>
        <row r="7894">
          <cell r="K7894" t="str">
            <v>00111128P.2</v>
          </cell>
        </row>
        <row r="7895">
          <cell r="K7895" t="str">
            <v>00111129P.2</v>
          </cell>
        </row>
        <row r="7896">
          <cell r="K7896" t="str">
            <v>00111131P.2</v>
          </cell>
        </row>
        <row r="7897">
          <cell r="K7897" t="str">
            <v>00111131P.2</v>
          </cell>
        </row>
        <row r="7898">
          <cell r="K7898" t="str">
            <v>00111132P.2</v>
          </cell>
        </row>
        <row r="7899">
          <cell r="K7899" t="str">
            <v>00111132P.2</v>
          </cell>
        </row>
        <row r="7900">
          <cell r="K7900" t="str">
            <v>00111132P.2</v>
          </cell>
        </row>
        <row r="7901">
          <cell r="K7901" t="str">
            <v>00111132P.2</v>
          </cell>
        </row>
        <row r="7902">
          <cell r="K7902" t="str">
            <v>00111132P.2</v>
          </cell>
        </row>
        <row r="7903">
          <cell r="K7903" t="str">
            <v>00111135P.2</v>
          </cell>
        </row>
        <row r="7904">
          <cell r="K7904" t="str">
            <v>00111135P.2</v>
          </cell>
        </row>
        <row r="7905">
          <cell r="K7905" t="str">
            <v>00111136P.2</v>
          </cell>
        </row>
        <row r="7906">
          <cell r="K7906" t="str">
            <v>00111136P.2</v>
          </cell>
        </row>
        <row r="7907">
          <cell r="K7907" t="str">
            <v>00111136P.2</v>
          </cell>
        </row>
        <row r="7908">
          <cell r="K7908" t="str">
            <v>00111136P.2</v>
          </cell>
        </row>
        <row r="7909">
          <cell r="K7909" t="str">
            <v>00111136P.2</v>
          </cell>
        </row>
        <row r="7910">
          <cell r="K7910" t="str">
            <v>00111145P.2</v>
          </cell>
        </row>
        <row r="7911">
          <cell r="K7911" t="str">
            <v>00111145P.2</v>
          </cell>
        </row>
        <row r="7912">
          <cell r="K7912" t="str">
            <v>00111145P.2</v>
          </cell>
        </row>
        <row r="7913">
          <cell r="K7913" t="str">
            <v>00111145P.2</v>
          </cell>
        </row>
        <row r="7914">
          <cell r="K7914" t="str">
            <v>00111145P.2</v>
          </cell>
        </row>
        <row r="7915">
          <cell r="K7915" t="str">
            <v>00111145P.2</v>
          </cell>
        </row>
        <row r="7916">
          <cell r="K7916" t="str">
            <v>00111145P.2</v>
          </cell>
        </row>
        <row r="7917">
          <cell r="K7917" t="str">
            <v>00111145P.2</v>
          </cell>
        </row>
        <row r="7918">
          <cell r="K7918" t="str">
            <v>00111145P.2</v>
          </cell>
        </row>
        <row r="7919">
          <cell r="K7919" t="str">
            <v>00111145P.2</v>
          </cell>
        </row>
        <row r="7920">
          <cell r="K7920" t="str">
            <v>00111145P.2</v>
          </cell>
        </row>
        <row r="7921">
          <cell r="K7921" t="str">
            <v>00111145P.2</v>
          </cell>
        </row>
        <row r="7922">
          <cell r="K7922" t="str">
            <v>00111145P.2</v>
          </cell>
        </row>
        <row r="7923">
          <cell r="K7923" t="str">
            <v>00111145P.2</v>
          </cell>
        </row>
        <row r="7924">
          <cell r="K7924" t="str">
            <v>00111145P.2</v>
          </cell>
        </row>
        <row r="7925">
          <cell r="K7925" t="str">
            <v>00111145P.2</v>
          </cell>
        </row>
        <row r="7926">
          <cell r="K7926" t="str">
            <v>00111149P.2</v>
          </cell>
        </row>
        <row r="7927">
          <cell r="K7927" t="str">
            <v>00111150P.2</v>
          </cell>
        </row>
        <row r="7928">
          <cell r="K7928" t="str">
            <v>00111150P.2</v>
          </cell>
        </row>
        <row r="7929">
          <cell r="K7929" t="str">
            <v>00111151P.2</v>
          </cell>
        </row>
        <row r="7930">
          <cell r="K7930" t="str">
            <v>00111153P.2</v>
          </cell>
        </row>
        <row r="7931">
          <cell r="K7931" t="str">
            <v>00111153P.2</v>
          </cell>
        </row>
        <row r="7932">
          <cell r="K7932" t="str">
            <v>00111153P.2</v>
          </cell>
        </row>
        <row r="7933">
          <cell r="K7933" t="str">
            <v>00111153P.2</v>
          </cell>
        </row>
        <row r="7934">
          <cell r="K7934" t="str">
            <v>00111153P.2</v>
          </cell>
        </row>
        <row r="7935">
          <cell r="K7935" t="str">
            <v>00111153P.2</v>
          </cell>
        </row>
        <row r="7936">
          <cell r="K7936" t="str">
            <v>00111153P.2</v>
          </cell>
        </row>
        <row r="7937">
          <cell r="K7937" t="str">
            <v>00111153P.2</v>
          </cell>
        </row>
        <row r="7938">
          <cell r="K7938" t="str">
            <v>00111158P.2</v>
          </cell>
        </row>
        <row r="7939">
          <cell r="K7939" t="str">
            <v>00111158P.2</v>
          </cell>
        </row>
        <row r="7940">
          <cell r="K7940" t="str">
            <v>00111159P.2</v>
          </cell>
        </row>
        <row r="7941">
          <cell r="K7941" t="str">
            <v>00111159P.2</v>
          </cell>
        </row>
        <row r="7942">
          <cell r="K7942" t="str">
            <v>00111110P.2</v>
          </cell>
        </row>
        <row r="7943">
          <cell r="K7943" t="str">
            <v>00111110P.2</v>
          </cell>
        </row>
        <row r="7944">
          <cell r="K7944" t="str">
            <v>00111110P.2</v>
          </cell>
        </row>
        <row r="7945">
          <cell r="K7945" t="str">
            <v>00111111P.2</v>
          </cell>
        </row>
        <row r="7946">
          <cell r="K7946" t="str">
            <v>00111113P.2</v>
          </cell>
        </row>
        <row r="7947">
          <cell r="K7947" t="str">
            <v>00111113P.2</v>
          </cell>
        </row>
        <row r="7948">
          <cell r="K7948" t="str">
            <v>00111113P.2</v>
          </cell>
        </row>
        <row r="7949">
          <cell r="K7949" t="str">
            <v>00111113P.2</v>
          </cell>
        </row>
        <row r="7950">
          <cell r="K7950" t="str">
            <v>00111113P.2</v>
          </cell>
        </row>
        <row r="7951">
          <cell r="K7951" t="str">
            <v>00111113P.2</v>
          </cell>
        </row>
        <row r="7952">
          <cell r="K7952" t="str">
            <v>00111113P.2</v>
          </cell>
        </row>
        <row r="7953">
          <cell r="K7953" t="str">
            <v>00111113P.2</v>
          </cell>
        </row>
        <row r="7954">
          <cell r="K7954" t="str">
            <v>00111122P.2</v>
          </cell>
        </row>
        <row r="7955">
          <cell r="K7955" t="str">
            <v>00111122P.2</v>
          </cell>
        </row>
        <row r="7956">
          <cell r="K7956" t="str">
            <v>00111122P.2</v>
          </cell>
        </row>
        <row r="7957">
          <cell r="K7957" t="str">
            <v>00111122P.2</v>
          </cell>
        </row>
        <row r="7958">
          <cell r="K7958" t="str">
            <v>00111122P.2</v>
          </cell>
        </row>
        <row r="7959">
          <cell r="K7959" t="str">
            <v>00111123P.2</v>
          </cell>
        </row>
        <row r="7960">
          <cell r="K7960" t="str">
            <v>00111124P.2</v>
          </cell>
        </row>
        <row r="7961">
          <cell r="K7961" t="str">
            <v>00111124P.2</v>
          </cell>
        </row>
        <row r="7962">
          <cell r="K7962" t="str">
            <v>00111124P.2</v>
          </cell>
        </row>
        <row r="7963">
          <cell r="K7963" t="str">
            <v>00111124P.2</v>
          </cell>
        </row>
        <row r="7964">
          <cell r="K7964" t="str">
            <v>00111124P.2</v>
          </cell>
        </row>
        <row r="7965">
          <cell r="K7965" t="str">
            <v>00111124P.2</v>
          </cell>
        </row>
        <row r="7966">
          <cell r="K7966" t="str">
            <v>00111126P.2</v>
          </cell>
        </row>
        <row r="7967">
          <cell r="K7967" t="str">
            <v>00111128P.2</v>
          </cell>
        </row>
        <row r="7968">
          <cell r="K7968" t="str">
            <v>00111129P.2</v>
          </cell>
        </row>
        <row r="7969">
          <cell r="K7969" t="str">
            <v>00111129P.2</v>
          </cell>
        </row>
        <row r="7970">
          <cell r="K7970" t="str">
            <v>00111129P.2</v>
          </cell>
        </row>
        <row r="7971">
          <cell r="K7971" t="str">
            <v>00111129P.2</v>
          </cell>
        </row>
        <row r="7972">
          <cell r="K7972" t="str">
            <v>00111129P.2</v>
          </cell>
        </row>
        <row r="7973">
          <cell r="K7973" t="str">
            <v>00111131P.2</v>
          </cell>
        </row>
        <row r="7974">
          <cell r="K7974" t="str">
            <v>00111132P.2</v>
          </cell>
        </row>
        <row r="7975">
          <cell r="K7975" t="str">
            <v>00111132P.2</v>
          </cell>
        </row>
        <row r="7976">
          <cell r="K7976" t="str">
            <v>00111132P.2</v>
          </cell>
        </row>
        <row r="7977">
          <cell r="K7977" t="str">
            <v>00111132P.2</v>
          </cell>
        </row>
        <row r="7978">
          <cell r="K7978" t="str">
            <v>00111132P.2</v>
          </cell>
        </row>
        <row r="7979">
          <cell r="K7979" t="str">
            <v>00111132P.2</v>
          </cell>
        </row>
        <row r="7980">
          <cell r="K7980" t="str">
            <v>00111132P.2</v>
          </cell>
        </row>
        <row r="7981">
          <cell r="K7981" t="str">
            <v>00111135P.2</v>
          </cell>
        </row>
        <row r="7982">
          <cell r="K7982" t="str">
            <v>00111135P.2</v>
          </cell>
        </row>
        <row r="7983">
          <cell r="K7983" t="str">
            <v>00111135P.2</v>
          </cell>
        </row>
        <row r="7984">
          <cell r="K7984" t="str">
            <v>00111135P.2</v>
          </cell>
        </row>
        <row r="7985">
          <cell r="K7985" t="str">
            <v>00111135P.2</v>
          </cell>
        </row>
        <row r="7986">
          <cell r="K7986" t="str">
            <v>00111158P.2</v>
          </cell>
        </row>
        <row r="7987">
          <cell r="K7987" t="str">
            <v>00111145P.2</v>
          </cell>
        </row>
        <row r="7988">
          <cell r="K7988" t="str">
            <v>00111145P.2</v>
          </cell>
        </row>
        <row r="7989">
          <cell r="K7989" t="str">
            <v>00111145P.2</v>
          </cell>
        </row>
        <row r="7990">
          <cell r="K7990" t="str">
            <v>00111145P.2</v>
          </cell>
        </row>
        <row r="7991">
          <cell r="K7991" t="str">
            <v>00111145P.2</v>
          </cell>
        </row>
        <row r="7992">
          <cell r="K7992" t="str">
            <v>00111145P.2</v>
          </cell>
        </row>
        <row r="7993">
          <cell r="K7993" t="str">
            <v>00111145P.2</v>
          </cell>
        </row>
        <row r="7994">
          <cell r="K7994" t="str">
            <v>00111145P.2</v>
          </cell>
        </row>
        <row r="7995">
          <cell r="K7995" t="str">
            <v>00111145P.2</v>
          </cell>
        </row>
        <row r="7996">
          <cell r="K7996" t="str">
            <v>00111145P.2</v>
          </cell>
        </row>
        <row r="7997">
          <cell r="K7997" t="str">
            <v>00111145P.2</v>
          </cell>
        </row>
        <row r="7998">
          <cell r="K7998" t="str">
            <v>00111145P.2</v>
          </cell>
        </row>
        <row r="7999">
          <cell r="K7999" t="str">
            <v>00111145P.2</v>
          </cell>
        </row>
        <row r="8000">
          <cell r="K8000" t="str">
            <v>00111149P.2</v>
          </cell>
        </row>
        <row r="8001">
          <cell r="K8001" t="str">
            <v>00111150P.2</v>
          </cell>
        </row>
        <row r="8002">
          <cell r="K8002" t="str">
            <v>00111151P.2</v>
          </cell>
        </row>
        <row r="8003">
          <cell r="K8003" t="str">
            <v>00111153P.2</v>
          </cell>
        </row>
        <row r="8004">
          <cell r="K8004" t="str">
            <v>00111153P.2</v>
          </cell>
        </row>
        <row r="8005">
          <cell r="K8005" t="str">
            <v>00111153P.2</v>
          </cell>
        </row>
        <row r="8006">
          <cell r="K8006" t="str">
            <v>00111159P.2</v>
          </cell>
        </row>
        <row r="8007">
          <cell r="K8007" t="str">
            <v>00111159P.2</v>
          </cell>
        </row>
        <row r="8008">
          <cell r="K8008" t="str">
            <v>00111159P.2</v>
          </cell>
        </row>
        <row r="8009">
          <cell r="K8009" t="str">
            <v>00111159P.2</v>
          </cell>
        </row>
        <row r="8010">
          <cell r="K8010" t="str">
            <v>00111159P.2</v>
          </cell>
        </row>
        <row r="8011">
          <cell r="K8011" t="str">
            <v>00111159P.2</v>
          </cell>
        </row>
        <row r="8012">
          <cell r="K8012" t="str">
            <v>00111159P.2</v>
          </cell>
        </row>
        <row r="8013">
          <cell r="K8013" t="str">
            <v>00111159P.2</v>
          </cell>
        </row>
        <row r="8014">
          <cell r="K8014" t="str">
            <v>00111159P.2</v>
          </cell>
        </row>
        <row r="8015">
          <cell r="K8015" t="str">
            <v>00111143P.2</v>
          </cell>
        </row>
        <row r="8016">
          <cell r="K8016" t="str">
            <v>00111143P.2</v>
          </cell>
        </row>
        <row r="8017">
          <cell r="K8017" t="str">
            <v>00111143P.2</v>
          </cell>
        </row>
        <row r="8018">
          <cell r="K8018" t="str">
            <v>00111143P.2</v>
          </cell>
        </row>
        <row r="8019">
          <cell r="K8019" t="str">
            <v>00111143P.2</v>
          </cell>
        </row>
        <row r="8020">
          <cell r="K8020" t="str">
            <v>00111143P.2</v>
          </cell>
        </row>
        <row r="8021">
          <cell r="K8021" t="str">
            <v>00111143P.2</v>
          </cell>
        </row>
        <row r="8022">
          <cell r="K8022" t="str">
            <v>00111143P.2</v>
          </cell>
        </row>
        <row r="8023">
          <cell r="K8023" t="str">
            <v>00111143P.2</v>
          </cell>
        </row>
        <row r="8024">
          <cell r="K8024" t="str">
            <v>00111143P.2</v>
          </cell>
        </row>
        <row r="8025">
          <cell r="K8025" t="str">
            <v>00111143P.2</v>
          </cell>
        </row>
        <row r="8026">
          <cell r="K8026" t="str">
            <v>00111143P.2</v>
          </cell>
        </row>
        <row r="8027">
          <cell r="K8027" t="str">
            <v>00111110P.2</v>
          </cell>
        </row>
        <row r="8028">
          <cell r="K8028" t="str">
            <v>00111110P.2</v>
          </cell>
        </row>
        <row r="8029">
          <cell r="K8029" t="str">
            <v>00111113P.2</v>
          </cell>
        </row>
        <row r="8030">
          <cell r="K8030" t="str">
            <v>00111113P.2</v>
          </cell>
        </row>
        <row r="8031">
          <cell r="K8031" t="str">
            <v>00111113P.2</v>
          </cell>
        </row>
        <row r="8032">
          <cell r="K8032" t="str">
            <v>00111115P.2</v>
          </cell>
        </row>
        <row r="8033">
          <cell r="K8033" t="str">
            <v>00111115P.2</v>
          </cell>
        </row>
        <row r="8034">
          <cell r="K8034" t="str">
            <v>00111115P.2</v>
          </cell>
        </row>
        <row r="8035">
          <cell r="K8035" t="str">
            <v>00111121P.2</v>
          </cell>
        </row>
        <row r="8036">
          <cell r="K8036" t="str">
            <v>00111122P.2</v>
          </cell>
        </row>
        <row r="8037">
          <cell r="K8037" t="str">
            <v>00111123P.2</v>
          </cell>
        </row>
        <row r="8038">
          <cell r="K8038" t="str">
            <v>00111123P.2</v>
          </cell>
        </row>
        <row r="8039">
          <cell r="K8039" t="str">
            <v>00111124P.2</v>
          </cell>
        </row>
        <row r="8040">
          <cell r="K8040" t="str">
            <v>00111126P.2</v>
          </cell>
        </row>
        <row r="8041">
          <cell r="K8041" t="str">
            <v>00111126P.2</v>
          </cell>
        </row>
        <row r="8042">
          <cell r="K8042" t="str">
            <v>00111128P.2</v>
          </cell>
        </row>
        <row r="8043">
          <cell r="K8043" t="str">
            <v>00111128P.2</v>
          </cell>
        </row>
        <row r="8044">
          <cell r="K8044" t="str">
            <v>00111128P.2</v>
          </cell>
        </row>
        <row r="8045">
          <cell r="K8045" t="str">
            <v>00111129P.2</v>
          </cell>
        </row>
        <row r="8046">
          <cell r="K8046" t="str">
            <v>00111131P.2</v>
          </cell>
        </row>
        <row r="8047">
          <cell r="K8047" t="str">
            <v>00111132P.2</v>
          </cell>
        </row>
        <row r="8048">
          <cell r="K8048" t="str">
            <v>00111132P.2</v>
          </cell>
        </row>
        <row r="8049">
          <cell r="K8049" t="str">
            <v>00111132P.2</v>
          </cell>
        </row>
        <row r="8050">
          <cell r="K8050" t="str">
            <v>00111133P.2</v>
          </cell>
        </row>
        <row r="8051">
          <cell r="K8051" t="str">
            <v>00111133P.2</v>
          </cell>
        </row>
        <row r="8052">
          <cell r="K8052" t="str">
            <v>00111133P.2</v>
          </cell>
        </row>
        <row r="8053">
          <cell r="K8053" t="str">
            <v>00111134P.2</v>
          </cell>
        </row>
        <row r="8054">
          <cell r="K8054" t="str">
            <v>00111134P.2</v>
          </cell>
        </row>
        <row r="8055">
          <cell r="K8055" t="str">
            <v>00111134P.2</v>
          </cell>
        </row>
        <row r="8056">
          <cell r="K8056" t="str">
            <v>00111135P.2</v>
          </cell>
        </row>
        <row r="8057">
          <cell r="K8057" t="str">
            <v>00111135P.2</v>
          </cell>
        </row>
        <row r="8058">
          <cell r="K8058" t="str">
            <v>00111135P.2</v>
          </cell>
        </row>
        <row r="8059">
          <cell r="K8059" t="str">
            <v>00111135P.2</v>
          </cell>
        </row>
        <row r="8060">
          <cell r="K8060" t="str">
            <v>00111135P.2</v>
          </cell>
        </row>
        <row r="8061">
          <cell r="K8061" t="str">
            <v>00111136P.2</v>
          </cell>
        </row>
        <row r="8062">
          <cell r="K8062" t="str">
            <v>00111145P.2</v>
          </cell>
        </row>
        <row r="8063">
          <cell r="K8063" t="str">
            <v>00111145P.2</v>
          </cell>
        </row>
        <row r="8064">
          <cell r="K8064" t="str">
            <v>00111149P.2</v>
          </cell>
        </row>
        <row r="8065">
          <cell r="K8065" t="str">
            <v>00111151P.2</v>
          </cell>
        </row>
        <row r="8066">
          <cell r="K8066" t="str">
            <v>00111151P.2</v>
          </cell>
        </row>
        <row r="8067">
          <cell r="K8067" t="str">
            <v>00111153P.2</v>
          </cell>
        </row>
        <row r="8068">
          <cell r="K8068" t="str">
            <v>00111153P.2</v>
          </cell>
        </row>
        <row r="8069">
          <cell r="K8069" t="str">
            <v>00111158P.2</v>
          </cell>
        </row>
        <row r="8070">
          <cell r="K8070" t="str">
            <v>00111159P.2</v>
          </cell>
        </row>
        <row r="8071">
          <cell r="K8071" t="str">
            <v>00111159P.2</v>
          </cell>
        </row>
        <row r="8072">
          <cell r="K8072" t="str">
            <v>00111159P.2</v>
          </cell>
        </row>
        <row r="8073">
          <cell r="K8073" t="str">
            <v>00111159P.2</v>
          </cell>
        </row>
        <row r="8074">
          <cell r="K8074" t="str">
            <v>00111110P.2</v>
          </cell>
        </row>
        <row r="8075">
          <cell r="K8075" t="str">
            <v>00111110P.2</v>
          </cell>
        </row>
        <row r="8076">
          <cell r="K8076" t="str">
            <v>00111111P.2</v>
          </cell>
        </row>
        <row r="8077">
          <cell r="K8077" t="str">
            <v>00111111P.2</v>
          </cell>
        </row>
        <row r="8078">
          <cell r="K8078" t="str">
            <v>00111112P.2</v>
          </cell>
        </row>
        <row r="8079">
          <cell r="K8079" t="str">
            <v>00111112P.2</v>
          </cell>
        </row>
        <row r="8080">
          <cell r="K8080" t="str">
            <v>00111113P.2</v>
          </cell>
        </row>
        <row r="8081">
          <cell r="K8081" t="str">
            <v>00111113P.2</v>
          </cell>
        </row>
        <row r="8082">
          <cell r="K8082" t="str">
            <v>00111113P.2</v>
          </cell>
        </row>
        <row r="8083">
          <cell r="K8083" t="str">
            <v>00111114P.2</v>
          </cell>
        </row>
        <row r="8084">
          <cell r="K8084" t="str">
            <v>00111114P.2</v>
          </cell>
        </row>
        <row r="8085">
          <cell r="K8085" t="str">
            <v>00111114P.2</v>
          </cell>
        </row>
        <row r="8086">
          <cell r="K8086" t="str">
            <v>00111117P.2</v>
          </cell>
        </row>
        <row r="8087">
          <cell r="K8087" t="str">
            <v>00111117P.2</v>
          </cell>
        </row>
        <row r="8088">
          <cell r="K8088" t="str">
            <v>00111117P.2</v>
          </cell>
        </row>
        <row r="8089">
          <cell r="K8089" t="str">
            <v>00111118P.2</v>
          </cell>
        </row>
        <row r="8090">
          <cell r="K8090" t="str">
            <v>00111120P.2</v>
          </cell>
        </row>
        <row r="8091">
          <cell r="K8091" t="str">
            <v>00111120P.2</v>
          </cell>
        </row>
        <row r="8092">
          <cell r="K8092" t="str">
            <v>00111120P.2</v>
          </cell>
        </row>
        <row r="8093">
          <cell r="K8093" t="str">
            <v>00111121P.2</v>
          </cell>
        </row>
        <row r="8094">
          <cell r="K8094" t="str">
            <v>00111121P.2</v>
          </cell>
        </row>
        <row r="8095">
          <cell r="K8095" t="str">
            <v>00111121P.2</v>
          </cell>
        </row>
        <row r="8096">
          <cell r="K8096" t="str">
            <v>00111122P.2</v>
          </cell>
        </row>
        <row r="8097">
          <cell r="K8097" t="str">
            <v>00111122P.2</v>
          </cell>
        </row>
        <row r="8098">
          <cell r="K8098" t="str">
            <v>00111122P.2</v>
          </cell>
        </row>
        <row r="8099">
          <cell r="K8099" t="str">
            <v>00111122P.2</v>
          </cell>
        </row>
        <row r="8100">
          <cell r="K8100" t="str">
            <v>00111123P.2</v>
          </cell>
        </row>
        <row r="8101">
          <cell r="K8101" t="str">
            <v>00111124P.2</v>
          </cell>
        </row>
        <row r="8102">
          <cell r="K8102" t="str">
            <v>00111124P.2</v>
          </cell>
        </row>
        <row r="8103">
          <cell r="K8103" t="str">
            <v>00111124P.2</v>
          </cell>
        </row>
        <row r="8104">
          <cell r="K8104" t="str">
            <v>00111124P.2</v>
          </cell>
        </row>
        <row r="8105">
          <cell r="K8105" t="str">
            <v>00111126P.2</v>
          </cell>
        </row>
        <row r="8106">
          <cell r="K8106" t="str">
            <v>00111126P.2</v>
          </cell>
        </row>
        <row r="8107">
          <cell r="K8107" t="str">
            <v>00111126P.2</v>
          </cell>
        </row>
        <row r="8108">
          <cell r="K8108" t="str">
            <v>00111127P.2</v>
          </cell>
        </row>
        <row r="8109">
          <cell r="K8109" t="str">
            <v>00111128P.2</v>
          </cell>
        </row>
        <row r="8110">
          <cell r="K8110" t="str">
            <v>00111128P.2</v>
          </cell>
        </row>
        <row r="8111">
          <cell r="K8111" t="str">
            <v>00111128P.2</v>
          </cell>
        </row>
        <row r="8112">
          <cell r="K8112" t="str">
            <v>00111129P.2</v>
          </cell>
        </row>
        <row r="8113">
          <cell r="K8113" t="str">
            <v>00111129P.2</v>
          </cell>
        </row>
        <row r="8114">
          <cell r="K8114" t="str">
            <v>00111129P.2</v>
          </cell>
        </row>
        <row r="8115">
          <cell r="K8115" t="str">
            <v>00111129P.2</v>
          </cell>
        </row>
        <row r="8116">
          <cell r="K8116" t="str">
            <v>00111131P.2</v>
          </cell>
        </row>
        <row r="8117">
          <cell r="K8117" t="str">
            <v>00111131P.2</v>
          </cell>
        </row>
        <row r="8118">
          <cell r="K8118" t="str">
            <v>00111132P.2</v>
          </cell>
        </row>
        <row r="8119">
          <cell r="K8119" t="str">
            <v>00111132P.2</v>
          </cell>
        </row>
        <row r="8120">
          <cell r="K8120" t="str">
            <v>00111132P.2</v>
          </cell>
        </row>
        <row r="8121">
          <cell r="K8121" t="str">
            <v>00111132P.2</v>
          </cell>
        </row>
        <row r="8122">
          <cell r="K8122" t="str">
            <v>00111133P.2</v>
          </cell>
        </row>
        <row r="8123">
          <cell r="K8123" t="str">
            <v>00111133P.2</v>
          </cell>
        </row>
        <row r="8124">
          <cell r="K8124" t="str">
            <v>00111133P.2</v>
          </cell>
        </row>
        <row r="8125">
          <cell r="K8125" t="str">
            <v>00111135P.2</v>
          </cell>
        </row>
        <row r="8126">
          <cell r="K8126" t="str">
            <v>00111136P.2</v>
          </cell>
        </row>
        <row r="8127">
          <cell r="K8127" t="str">
            <v>00111158P.2</v>
          </cell>
        </row>
        <row r="8128">
          <cell r="K8128" t="str">
            <v>00111158P.2</v>
          </cell>
        </row>
        <row r="8129">
          <cell r="K8129" t="str">
            <v>00111145P.2</v>
          </cell>
        </row>
        <row r="8130">
          <cell r="K8130" t="str">
            <v>00111145P.2</v>
          </cell>
        </row>
        <row r="8131">
          <cell r="K8131" t="str">
            <v>00111145P.2</v>
          </cell>
        </row>
        <row r="8132">
          <cell r="K8132" t="str">
            <v>00111145P.2</v>
          </cell>
        </row>
        <row r="8133">
          <cell r="K8133" t="str">
            <v>00111149P.2</v>
          </cell>
        </row>
        <row r="8134">
          <cell r="K8134" t="str">
            <v>00111150P.2</v>
          </cell>
        </row>
        <row r="8135">
          <cell r="K8135" t="str">
            <v>00111153P.2</v>
          </cell>
        </row>
        <row r="8136">
          <cell r="K8136" t="str">
            <v>00111153P.2</v>
          </cell>
        </row>
        <row r="8137">
          <cell r="K8137" t="str">
            <v>00111153P.2</v>
          </cell>
        </row>
        <row r="8138">
          <cell r="K8138" t="str">
            <v>00111158P.2</v>
          </cell>
        </row>
        <row r="8139">
          <cell r="K8139" t="str">
            <v>00111158P.2</v>
          </cell>
        </row>
        <row r="8140">
          <cell r="K8140" t="str">
            <v>00111158P.2</v>
          </cell>
        </row>
        <row r="8141">
          <cell r="K8141" t="str">
            <v>00111159P.2</v>
          </cell>
        </row>
        <row r="8142">
          <cell r="K8142" t="str">
            <v>00111159P.2</v>
          </cell>
        </row>
        <row r="8143">
          <cell r="K8143" t="str">
            <v>00111159P.2</v>
          </cell>
        </row>
        <row r="8144">
          <cell r="K8144" t="str">
            <v>00111110P.2</v>
          </cell>
        </row>
        <row r="8145">
          <cell r="K8145" t="str">
            <v>00111110P.2</v>
          </cell>
        </row>
        <row r="8146">
          <cell r="K8146" t="str">
            <v>00111110P.2</v>
          </cell>
        </row>
        <row r="8147">
          <cell r="K8147" t="str">
            <v>00111110P.2</v>
          </cell>
        </row>
        <row r="8148">
          <cell r="K8148" t="str">
            <v>00111110P.2</v>
          </cell>
        </row>
        <row r="8149">
          <cell r="K8149" t="str">
            <v>00111110P.2</v>
          </cell>
        </row>
        <row r="8150">
          <cell r="K8150" t="str">
            <v>00111110P.2</v>
          </cell>
        </row>
        <row r="8151">
          <cell r="K8151" t="str">
            <v>00111110P.2</v>
          </cell>
        </row>
        <row r="8152">
          <cell r="K8152" t="str">
            <v>00111112P.2</v>
          </cell>
        </row>
        <row r="8153">
          <cell r="K8153" t="str">
            <v>00111112P.2</v>
          </cell>
        </row>
        <row r="8154">
          <cell r="K8154" t="str">
            <v>00111112P.2</v>
          </cell>
        </row>
        <row r="8155">
          <cell r="K8155" t="str">
            <v>00111112P.2</v>
          </cell>
        </row>
        <row r="8156">
          <cell r="K8156" t="str">
            <v>00111112P.2</v>
          </cell>
        </row>
        <row r="8157">
          <cell r="K8157" t="str">
            <v>00111112P.2</v>
          </cell>
        </row>
        <row r="8158">
          <cell r="K8158" t="str">
            <v>00111112P.2</v>
          </cell>
        </row>
        <row r="8159">
          <cell r="K8159" t="str">
            <v>00111112P.2</v>
          </cell>
        </row>
        <row r="8160">
          <cell r="K8160" t="str">
            <v>00111112P.2</v>
          </cell>
        </row>
        <row r="8161">
          <cell r="K8161" t="str">
            <v>00111112P.2</v>
          </cell>
        </row>
        <row r="8162">
          <cell r="K8162" t="str">
            <v>00111112P.2</v>
          </cell>
        </row>
        <row r="8163">
          <cell r="K8163" t="str">
            <v>00111112P.2</v>
          </cell>
        </row>
        <row r="8164">
          <cell r="K8164" t="str">
            <v>00111112P.2</v>
          </cell>
        </row>
        <row r="8165">
          <cell r="K8165" t="str">
            <v>00111112P.2</v>
          </cell>
        </row>
        <row r="8166">
          <cell r="K8166" t="str">
            <v>00111112P.2</v>
          </cell>
        </row>
        <row r="8167">
          <cell r="K8167" t="str">
            <v>00111112P.2</v>
          </cell>
        </row>
        <row r="8168">
          <cell r="K8168" t="str">
            <v>00111113P.2</v>
          </cell>
        </row>
        <row r="8169">
          <cell r="K8169" t="str">
            <v>00111113P.2</v>
          </cell>
        </row>
        <row r="8170">
          <cell r="K8170" t="str">
            <v>00111113P.2</v>
          </cell>
        </row>
        <row r="8171">
          <cell r="K8171" t="str">
            <v>00111113P.2</v>
          </cell>
        </row>
        <row r="8172">
          <cell r="K8172" t="str">
            <v>00111113P.2</v>
          </cell>
        </row>
        <row r="8173">
          <cell r="K8173" t="str">
            <v>00111113P.2</v>
          </cell>
        </row>
        <row r="8174">
          <cell r="K8174" t="str">
            <v>00111113P.2</v>
          </cell>
        </row>
        <row r="8175">
          <cell r="K8175" t="str">
            <v>00111113P.2</v>
          </cell>
        </row>
        <row r="8176">
          <cell r="K8176" t="str">
            <v>00111113P.2</v>
          </cell>
        </row>
        <row r="8177">
          <cell r="K8177" t="str">
            <v>00111113P.2</v>
          </cell>
        </row>
        <row r="8178">
          <cell r="K8178" t="str">
            <v>00111113P.2</v>
          </cell>
        </row>
        <row r="8179">
          <cell r="K8179" t="str">
            <v>00111113P.2</v>
          </cell>
        </row>
        <row r="8180">
          <cell r="K8180" t="str">
            <v>00111113P.2</v>
          </cell>
        </row>
        <row r="8181">
          <cell r="K8181" t="str">
            <v>00111113P.2</v>
          </cell>
        </row>
        <row r="8182">
          <cell r="K8182" t="str">
            <v>00111113P.2</v>
          </cell>
        </row>
        <row r="8183">
          <cell r="K8183" t="str">
            <v>00111113P.2</v>
          </cell>
        </row>
        <row r="8184">
          <cell r="K8184" t="str">
            <v>00111113P.2</v>
          </cell>
        </row>
        <row r="8185">
          <cell r="K8185" t="str">
            <v>00111117P.2</v>
          </cell>
        </row>
        <row r="8186">
          <cell r="K8186" t="str">
            <v>00111117P.2</v>
          </cell>
        </row>
        <row r="8187">
          <cell r="K8187" t="str">
            <v>00111117P.2</v>
          </cell>
        </row>
        <row r="8188">
          <cell r="K8188" t="str">
            <v>00111117P.2</v>
          </cell>
        </row>
        <row r="8189">
          <cell r="K8189" t="str">
            <v>00111117P.2</v>
          </cell>
        </row>
        <row r="8190">
          <cell r="K8190" t="str">
            <v>00111117P.2</v>
          </cell>
        </row>
        <row r="8191">
          <cell r="K8191" t="str">
            <v>00111117P.2</v>
          </cell>
        </row>
        <row r="8192">
          <cell r="K8192" t="str">
            <v>00111117P.2</v>
          </cell>
        </row>
        <row r="8193">
          <cell r="K8193" t="str">
            <v>00111117P.2</v>
          </cell>
        </row>
        <row r="8194">
          <cell r="K8194" t="str">
            <v>00111117P.2</v>
          </cell>
        </row>
        <row r="8195">
          <cell r="K8195" t="str">
            <v>00111118P.2</v>
          </cell>
        </row>
        <row r="8196">
          <cell r="K8196" t="str">
            <v>00111118P.2</v>
          </cell>
        </row>
        <row r="8197">
          <cell r="K8197" t="str">
            <v>00111120P.2</v>
          </cell>
        </row>
        <row r="8198">
          <cell r="K8198" t="str">
            <v>00111120P.2</v>
          </cell>
        </row>
        <row r="8199">
          <cell r="K8199" t="str">
            <v>00111120P.2</v>
          </cell>
        </row>
        <row r="8200">
          <cell r="K8200" t="str">
            <v>00111120P.2</v>
          </cell>
        </row>
        <row r="8201">
          <cell r="K8201" t="str">
            <v>00111120P.2</v>
          </cell>
        </row>
        <row r="8202">
          <cell r="K8202" t="str">
            <v>00111120P.2</v>
          </cell>
        </row>
        <row r="8203">
          <cell r="K8203" t="str">
            <v>00111120P.2</v>
          </cell>
        </row>
        <row r="8204">
          <cell r="K8204" t="str">
            <v>00111120P.2</v>
          </cell>
        </row>
        <row r="8205">
          <cell r="K8205" t="str">
            <v>00111122P.2</v>
          </cell>
        </row>
        <row r="8206">
          <cell r="K8206" t="str">
            <v>00111122P.2</v>
          </cell>
        </row>
        <row r="8207">
          <cell r="K8207" t="str">
            <v>00111122P.2</v>
          </cell>
        </row>
        <row r="8208">
          <cell r="K8208" t="str">
            <v>00111122P.2</v>
          </cell>
        </row>
        <row r="8209">
          <cell r="K8209" t="str">
            <v>00111122P.2</v>
          </cell>
        </row>
        <row r="8210">
          <cell r="K8210" t="str">
            <v>00111122P.2</v>
          </cell>
        </row>
        <row r="8211">
          <cell r="K8211" t="str">
            <v>00111122P.2</v>
          </cell>
        </row>
        <row r="8212">
          <cell r="K8212" t="str">
            <v>00111122P.2</v>
          </cell>
        </row>
        <row r="8213">
          <cell r="K8213" t="str">
            <v>00111122P.2</v>
          </cell>
        </row>
        <row r="8214">
          <cell r="K8214" t="str">
            <v>00111122P.2</v>
          </cell>
        </row>
        <row r="8215">
          <cell r="K8215" t="str">
            <v>00111124P.2</v>
          </cell>
        </row>
        <row r="8216">
          <cell r="K8216" t="str">
            <v>00111124P.2</v>
          </cell>
        </row>
        <row r="8217">
          <cell r="K8217" t="str">
            <v>00111126P.2</v>
          </cell>
        </row>
        <row r="8218">
          <cell r="K8218" t="str">
            <v>00111126P.2</v>
          </cell>
        </row>
        <row r="8219">
          <cell r="K8219" t="str">
            <v>00111126P.2</v>
          </cell>
        </row>
        <row r="8220">
          <cell r="K8220" t="str">
            <v>00111126P.2</v>
          </cell>
        </row>
        <row r="8221">
          <cell r="K8221" t="str">
            <v>00111126P.2</v>
          </cell>
        </row>
        <row r="8222">
          <cell r="K8222" t="str">
            <v>00111126P.2</v>
          </cell>
        </row>
        <row r="8223">
          <cell r="K8223" t="str">
            <v>00111126P.2</v>
          </cell>
        </row>
        <row r="8224">
          <cell r="K8224" t="str">
            <v>00111126P.2</v>
          </cell>
        </row>
        <row r="8225">
          <cell r="K8225" t="str">
            <v>00111126P.2</v>
          </cell>
        </row>
        <row r="8226">
          <cell r="K8226" t="str">
            <v>00111126P.2</v>
          </cell>
        </row>
        <row r="8227">
          <cell r="K8227" t="str">
            <v>00111126P.2</v>
          </cell>
        </row>
        <row r="8228">
          <cell r="K8228" t="str">
            <v>00111128P.2</v>
          </cell>
        </row>
        <row r="8229">
          <cell r="K8229" t="str">
            <v>00111128P.2</v>
          </cell>
        </row>
        <row r="8230">
          <cell r="K8230" t="str">
            <v>00111128P.2</v>
          </cell>
        </row>
        <row r="8231">
          <cell r="K8231" t="str">
            <v>00111128P.2</v>
          </cell>
        </row>
        <row r="8232">
          <cell r="K8232" t="str">
            <v>00111128P.2</v>
          </cell>
        </row>
        <row r="8233">
          <cell r="K8233" t="str">
            <v>00111128P.2</v>
          </cell>
        </row>
        <row r="8234">
          <cell r="K8234" t="str">
            <v>00111128P.2</v>
          </cell>
        </row>
        <row r="8235">
          <cell r="K8235" t="str">
            <v>00111128P.2</v>
          </cell>
        </row>
        <row r="8236">
          <cell r="K8236" t="str">
            <v>00111128P.2</v>
          </cell>
        </row>
        <row r="8237">
          <cell r="K8237" t="str">
            <v>00111128P.2</v>
          </cell>
        </row>
        <row r="8238">
          <cell r="K8238" t="str">
            <v>00111130P.2</v>
          </cell>
        </row>
        <row r="8239">
          <cell r="K8239" t="str">
            <v>00111130P.2</v>
          </cell>
        </row>
        <row r="8240">
          <cell r="K8240" t="str">
            <v>00111130P.2</v>
          </cell>
        </row>
        <row r="8241">
          <cell r="K8241" t="str">
            <v>00111130P.2</v>
          </cell>
        </row>
        <row r="8242">
          <cell r="K8242" t="str">
            <v>00111130P.2</v>
          </cell>
        </row>
        <row r="8243">
          <cell r="K8243" t="str">
            <v>00111130P.2</v>
          </cell>
        </row>
        <row r="8244">
          <cell r="K8244" t="str">
            <v>00111131P.2</v>
          </cell>
        </row>
        <row r="8245">
          <cell r="K8245" t="str">
            <v>00111131P.2</v>
          </cell>
        </row>
        <row r="8246">
          <cell r="K8246" t="str">
            <v>00111131P.2</v>
          </cell>
        </row>
        <row r="8247">
          <cell r="K8247" t="str">
            <v>00111131P.2</v>
          </cell>
        </row>
        <row r="8248">
          <cell r="K8248" t="str">
            <v>00111131P.2</v>
          </cell>
        </row>
        <row r="8249">
          <cell r="K8249" t="str">
            <v>00111131P.2</v>
          </cell>
        </row>
        <row r="8250">
          <cell r="K8250" t="str">
            <v>00111131P.2</v>
          </cell>
        </row>
        <row r="8251">
          <cell r="K8251" t="str">
            <v>00111131P.2</v>
          </cell>
        </row>
        <row r="8252">
          <cell r="K8252" t="str">
            <v>00111131P.2</v>
          </cell>
        </row>
        <row r="8253">
          <cell r="K8253" t="str">
            <v>00111134P.2</v>
          </cell>
        </row>
        <row r="8254">
          <cell r="K8254" t="str">
            <v>00111134P.2</v>
          </cell>
        </row>
        <row r="8255">
          <cell r="K8255" t="str">
            <v>00111134P.2</v>
          </cell>
        </row>
        <row r="8256">
          <cell r="K8256" t="str">
            <v>00111155P.2</v>
          </cell>
        </row>
        <row r="8257">
          <cell r="K8257" t="str">
            <v>00111155P.2</v>
          </cell>
        </row>
        <row r="8258">
          <cell r="K8258" t="str">
            <v>00111155P.2</v>
          </cell>
        </row>
        <row r="8259">
          <cell r="K8259" t="str">
            <v>00111134P.2</v>
          </cell>
        </row>
        <row r="8260">
          <cell r="K8260" t="str">
            <v>00111134P.2</v>
          </cell>
        </row>
        <row r="8261">
          <cell r="K8261" t="str">
            <v>00111134P.2</v>
          </cell>
        </row>
        <row r="8262">
          <cell r="K8262" t="str">
            <v>00111134P.2</v>
          </cell>
        </row>
        <row r="8263">
          <cell r="K8263" t="str">
            <v>00111134P.2</v>
          </cell>
        </row>
        <row r="8264">
          <cell r="K8264" t="str">
            <v>00111136P.2</v>
          </cell>
        </row>
        <row r="8265">
          <cell r="K8265" t="str">
            <v>00111136P.2</v>
          </cell>
        </row>
        <row r="8266">
          <cell r="K8266" t="str">
            <v>00111136P.2</v>
          </cell>
        </row>
        <row r="8267">
          <cell r="K8267" t="str">
            <v>00111136P.2</v>
          </cell>
        </row>
        <row r="8268">
          <cell r="K8268" t="str">
            <v>00111136P.2</v>
          </cell>
        </row>
        <row r="8269">
          <cell r="K8269" t="str">
            <v>00111136P.2</v>
          </cell>
        </row>
        <row r="8270">
          <cell r="K8270" t="str">
            <v>00111136P.2</v>
          </cell>
        </row>
        <row r="8271">
          <cell r="K8271" t="str">
            <v>00111136P.2</v>
          </cell>
        </row>
        <row r="8272">
          <cell r="K8272" t="str">
            <v>00111136P.2</v>
          </cell>
        </row>
        <row r="8273">
          <cell r="K8273" t="str">
            <v>00111136P.2</v>
          </cell>
        </row>
        <row r="8274">
          <cell r="K8274" t="str">
            <v>00111136P.2</v>
          </cell>
        </row>
        <row r="8275">
          <cell r="K8275" t="str">
            <v>00111136P.2</v>
          </cell>
        </row>
        <row r="8276">
          <cell r="K8276" t="str">
            <v>00111136P.2</v>
          </cell>
        </row>
        <row r="8277">
          <cell r="K8277" t="str">
            <v>00111158P.2</v>
          </cell>
        </row>
        <row r="8278">
          <cell r="K8278" t="str">
            <v>00111158P.2</v>
          </cell>
        </row>
        <row r="8279">
          <cell r="K8279" t="str">
            <v>00111158P.2</v>
          </cell>
        </row>
        <row r="8280">
          <cell r="K8280" t="str">
            <v>00111158P.2</v>
          </cell>
        </row>
        <row r="8281">
          <cell r="K8281" t="str">
            <v>00111158P.2</v>
          </cell>
        </row>
        <row r="8282">
          <cell r="K8282" t="str">
            <v>00111153P.2</v>
          </cell>
        </row>
        <row r="8283">
          <cell r="K8283" t="str">
            <v>00111153P.2</v>
          </cell>
        </row>
        <row r="8284">
          <cell r="K8284" t="str">
            <v>00111153P.2</v>
          </cell>
        </row>
        <row r="8285">
          <cell r="K8285" t="str">
            <v>00111153P.2</v>
          </cell>
        </row>
        <row r="8286">
          <cell r="K8286" t="str">
            <v>00111159P.2</v>
          </cell>
        </row>
        <row r="8287">
          <cell r="K8287" t="str">
            <v>00111159P.2</v>
          </cell>
        </row>
        <row r="8288">
          <cell r="K8288" t="str">
            <v>00111159P.2</v>
          </cell>
        </row>
        <row r="8289">
          <cell r="K8289" t="str">
            <v>00111159P.2</v>
          </cell>
        </row>
        <row r="8290">
          <cell r="K8290" t="str">
            <v>00111159P.2</v>
          </cell>
        </row>
        <row r="8291">
          <cell r="K8291" t="str">
            <v>00111159P.2</v>
          </cell>
        </row>
        <row r="8292">
          <cell r="K8292" t="str">
            <v>00111159P.2</v>
          </cell>
        </row>
        <row r="8293">
          <cell r="K8293" t="str">
            <v>00111159P.2</v>
          </cell>
        </row>
        <row r="8294">
          <cell r="K8294" t="str">
            <v>00111159P.2</v>
          </cell>
        </row>
        <row r="8295">
          <cell r="K8295" t="str">
            <v>00111159P.2</v>
          </cell>
        </row>
        <row r="8296">
          <cell r="K8296" t="str">
            <v>00111159P.2</v>
          </cell>
        </row>
        <row r="8297">
          <cell r="K8297" t="str">
            <v>00111158P.2</v>
          </cell>
        </row>
        <row r="8298">
          <cell r="K8298" t="str">
            <v>00111158P.2</v>
          </cell>
        </row>
        <row r="8299">
          <cell r="K8299" t="str">
            <v>00111158P.2</v>
          </cell>
        </row>
        <row r="8300">
          <cell r="K8300" t="str">
            <v>00111140P.2</v>
          </cell>
        </row>
        <row r="8301">
          <cell r="K8301" t="str">
            <v>00111140P.2</v>
          </cell>
        </row>
        <row r="8302">
          <cell r="K8302" t="str">
            <v>00111140P.2</v>
          </cell>
        </row>
        <row r="8303">
          <cell r="K8303" t="str">
            <v>00111140P.2</v>
          </cell>
        </row>
        <row r="8304">
          <cell r="K8304" t="str">
            <v>00111140P.2</v>
          </cell>
        </row>
        <row r="8305">
          <cell r="K8305" t="str">
            <v>00111140P.2</v>
          </cell>
        </row>
        <row r="8306">
          <cell r="K8306" t="str">
            <v>00111145P.2</v>
          </cell>
        </row>
        <row r="8307">
          <cell r="K8307" t="str">
            <v>00111145P.2</v>
          </cell>
        </row>
        <row r="8308">
          <cell r="K8308" t="str">
            <v>00111145P.2</v>
          </cell>
        </row>
        <row r="8309">
          <cell r="K8309" t="str">
            <v>00111145P.2</v>
          </cell>
        </row>
        <row r="8310">
          <cell r="K8310" t="str">
            <v>00111145P.2</v>
          </cell>
        </row>
        <row r="8311">
          <cell r="K8311" t="str">
            <v>00111145P.2</v>
          </cell>
        </row>
        <row r="8312">
          <cell r="K8312" t="str">
            <v>00111145P.2</v>
          </cell>
        </row>
        <row r="8313">
          <cell r="K8313" t="str">
            <v>00111145P.2</v>
          </cell>
        </row>
        <row r="8314">
          <cell r="K8314" t="str">
            <v>00111145P.2</v>
          </cell>
        </row>
        <row r="8315">
          <cell r="K8315" t="str">
            <v>00111145P.2</v>
          </cell>
        </row>
        <row r="8316">
          <cell r="K8316" t="str">
            <v>00111145P.2</v>
          </cell>
        </row>
        <row r="8317">
          <cell r="K8317" t="str">
            <v>00111145P.2</v>
          </cell>
        </row>
        <row r="8318">
          <cell r="K8318" t="str">
            <v>00111145P.2</v>
          </cell>
        </row>
        <row r="8319">
          <cell r="K8319" t="str">
            <v>00111145P.2</v>
          </cell>
        </row>
        <row r="8320">
          <cell r="K8320" t="str">
            <v>00111145P.2</v>
          </cell>
        </row>
        <row r="8321">
          <cell r="K8321" t="str">
            <v>00111145P.2</v>
          </cell>
        </row>
        <row r="8322">
          <cell r="K8322" t="str">
            <v>00111149P.2</v>
          </cell>
        </row>
        <row r="8323">
          <cell r="K8323" t="str">
            <v>00111149P.2</v>
          </cell>
        </row>
        <row r="8324">
          <cell r="K8324" t="str">
            <v>00111149P.2</v>
          </cell>
        </row>
        <row r="8325">
          <cell r="K8325" t="str">
            <v>00111149P.2</v>
          </cell>
        </row>
        <row r="8326">
          <cell r="K8326" t="str">
            <v>00111149P.2</v>
          </cell>
        </row>
        <row r="8327">
          <cell r="K8327" t="str">
            <v>00111149P.2</v>
          </cell>
        </row>
        <row r="8328">
          <cell r="K8328" t="str">
            <v>00111149P.2</v>
          </cell>
        </row>
        <row r="8329">
          <cell r="K8329" t="str">
            <v>00111149P.2</v>
          </cell>
        </row>
        <row r="8330">
          <cell r="K8330" t="str">
            <v>00111149P.2</v>
          </cell>
        </row>
        <row r="8331">
          <cell r="K8331" t="str">
            <v>00111149P.2</v>
          </cell>
        </row>
        <row r="8332">
          <cell r="K8332" t="str">
            <v>00111143P.2</v>
          </cell>
        </row>
        <row r="8333">
          <cell r="K8333" t="str">
            <v>00111143P.2</v>
          </cell>
        </row>
        <row r="8334">
          <cell r="K8334" t="str">
            <v>00111143P.2</v>
          </cell>
        </row>
        <row r="8335">
          <cell r="K8335" t="str">
            <v>00111143P.2</v>
          </cell>
        </row>
        <row r="8336">
          <cell r="K8336" t="str">
            <v>00111143P.2</v>
          </cell>
        </row>
        <row r="8337">
          <cell r="K8337" t="str">
            <v>00111150P.2</v>
          </cell>
        </row>
        <row r="8338">
          <cell r="K8338" t="str">
            <v>00111150P.2</v>
          </cell>
        </row>
        <row r="8339">
          <cell r="K8339" t="str">
            <v>00111150P.2</v>
          </cell>
        </row>
        <row r="8340">
          <cell r="K8340" t="str">
            <v>00111150P.2</v>
          </cell>
        </row>
        <row r="8341">
          <cell r="K8341" t="str">
            <v>00111150P.2</v>
          </cell>
        </row>
        <row r="8342">
          <cell r="K8342" t="str">
            <v>00111150P.2</v>
          </cell>
        </row>
        <row r="8343">
          <cell r="K8343" t="str">
            <v>00111148P.2</v>
          </cell>
        </row>
        <row r="8344">
          <cell r="K8344" t="str">
            <v>00111148P.2</v>
          </cell>
        </row>
        <row r="8345">
          <cell r="K8345" t="str">
            <v>00111148P.2</v>
          </cell>
        </row>
        <row r="8346">
          <cell r="K8346" t="str">
            <v>00111148P.2</v>
          </cell>
        </row>
        <row r="8347">
          <cell r="K8347" t="str">
            <v>00111148P.2</v>
          </cell>
        </row>
        <row r="8348">
          <cell r="K8348" t="str">
            <v>00111148P.2</v>
          </cell>
        </row>
        <row r="8349">
          <cell r="K8349" t="str">
            <v>00111148P.2</v>
          </cell>
        </row>
        <row r="8350">
          <cell r="K8350" t="str">
            <v>00111157P.2</v>
          </cell>
        </row>
        <row r="8351">
          <cell r="K8351" t="str">
            <v>00111157P.2</v>
          </cell>
        </row>
        <row r="8352">
          <cell r="K8352" t="str">
            <v>00111157P.2</v>
          </cell>
        </row>
        <row r="8353">
          <cell r="K8353" t="str">
            <v>00111157P.2</v>
          </cell>
        </row>
        <row r="8354">
          <cell r="K8354" t="str">
            <v>00111157P.2</v>
          </cell>
        </row>
        <row r="8355">
          <cell r="K8355" t="str">
            <v>00111157P.2</v>
          </cell>
        </row>
        <row r="8356">
          <cell r="K8356" t="str">
            <v>00111157P.2</v>
          </cell>
        </row>
        <row r="8357">
          <cell r="K8357" t="str">
            <v>00111109P.2</v>
          </cell>
        </row>
        <row r="8358">
          <cell r="K8358" t="str">
            <v>00111109P.2</v>
          </cell>
        </row>
        <row r="8359">
          <cell r="K8359" t="str">
            <v>00111109P.2</v>
          </cell>
        </row>
        <row r="8360">
          <cell r="K8360" t="str">
            <v>00111109P.2</v>
          </cell>
        </row>
        <row r="8361">
          <cell r="K8361" t="str">
            <v>00111109P.2</v>
          </cell>
        </row>
        <row r="8362">
          <cell r="K8362" t="str">
            <v>00111109P.2</v>
          </cell>
        </row>
        <row r="8363">
          <cell r="K8363" t="str">
            <v>00111109P.2</v>
          </cell>
        </row>
        <row r="8364">
          <cell r="K8364" t="str">
            <v>00111109P.2</v>
          </cell>
        </row>
        <row r="8365">
          <cell r="K8365" t="str">
            <v>00111109P.2</v>
          </cell>
        </row>
        <row r="8366">
          <cell r="K8366" t="str">
            <v>00111109P.2</v>
          </cell>
        </row>
        <row r="8367">
          <cell r="K8367" t="str">
            <v>00111109P.2</v>
          </cell>
        </row>
        <row r="8368">
          <cell r="K8368" t="str">
            <v>00111109P.2</v>
          </cell>
        </row>
        <row r="8369">
          <cell r="K8369" t="str">
            <v>00111109P.2</v>
          </cell>
        </row>
        <row r="8370">
          <cell r="K8370" t="str">
            <v>00111109P.2</v>
          </cell>
        </row>
        <row r="8371">
          <cell r="K8371" t="str">
            <v>00111109P.2</v>
          </cell>
        </row>
        <row r="8372">
          <cell r="K8372" t="str">
            <v>00111109P.2</v>
          </cell>
        </row>
        <row r="8373">
          <cell r="K8373" t="str">
            <v>00111106P.2</v>
          </cell>
        </row>
        <row r="8374">
          <cell r="K8374" t="str">
            <v>00111106P.2</v>
          </cell>
        </row>
        <row r="8375">
          <cell r="K8375" t="str">
            <v>00111106P.2</v>
          </cell>
        </row>
        <row r="8376">
          <cell r="K8376" t="str">
            <v>00111106P.2</v>
          </cell>
        </row>
        <row r="8377">
          <cell r="K8377" t="str">
            <v>00111106P.2</v>
          </cell>
        </row>
        <row r="8378">
          <cell r="K8378" t="str">
            <v>00111106P.2</v>
          </cell>
        </row>
        <row r="8379">
          <cell r="K8379" t="str">
            <v>00111106P.2</v>
          </cell>
        </row>
        <row r="8380">
          <cell r="K8380" t="str">
            <v>00111106P.2</v>
          </cell>
        </row>
        <row r="8381">
          <cell r="K8381" t="str">
            <v>00111106P.2</v>
          </cell>
        </row>
        <row r="8382">
          <cell r="K8382" t="str">
            <v>00111106P.2</v>
          </cell>
        </row>
        <row r="8383">
          <cell r="K8383" t="str">
            <v>00111107P.2</v>
          </cell>
        </row>
        <row r="8384">
          <cell r="K8384" t="str">
            <v>00111107P.2</v>
          </cell>
        </row>
        <row r="8385">
          <cell r="K8385" t="str">
            <v>00111107P.2</v>
          </cell>
        </row>
        <row r="8386">
          <cell r="K8386" t="str">
            <v>00111110P.2</v>
          </cell>
        </row>
        <row r="8387">
          <cell r="K8387" t="str">
            <v>00111110P.2</v>
          </cell>
        </row>
        <row r="8388">
          <cell r="K8388" t="str">
            <v>00111110P.2</v>
          </cell>
        </row>
        <row r="8389">
          <cell r="K8389" t="str">
            <v>00111110P.2</v>
          </cell>
        </row>
        <row r="8390">
          <cell r="K8390" t="str">
            <v>00111110P.2</v>
          </cell>
        </row>
        <row r="8391">
          <cell r="K8391" t="str">
            <v>00111110P.2</v>
          </cell>
        </row>
        <row r="8392">
          <cell r="K8392" t="str">
            <v>00111110P.2</v>
          </cell>
        </row>
        <row r="8393">
          <cell r="K8393" t="str">
            <v>00111110P.2</v>
          </cell>
        </row>
        <row r="8394">
          <cell r="K8394" t="str">
            <v>00111111P.2</v>
          </cell>
        </row>
        <row r="8395">
          <cell r="K8395" t="str">
            <v>00111111P.2</v>
          </cell>
        </row>
        <row r="8396">
          <cell r="K8396" t="str">
            <v>00111111P.2</v>
          </cell>
        </row>
        <row r="8397">
          <cell r="K8397" t="str">
            <v>00111111P.2</v>
          </cell>
        </row>
        <row r="8398">
          <cell r="K8398" t="str">
            <v>00111111P.2</v>
          </cell>
        </row>
        <row r="8399">
          <cell r="K8399" t="str">
            <v>00111111P.2</v>
          </cell>
        </row>
        <row r="8400">
          <cell r="K8400" t="str">
            <v>00111111P.2</v>
          </cell>
        </row>
        <row r="8401">
          <cell r="K8401" t="str">
            <v>00111111P.2</v>
          </cell>
        </row>
        <row r="8402">
          <cell r="K8402" t="str">
            <v>00111111P.2</v>
          </cell>
        </row>
        <row r="8403">
          <cell r="K8403" t="str">
            <v>00111111P.2</v>
          </cell>
        </row>
        <row r="8404">
          <cell r="K8404" t="str">
            <v>00111111P.2</v>
          </cell>
        </row>
        <row r="8405">
          <cell r="K8405" t="str">
            <v>00111113P.2</v>
          </cell>
        </row>
        <row r="8406">
          <cell r="K8406" t="str">
            <v>00111113P.2</v>
          </cell>
        </row>
        <row r="8407">
          <cell r="K8407" t="str">
            <v>00111113P.2</v>
          </cell>
        </row>
        <row r="8408">
          <cell r="K8408" t="str">
            <v>00111113P.2</v>
          </cell>
        </row>
        <row r="8409">
          <cell r="K8409" t="str">
            <v>00111113P.2</v>
          </cell>
        </row>
        <row r="8410">
          <cell r="K8410" t="str">
            <v>00111113P.2</v>
          </cell>
        </row>
        <row r="8411">
          <cell r="K8411" t="str">
            <v>00111113P.2</v>
          </cell>
        </row>
        <row r="8412">
          <cell r="K8412" t="str">
            <v>00111113P.2</v>
          </cell>
        </row>
        <row r="8413">
          <cell r="K8413" t="str">
            <v>00111113P.2</v>
          </cell>
        </row>
        <row r="8414">
          <cell r="K8414" t="str">
            <v>00111113P.2</v>
          </cell>
        </row>
        <row r="8415">
          <cell r="K8415" t="str">
            <v>00111114P.2</v>
          </cell>
        </row>
        <row r="8416">
          <cell r="K8416" t="str">
            <v>00111114P.2</v>
          </cell>
        </row>
        <row r="8417">
          <cell r="K8417" t="str">
            <v>00111114P.2</v>
          </cell>
        </row>
        <row r="8418">
          <cell r="K8418" t="str">
            <v>00111114P.2</v>
          </cell>
        </row>
        <row r="8419">
          <cell r="K8419" t="str">
            <v>00111115P.2</v>
          </cell>
        </row>
        <row r="8420">
          <cell r="K8420" t="str">
            <v>00111115P.2</v>
          </cell>
        </row>
        <row r="8421">
          <cell r="K8421" t="str">
            <v>00111116P.2</v>
          </cell>
        </row>
        <row r="8422">
          <cell r="K8422" t="str">
            <v>00111116P.2</v>
          </cell>
        </row>
        <row r="8423">
          <cell r="K8423" t="str">
            <v>00111116P.2</v>
          </cell>
        </row>
        <row r="8424">
          <cell r="K8424" t="str">
            <v>00111116P.2</v>
          </cell>
        </row>
        <row r="8425">
          <cell r="K8425" t="str">
            <v>00111116P.2</v>
          </cell>
        </row>
        <row r="8426">
          <cell r="K8426" t="str">
            <v>00111117P.2</v>
          </cell>
        </row>
        <row r="8427">
          <cell r="K8427" t="str">
            <v>00111117P.2</v>
          </cell>
        </row>
        <row r="8428">
          <cell r="K8428" t="str">
            <v>00111117P.2</v>
          </cell>
        </row>
        <row r="8429">
          <cell r="K8429" t="str">
            <v>00111117P.2</v>
          </cell>
        </row>
        <row r="8430">
          <cell r="K8430" t="str">
            <v>00111117P.2</v>
          </cell>
        </row>
        <row r="8431">
          <cell r="K8431" t="str">
            <v>00111117P.2</v>
          </cell>
        </row>
        <row r="8432">
          <cell r="K8432" t="str">
            <v>00111117P.2</v>
          </cell>
        </row>
        <row r="8433">
          <cell r="K8433" t="str">
            <v>00111117P.2</v>
          </cell>
        </row>
        <row r="8434">
          <cell r="K8434" t="str">
            <v>00111117P.2</v>
          </cell>
        </row>
        <row r="8435">
          <cell r="K8435" t="str">
            <v>00111117P.2</v>
          </cell>
        </row>
        <row r="8436">
          <cell r="K8436" t="str">
            <v>00111117P.2</v>
          </cell>
        </row>
        <row r="8437">
          <cell r="K8437" t="str">
            <v>00111117P.2</v>
          </cell>
        </row>
        <row r="8438">
          <cell r="K8438" t="str">
            <v>00111117P.2</v>
          </cell>
        </row>
        <row r="8439">
          <cell r="K8439" t="str">
            <v>00111118P.2</v>
          </cell>
        </row>
        <row r="8440">
          <cell r="K8440" t="str">
            <v>00111118P.2</v>
          </cell>
        </row>
        <row r="8441">
          <cell r="K8441" t="str">
            <v>00111118P.2</v>
          </cell>
        </row>
        <row r="8442">
          <cell r="K8442" t="str">
            <v>00111118P.2</v>
          </cell>
        </row>
        <row r="8443">
          <cell r="K8443" t="str">
            <v>00111118P.2</v>
          </cell>
        </row>
        <row r="8444">
          <cell r="K8444" t="str">
            <v>00111118P.2</v>
          </cell>
        </row>
        <row r="8445">
          <cell r="K8445" t="str">
            <v>00111118P.2</v>
          </cell>
        </row>
        <row r="8446">
          <cell r="K8446" t="str">
            <v>00111118P.2</v>
          </cell>
        </row>
        <row r="8447">
          <cell r="K8447" t="str">
            <v>00111118P.2</v>
          </cell>
        </row>
        <row r="8448">
          <cell r="K8448" t="str">
            <v>00111118P.2</v>
          </cell>
        </row>
        <row r="8449">
          <cell r="K8449" t="str">
            <v>00111118P.2</v>
          </cell>
        </row>
        <row r="8450">
          <cell r="K8450" t="str">
            <v>00111118P.2</v>
          </cell>
        </row>
        <row r="8451">
          <cell r="K8451" t="str">
            <v>00111118P.2</v>
          </cell>
        </row>
        <row r="8452">
          <cell r="K8452" t="str">
            <v>00111120P.2</v>
          </cell>
        </row>
        <row r="8453">
          <cell r="K8453" t="str">
            <v>00111120P.2</v>
          </cell>
        </row>
        <row r="8454">
          <cell r="K8454" t="str">
            <v>00111120P.2</v>
          </cell>
        </row>
        <row r="8455">
          <cell r="K8455" t="str">
            <v>00111120P.2</v>
          </cell>
        </row>
        <row r="8456">
          <cell r="K8456" t="str">
            <v>00111120P.2</v>
          </cell>
        </row>
        <row r="8457">
          <cell r="K8457" t="str">
            <v>00111120P.2</v>
          </cell>
        </row>
        <row r="8458">
          <cell r="K8458" t="str">
            <v>00111120P.2</v>
          </cell>
        </row>
        <row r="8459">
          <cell r="K8459" t="str">
            <v>00111120P.2</v>
          </cell>
        </row>
        <row r="8460">
          <cell r="K8460" t="str">
            <v>00111120P.2</v>
          </cell>
        </row>
        <row r="8461">
          <cell r="K8461" t="str">
            <v>00111120P.2</v>
          </cell>
        </row>
        <row r="8462">
          <cell r="K8462" t="str">
            <v>00111120P.2</v>
          </cell>
        </row>
        <row r="8463">
          <cell r="K8463" t="str">
            <v>00111121P.2</v>
          </cell>
        </row>
        <row r="8464">
          <cell r="K8464" t="str">
            <v>00111121P.2</v>
          </cell>
        </row>
        <row r="8465">
          <cell r="K8465" t="str">
            <v>00111121P.2</v>
          </cell>
        </row>
        <row r="8466">
          <cell r="K8466" t="str">
            <v>00111121P.2</v>
          </cell>
        </row>
        <row r="8467">
          <cell r="K8467" t="str">
            <v>00111121P.2</v>
          </cell>
        </row>
        <row r="8468">
          <cell r="K8468" t="str">
            <v>00111122P.2</v>
          </cell>
        </row>
        <row r="8469">
          <cell r="K8469" t="str">
            <v>00111122P.2</v>
          </cell>
        </row>
        <row r="8470">
          <cell r="K8470" t="str">
            <v>00111122P.2</v>
          </cell>
        </row>
        <row r="8471">
          <cell r="K8471" t="str">
            <v>00111122P.2</v>
          </cell>
        </row>
        <row r="8472">
          <cell r="K8472" t="str">
            <v>00111122P.2</v>
          </cell>
        </row>
        <row r="8473">
          <cell r="K8473" t="str">
            <v>00111122P.2</v>
          </cell>
        </row>
        <row r="8474">
          <cell r="K8474" t="str">
            <v>00111123P.2</v>
          </cell>
        </row>
        <row r="8475">
          <cell r="K8475" t="str">
            <v>00111123P.2</v>
          </cell>
        </row>
        <row r="8476">
          <cell r="K8476" t="str">
            <v>00111123P.2</v>
          </cell>
        </row>
        <row r="8477">
          <cell r="K8477" t="str">
            <v>00111123P.2</v>
          </cell>
        </row>
        <row r="8478">
          <cell r="K8478" t="str">
            <v>00111123P.2</v>
          </cell>
        </row>
        <row r="8479">
          <cell r="K8479" t="str">
            <v>00111123P.2</v>
          </cell>
        </row>
        <row r="8480">
          <cell r="K8480" t="str">
            <v>00111124P.2</v>
          </cell>
        </row>
        <row r="8481">
          <cell r="K8481" t="str">
            <v>00111124P.2</v>
          </cell>
        </row>
        <row r="8482">
          <cell r="K8482" t="str">
            <v>00111124P.2</v>
          </cell>
        </row>
        <row r="8483">
          <cell r="K8483" t="str">
            <v>00111124P.2</v>
          </cell>
        </row>
        <row r="8484">
          <cell r="K8484" t="str">
            <v>00111125P.2</v>
          </cell>
        </row>
        <row r="8485">
          <cell r="K8485" t="str">
            <v>00111125P.2</v>
          </cell>
        </row>
        <row r="8486">
          <cell r="K8486" t="str">
            <v>00111125P.2</v>
          </cell>
        </row>
        <row r="8487">
          <cell r="K8487" t="str">
            <v>00111125P.2</v>
          </cell>
        </row>
        <row r="8488">
          <cell r="K8488" t="str">
            <v>00111125P.2</v>
          </cell>
        </row>
        <row r="8489">
          <cell r="K8489" t="str">
            <v>00111125P.2</v>
          </cell>
        </row>
        <row r="8490">
          <cell r="K8490" t="str">
            <v>00111125P.2</v>
          </cell>
        </row>
        <row r="8491">
          <cell r="K8491" t="str">
            <v>00111125P.2</v>
          </cell>
        </row>
        <row r="8492">
          <cell r="K8492" t="str">
            <v>00111125P.2</v>
          </cell>
        </row>
        <row r="8493">
          <cell r="K8493" t="str">
            <v>00111125P.2</v>
          </cell>
        </row>
        <row r="8494">
          <cell r="K8494" t="str">
            <v>00111125P.2</v>
          </cell>
        </row>
        <row r="8495">
          <cell r="K8495" t="str">
            <v>00111125P.2</v>
          </cell>
        </row>
        <row r="8496">
          <cell r="K8496" t="str">
            <v>00111125P.2</v>
          </cell>
        </row>
        <row r="8497">
          <cell r="K8497" t="str">
            <v>00111126P.2</v>
          </cell>
        </row>
        <row r="8498">
          <cell r="K8498" t="str">
            <v>00111126P.2</v>
          </cell>
        </row>
        <row r="8499">
          <cell r="K8499" t="str">
            <v>00111126P.2</v>
          </cell>
        </row>
        <row r="8500">
          <cell r="K8500" t="str">
            <v>00111126P.2</v>
          </cell>
        </row>
        <row r="8501">
          <cell r="K8501" t="str">
            <v>00111126P.2</v>
          </cell>
        </row>
        <row r="8502">
          <cell r="K8502" t="str">
            <v>00111126P.2</v>
          </cell>
        </row>
        <row r="8503">
          <cell r="K8503" t="str">
            <v>00111126P.2</v>
          </cell>
        </row>
        <row r="8504">
          <cell r="K8504" t="str">
            <v>00111126P.2</v>
          </cell>
        </row>
        <row r="8505">
          <cell r="K8505" t="str">
            <v>00111126P.2</v>
          </cell>
        </row>
        <row r="8506">
          <cell r="K8506" t="str">
            <v>00111126P.2</v>
          </cell>
        </row>
        <row r="8507">
          <cell r="K8507" t="str">
            <v>00111127P.2</v>
          </cell>
        </row>
        <row r="8508">
          <cell r="K8508" t="str">
            <v>00111127P.2</v>
          </cell>
        </row>
        <row r="8509">
          <cell r="K8509" t="str">
            <v>00111127P.2</v>
          </cell>
        </row>
        <row r="8510">
          <cell r="K8510" t="str">
            <v>00111127P.2</v>
          </cell>
        </row>
        <row r="8511">
          <cell r="K8511" t="str">
            <v>00111127P.2</v>
          </cell>
        </row>
        <row r="8512">
          <cell r="K8512" t="str">
            <v>00111127P.2</v>
          </cell>
        </row>
        <row r="8513">
          <cell r="K8513" t="str">
            <v>00111127P.2</v>
          </cell>
        </row>
        <row r="8514">
          <cell r="K8514" t="str">
            <v>00111127P.2</v>
          </cell>
        </row>
        <row r="8515">
          <cell r="K8515" t="str">
            <v>00111127P.2</v>
          </cell>
        </row>
        <row r="8516">
          <cell r="K8516" t="str">
            <v>00111127P.2</v>
          </cell>
        </row>
        <row r="8517">
          <cell r="K8517" t="str">
            <v>00111128P.2</v>
          </cell>
        </row>
        <row r="8518">
          <cell r="K8518" t="str">
            <v>00111128P.2</v>
          </cell>
        </row>
        <row r="8519">
          <cell r="K8519" t="str">
            <v>00111128P.2</v>
          </cell>
        </row>
        <row r="8520">
          <cell r="K8520" t="str">
            <v>00111128P.2</v>
          </cell>
        </row>
        <row r="8521">
          <cell r="K8521" t="str">
            <v>00111128P.2</v>
          </cell>
        </row>
        <row r="8522">
          <cell r="K8522" t="str">
            <v>00111128P.2</v>
          </cell>
        </row>
        <row r="8523">
          <cell r="K8523" t="str">
            <v>00111128P.2</v>
          </cell>
        </row>
        <row r="8524">
          <cell r="K8524" t="str">
            <v>00111128P.2</v>
          </cell>
        </row>
        <row r="8525">
          <cell r="K8525" t="str">
            <v>00111128P.2</v>
          </cell>
        </row>
        <row r="8526">
          <cell r="K8526" t="str">
            <v>00111128P.2</v>
          </cell>
        </row>
        <row r="8527">
          <cell r="K8527" t="str">
            <v>00111128P.2</v>
          </cell>
        </row>
        <row r="8528">
          <cell r="K8528" t="str">
            <v>00111128P.2</v>
          </cell>
        </row>
        <row r="8529">
          <cell r="K8529" t="str">
            <v>00111129P.2</v>
          </cell>
        </row>
        <row r="8530">
          <cell r="K8530" t="str">
            <v>00111129P.2</v>
          </cell>
        </row>
        <row r="8531">
          <cell r="K8531" t="str">
            <v>00111129P.2</v>
          </cell>
        </row>
        <row r="8532">
          <cell r="K8532" t="str">
            <v>00111129P.2</v>
          </cell>
        </row>
        <row r="8533">
          <cell r="K8533" t="str">
            <v>00111129P.2</v>
          </cell>
        </row>
        <row r="8534">
          <cell r="K8534" t="str">
            <v>00111129P.2</v>
          </cell>
        </row>
        <row r="8535">
          <cell r="K8535" t="str">
            <v>00111129P.2</v>
          </cell>
        </row>
        <row r="8536">
          <cell r="K8536" t="str">
            <v>00111129P.2</v>
          </cell>
        </row>
        <row r="8537">
          <cell r="K8537" t="str">
            <v>00111130P.2</v>
          </cell>
        </row>
        <row r="8538">
          <cell r="K8538" t="str">
            <v>00111130P.2</v>
          </cell>
        </row>
        <row r="8539">
          <cell r="K8539" t="str">
            <v>00111130P.2</v>
          </cell>
        </row>
        <row r="8540">
          <cell r="K8540" t="str">
            <v>00111130P.2</v>
          </cell>
        </row>
        <row r="8541">
          <cell r="K8541" t="str">
            <v>00111130P.2</v>
          </cell>
        </row>
        <row r="8542">
          <cell r="K8542" t="str">
            <v>00111130P.2</v>
          </cell>
        </row>
        <row r="8543">
          <cell r="K8543" t="str">
            <v>00111130P.2</v>
          </cell>
        </row>
        <row r="8544">
          <cell r="K8544" t="str">
            <v>00111130P.2</v>
          </cell>
        </row>
        <row r="8545">
          <cell r="K8545" t="str">
            <v>00111130P.2</v>
          </cell>
        </row>
        <row r="8546">
          <cell r="K8546" t="str">
            <v>00111131P.2</v>
          </cell>
        </row>
        <row r="8547">
          <cell r="K8547" t="str">
            <v>00111131P.2</v>
          </cell>
        </row>
        <row r="8548">
          <cell r="K8548" t="str">
            <v>00111131P.2</v>
          </cell>
        </row>
        <row r="8549">
          <cell r="K8549" t="str">
            <v>00111131P.2</v>
          </cell>
        </row>
        <row r="8550">
          <cell r="K8550" t="str">
            <v>00111131P.2</v>
          </cell>
        </row>
        <row r="8551">
          <cell r="K8551" t="str">
            <v>00111131P.2</v>
          </cell>
        </row>
        <row r="8552">
          <cell r="K8552" t="str">
            <v>00111131P.2</v>
          </cell>
        </row>
        <row r="8553">
          <cell r="K8553" t="str">
            <v>00111131P.2</v>
          </cell>
        </row>
        <row r="8554">
          <cell r="K8554" t="str">
            <v>00111131P.2</v>
          </cell>
        </row>
        <row r="8555">
          <cell r="K8555" t="str">
            <v>00111131P.2</v>
          </cell>
        </row>
        <row r="8556">
          <cell r="K8556" t="str">
            <v>00111132P.2</v>
          </cell>
        </row>
        <row r="8557">
          <cell r="K8557" t="str">
            <v>00111132P.2</v>
          </cell>
        </row>
        <row r="8558">
          <cell r="K8558" t="str">
            <v>00111132P.2</v>
          </cell>
        </row>
        <row r="8559">
          <cell r="K8559" t="str">
            <v>00111132P.2</v>
          </cell>
        </row>
        <row r="8560">
          <cell r="K8560" t="str">
            <v>00111132P.2</v>
          </cell>
        </row>
        <row r="8561">
          <cell r="K8561" t="str">
            <v>00111132P.2</v>
          </cell>
        </row>
        <row r="8562">
          <cell r="K8562" t="str">
            <v>00111132P.2</v>
          </cell>
        </row>
        <row r="8563">
          <cell r="K8563" t="str">
            <v>00111132P.2</v>
          </cell>
        </row>
        <row r="8564">
          <cell r="K8564" t="str">
            <v>00111132P.2</v>
          </cell>
        </row>
        <row r="8565">
          <cell r="K8565" t="str">
            <v>00111132P.2</v>
          </cell>
        </row>
        <row r="8566">
          <cell r="K8566" t="str">
            <v>00111132P.2</v>
          </cell>
        </row>
        <row r="8567">
          <cell r="K8567" t="str">
            <v>00111132P.2</v>
          </cell>
        </row>
        <row r="8568">
          <cell r="K8568" t="str">
            <v>00111132P.2</v>
          </cell>
        </row>
        <row r="8569">
          <cell r="K8569" t="str">
            <v>00111133P.2</v>
          </cell>
        </row>
        <row r="8570">
          <cell r="K8570" t="str">
            <v>00111133P.2</v>
          </cell>
        </row>
        <row r="8571">
          <cell r="K8571" t="str">
            <v>00111133P.2</v>
          </cell>
        </row>
        <row r="8572">
          <cell r="K8572" t="str">
            <v>00111133P.2</v>
          </cell>
        </row>
        <row r="8573">
          <cell r="K8573" t="str">
            <v>00111133P.2</v>
          </cell>
        </row>
        <row r="8574">
          <cell r="K8574" t="str">
            <v>00111134P.2</v>
          </cell>
        </row>
        <row r="8575">
          <cell r="K8575" t="str">
            <v>00111134P.2</v>
          </cell>
        </row>
        <row r="8576">
          <cell r="K8576" t="str">
            <v>00111134P.2</v>
          </cell>
        </row>
        <row r="8577">
          <cell r="K8577" t="str">
            <v>00111134P.2</v>
          </cell>
        </row>
        <row r="8578">
          <cell r="K8578" t="str">
            <v>00111134P.2</v>
          </cell>
        </row>
        <row r="8579">
          <cell r="K8579" t="str">
            <v>00111134P.2</v>
          </cell>
        </row>
        <row r="8580">
          <cell r="K8580" t="str">
            <v>00111134P.2</v>
          </cell>
        </row>
        <row r="8581">
          <cell r="K8581" t="str">
            <v>00111134P.2</v>
          </cell>
        </row>
        <row r="8582">
          <cell r="K8582" t="str">
            <v>00111135P.2</v>
          </cell>
        </row>
        <row r="8583">
          <cell r="K8583" t="str">
            <v>00111135P.2</v>
          </cell>
        </row>
        <row r="8584">
          <cell r="K8584" t="str">
            <v>00111135P.2</v>
          </cell>
        </row>
        <row r="8585">
          <cell r="K8585" t="str">
            <v>00111135P.2</v>
          </cell>
        </row>
        <row r="8586">
          <cell r="K8586" t="str">
            <v>00111135P.2</v>
          </cell>
        </row>
        <row r="8587">
          <cell r="K8587" t="str">
            <v>00111135P.2</v>
          </cell>
        </row>
        <row r="8588">
          <cell r="K8588" t="str">
            <v>00111135P.2</v>
          </cell>
        </row>
        <row r="8589">
          <cell r="K8589" t="str">
            <v>00111135P.2</v>
          </cell>
        </row>
        <row r="8590">
          <cell r="K8590" t="str">
            <v>00111135P.2</v>
          </cell>
        </row>
        <row r="8591">
          <cell r="K8591" t="str">
            <v>00111135P.2</v>
          </cell>
        </row>
        <row r="8592">
          <cell r="K8592" t="str">
            <v>00111136P.2</v>
          </cell>
        </row>
        <row r="8593">
          <cell r="K8593" t="str">
            <v>00111136P.2</v>
          </cell>
        </row>
        <row r="8594">
          <cell r="K8594" t="str">
            <v>00111136P.2</v>
          </cell>
        </row>
        <row r="8595">
          <cell r="K8595" t="str">
            <v>00111136P.2</v>
          </cell>
        </row>
        <row r="8596">
          <cell r="K8596" t="str">
            <v>00111136P.2</v>
          </cell>
        </row>
        <row r="8597">
          <cell r="K8597" t="str">
            <v>00111136P.2</v>
          </cell>
        </row>
        <row r="8598">
          <cell r="K8598" t="str">
            <v>00111136P.2</v>
          </cell>
        </row>
        <row r="8599">
          <cell r="K8599" t="str">
            <v>00111158P.2</v>
          </cell>
        </row>
        <row r="8600">
          <cell r="K8600" t="str">
            <v>00111158P.2</v>
          </cell>
        </row>
        <row r="8601">
          <cell r="K8601" t="str">
            <v>00111158P.2</v>
          </cell>
        </row>
        <row r="8602">
          <cell r="K8602" t="str">
            <v>00111138P.2</v>
          </cell>
        </row>
        <row r="8603">
          <cell r="K8603" t="str">
            <v>00111138P.2</v>
          </cell>
        </row>
        <row r="8604">
          <cell r="K8604" t="str">
            <v>00111138P.2</v>
          </cell>
        </row>
        <row r="8605">
          <cell r="K8605" t="str">
            <v>00111138P.2</v>
          </cell>
        </row>
        <row r="8606">
          <cell r="K8606" t="str">
            <v>00111138P.2</v>
          </cell>
        </row>
        <row r="8607">
          <cell r="K8607" t="str">
            <v>00111138P.2</v>
          </cell>
        </row>
        <row r="8608">
          <cell r="K8608" t="str">
            <v>00111139P.2</v>
          </cell>
        </row>
        <row r="8609">
          <cell r="K8609" t="str">
            <v>00111139P.2</v>
          </cell>
        </row>
        <row r="8610">
          <cell r="K8610" t="str">
            <v>00111139P.2</v>
          </cell>
        </row>
        <row r="8611">
          <cell r="K8611" t="str">
            <v>00111140P.2</v>
          </cell>
        </row>
        <row r="8612">
          <cell r="K8612" t="str">
            <v>00111140P.2</v>
          </cell>
        </row>
        <row r="8613">
          <cell r="K8613" t="str">
            <v>00111140P.2</v>
          </cell>
        </row>
        <row r="8614">
          <cell r="K8614" t="str">
            <v>00111140P.2</v>
          </cell>
        </row>
        <row r="8615">
          <cell r="K8615" t="str">
            <v>00111140P.2</v>
          </cell>
        </row>
        <row r="8616">
          <cell r="K8616" t="str">
            <v>00111145P.2</v>
          </cell>
        </row>
        <row r="8617">
          <cell r="K8617" t="str">
            <v>00111145P.2</v>
          </cell>
        </row>
        <row r="8618">
          <cell r="K8618" t="str">
            <v>00111145P.2</v>
          </cell>
        </row>
        <row r="8619">
          <cell r="K8619" t="str">
            <v>00111145P.2</v>
          </cell>
        </row>
        <row r="8620">
          <cell r="K8620" t="str">
            <v>00111145P.2</v>
          </cell>
        </row>
        <row r="8621">
          <cell r="K8621" t="str">
            <v>00111145P.2</v>
          </cell>
        </row>
        <row r="8622">
          <cell r="K8622" t="str">
            <v>00111145P.2</v>
          </cell>
        </row>
        <row r="8623">
          <cell r="K8623" t="str">
            <v>00111145P.2</v>
          </cell>
        </row>
        <row r="8624">
          <cell r="K8624" t="str">
            <v>00111145P.2</v>
          </cell>
        </row>
        <row r="8625">
          <cell r="K8625" t="str">
            <v>00111145P.2</v>
          </cell>
        </row>
        <row r="8626">
          <cell r="K8626" t="str">
            <v>00111145P.2</v>
          </cell>
        </row>
        <row r="8627">
          <cell r="K8627" t="str">
            <v>00111145P.2</v>
          </cell>
        </row>
        <row r="8628">
          <cell r="K8628" t="str">
            <v>00111145P.2</v>
          </cell>
        </row>
        <row r="8629">
          <cell r="K8629" t="str">
            <v>00111145P.2</v>
          </cell>
        </row>
        <row r="8630">
          <cell r="K8630" t="str">
            <v>00111145P.2</v>
          </cell>
        </row>
        <row r="8631">
          <cell r="K8631" t="str">
            <v>00111145P.2</v>
          </cell>
        </row>
        <row r="8632">
          <cell r="K8632" t="str">
            <v>00111145P.2</v>
          </cell>
        </row>
        <row r="8633">
          <cell r="K8633" t="str">
            <v>00111145P.2</v>
          </cell>
        </row>
        <row r="8634">
          <cell r="K8634" t="str">
            <v>00111145P.2</v>
          </cell>
        </row>
        <row r="8635">
          <cell r="K8635" t="str">
            <v>00111148P.2</v>
          </cell>
        </row>
        <row r="8636">
          <cell r="K8636" t="str">
            <v>00111148P.2</v>
          </cell>
        </row>
        <row r="8637">
          <cell r="K8637" t="str">
            <v>00111148P.2</v>
          </cell>
        </row>
        <row r="8638">
          <cell r="K8638" t="str">
            <v>00111148P.2</v>
          </cell>
        </row>
        <row r="8639">
          <cell r="K8639" t="str">
            <v>00111149P.2</v>
          </cell>
        </row>
        <row r="8640">
          <cell r="K8640" t="str">
            <v>00111149P.2</v>
          </cell>
        </row>
        <row r="8641">
          <cell r="K8641" t="str">
            <v>00111149P.2</v>
          </cell>
        </row>
        <row r="8642">
          <cell r="K8642" t="str">
            <v>00111149P.2</v>
          </cell>
        </row>
        <row r="8643">
          <cell r="K8643" t="str">
            <v>00111149P.2</v>
          </cell>
        </row>
        <row r="8644">
          <cell r="K8644" t="str">
            <v>00111149P.2</v>
          </cell>
        </row>
        <row r="8645">
          <cell r="K8645" t="str">
            <v>00111149P.2</v>
          </cell>
        </row>
        <row r="8646">
          <cell r="K8646" t="str">
            <v>00111149P.2</v>
          </cell>
        </row>
        <row r="8647">
          <cell r="K8647" t="str">
            <v>00111149P.2</v>
          </cell>
        </row>
        <row r="8648">
          <cell r="K8648" t="str">
            <v>00111149P.2</v>
          </cell>
        </row>
        <row r="8649">
          <cell r="K8649" t="str">
            <v>00111149P.2</v>
          </cell>
        </row>
        <row r="8650">
          <cell r="K8650" t="str">
            <v>00111149P.2</v>
          </cell>
        </row>
        <row r="8651">
          <cell r="K8651" t="str">
            <v>00111149P.2</v>
          </cell>
        </row>
        <row r="8652">
          <cell r="K8652" t="str">
            <v>00111149P.2</v>
          </cell>
        </row>
        <row r="8653">
          <cell r="K8653" t="str">
            <v>00111153P.2</v>
          </cell>
        </row>
        <row r="8654">
          <cell r="K8654" t="str">
            <v>00111153P.2</v>
          </cell>
        </row>
        <row r="8655">
          <cell r="K8655" t="str">
            <v>00111153P.2</v>
          </cell>
        </row>
        <row r="8656">
          <cell r="K8656" t="str">
            <v>00111153P.2</v>
          </cell>
        </row>
        <row r="8657">
          <cell r="K8657" t="str">
            <v>00111157P.2</v>
          </cell>
        </row>
        <row r="8658">
          <cell r="K8658" t="str">
            <v>00111157P.2</v>
          </cell>
        </row>
        <row r="8659">
          <cell r="K8659" t="str">
            <v>00111157P.2</v>
          </cell>
        </row>
        <row r="8660">
          <cell r="K8660" t="str">
            <v>00111157P.2</v>
          </cell>
        </row>
        <row r="8661">
          <cell r="K8661" t="str">
            <v>00111157P.2</v>
          </cell>
        </row>
        <row r="8662">
          <cell r="K8662" t="str">
            <v>00111157P.2</v>
          </cell>
        </row>
        <row r="8663">
          <cell r="K8663" t="str">
            <v>00111158P.2</v>
          </cell>
        </row>
        <row r="8664">
          <cell r="K8664" t="str">
            <v>00111158P.2</v>
          </cell>
        </row>
        <row r="8665">
          <cell r="K8665" t="str">
            <v>00111159P.2</v>
          </cell>
        </row>
        <row r="8666">
          <cell r="K8666" t="str">
            <v>00111159P.2</v>
          </cell>
        </row>
        <row r="8667">
          <cell r="K8667" t="str">
            <v>00111159P.2</v>
          </cell>
        </row>
        <row r="8668">
          <cell r="K8668" t="str">
            <v>00111159P.2</v>
          </cell>
        </row>
        <row r="8669">
          <cell r="K8669" t="str">
            <v>00111159P.2</v>
          </cell>
        </row>
        <row r="8670">
          <cell r="K8670" t="str">
            <v>00111159P.2</v>
          </cell>
        </row>
        <row r="8671">
          <cell r="K8671" t="str">
            <v>00111159P.2</v>
          </cell>
        </row>
        <row r="8672">
          <cell r="K8672" t="str">
            <v>00111159P.2</v>
          </cell>
        </row>
        <row r="8673">
          <cell r="K8673" t="str">
            <v>00111159P.2</v>
          </cell>
        </row>
        <row r="8674">
          <cell r="K8674" t="str">
            <v>00111143P.2</v>
          </cell>
        </row>
        <row r="8675">
          <cell r="K8675" t="str">
            <v>00111143P.2</v>
          </cell>
        </row>
        <row r="8676">
          <cell r="K8676" t="str">
            <v>00111143P.2</v>
          </cell>
        </row>
        <row r="8677">
          <cell r="K8677" t="str">
            <v>00111143P.2</v>
          </cell>
        </row>
        <row r="8678">
          <cell r="K8678" t="str">
            <v>00111143P.2</v>
          </cell>
        </row>
        <row r="8679">
          <cell r="K8679" t="str">
            <v>00111128P.2</v>
          </cell>
        </row>
        <row r="8680">
          <cell r="K8680" t="str">
            <v>00111128P.2</v>
          </cell>
        </row>
        <row r="8681">
          <cell r="K8681" t="str">
            <v>00111128P.2</v>
          </cell>
        </row>
        <row r="8682">
          <cell r="K8682" t="str">
            <v>00111128P.2</v>
          </cell>
        </row>
        <row r="8683">
          <cell r="K8683" t="str">
            <v>00111128P.2</v>
          </cell>
        </row>
        <row r="8684">
          <cell r="K8684" t="str">
            <v>00111128P.2</v>
          </cell>
        </row>
        <row r="8685">
          <cell r="K8685" t="str">
            <v>00111128P.2</v>
          </cell>
        </row>
        <row r="8686">
          <cell r="K8686" t="str">
            <v>00111122P.2</v>
          </cell>
        </row>
        <row r="8687">
          <cell r="K8687" t="str">
            <v>00111122P.2</v>
          </cell>
        </row>
        <row r="8688">
          <cell r="K8688" t="str">
            <v>00111122P.2</v>
          </cell>
        </row>
        <row r="8689">
          <cell r="K8689" t="str">
            <v>00111122P.2</v>
          </cell>
        </row>
        <row r="8690">
          <cell r="K8690" t="str">
            <v>00111122P.2</v>
          </cell>
        </row>
        <row r="8691">
          <cell r="K8691" t="str">
            <v>00111122P.2</v>
          </cell>
        </row>
        <row r="8692">
          <cell r="K8692" t="str">
            <v>00111122P.2</v>
          </cell>
        </row>
        <row r="8693">
          <cell r="K8693" t="str">
            <v>00111122P.2</v>
          </cell>
        </row>
        <row r="8694">
          <cell r="K8694" t="str">
            <v>00111122P.2</v>
          </cell>
        </row>
        <row r="8695">
          <cell r="K8695" t="str">
            <v>00111122P.2</v>
          </cell>
        </row>
        <row r="8696">
          <cell r="K8696" t="str">
            <v>00111122P.2</v>
          </cell>
        </row>
        <row r="8697">
          <cell r="K8697" t="str">
            <v>00111122P.2</v>
          </cell>
        </row>
        <row r="8698">
          <cell r="K8698" t="str">
            <v>00111122P.2</v>
          </cell>
        </row>
        <row r="8699">
          <cell r="K8699" t="str">
            <v>00111132P.2</v>
          </cell>
        </row>
        <row r="8700">
          <cell r="K8700" t="str">
            <v>00111132P.2</v>
          </cell>
        </row>
        <row r="8701">
          <cell r="K8701" t="str">
            <v>00111132P.2</v>
          </cell>
        </row>
        <row r="8702">
          <cell r="K8702" t="str">
            <v>00111132P.2</v>
          </cell>
        </row>
        <row r="8703">
          <cell r="K8703" t="str">
            <v>00111154P.2</v>
          </cell>
        </row>
        <row r="8704">
          <cell r="K8704" t="str">
            <v>00111154P.2</v>
          </cell>
        </row>
        <row r="8705">
          <cell r="K8705" t="str">
            <v>00111154P.2</v>
          </cell>
        </row>
        <row r="8706">
          <cell r="K8706" t="str">
            <v>00111154P.2</v>
          </cell>
        </row>
        <row r="8707">
          <cell r="K8707" t="str">
            <v>00111154P.2</v>
          </cell>
        </row>
        <row r="8708">
          <cell r="K8708" t="str">
            <v>00111154P.2</v>
          </cell>
        </row>
        <row r="8709">
          <cell r="K8709" t="str">
            <v>00111143P.2</v>
          </cell>
        </row>
        <row r="8710">
          <cell r="K8710" t="str">
            <v>00111143P.2</v>
          </cell>
        </row>
        <row r="8711">
          <cell r="K8711" t="str">
            <v>00111143P.2</v>
          </cell>
        </row>
        <row r="8712">
          <cell r="K8712" t="str">
            <v>00111143P.2</v>
          </cell>
        </row>
        <row r="8713">
          <cell r="K8713" t="str">
            <v>00111157P.2</v>
          </cell>
        </row>
        <row r="8714">
          <cell r="K8714" t="str">
            <v>00111157P.2</v>
          </cell>
        </row>
        <row r="8715">
          <cell r="K8715" t="str">
            <v>00111157P.2</v>
          </cell>
        </row>
        <row r="8716">
          <cell r="K8716" t="str">
            <v>00111157P.2</v>
          </cell>
        </row>
        <row r="8717">
          <cell r="K8717" t="str">
            <v>00111157P.2</v>
          </cell>
        </row>
        <row r="8718">
          <cell r="K8718" t="str">
            <v>00111157P.2</v>
          </cell>
        </row>
        <row r="8719">
          <cell r="K8719" t="str">
            <v>00111156P.2</v>
          </cell>
        </row>
        <row r="8720">
          <cell r="K8720" t="str">
            <v>00111156P.2</v>
          </cell>
        </row>
        <row r="8721">
          <cell r="K8721" t="str">
            <v>00111160P.2</v>
          </cell>
        </row>
        <row r="8722">
          <cell r="K8722" t="str">
            <v>00111160P.2</v>
          </cell>
        </row>
        <row r="8723">
          <cell r="K8723" t="str">
            <v>00111160P.2</v>
          </cell>
        </row>
        <row r="8724">
          <cell r="K8724" t="str">
            <v>00111160P.2</v>
          </cell>
        </row>
        <row r="8725">
          <cell r="K8725" t="str">
            <v>00111160P.2</v>
          </cell>
        </row>
        <row r="8726">
          <cell r="K8726" t="str">
            <v>00111133P.2</v>
          </cell>
        </row>
        <row r="8727">
          <cell r="K8727" t="str">
            <v>00111147P.2</v>
          </cell>
        </row>
        <row r="8728">
          <cell r="K8728" t="str">
            <v>00111147P.2</v>
          </cell>
        </row>
        <row r="8729">
          <cell r="K8729" t="str">
            <v>00111147P.2</v>
          </cell>
        </row>
        <row r="8730">
          <cell r="K8730" t="str">
            <v>00111154P.2</v>
          </cell>
        </row>
        <row r="8731">
          <cell r="K8731" t="str">
            <v>00111154P.2</v>
          </cell>
        </row>
        <row r="8732">
          <cell r="K8732" t="str">
            <v>00111154P.2</v>
          </cell>
        </row>
        <row r="8733">
          <cell r="K8733" t="str">
            <v>00111154P.2</v>
          </cell>
        </row>
        <row r="8734">
          <cell r="K8734" t="str">
            <v>00111154P.2</v>
          </cell>
        </row>
        <row r="8735">
          <cell r="K8735" t="str">
            <v>00111154P.2</v>
          </cell>
        </row>
        <row r="8736">
          <cell r="K8736" t="str">
            <v>00111154P.2</v>
          </cell>
        </row>
        <row r="8737">
          <cell r="K8737" t="str">
            <v>00111154P.2</v>
          </cell>
        </row>
        <row r="8738">
          <cell r="K8738" t="str">
            <v>00111154P.2</v>
          </cell>
        </row>
        <row r="8739">
          <cell r="K8739" t="str">
            <v>00111154P.2</v>
          </cell>
        </row>
        <row r="8740">
          <cell r="K8740" t="str">
            <v>00111104P.2</v>
          </cell>
        </row>
        <row r="8741">
          <cell r="K8741" t="str">
            <v>00111104P.2</v>
          </cell>
        </row>
        <row r="8742">
          <cell r="K8742" t="str">
            <v>00111105P.2</v>
          </cell>
        </row>
        <row r="8743">
          <cell r="K8743" t="str">
            <v>00111105P.2</v>
          </cell>
        </row>
        <row r="8744">
          <cell r="K8744" t="str">
            <v>00111105P.2</v>
          </cell>
        </row>
        <row r="8745">
          <cell r="K8745" t="str">
            <v>00111105P.2</v>
          </cell>
        </row>
        <row r="8746">
          <cell r="K8746" t="str">
            <v>00111103P.2</v>
          </cell>
        </row>
        <row r="8747">
          <cell r="K8747" t="str">
            <v>00111103P.2</v>
          </cell>
        </row>
        <row r="8748">
          <cell r="K8748" t="str">
            <v>00111104P.2</v>
          </cell>
        </row>
        <row r="8749">
          <cell r="K8749" t="str">
            <v>00111110P.2</v>
          </cell>
        </row>
        <row r="8750">
          <cell r="K8750" t="str">
            <v>00111110P.2</v>
          </cell>
        </row>
        <row r="8751">
          <cell r="K8751" t="str">
            <v>00111141P.2</v>
          </cell>
        </row>
        <row r="8752">
          <cell r="K8752" t="str">
            <v>00111141P.2</v>
          </cell>
        </row>
        <row r="8753">
          <cell r="K8753" t="str">
            <v>00111142P.2</v>
          </cell>
        </row>
        <row r="8754">
          <cell r="K8754" t="str">
            <v>00111141P.2</v>
          </cell>
        </row>
        <row r="8755">
          <cell r="K8755" t="str">
            <v>00111141P.2</v>
          </cell>
        </row>
        <row r="8756">
          <cell r="K8756" t="str">
            <v>00111142P.2</v>
          </cell>
        </row>
        <row r="8757">
          <cell r="K8757" t="str">
            <v>00111142P.2</v>
          </cell>
        </row>
        <row r="8758">
          <cell r="K8758" t="str">
            <v>00111142P.2</v>
          </cell>
        </row>
        <row r="8759">
          <cell r="K8759" t="str">
            <v>00111141P.2</v>
          </cell>
        </row>
        <row r="8760">
          <cell r="K8760" t="str">
            <v>00111142P.2</v>
          </cell>
        </row>
        <row r="8761">
          <cell r="K8761" t="str">
            <v>00111142P.2</v>
          </cell>
        </row>
        <row r="8762">
          <cell r="K8762" t="str">
            <v>00111142P.2</v>
          </cell>
        </row>
        <row r="8763">
          <cell r="K8763" t="str">
            <v>00111144P.2</v>
          </cell>
        </row>
        <row r="8764">
          <cell r="K8764" t="str">
            <v>00111144P.2</v>
          </cell>
        </row>
        <row r="8765">
          <cell r="K8765" t="str">
            <v>00111144P.2</v>
          </cell>
        </row>
        <row r="8766">
          <cell r="K8766" t="str">
            <v>00111144P.2</v>
          </cell>
        </row>
        <row r="8767">
          <cell r="K8767" t="str">
            <v>00111142P.2</v>
          </cell>
        </row>
        <row r="8768">
          <cell r="K8768" t="str">
            <v>00111142P.2</v>
          </cell>
        </row>
        <row r="8769">
          <cell r="K8769" t="str">
            <v>00111141P.2</v>
          </cell>
        </row>
        <row r="8770">
          <cell r="K8770" t="str">
            <v>00111141P.2</v>
          </cell>
        </row>
        <row r="8771">
          <cell r="K8771" t="str">
            <v>00111141P.2</v>
          </cell>
        </row>
        <row r="8772">
          <cell r="K8772" t="str">
            <v>00111141P.2</v>
          </cell>
        </row>
        <row r="8773">
          <cell r="K8773" t="str">
            <v>00111141P.2</v>
          </cell>
        </row>
        <row r="8774">
          <cell r="K8774" t="str">
            <v>00111141P.2</v>
          </cell>
        </row>
        <row r="8775">
          <cell r="K8775" t="str">
            <v>00111142P.2</v>
          </cell>
        </row>
        <row r="8776">
          <cell r="K8776" t="str">
            <v>00111160P.2</v>
          </cell>
        </row>
        <row r="8777">
          <cell r="K8777" t="str">
            <v>00111142P.2</v>
          </cell>
        </row>
        <row r="8778">
          <cell r="K8778" t="str">
            <v>00111102P.2</v>
          </cell>
        </row>
        <row r="8779">
          <cell r="K8779" t="str">
            <v>00111102P.2</v>
          </cell>
        </row>
        <row r="8780">
          <cell r="K8780" t="str">
            <v>00111102P.2</v>
          </cell>
        </row>
        <row r="8781">
          <cell r="K8781" t="str">
            <v>00111101P.2</v>
          </cell>
        </row>
        <row r="8782">
          <cell r="K8782" t="str">
            <v>00111102P.2</v>
          </cell>
        </row>
        <row r="8783">
          <cell r="K8783" t="str">
            <v>00111102P.2</v>
          </cell>
        </row>
        <row r="8784">
          <cell r="K8784" t="str">
            <v>00111102P.2</v>
          </cell>
        </row>
        <row r="8785">
          <cell r="K8785" t="str">
            <v>00111102P.2</v>
          </cell>
        </row>
        <row r="8786">
          <cell r="K8786" t="str">
            <v>00111102P.2</v>
          </cell>
        </row>
        <row r="8787">
          <cell r="K8787" t="str">
            <v>00111102P.2</v>
          </cell>
        </row>
        <row r="8788">
          <cell r="K8788" t="str">
            <v>00111102P.2</v>
          </cell>
        </row>
        <row r="8789">
          <cell r="K8789" t="str">
            <v>00111102P.2</v>
          </cell>
        </row>
        <row r="8790">
          <cell r="K8790" t="str">
            <v>00111102P.2</v>
          </cell>
        </row>
        <row r="8791">
          <cell r="K8791" t="str">
            <v>00111102P.2</v>
          </cell>
        </row>
        <row r="8792">
          <cell r="K8792" t="str">
            <v>00111102P.2</v>
          </cell>
        </row>
        <row r="8793">
          <cell r="K8793" t="str">
            <v>00111102P.2</v>
          </cell>
        </row>
        <row r="8794">
          <cell r="K8794" t="str">
            <v>00111102P.2</v>
          </cell>
        </row>
        <row r="8795">
          <cell r="K8795" t="str">
            <v>00111102P.2</v>
          </cell>
        </row>
        <row r="8796">
          <cell r="K8796" t="str">
            <v>00111102P.2</v>
          </cell>
        </row>
        <row r="8797">
          <cell r="K8797" t="str">
            <v>00111102P.2</v>
          </cell>
        </row>
        <row r="8798">
          <cell r="K8798" t="str">
            <v>00111102P.2</v>
          </cell>
        </row>
        <row r="8799">
          <cell r="K8799" t="str">
            <v>00111102P.2</v>
          </cell>
        </row>
        <row r="8800">
          <cell r="K8800" t="str">
            <v>00111102P.2</v>
          </cell>
        </row>
        <row r="8801">
          <cell r="K8801" t="str">
            <v>00111102P.2</v>
          </cell>
        </row>
        <row r="8802">
          <cell r="K8802" t="str">
            <v>00111102P.2</v>
          </cell>
        </row>
        <row r="8803">
          <cell r="K8803" t="str">
            <v>00111102P.2</v>
          </cell>
        </row>
        <row r="8804">
          <cell r="K8804" t="str">
            <v>00111102P.2</v>
          </cell>
        </row>
        <row r="8805">
          <cell r="K8805" t="str">
            <v>00111102P.2</v>
          </cell>
        </row>
        <row r="8806">
          <cell r="K8806" t="str">
            <v>00111102P.2</v>
          </cell>
        </row>
        <row r="8807">
          <cell r="K8807" t="str">
            <v>00111102P.2</v>
          </cell>
        </row>
        <row r="8808">
          <cell r="K8808" t="str">
            <v>00111102P.2</v>
          </cell>
        </row>
        <row r="8809">
          <cell r="K8809" t="str">
            <v>00111102P.2</v>
          </cell>
        </row>
        <row r="8810">
          <cell r="K8810" t="str">
            <v>00111102P.2</v>
          </cell>
        </row>
        <row r="8811">
          <cell r="K8811" t="str">
            <v>00111102P.2</v>
          </cell>
        </row>
        <row r="8812">
          <cell r="K8812" t="str">
            <v>00111102P.2</v>
          </cell>
        </row>
        <row r="8813">
          <cell r="K8813" t="str">
            <v>00111102P.2</v>
          </cell>
        </row>
        <row r="8814">
          <cell r="K8814" t="str">
            <v>00111102P.2</v>
          </cell>
        </row>
        <row r="8815">
          <cell r="K8815" t="str">
            <v>00111102P.2</v>
          </cell>
        </row>
        <row r="8816">
          <cell r="K8816" t="str">
            <v>00111102P.2</v>
          </cell>
        </row>
        <row r="8817">
          <cell r="K8817" t="str">
            <v>00111102P.2</v>
          </cell>
        </row>
        <row r="8818">
          <cell r="K8818" t="str">
            <v>00111102P.2</v>
          </cell>
        </row>
        <row r="8819">
          <cell r="K8819" t="str">
            <v>00111102P.2</v>
          </cell>
        </row>
        <row r="8820">
          <cell r="K8820" t="str">
            <v>00111102P.2</v>
          </cell>
        </row>
        <row r="8821">
          <cell r="K8821" t="str">
            <v>00111102P.2</v>
          </cell>
        </row>
        <row r="8822">
          <cell r="K8822" t="str">
            <v>00111102P.2</v>
          </cell>
        </row>
        <row r="8823">
          <cell r="K8823" t="str">
            <v>00111102P.2</v>
          </cell>
        </row>
        <row r="8824">
          <cell r="K8824" t="str">
            <v>00111102P.2</v>
          </cell>
        </row>
        <row r="8825">
          <cell r="K8825" t="str">
            <v>00111102P.2</v>
          </cell>
        </row>
        <row r="8826">
          <cell r="K8826" t="str">
            <v>00111102P.2</v>
          </cell>
        </row>
        <row r="8827">
          <cell r="K8827" t="str">
            <v>00111113P.2</v>
          </cell>
        </row>
        <row r="8828">
          <cell r="K8828" t="str">
            <v>00111113P.2</v>
          </cell>
        </row>
        <row r="8829">
          <cell r="K8829" t="str">
            <v>00111113P.2</v>
          </cell>
        </row>
        <row r="8830">
          <cell r="K8830" t="str">
            <v>00111113P.2</v>
          </cell>
        </row>
        <row r="8831">
          <cell r="K8831" t="str">
            <v>00111113P.2</v>
          </cell>
        </row>
        <row r="8832">
          <cell r="K8832" t="str">
            <v>00111113P.2</v>
          </cell>
        </row>
        <row r="8833">
          <cell r="K8833" t="str">
            <v>00111113P.2</v>
          </cell>
        </row>
        <row r="8834">
          <cell r="K8834" t="str">
            <v>00111113P.2</v>
          </cell>
        </row>
        <row r="8835">
          <cell r="K8835" t="str">
            <v>00111113P.2</v>
          </cell>
        </row>
        <row r="8836">
          <cell r="K8836" t="str">
            <v>00111113P.2</v>
          </cell>
        </row>
        <row r="8837">
          <cell r="K8837" t="str">
            <v>00111113P.2</v>
          </cell>
        </row>
        <row r="8838">
          <cell r="K8838" t="str">
            <v>00111113P.2</v>
          </cell>
        </row>
        <row r="8839">
          <cell r="K8839" t="str">
            <v>00111113P.2</v>
          </cell>
        </row>
        <row r="8840">
          <cell r="K8840" t="str">
            <v>00111113P.2</v>
          </cell>
        </row>
        <row r="8841">
          <cell r="K8841" t="str">
            <v>00111113P.2</v>
          </cell>
        </row>
        <row r="8842">
          <cell r="K8842" t="str">
            <v>00111110P.2</v>
          </cell>
        </row>
        <row r="8843">
          <cell r="K8843" t="str">
            <v>00111110P.2</v>
          </cell>
        </row>
        <row r="8844">
          <cell r="K8844" t="str">
            <v>00111110P.2</v>
          </cell>
        </row>
        <row r="8845">
          <cell r="K8845" t="str">
            <v>00111110P.2</v>
          </cell>
        </row>
        <row r="8846">
          <cell r="K8846" t="str">
            <v>00111110P.2</v>
          </cell>
        </row>
        <row r="8847">
          <cell r="K8847" t="str">
            <v>00111114P.2</v>
          </cell>
        </row>
        <row r="8848">
          <cell r="K8848" t="str">
            <v>00111114P.2</v>
          </cell>
        </row>
        <row r="8849">
          <cell r="K8849" t="str">
            <v>00111131P.2</v>
          </cell>
        </row>
        <row r="8850">
          <cell r="K8850" t="str">
            <v>00111110P.2</v>
          </cell>
        </row>
        <row r="8851">
          <cell r="K8851" t="str">
            <v>00111110P.2</v>
          </cell>
        </row>
        <row r="8852">
          <cell r="K8852" t="str">
            <v>00111110P.2</v>
          </cell>
        </row>
        <row r="8853">
          <cell r="K8853" t="str">
            <v>00111110P.2</v>
          </cell>
        </row>
        <row r="8854">
          <cell r="K8854" t="str">
            <v>00111110P.2</v>
          </cell>
        </row>
        <row r="8855">
          <cell r="K8855" t="str">
            <v>00111151P.2</v>
          </cell>
        </row>
        <row r="8856">
          <cell r="K8856" t="str">
            <v>00111151P.2</v>
          </cell>
        </row>
        <row r="8857">
          <cell r="K8857" t="str">
            <v>00111151P.2</v>
          </cell>
        </row>
        <row r="8858">
          <cell r="K8858" t="str">
            <v>00111151P.2</v>
          </cell>
        </row>
        <row r="8859">
          <cell r="K8859" t="str">
            <v>00111151P.2</v>
          </cell>
        </row>
        <row r="8860">
          <cell r="K8860" t="str">
            <v>00111151P.2</v>
          </cell>
        </row>
        <row r="8861">
          <cell r="K8861" t="str">
            <v>00111151P.2</v>
          </cell>
        </row>
        <row r="8862">
          <cell r="K8862" t="str">
            <v>00111151P.2</v>
          </cell>
        </row>
        <row r="8863">
          <cell r="K8863" t="str">
            <v>00111151P.2</v>
          </cell>
        </row>
        <row r="8864">
          <cell r="K8864" t="str">
            <v>00111151P.2</v>
          </cell>
        </row>
        <row r="8865">
          <cell r="K8865" t="str">
            <v>00111151P.2</v>
          </cell>
        </row>
        <row r="8866">
          <cell r="K8866" t="str">
            <v>00111151P.2</v>
          </cell>
        </row>
        <row r="8867">
          <cell r="K8867" t="str">
            <v>00111151P.2</v>
          </cell>
        </row>
        <row r="8868">
          <cell r="K8868" t="str">
            <v>00111151P.2</v>
          </cell>
        </row>
        <row r="8869">
          <cell r="K8869" t="str">
            <v>00111151P.2</v>
          </cell>
        </row>
        <row r="8870">
          <cell r="K8870" t="str">
            <v>00111151P.2</v>
          </cell>
        </row>
        <row r="8871">
          <cell r="K8871" t="str">
            <v>00111151P.2</v>
          </cell>
        </row>
        <row r="8872">
          <cell r="K8872" t="str">
            <v>00111151P.2</v>
          </cell>
        </row>
        <row r="8873">
          <cell r="K8873" t="str">
            <v>00111151P.2</v>
          </cell>
        </row>
        <row r="8874">
          <cell r="K8874" t="str">
            <v>00111151P.2</v>
          </cell>
        </row>
        <row r="8875">
          <cell r="K8875" t="str">
            <v>00111151P.2</v>
          </cell>
        </row>
        <row r="8876">
          <cell r="K8876" t="str">
            <v>00111151P.2</v>
          </cell>
        </row>
        <row r="8877">
          <cell r="K8877" t="str">
            <v>00111151P.2</v>
          </cell>
        </row>
        <row r="8878">
          <cell r="K8878" t="str">
            <v>00111151P.2</v>
          </cell>
        </row>
        <row r="8879">
          <cell r="K8879" t="str">
            <v>00111151P.2</v>
          </cell>
        </row>
        <row r="8880">
          <cell r="K8880" t="str">
            <v>00111151P.2</v>
          </cell>
        </row>
        <row r="8881">
          <cell r="K8881" t="str">
            <v>00111151P.2</v>
          </cell>
        </row>
        <row r="8882">
          <cell r="K8882" t="str">
            <v>00111151P.2</v>
          </cell>
        </row>
        <row r="8883">
          <cell r="K8883" t="str">
            <v>00111151P.2</v>
          </cell>
        </row>
        <row r="8884">
          <cell r="K8884" t="str">
            <v>00111151P.2</v>
          </cell>
        </row>
        <row r="8885">
          <cell r="K8885" t="str">
            <v>00111151P.2</v>
          </cell>
        </row>
        <row r="8886">
          <cell r="K8886" t="str">
            <v>00111151P.2</v>
          </cell>
        </row>
        <row r="8887">
          <cell r="K8887" t="str">
            <v>00111151P.2</v>
          </cell>
        </row>
        <row r="8888">
          <cell r="K8888" t="str">
            <v>00111151P.2</v>
          </cell>
        </row>
        <row r="8889">
          <cell r="K8889" t="str">
            <v>00111151P.2</v>
          </cell>
        </row>
        <row r="8890">
          <cell r="K8890" t="str">
            <v>00111151P.2</v>
          </cell>
        </row>
        <row r="8891">
          <cell r="K8891" t="str">
            <v>00111151P.2</v>
          </cell>
        </row>
        <row r="8892">
          <cell r="K8892" t="str">
            <v>00111151P.2</v>
          </cell>
        </row>
        <row r="8893">
          <cell r="K8893" t="str">
            <v>00111151P.2</v>
          </cell>
        </row>
        <row r="8894">
          <cell r="K8894" t="str">
            <v>00111154P.2</v>
          </cell>
        </row>
        <row r="8895">
          <cell r="K8895" t="str">
            <v>00111154P.2</v>
          </cell>
        </row>
        <row r="8896">
          <cell r="K8896" t="str">
            <v>00111154P.2</v>
          </cell>
        </row>
        <row r="8897">
          <cell r="K8897" t="str">
            <v>00111154P.2</v>
          </cell>
        </row>
        <row r="8898">
          <cell r="K8898" t="str">
            <v>00111154P.2</v>
          </cell>
        </row>
        <row r="8899">
          <cell r="K8899" t="str">
            <v>00111154P.2</v>
          </cell>
        </row>
        <row r="8900">
          <cell r="K8900" t="str">
            <v>00111154P.2</v>
          </cell>
        </row>
        <row r="8901">
          <cell r="K8901" t="str">
            <v>00111154P.2</v>
          </cell>
        </row>
        <row r="8902">
          <cell r="K8902" t="str">
            <v>00111154P.2</v>
          </cell>
        </row>
        <row r="8903">
          <cell r="K8903" t="str">
            <v>00111154P.2</v>
          </cell>
        </row>
        <row r="8904">
          <cell r="K8904" t="str">
            <v>00111154P.2</v>
          </cell>
        </row>
        <row r="8905">
          <cell r="K8905" t="str">
            <v>00111154P.2</v>
          </cell>
        </row>
        <row r="8906">
          <cell r="K8906" t="str">
            <v>00111154P.2</v>
          </cell>
        </row>
        <row r="8907">
          <cell r="K8907" t="str">
            <v>00111156P.2</v>
          </cell>
        </row>
        <row r="8908">
          <cell r="K8908" t="str">
            <v>00111156P.2</v>
          </cell>
        </row>
        <row r="8909">
          <cell r="K8909" t="str">
            <v>00111156P.2</v>
          </cell>
        </row>
        <row r="8910">
          <cell r="K8910" t="str">
            <v>00111156P.2</v>
          </cell>
        </row>
        <row r="8911">
          <cell r="K8911" t="str">
            <v>00111156P.2</v>
          </cell>
        </row>
        <row r="8912">
          <cell r="K8912" t="str">
            <v>00111156P.2</v>
          </cell>
        </row>
        <row r="8913">
          <cell r="K8913" t="str">
            <v>00111156P.2</v>
          </cell>
        </row>
        <row r="8914">
          <cell r="K8914" t="str">
            <v>00111156P.2</v>
          </cell>
        </row>
        <row r="8915">
          <cell r="K8915" t="str">
            <v>00111160P.2</v>
          </cell>
        </row>
        <row r="8916">
          <cell r="K8916" t="str">
            <v>00111160P.2</v>
          </cell>
        </row>
        <row r="8917">
          <cell r="K8917" t="str">
            <v>00111160P.2</v>
          </cell>
        </row>
        <row r="8918">
          <cell r="K8918" t="str">
            <v>00111143P.2</v>
          </cell>
        </row>
        <row r="8919">
          <cell r="K8919" t="str">
            <v>00111143P.2</v>
          </cell>
        </row>
        <row r="8920">
          <cell r="K8920" t="str">
            <v>00111143P.2</v>
          </cell>
        </row>
        <row r="8921">
          <cell r="K8921" t="str">
            <v>00111143P.2</v>
          </cell>
        </row>
        <row r="8922">
          <cell r="K8922" t="str">
            <v>00111143P.2</v>
          </cell>
        </row>
        <row r="8923">
          <cell r="K8923" t="str">
            <v>00111153P.2</v>
          </cell>
        </row>
        <row r="8924">
          <cell r="K8924" t="str">
            <v>00111153P.2</v>
          </cell>
        </row>
        <row r="8925">
          <cell r="K8925" t="str">
            <v>00111153P.2</v>
          </cell>
        </row>
        <row r="8926">
          <cell r="K8926" t="str">
            <v>00111153P.2</v>
          </cell>
        </row>
        <row r="8927">
          <cell r="K8927" t="str">
            <v>00111153P.2</v>
          </cell>
        </row>
        <row r="8928">
          <cell r="K8928" t="str">
            <v>00111153P.2</v>
          </cell>
        </row>
        <row r="8929">
          <cell r="K8929" t="str">
            <v>00111153P.2</v>
          </cell>
        </row>
        <row r="8930">
          <cell r="K8930" t="str">
            <v>00111157P.2</v>
          </cell>
        </row>
        <row r="8931">
          <cell r="K8931" t="str">
            <v>00111156P.2</v>
          </cell>
        </row>
        <row r="8932">
          <cell r="K8932" t="str">
            <v>00111156P.2</v>
          </cell>
        </row>
        <row r="8933">
          <cell r="K8933" t="str">
            <v>00111156P.2</v>
          </cell>
        </row>
        <row r="8934">
          <cell r="K8934" t="str">
            <v>00111156P.2</v>
          </cell>
        </row>
        <row r="8935">
          <cell r="K8935" t="str">
            <v>00111156P.2</v>
          </cell>
        </row>
        <row r="8936">
          <cell r="K8936" t="str">
            <v>00111156P.2</v>
          </cell>
        </row>
        <row r="8937">
          <cell r="K8937" t="str">
            <v>00111156P.2</v>
          </cell>
        </row>
        <row r="8938">
          <cell r="K8938" t="str">
            <v>00111157P.2</v>
          </cell>
        </row>
        <row r="8939">
          <cell r="K8939" t="str">
            <v>00111157P.2</v>
          </cell>
        </row>
        <row r="8940">
          <cell r="K8940" t="str">
            <v>00111157P.2</v>
          </cell>
        </row>
        <row r="8941">
          <cell r="K8941" t="str">
            <v>00111157P.2</v>
          </cell>
        </row>
        <row r="8942">
          <cell r="K8942" t="str">
            <v>00111154P.2</v>
          </cell>
        </row>
        <row r="8943">
          <cell r="K8943" t="str">
            <v>00111154P.2</v>
          </cell>
        </row>
        <row r="8944">
          <cell r="K8944" t="str">
            <v>00111154P.2</v>
          </cell>
        </row>
        <row r="8945">
          <cell r="K8945" t="str">
            <v>00111154P.2</v>
          </cell>
        </row>
        <row r="8946">
          <cell r="K8946" t="str">
            <v>00111154P.2</v>
          </cell>
        </row>
        <row r="8947">
          <cell r="K8947" t="str">
            <v>00111154P.2</v>
          </cell>
        </row>
        <row r="8948">
          <cell r="K8948" t="str">
            <v>00111154P.2</v>
          </cell>
        </row>
        <row r="8949">
          <cell r="K8949" t="str">
            <v>00111154P.2</v>
          </cell>
        </row>
        <row r="8950">
          <cell r="K8950" t="str">
            <v>00111154P.2</v>
          </cell>
        </row>
        <row r="8951">
          <cell r="K8951" t="str">
            <v>00111154P.2</v>
          </cell>
        </row>
        <row r="8952">
          <cell r="K8952" t="str">
            <v>00111154P.2</v>
          </cell>
        </row>
        <row r="8953">
          <cell r="K8953" t="str">
            <v>00111156P.2</v>
          </cell>
        </row>
        <row r="8954">
          <cell r="K8954" t="str">
            <v>00111156P.2</v>
          </cell>
        </row>
        <row r="8955">
          <cell r="K8955" t="str">
            <v>00111156P.2</v>
          </cell>
        </row>
        <row r="8956">
          <cell r="K8956" t="str">
            <v>00111156P.2</v>
          </cell>
        </row>
        <row r="8957">
          <cell r="K8957" t="str">
            <v>00111156P.2</v>
          </cell>
        </row>
        <row r="8958">
          <cell r="K8958" t="str">
            <v>00111156P.2</v>
          </cell>
        </row>
        <row r="8959">
          <cell r="K8959" t="str">
            <v>00111156P.2</v>
          </cell>
        </row>
        <row r="8960">
          <cell r="K8960" t="str">
            <v>00111156P.2</v>
          </cell>
        </row>
        <row r="8961">
          <cell r="K8961" t="str">
            <v>00111156P.2</v>
          </cell>
        </row>
        <row r="8962">
          <cell r="K8962" t="str">
            <v>00111156P.2</v>
          </cell>
        </row>
        <row r="8963">
          <cell r="K8963" t="str">
            <v>00111156P.2</v>
          </cell>
        </row>
        <row r="8964">
          <cell r="K8964" t="str">
            <v>00111156P.2</v>
          </cell>
        </row>
        <row r="8965">
          <cell r="K8965" t="str">
            <v>00111157P.2</v>
          </cell>
        </row>
        <row r="8966">
          <cell r="K8966" t="str">
            <v>00111157P.2</v>
          </cell>
        </row>
        <row r="8967">
          <cell r="K8967" t="str">
            <v>00111157P.2</v>
          </cell>
        </row>
        <row r="8968">
          <cell r="K8968" t="str">
            <v>00111157P.2</v>
          </cell>
        </row>
        <row r="8969">
          <cell r="K8969" t="str">
            <v>00111157P.2</v>
          </cell>
        </row>
        <row r="8970">
          <cell r="K8970" t="str">
            <v>00111157P.2</v>
          </cell>
        </row>
        <row r="8971">
          <cell r="K8971" t="str">
            <v>00111160P.2</v>
          </cell>
        </row>
        <row r="8972">
          <cell r="K8972" t="str">
            <v>00111160P.2</v>
          </cell>
        </row>
        <row r="8973">
          <cell r="K8973" t="str">
            <v>00111118P.2</v>
          </cell>
        </row>
        <row r="8974">
          <cell r="K8974" t="str">
            <v>00111118P.2</v>
          </cell>
        </row>
        <row r="8975">
          <cell r="K8975" t="str">
            <v>00111118P.2</v>
          </cell>
        </row>
        <row r="8976">
          <cell r="K8976" t="str">
            <v>00111118P.2</v>
          </cell>
        </row>
        <row r="8977">
          <cell r="K8977" t="str">
            <v>00111118P.2</v>
          </cell>
        </row>
        <row r="8978">
          <cell r="K8978" t="str">
            <v>00111118P.2</v>
          </cell>
        </row>
        <row r="8979">
          <cell r="K8979" t="str">
            <v>00111157P.2</v>
          </cell>
        </row>
        <row r="8980">
          <cell r="K8980" t="str">
            <v>00111157P.2</v>
          </cell>
        </row>
        <row r="8981">
          <cell r="K8981" t="str">
            <v>00111157P.2</v>
          </cell>
        </row>
        <row r="8982">
          <cell r="K8982" t="str">
            <v>00111157P.2</v>
          </cell>
        </row>
        <row r="8983">
          <cell r="K8983" t="str">
            <v>00111146P.2</v>
          </cell>
        </row>
        <row r="8984">
          <cell r="K8984" t="str">
            <v>00111146P.2</v>
          </cell>
        </row>
        <row r="8985">
          <cell r="K8985" t="str">
            <v>00111146P.2</v>
          </cell>
        </row>
        <row r="8986">
          <cell r="K8986" t="str">
            <v>00111146P.2</v>
          </cell>
        </row>
        <row r="8987">
          <cell r="K8987" t="str">
            <v>00111146P.2</v>
          </cell>
        </row>
        <row r="8988">
          <cell r="K8988" t="str">
            <v>00111146P.2</v>
          </cell>
        </row>
        <row r="8989">
          <cell r="K8989" t="str">
            <v>00111146P.2</v>
          </cell>
        </row>
        <row r="8990">
          <cell r="K8990" t="str">
            <v>00111146P.2</v>
          </cell>
        </row>
        <row r="8991">
          <cell r="K8991" t="str">
            <v>00111146P.2</v>
          </cell>
        </row>
        <row r="8992">
          <cell r="K8992" t="str">
            <v>00111146P.2</v>
          </cell>
        </row>
        <row r="8993">
          <cell r="K8993" t="str">
            <v>00111146P.2</v>
          </cell>
        </row>
        <row r="8994">
          <cell r="K8994" t="str">
            <v>00111146P.2</v>
          </cell>
        </row>
        <row r="8995">
          <cell r="K8995" t="str">
            <v>00111146P.2</v>
          </cell>
        </row>
        <row r="8996">
          <cell r="K8996" t="str">
            <v>00111146P.2</v>
          </cell>
        </row>
        <row r="8997">
          <cell r="K8997" t="str">
            <v>00111140P.2</v>
          </cell>
        </row>
        <row r="8998">
          <cell r="K8998" t="str">
            <v>00111140P.2</v>
          </cell>
        </row>
        <row r="8999">
          <cell r="K8999" t="str">
            <v>00111140P.2</v>
          </cell>
        </row>
        <row r="9000">
          <cell r="K9000" t="str">
            <v>00111140P.2</v>
          </cell>
        </row>
        <row r="9001">
          <cell r="K9001" t="str">
            <v>00111140P.2</v>
          </cell>
        </row>
        <row r="9002">
          <cell r="K9002" t="str">
            <v>00111140P.2</v>
          </cell>
        </row>
        <row r="9003">
          <cell r="K9003" t="str">
            <v>00111140P.2</v>
          </cell>
        </row>
        <row r="9004">
          <cell r="K9004" t="str">
            <v>00111140P.2</v>
          </cell>
        </row>
        <row r="9005">
          <cell r="K9005" t="str">
            <v>00111140P.2</v>
          </cell>
        </row>
        <row r="9006">
          <cell r="K9006" t="str">
            <v>00111140P.2</v>
          </cell>
        </row>
        <row r="9007">
          <cell r="K9007" t="str">
            <v>00111140P.2</v>
          </cell>
        </row>
        <row r="9008">
          <cell r="K9008" t="str">
            <v>00111140P.2</v>
          </cell>
        </row>
        <row r="9009">
          <cell r="K9009" t="str">
            <v>00111140P.2</v>
          </cell>
        </row>
        <row r="9010">
          <cell r="K9010" t="str">
            <v>00111140P.2</v>
          </cell>
        </row>
        <row r="9011">
          <cell r="K9011" t="str">
            <v>00111158P.2</v>
          </cell>
        </row>
        <row r="9012">
          <cell r="K9012" t="str">
            <v>00111158P.2</v>
          </cell>
        </row>
        <row r="9013">
          <cell r="K9013" t="str">
            <v>00111158P.2</v>
          </cell>
        </row>
        <row r="9014">
          <cell r="K9014" t="str">
            <v>00111158P.2</v>
          </cell>
        </row>
        <row r="9015">
          <cell r="K9015" t="str">
            <v>00111158P.2</v>
          </cell>
        </row>
        <row r="9016">
          <cell r="K9016" t="str">
            <v>00111158P.2</v>
          </cell>
        </row>
        <row r="9017">
          <cell r="K9017" t="str">
            <v>00111158P.2</v>
          </cell>
        </row>
        <row r="9018">
          <cell r="K9018" t="str">
            <v>00111158P.2</v>
          </cell>
        </row>
        <row r="9019">
          <cell r="K9019" t="str">
            <v>00111158P.2</v>
          </cell>
        </row>
        <row r="9020">
          <cell r="K9020" t="str">
            <v>00111158P.2</v>
          </cell>
        </row>
        <row r="9021">
          <cell r="K9021" t="str">
            <v>00111110P.2</v>
          </cell>
        </row>
        <row r="9022">
          <cell r="K9022" t="str">
            <v>00111110P.2</v>
          </cell>
        </row>
        <row r="9023">
          <cell r="K9023" t="str">
            <v>00111110P.2</v>
          </cell>
        </row>
        <row r="9024">
          <cell r="K9024" t="str">
            <v>00111110P.2</v>
          </cell>
        </row>
        <row r="9025">
          <cell r="K9025" t="str">
            <v>00111110P.2</v>
          </cell>
        </row>
        <row r="9026">
          <cell r="K9026" t="str">
            <v>00111110P.2</v>
          </cell>
        </row>
        <row r="9027">
          <cell r="K9027" t="str">
            <v>00111110P.2</v>
          </cell>
        </row>
        <row r="9028">
          <cell r="K9028" t="str">
            <v>00111110P.2</v>
          </cell>
        </row>
        <row r="9029">
          <cell r="K9029" t="str">
            <v>00111110P.2</v>
          </cell>
        </row>
        <row r="9030">
          <cell r="K9030" t="str">
            <v>00111110P.2</v>
          </cell>
        </row>
        <row r="9031">
          <cell r="K9031" t="str">
            <v>00111110P.2</v>
          </cell>
        </row>
        <row r="9032">
          <cell r="K9032" t="str">
            <v>00111110P.2</v>
          </cell>
        </row>
        <row r="9033">
          <cell r="K9033" t="str">
            <v>00111110P.2</v>
          </cell>
        </row>
        <row r="9034">
          <cell r="K9034" t="str">
            <v>00111110P.2</v>
          </cell>
        </row>
        <row r="9035">
          <cell r="K9035" t="str">
            <v>00111110P.2</v>
          </cell>
        </row>
        <row r="9036">
          <cell r="K9036" t="str">
            <v>00111110P.2</v>
          </cell>
        </row>
        <row r="9037">
          <cell r="K9037" t="str">
            <v>00111110P.2</v>
          </cell>
        </row>
        <row r="9038">
          <cell r="K9038" t="str">
            <v>00111110P.2</v>
          </cell>
        </row>
        <row r="9039">
          <cell r="K9039" t="str">
            <v>00111112P.2</v>
          </cell>
        </row>
        <row r="9040">
          <cell r="K9040" t="str">
            <v>00111112P.2</v>
          </cell>
        </row>
        <row r="9041">
          <cell r="K9041" t="str">
            <v>00111112P.2</v>
          </cell>
        </row>
        <row r="9042">
          <cell r="K9042" t="str">
            <v>00111112P.2</v>
          </cell>
        </row>
        <row r="9043">
          <cell r="K9043" t="str">
            <v>00111112P.2</v>
          </cell>
        </row>
        <row r="9044">
          <cell r="K9044" t="str">
            <v>00111112P.2</v>
          </cell>
        </row>
        <row r="9045">
          <cell r="K9045" t="str">
            <v>00111112P.2</v>
          </cell>
        </row>
        <row r="9046">
          <cell r="K9046" t="str">
            <v>00111112P.2</v>
          </cell>
        </row>
        <row r="9047">
          <cell r="K9047" t="str">
            <v>00111112P.2</v>
          </cell>
        </row>
        <row r="9048">
          <cell r="K9048" t="str">
            <v>00111112P.2</v>
          </cell>
        </row>
        <row r="9049">
          <cell r="K9049" t="str">
            <v>00111112P.2</v>
          </cell>
        </row>
        <row r="9050">
          <cell r="K9050" t="str">
            <v>00111112P.2</v>
          </cell>
        </row>
        <row r="9051">
          <cell r="K9051" t="str">
            <v>00111112P.2</v>
          </cell>
        </row>
        <row r="9052">
          <cell r="K9052" t="str">
            <v>00111112P.2</v>
          </cell>
        </row>
        <row r="9053">
          <cell r="K9053" t="str">
            <v>00111113P.2</v>
          </cell>
        </row>
        <row r="9054">
          <cell r="K9054" t="str">
            <v>00111113P.2</v>
          </cell>
        </row>
        <row r="9055">
          <cell r="K9055" t="str">
            <v>00111113P.2</v>
          </cell>
        </row>
        <row r="9056">
          <cell r="K9056" t="str">
            <v>00111113P.2</v>
          </cell>
        </row>
        <row r="9057">
          <cell r="K9057" t="str">
            <v>00111113P.2</v>
          </cell>
        </row>
        <row r="9058">
          <cell r="K9058" t="str">
            <v>00111113P.2</v>
          </cell>
        </row>
        <row r="9059">
          <cell r="K9059" t="str">
            <v>00111113P.2</v>
          </cell>
        </row>
        <row r="9060">
          <cell r="K9060" t="str">
            <v>00111113P.2</v>
          </cell>
        </row>
        <row r="9061">
          <cell r="K9061" t="str">
            <v>00111113P.2</v>
          </cell>
        </row>
        <row r="9062">
          <cell r="K9062" t="str">
            <v>00111113P.2</v>
          </cell>
        </row>
        <row r="9063">
          <cell r="K9063" t="str">
            <v>00111113P.2</v>
          </cell>
        </row>
        <row r="9064">
          <cell r="K9064" t="str">
            <v>00111113P.2</v>
          </cell>
        </row>
        <row r="9065">
          <cell r="K9065" t="str">
            <v>00111113P.2</v>
          </cell>
        </row>
        <row r="9066">
          <cell r="K9066" t="str">
            <v>00111113P.2</v>
          </cell>
        </row>
        <row r="9067">
          <cell r="K9067" t="str">
            <v>00111113P.2</v>
          </cell>
        </row>
        <row r="9068">
          <cell r="K9068" t="str">
            <v>00111113P.2</v>
          </cell>
        </row>
        <row r="9069">
          <cell r="K9069" t="str">
            <v>00111113P.2</v>
          </cell>
        </row>
        <row r="9070">
          <cell r="K9070" t="str">
            <v>00111113P.2</v>
          </cell>
        </row>
        <row r="9071">
          <cell r="K9071" t="str">
            <v>00111114P.2</v>
          </cell>
        </row>
        <row r="9072">
          <cell r="K9072" t="str">
            <v>00111114P.2</v>
          </cell>
        </row>
        <row r="9073">
          <cell r="K9073" t="str">
            <v>00111114P.2</v>
          </cell>
        </row>
        <row r="9074">
          <cell r="K9074" t="str">
            <v>00111114P.2</v>
          </cell>
        </row>
        <row r="9075">
          <cell r="K9075" t="str">
            <v>00111115P.2</v>
          </cell>
        </row>
        <row r="9076">
          <cell r="K9076" t="str">
            <v>00111115P.2</v>
          </cell>
        </row>
        <row r="9077">
          <cell r="K9077" t="str">
            <v>00111115P.2</v>
          </cell>
        </row>
        <row r="9078">
          <cell r="K9078" t="str">
            <v>00111115P.2</v>
          </cell>
        </row>
        <row r="9079">
          <cell r="K9079" t="str">
            <v>00111115P.2</v>
          </cell>
        </row>
        <row r="9080">
          <cell r="K9080" t="str">
            <v>00111115P.2</v>
          </cell>
        </row>
        <row r="9081">
          <cell r="K9081" t="str">
            <v>00111116P.2</v>
          </cell>
        </row>
        <row r="9082">
          <cell r="K9082" t="str">
            <v>00111116P.2</v>
          </cell>
        </row>
        <row r="9083">
          <cell r="K9083" t="str">
            <v>00111116P.2</v>
          </cell>
        </row>
        <row r="9084">
          <cell r="K9084" t="str">
            <v>00111116P.2</v>
          </cell>
        </row>
        <row r="9085">
          <cell r="K9085" t="str">
            <v>00111116P.2</v>
          </cell>
        </row>
        <row r="9086">
          <cell r="K9086" t="str">
            <v>00111116P.2</v>
          </cell>
        </row>
        <row r="9087">
          <cell r="K9087" t="str">
            <v>00111116P.2</v>
          </cell>
        </row>
        <row r="9088">
          <cell r="K9088" t="str">
            <v>00111116P.2</v>
          </cell>
        </row>
        <row r="9089">
          <cell r="K9089" t="str">
            <v>00111116P.2</v>
          </cell>
        </row>
        <row r="9090">
          <cell r="K9090" t="str">
            <v>00111116P.2</v>
          </cell>
        </row>
        <row r="9091">
          <cell r="K9091" t="str">
            <v>00111117P.2</v>
          </cell>
        </row>
        <row r="9092">
          <cell r="K9092" t="str">
            <v>00111117P.2</v>
          </cell>
        </row>
        <row r="9093">
          <cell r="K9093" t="str">
            <v>00111117P.2</v>
          </cell>
        </row>
        <row r="9094">
          <cell r="K9094" t="str">
            <v>00111117P.2</v>
          </cell>
        </row>
        <row r="9095">
          <cell r="K9095" t="str">
            <v>00111117P.2</v>
          </cell>
        </row>
        <row r="9096">
          <cell r="K9096" t="str">
            <v>00111117P.2</v>
          </cell>
        </row>
        <row r="9097">
          <cell r="K9097" t="str">
            <v>00111117P.2</v>
          </cell>
        </row>
        <row r="9098">
          <cell r="K9098" t="str">
            <v>00111117P.2</v>
          </cell>
        </row>
        <row r="9099">
          <cell r="K9099" t="str">
            <v>00111117P.2</v>
          </cell>
        </row>
        <row r="9100">
          <cell r="K9100" t="str">
            <v>00111117P.2</v>
          </cell>
        </row>
        <row r="9101">
          <cell r="K9101" t="str">
            <v>00111117P.2</v>
          </cell>
        </row>
        <row r="9102">
          <cell r="K9102" t="str">
            <v>00111117P.2</v>
          </cell>
        </row>
        <row r="9103">
          <cell r="K9103" t="str">
            <v>00111117P.2</v>
          </cell>
        </row>
        <row r="9104">
          <cell r="K9104" t="str">
            <v>00111117P.2</v>
          </cell>
        </row>
        <row r="9105">
          <cell r="K9105" t="str">
            <v>00111118P.2</v>
          </cell>
        </row>
        <row r="9106">
          <cell r="K9106" t="str">
            <v>00111118P.2</v>
          </cell>
        </row>
        <row r="9107">
          <cell r="K9107" t="str">
            <v>00111118P.2</v>
          </cell>
        </row>
        <row r="9108">
          <cell r="K9108" t="str">
            <v>00111118P.2</v>
          </cell>
        </row>
        <row r="9109">
          <cell r="K9109" t="str">
            <v>00111118P.2</v>
          </cell>
        </row>
        <row r="9110">
          <cell r="K9110" t="str">
            <v>00111118P.2</v>
          </cell>
        </row>
        <row r="9111">
          <cell r="K9111" t="str">
            <v>00111118P.2</v>
          </cell>
        </row>
        <row r="9112">
          <cell r="K9112" t="str">
            <v>00111118P.2</v>
          </cell>
        </row>
        <row r="9113">
          <cell r="K9113" t="str">
            <v>00111118P.2</v>
          </cell>
        </row>
        <row r="9114">
          <cell r="K9114" t="str">
            <v>00111118P.2</v>
          </cell>
        </row>
        <row r="9115">
          <cell r="K9115" t="str">
            <v>00111120P.2</v>
          </cell>
        </row>
        <row r="9116">
          <cell r="K9116" t="str">
            <v>00111120P.2</v>
          </cell>
        </row>
        <row r="9117">
          <cell r="K9117" t="str">
            <v>00111120P.2</v>
          </cell>
        </row>
        <row r="9118">
          <cell r="K9118" t="str">
            <v>00111120P.2</v>
          </cell>
        </row>
        <row r="9119">
          <cell r="K9119" t="str">
            <v>00111120P.2</v>
          </cell>
        </row>
        <row r="9120">
          <cell r="K9120" t="str">
            <v>00111120P.2</v>
          </cell>
        </row>
        <row r="9121">
          <cell r="K9121" t="str">
            <v>00111120P.2</v>
          </cell>
        </row>
        <row r="9122">
          <cell r="K9122" t="str">
            <v>00111121P.2</v>
          </cell>
        </row>
        <row r="9123">
          <cell r="K9123" t="str">
            <v>00111121P.2</v>
          </cell>
        </row>
        <row r="9124">
          <cell r="K9124" t="str">
            <v>00111121P.2</v>
          </cell>
        </row>
        <row r="9125">
          <cell r="K9125" t="str">
            <v>00111121P.2</v>
          </cell>
        </row>
        <row r="9126">
          <cell r="K9126" t="str">
            <v>00111121P.2</v>
          </cell>
        </row>
        <row r="9127">
          <cell r="K9127" t="str">
            <v>00111121P.2</v>
          </cell>
        </row>
        <row r="9128">
          <cell r="K9128" t="str">
            <v>00111121P.2</v>
          </cell>
        </row>
        <row r="9129">
          <cell r="K9129" t="str">
            <v>00111121P.2</v>
          </cell>
        </row>
        <row r="9130">
          <cell r="K9130" t="str">
            <v>00111122P.2</v>
          </cell>
        </row>
        <row r="9131">
          <cell r="K9131" t="str">
            <v>00111122P.2</v>
          </cell>
        </row>
        <row r="9132">
          <cell r="K9132" t="str">
            <v>00111122P.2</v>
          </cell>
        </row>
        <row r="9133">
          <cell r="K9133" t="str">
            <v>00111122P.2</v>
          </cell>
        </row>
        <row r="9134">
          <cell r="K9134" t="str">
            <v>00111122P.2</v>
          </cell>
        </row>
        <row r="9135">
          <cell r="K9135" t="str">
            <v>00111122P.2</v>
          </cell>
        </row>
        <row r="9136">
          <cell r="K9136" t="str">
            <v>00111122P.2</v>
          </cell>
        </row>
        <row r="9137">
          <cell r="K9137" t="str">
            <v>00111123P.2</v>
          </cell>
        </row>
        <row r="9138">
          <cell r="K9138" t="str">
            <v>00111123P.2</v>
          </cell>
        </row>
        <row r="9139">
          <cell r="K9139" t="str">
            <v>00111123P.2</v>
          </cell>
        </row>
        <row r="9140">
          <cell r="K9140" t="str">
            <v>00111123P.2</v>
          </cell>
        </row>
        <row r="9141">
          <cell r="K9141" t="str">
            <v>00111123P.2</v>
          </cell>
        </row>
        <row r="9142">
          <cell r="K9142" t="str">
            <v>00111123P.2</v>
          </cell>
        </row>
        <row r="9143">
          <cell r="K9143" t="str">
            <v>00111123P.2</v>
          </cell>
        </row>
        <row r="9144">
          <cell r="K9144" t="str">
            <v>00111123P.2</v>
          </cell>
        </row>
        <row r="9145">
          <cell r="K9145" t="str">
            <v>00111123P.2</v>
          </cell>
        </row>
        <row r="9146">
          <cell r="K9146" t="str">
            <v>00111123P.2</v>
          </cell>
        </row>
        <row r="9147">
          <cell r="K9147" t="str">
            <v>00111123P.2</v>
          </cell>
        </row>
        <row r="9148">
          <cell r="K9148" t="str">
            <v>00111123P.2</v>
          </cell>
        </row>
        <row r="9149">
          <cell r="K9149" t="str">
            <v>00111123P.2</v>
          </cell>
        </row>
        <row r="9150">
          <cell r="K9150" t="str">
            <v>00111123P.2</v>
          </cell>
        </row>
        <row r="9151">
          <cell r="K9151" t="str">
            <v>00111123P.2</v>
          </cell>
        </row>
        <row r="9152">
          <cell r="K9152" t="str">
            <v>00111123P.2</v>
          </cell>
        </row>
        <row r="9153">
          <cell r="K9153" t="str">
            <v>00111124P.2</v>
          </cell>
        </row>
        <row r="9154">
          <cell r="K9154" t="str">
            <v>00111124P.2</v>
          </cell>
        </row>
        <row r="9155">
          <cell r="K9155" t="str">
            <v>00111124P.2</v>
          </cell>
        </row>
        <row r="9156">
          <cell r="K9156" t="str">
            <v>00111124P.2</v>
          </cell>
        </row>
        <row r="9157">
          <cell r="K9157" t="str">
            <v>00111124P.2</v>
          </cell>
        </row>
        <row r="9158">
          <cell r="K9158" t="str">
            <v>00111124P.2</v>
          </cell>
        </row>
        <row r="9159">
          <cell r="K9159" t="str">
            <v>00111124P.2</v>
          </cell>
        </row>
        <row r="9160">
          <cell r="K9160" t="str">
            <v>00111124P.2</v>
          </cell>
        </row>
        <row r="9161">
          <cell r="K9161" t="str">
            <v>00111124P.2</v>
          </cell>
        </row>
        <row r="9162">
          <cell r="K9162" t="str">
            <v>00111124P.2</v>
          </cell>
        </row>
        <row r="9163">
          <cell r="K9163" t="str">
            <v>00111125P.2</v>
          </cell>
        </row>
        <row r="9164">
          <cell r="K9164" t="str">
            <v>00111125P.2</v>
          </cell>
        </row>
        <row r="9165">
          <cell r="K9165" t="str">
            <v>00111125P.2</v>
          </cell>
        </row>
        <row r="9166">
          <cell r="K9166" t="str">
            <v>00111125P.2</v>
          </cell>
        </row>
        <row r="9167">
          <cell r="K9167" t="str">
            <v>00111125P.2</v>
          </cell>
        </row>
        <row r="9168">
          <cell r="K9168" t="str">
            <v>00111125P.2</v>
          </cell>
        </row>
        <row r="9169">
          <cell r="K9169" t="str">
            <v>00111125P.2</v>
          </cell>
        </row>
        <row r="9170">
          <cell r="K9170" t="str">
            <v>00111125P.2</v>
          </cell>
        </row>
        <row r="9171">
          <cell r="K9171" t="str">
            <v>00111125P.2</v>
          </cell>
        </row>
        <row r="9172">
          <cell r="K9172" t="str">
            <v>00111125P.2</v>
          </cell>
        </row>
        <row r="9173">
          <cell r="K9173" t="str">
            <v>00111126P.2</v>
          </cell>
        </row>
        <row r="9174">
          <cell r="K9174" t="str">
            <v>00111126P.2</v>
          </cell>
        </row>
        <row r="9175">
          <cell r="K9175" t="str">
            <v>00111126P.2</v>
          </cell>
        </row>
        <row r="9176">
          <cell r="K9176" t="str">
            <v>00111126P.2</v>
          </cell>
        </row>
        <row r="9177">
          <cell r="K9177" t="str">
            <v>00111126P.2</v>
          </cell>
        </row>
        <row r="9178">
          <cell r="K9178" t="str">
            <v>00111126P.2</v>
          </cell>
        </row>
        <row r="9179">
          <cell r="K9179" t="str">
            <v>00111127P.2</v>
          </cell>
        </row>
        <row r="9180">
          <cell r="K9180" t="str">
            <v>00111127P.2</v>
          </cell>
        </row>
        <row r="9181">
          <cell r="K9181" t="str">
            <v>00111127P.2</v>
          </cell>
        </row>
        <row r="9182">
          <cell r="K9182" t="str">
            <v>00111127P.2</v>
          </cell>
        </row>
        <row r="9183">
          <cell r="K9183" t="str">
            <v>00111127P.2</v>
          </cell>
        </row>
        <row r="9184">
          <cell r="K9184" t="str">
            <v>00111128P.2</v>
          </cell>
        </row>
        <row r="9185">
          <cell r="K9185" t="str">
            <v>00111128P.2</v>
          </cell>
        </row>
        <row r="9186">
          <cell r="K9186" t="str">
            <v>00111128P.2</v>
          </cell>
        </row>
        <row r="9187">
          <cell r="K9187" t="str">
            <v>00111128P.2</v>
          </cell>
        </row>
        <row r="9188">
          <cell r="K9188" t="str">
            <v>00111128P.2</v>
          </cell>
        </row>
        <row r="9189">
          <cell r="K9189" t="str">
            <v>00111128P.2</v>
          </cell>
        </row>
        <row r="9190">
          <cell r="K9190" t="str">
            <v>00111128P.2</v>
          </cell>
        </row>
        <row r="9191">
          <cell r="K9191" t="str">
            <v>00111128P.2</v>
          </cell>
        </row>
        <row r="9192">
          <cell r="K9192" t="str">
            <v>00111128P.2</v>
          </cell>
        </row>
        <row r="9193">
          <cell r="K9193" t="str">
            <v>00111128P.2</v>
          </cell>
        </row>
        <row r="9194">
          <cell r="K9194" t="str">
            <v>00111128P.2</v>
          </cell>
        </row>
        <row r="9195">
          <cell r="K9195" t="str">
            <v>00111128P.2</v>
          </cell>
        </row>
        <row r="9196">
          <cell r="K9196" t="str">
            <v>00111128P.2</v>
          </cell>
        </row>
        <row r="9197">
          <cell r="K9197" t="str">
            <v>00111128P.2</v>
          </cell>
        </row>
        <row r="9198">
          <cell r="K9198" t="str">
            <v>00111128P.2</v>
          </cell>
        </row>
        <row r="9199">
          <cell r="K9199" t="str">
            <v>00111128P.2</v>
          </cell>
        </row>
        <row r="9200">
          <cell r="K9200" t="str">
            <v>00111128P.2</v>
          </cell>
        </row>
        <row r="9201">
          <cell r="K9201" t="str">
            <v>00111129P.2</v>
          </cell>
        </row>
        <row r="9202">
          <cell r="K9202" t="str">
            <v>00111129P.2</v>
          </cell>
        </row>
        <row r="9203">
          <cell r="K9203" t="str">
            <v>00111129P.2</v>
          </cell>
        </row>
        <row r="9204">
          <cell r="K9204" t="str">
            <v>00111129P.2</v>
          </cell>
        </row>
        <row r="9205">
          <cell r="K9205" t="str">
            <v>00111129P.2</v>
          </cell>
        </row>
        <row r="9206">
          <cell r="K9206" t="str">
            <v>00111129P.2</v>
          </cell>
        </row>
        <row r="9207">
          <cell r="K9207" t="str">
            <v>00111129P.2</v>
          </cell>
        </row>
        <row r="9208">
          <cell r="K9208" t="str">
            <v>00111129P.2</v>
          </cell>
        </row>
        <row r="9209">
          <cell r="K9209" t="str">
            <v>00111129P.2</v>
          </cell>
        </row>
        <row r="9210">
          <cell r="K9210" t="str">
            <v>00111129P.2</v>
          </cell>
        </row>
        <row r="9211">
          <cell r="K9211" t="str">
            <v>00111129P.2</v>
          </cell>
        </row>
        <row r="9212">
          <cell r="K9212" t="str">
            <v>00111129P.2</v>
          </cell>
        </row>
        <row r="9213">
          <cell r="K9213" t="str">
            <v>00111129P.2</v>
          </cell>
        </row>
        <row r="9214">
          <cell r="K9214" t="str">
            <v>00111129P.2</v>
          </cell>
        </row>
        <row r="9215">
          <cell r="K9215" t="str">
            <v>00111129P.2</v>
          </cell>
        </row>
        <row r="9216">
          <cell r="K9216" t="str">
            <v>00111129P.2</v>
          </cell>
        </row>
        <row r="9217">
          <cell r="K9217" t="str">
            <v>00111129P.2</v>
          </cell>
        </row>
        <row r="9218">
          <cell r="K9218" t="str">
            <v>00111130P.2</v>
          </cell>
        </row>
        <row r="9219">
          <cell r="K9219" t="str">
            <v>00111130P.2</v>
          </cell>
        </row>
        <row r="9220">
          <cell r="K9220" t="str">
            <v>00111130P.2</v>
          </cell>
        </row>
        <row r="9221">
          <cell r="K9221" t="str">
            <v>00111130P.2</v>
          </cell>
        </row>
        <row r="9222">
          <cell r="K9222" t="str">
            <v>00111130P.2</v>
          </cell>
        </row>
        <row r="9223">
          <cell r="K9223" t="str">
            <v>00111130P.2</v>
          </cell>
        </row>
        <row r="9224">
          <cell r="K9224" t="str">
            <v>00111130P.2</v>
          </cell>
        </row>
        <row r="9225">
          <cell r="K9225" t="str">
            <v>00111130P.2</v>
          </cell>
        </row>
        <row r="9226">
          <cell r="K9226" t="str">
            <v>00111130P.2</v>
          </cell>
        </row>
        <row r="9227">
          <cell r="K9227" t="str">
            <v>00111130P.2</v>
          </cell>
        </row>
        <row r="9228">
          <cell r="K9228" t="str">
            <v>00111131P.2</v>
          </cell>
        </row>
        <row r="9229">
          <cell r="K9229" t="str">
            <v>00111131P.2</v>
          </cell>
        </row>
        <row r="9230">
          <cell r="K9230" t="str">
            <v>00111131P.2</v>
          </cell>
        </row>
        <row r="9231">
          <cell r="K9231" t="str">
            <v>00111131P.2</v>
          </cell>
        </row>
        <row r="9232">
          <cell r="K9232" t="str">
            <v>00111131P.2</v>
          </cell>
        </row>
        <row r="9233">
          <cell r="K9233" t="str">
            <v>00111131P.2</v>
          </cell>
        </row>
        <row r="9234">
          <cell r="K9234" t="str">
            <v>00111131P.2</v>
          </cell>
        </row>
        <row r="9235">
          <cell r="K9235" t="str">
            <v>00111131P.2</v>
          </cell>
        </row>
        <row r="9236">
          <cell r="K9236" t="str">
            <v>00111131P.2</v>
          </cell>
        </row>
        <row r="9237">
          <cell r="K9237" t="str">
            <v>00111131P.2</v>
          </cell>
        </row>
        <row r="9238">
          <cell r="K9238" t="str">
            <v>00111131P.2</v>
          </cell>
        </row>
        <row r="9239">
          <cell r="K9239" t="str">
            <v>00111131P.2</v>
          </cell>
        </row>
        <row r="9240">
          <cell r="K9240" t="str">
            <v>00111132P.2</v>
          </cell>
        </row>
        <row r="9241">
          <cell r="K9241" t="str">
            <v>00111132P.2</v>
          </cell>
        </row>
        <row r="9242">
          <cell r="K9242" t="str">
            <v>00111132P.2</v>
          </cell>
        </row>
        <row r="9243">
          <cell r="K9243" t="str">
            <v>00111132P.2</v>
          </cell>
        </row>
        <row r="9244">
          <cell r="K9244" t="str">
            <v>00111132P.2</v>
          </cell>
        </row>
        <row r="9245">
          <cell r="K9245" t="str">
            <v>00111132P.2</v>
          </cell>
        </row>
        <row r="9246">
          <cell r="K9246" t="str">
            <v>00111132P.2</v>
          </cell>
        </row>
        <row r="9247">
          <cell r="K9247" t="str">
            <v>00111132P.2</v>
          </cell>
        </row>
        <row r="9248">
          <cell r="K9248" t="str">
            <v>00111132P.2</v>
          </cell>
        </row>
        <row r="9249">
          <cell r="K9249" t="str">
            <v>00111132P.2</v>
          </cell>
        </row>
        <row r="9250">
          <cell r="K9250" t="str">
            <v>00111132P.2</v>
          </cell>
        </row>
        <row r="9251">
          <cell r="K9251" t="str">
            <v>00111132P.2</v>
          </cell>
        </row>
        <row r="9252">
          <cell r="K9252" t="str">
            <v>00111132P.2</v>
          </cell>
        </row>
        <row r="9253">
          <cell r="K9253" t="str">
            <v>00111132P.2</v>
          </cell>
        </row>
        <row r="9254">
          <cell r="K9254" t="str">
            <v>00111132P.2</v>
          </cell>
        </row>
        <row r="9255">
          <cell r="K9255" t="str">
            <v>00111132P.2</v>
          </cell>
        </row>
        <row r="9256">
          <cell r="K9256" t="str">
            <v>00111132P.2</v>
          </cell>
        </row>
        <row r="9257">
          <cell r="K9257" t="str">
            <v>00111132P.2</v>
          </cell>
        </row>
        <row r="9258">
          <cell r="K9258" t="str">
            <v>00111133P.2</v>
          </cell>
        </row>
        <row r="9259">
          <cell r="K9259" t="str">
            <v>00111133P.2</v>
          </cell>
        </row>
        <row r="9260">
          <cell r="K9260" t="str">
            <v>00111133P.2</v>
          </cell>
        </row>
        <row r="9261">
          <cell r="K9261" t="str">
            <v>00111133P.2</v>
          </cell>
        </row>
        <row r="9262">
          <cell r="K9262" t="str">
            <v>00111133P.2</v>
          </cell>
        </row>
        <row r="9263">
          <cell r="K9263" t="str">
            <v>00111133P.2</v>
          </cell>
        </row>
        <row r="9264">
          <cell r="K9264" t="str">
            <v>00111133P.2</v>
          </cell>
        </row>
        <row r="9265">
          <cell r="K9265" t="str">
            <v>00111133P.2</v>
          </cell>
        </row>
        <row r="9266">
          <cell r="K9266" t="str">
            <v>00111133P.2</v>
          </cell>
        </row>
        <row r="9267">
          <cell r="K9267" t="str">
            <v>00111133P.2</v>
          </cell>
        </row>
        <row r="9268">
          <cell r="K9268" t="str">
            <v>00111133P.2</v>
          </cell>
        </row>
        <row r="9269">
          <cell r="K9269" t="str">
            <v>00111133P.2</v>
          </cell>
        </row>
        <row r="9270">
          <cell r="K9270" t="str">
            <v>00111133P.2</v>
          </cell>
        </row>
        <row r="9271">
          <cell r="K9271" t="str">
            <v>00111133P.2</v>
          </cell>
        </row>
        <row r="9272">
          <cell r="K9272" t="str">
            <v>00111133P.2</v>
          </cell>
        </row>
        <row r="9273">
          <cell r="K9273" t="str">
            <v>00111134P.2</v>
          </cell>
        </row>
        <row r="9274">
          <cell r="K9274" t="str">
            <v>00111134P.2</v>
          </cell>
        </row>
        <row r="9275">
          <cell r="K9275" t="str">
            <v>00111134P.2</v>
          </cell>
        </row>
        <row r="9276">
          <cell r="K9276" t="str">
            <v>00111134P.2</v>
          </cell>
        </row>
        <row r="9277">
          <cell r="K9277" t="str">
            <v>00111134P.2</v>
          </cell>
        </row>
        <row r="9278">
          <cell r="K9278" t="str">
            <v>00111134P.2</v>
          </cell>
        </row>
        <row r="9279">
          <cell r="K9279" t="str">
            <v>00111134P.2</v>
          </cell>
        </row>
        <row r="9280">
          <cell r="K9280" t="str">
            <v>00111134P.2</v>
          </cell>
        </row>
        <row r="9281">
          <cell r="K9281" t="str">
            <v>00111134P.2</v>
          </cell>
        </row>
        <row r="9282">
          <cell r="K9282" t="str">
            <v>00111134P.2</v>
          </cell>
        </row>
        <row r="9283">
          <cell r="K9283" t="str">
            <v>00111135P.2</v>
          </cell>
        </row>
        <row r="9284">
          <cell r="K9284" t="str">
            <v>00111135P.2</v>
          </cell>
        </row>
        <row r="9285">
          <cell r="K9285" t="str">
            <v>00111135P.2</v>
          </cell>
        </row>
        <row r="9286">
          <cell r="K9286" t="str">
            <v>00111135P.2</v>
          </cell>
        </row>
        <row r="9287">
          <cell r="K9287" t="str">
            <v>00111135P.2</v>
          </cell>
        </row>
        <row r="9288">
          <cell r="K9288" t="str">
            <v>00111135P.2</v>
          </cell>
        </row>
        <row r="9289">
          <cell r="K9289" t="str">
            <v>00111135P.2</v>
          </cell>
        </row>
        <row r="9290">
          <cell r="K9290" t="str">
            <v>00111135P.2</v>
          </cell>
        </row>
        <row r="9291">
          <cell r="K9291" t="str">
            <v>00111135P.2</v>
          </cell>
        </row>
        <row r="9292">
          <cell r="K9292" t="str">
            <v>00111135P.2</v>
          </cell>
        </row>
        <row r="9293">
          <cell r="K9293" t="str">
            <v>00111136P.2</v>
          </cell>
        </row>
        <row r="9294">
          <cell r="K9294" t="str">
            <v>00111136P.2</v>
          </cell>
        </row>
        <row r="9295">
          <cell r="K9295" t="str">
            <v>00111136P.2</v>
          </cell>
        </row>
        <row r="9296">
          <cell r="K9296" t="str">
            <v>00111136P.2</v>
          </cell>
        </row>
        <row r="9297">
          <cell r="K9297" t="str">
            <v>00111136P.2</v>
          </cell>
        </row>
        <row r="9298">
          <cell r="K9298" t="str">
            <v>00111136P.2</v>
          </cell>
        </row>
        <row r="9299">
          <cell r="K9299" t="str">
            <v>00111136P.2</v>
          </cell>
        </row>
        <row r="9300">
          <cell r="K9300" t="str">
            <v>00111136P.2</v>
          </cell>
        </row>
        <row r="9301">
          <cell r="K9301" t="str">
            <v>00111136P.2</v>
          </cell>
        </row>
        <row r="9302">
          <cell r="K9302" t="str">
            <v>00111136P.2</v>
          </cell>
        </row>
        <row r="9303">
          <cell r="K9303" t="str">
            <v>00111136P.2</v>
          </cell>
        </row>
        <row r="9304">
          <cell r="K9304" t="str">
            <v>00111136P.2</v>
          </cell>
        </row>
        <row r="9305">
          <cell r="K9305" t="str">
            <v>00111136P.2</v>
          </cell>
        </row>
        <row r="9306">
          <cell r="K9306" t="str">
            <v>00111136P.2</v>
          </cell>
        </row>
        <row r="9307">
          <cell r="K9307" t="str">
            <v>00111136P.2</v>
          </cell>
        </row>
        <row r="9308">
          <cell r="K9308" t="str">
            <v>00111136P.2</v>
          </cell>
        </row>
        <row r="9309">
          <cell r="K9309" t="str">
            <v>00111136P.2</v>
          </cell>
        </row>
        <row r="9310">
          <cell r="K9310" t="str">
            <v>00111136P.2</v>
          </cell>
        </row>
        <row r="9311">
          <cell r="K9311" t="str">
            <v>00111143P.2</v>
          </cell>
        </row>
        <row r="9312">
          <cell r="K9312" t="str">
            <v>00111143P.2</v>
          </cell>
        </row>
        <row r="9313">
          <cell r="K9313" t="str">
            <v>00111143P.2</v>
          </cell>
        </row>
        <row r="9314">
          <cell r="K9314" t="str">
            <v>00111145P.2</v>
          </cell>
        </row>
        <row r="9315">
          <cell r="K9315" t="str">
            <v>00111145P.2</v>
          </cell>
        </row>
        <row r="9316">
          <cell r="K9316" t="str">
            <v>00111145P.2</v>
          </cell>
        </row>
        <row r="9317">
          <cell r="K9317" t="str">
            <v>00111145P.2</v>
          </cell>
        </row>
        <row r="9318">
          <cell r="K9318" t="str">
            <v>00111145P.2</v>
          </cell>
        </row>
        <row r="9319">
          <cell r="K9319" t="str">
            <v>00111145P.2</v>
          </cell>
        </row>
        <row r="9320">
          <cell r="K9320" t="str">
            <v>00111145P.2</v>
          </cell>
        </row>
        <row r="9321">
          <cell r="K9321" t="str">
            <v>00111145P.2</v>
          </cell>
        </row>
        <row r="9322">
          <cell r="K9322" t="str">
            <v>00111145P.2</v>
          </cell>
        </row>
        <row r="9323">
          <cell r="K9323" t="str">
            <v>00111145P.2</v>
          </cell>
        </row>
        <row r="9324">
          <cell r="K9324" t="str">
            <v>00111145P.2</v>
          </cell>
        </row>
        <row r="9325">
          <cell r="K9325" t="str">
            <v>00111145P.2</v>
          </cell>
        </row>
        <row r="9326">
          <cell r="K9326" t="str">
            <v>00111153P.2</v>
          </cell>
        </row>
        <row r="9327">
          <cell r="K9327" t="str">
            <v>00111153P.2</v>
          </cell>
        </row>
        <row r="9328">
          <cell r="K9328" t="str">
            <v>00111153P.2</v>
          </cell>
        </row>
        <row r="9329">
          <cell r="K9329" t="str">
            <v>00111157P.2</v>
          </cell>
        </row>
        <row r="9330">
          <cell r="K9330" t="str">
            <v>00111157P.2</v>
          </cell>
        </row>
        <row r="9331">
          <cell r="K9331" t="str">
            <v>00111157P.2</v>
          </cell>
        </row>
        <row r="9332">
          <cell r="K9332" t="str">
            <v>00111157P.2</v>
          </cell>
        </row>
        <row r="9333">
          <cell r="K9333" t="str">
            <v>00111157P.2</v>
          </cell>
        </row>
        <row r="9334">
          <cell r="K9334" t="str">
            <v>00111157P.2</v>
          </cell>
        </row>
        <row r="9335">
          <cell r="K9335" t="str">
            <v>00111159P.2</v>
          </cell>
        </row>
        <row r="9336">
          <cell r="K9336" t="str">
            <v>00111159P.2</v>
          </cell>
        </row>
        <row r="9337">
          <cell r="K9337" t="str">
            <v>00111159P.2</v>
          </cell>
        </row>
        <row r="9338">
          <cell r="K9338" t="str">
            <v>00111159P.2</v>
          </cell>
        </row>
        <row r="9339">
          <cell r="K9339" t="str">
            <v>00111159P.2</v>
          </cell>
        </row>
        <row r="9340">
          <cell r="K9340" t="str">
            <v>00111159P.2</v>
          </cell>
        </row>
        <row r="9341">
          <cell r="K9341" t="str">
            <v>00111159P.2</v>
          </cell>
        </row>
        <row r="9342">
          <cell r="K9342" t="str">
            <v>00111159P.2</v>
          </cell>
        </row>
        <row r="9343">
          <cell r="K9343" t="str">
            <v>00111159P.2</v>
          </cell>
        </row>
        <row r="9344">
          <cell r="K9344" t="str">
            <v>00111159P.2</v>
          </cell>
        </row>
        <row r="9345">
          <cell r="K9345" t="str">
            <v>00111157P.2</v>
          </cell>
        </row>
        <row r="9346">
          <cell r="K9346" t="str">
            <v>00111157P.2</v>
          </cell>
        </row>
        <row r="9347">
          <cell r="K9347" t="str">
            <v>00111157P.2</v>
          </cell>
        </row>
        <row r="9348">
          <cell r="K9348" t="str">
            <v>00111157P.2</v>
          </cell>
        </row>
        <row r="9349">
          <cell r="K9349" t="str">
            <v>00111157P.2</v>
          </cell>
        </row>
        <row r="9350">
          <cell r="K9350" t="str">
            <v>00111128P.2</v>
          </cell>
        </row>
        <row r="9351">
          <cell r="K9351" t="str">
            <v>00111128P.2</v>
          </cell>
        </row>
        <row r="9352">
          <cell r="K9352" t="str">
            <v>00111128P.2</v>
          </cell>
        </row>
        <row r="9353">
          <cell r="K9353" t="str">
            <v>00111128P.2</v>
          </cell>
        </row>
        <row r="9354">
          <cell r="K9354" t="str">
            <v>00111128P.2</v>
          </cell>
        </row>
        <row r="9355">
          <cell r="K9355" t="str">
            <v>00111128P.2</v>
          </cell>
        </row>
        <row r="9356">
          <cell r="K9356" t="str">
            <v>00111128P.2</v>
          </cell>
        </row>
        <row r="9357">
          <cell r="K9357" t="str">
            <v>00111128P.2</v>
          </cell>
        </row>
        <row r="9358">
          <cell r="K9358" t="str">
            <v>00111128P.2</v>
          </cell>
        </row>
        <row r="9359">
          <cell r="K9359" t="str">
            <v>00111128P.2</v>
          </cell>
        </row>
        <row r="9360">
          <cell r="K9360" t="str">
            <v>00111128P.2</v>
          </cell>
        </row>
        <row r="9361">
          <cell r="K9361" t="str">
            <v>00111128P.2</v>
          </cell>
        </row>
        <row r="9362">
          <cell r="K9362" t="str">
            <v>00111128P.2</v>
          </cell>
        </row>
        <row r="9363">
          <cell r="K9363" t="str">
            <v>00111128P.2</v>
          </cell>
        </row>
        <row r="9364">
          <cell r="K9364" t="str">
            <v>00111128P.2</v>
          </cell>
        </row>
        <row r="9365">
          <cell r="K9365" t="str">
            <v>00111128P.2</v>
          </cell>
        </row>
        <row r="9366">
          <cell r="K9366" t="str">
            <v>00111128P.2</v>
          </cell>
        </row>
        <row r="9367">
          <cell r="K9367" t="str">
            <v>00111128P.2</v>
          </cell>
        </row>
        <row r="9368">
          <cell r="K9368" t="str">
            <v>00111128P.2</v>
          </cell>
        </row>
        <row r="9369">
          <cell r="K9369" t="str">
            <v>00111128P.2</v>
          </cell>
        </row>
        <row r="9370">
          <cell r="K9370" t="str">
            <v>00111128P.2</v>
          </cell>
        </row>
        <row r="9371">
          <cell r="K9371" t="str">
            <v>00111128P.2</v>
          </cell>
        </row>
        <row r="9372">
          <cell r="K9372" t="str">
            <v>00111128P.2</v>
          </cell>
        </row>
        <row r="9373">
          <cell r="K9373" t="str">
            <v>00111128P.2</v>
          </cell>
        </row>
        <row r="9374">
          <cell r="K9374" t="str">
            <v>00111128P.2</v>
          </cell>
        </row>
        <row r="9375">
          <cell r="K9375" t="str">
            <v>00111128P.2</v>
          </cell>
        </row>
        <row r="9376">
          <cell r="K9376" t="str">
            <v>00111128P.2</v>
          </cell>
        </row>
        <row r="9377">
          <cell r="K9377" t="str">
            <v>00111128P.2</v>
          </cell>
        </row>
        <row r="9378">
          <cell r="K9378" t="str">
            <v>00111108P.2</v>
          </cell>
        </row>
        <row r="9379">
          <cell r="K9379" t="str">
            <v>00111112P.2</v>
          </cell>
        </row>
        <row r="9380">
          <cell r="K9380" t="str">
            <v>00111113P.2</v>
          </cell>
        </row>
        <row r="9381">
          <cell r="K9381" t="str">
            <v>00111129P.2</v>
          </cell>
        </row>
        <row r="9382">
          <cell r="K9382" t="str">
            <v>00111151P.2</v>
          </cell>
        </row>
        <row r="9383">
          <cell r="K9383" t="str">
            <v>00111130P.2</v>
          </cell>
        </row>
        <row r="9384">
          <cell r="K9384" t="str">
            <v>00111130P.2</v>
          </cell>
        </row>
        <row r="9385">
          <cell r="K9385" t="str">
            <v>00111130P.2</v>
          </cell>
        </row>
        <row r="9386">
          <cell r="K9386" t="str">
            <v>00111131P.2</v>
          </cell>
        </row>
        <row r="9387">
          <cell r="K9387" t="str">
            <v>00111159P.2</v>
          </cell>
        </row>
        <row r="9388">
          <cell r="K9388" t="str">
            <v>00111159P.2</v>
          </cell>
        </row>
        <row r="9389">
          <cell r="K9389" t="str">
            <v>00111159P.2</v>
          </cell>
        </row>
        <row r="9390">
          <cell r="K9390" t="str">
            <v>00111125P.2</v>
          </cell>
        </row>
        <row r="9391">
          <cell r="K9391" t="str">
            <v>00111125P.2</v>
          </cell>
        </row>
        <row r="9392">
          <cell r="K9392" t="str">
            <v>00111125P.2</v>
          </cell>
        </row>
        <row r="9393">
          <cell r="K9393" t="str">
            <v>00111125P.2</v>
          </cell>
        </row>
        <row r="9394">
          <cell r="K9394" t="str">
            <v>00111125P.2</v>
          </cell>
        </row>
        <row r="9395">
          <cell r="K9395" t="str">
            <v>00111125P.2</v>
          </cell>
        </row>
        <row r="9396">
          <cell r="K9396" t="str">
            <v>00111125P.2</v>
          </cell>
        </row>
        <row r="9397">
          <cell r="K9397" t="str">
            <v>00111125P.2</v>
          </cell>
        </row>
        <row r="9398">
          <cell r="K9398" t="str">
            <v>00111125P.2</v>
          </cell>
        </row>
        <row r="9399">
          <cell r="K9399" t="str">
            <v>00111125P.2</v>
          </cell>
        </row>
        <row r="9400">
          <cell r="K9400" t="str">
            <v>00111125P.2</v>
          </cell>
        </row>
        <row r="9401">
          <cell r="K9401" t="str">
            <v>00111125P.2</v>
          </cell>
        </row>
        <row r="9402">
          <cell r="K9402" t="str">
            <v>00111125P.2</v>
          </cell>
        </row>
        <row r="9403">
          <cell r="K9403" t="str">
            <v>00111129P.2</v>
          </cell>
        </row>
        <row r="9404">
          <cell r="K9404" t="str">
            <v>00111119P.2</v>
          </cell>
        </row>
        <row r="9405">
          <cell r="K9405" t="str">
            <v>00111119P.2</v>
          </cell>
        </row>
        <row r="9406">
          <cell r="K9406" t="str">
            <v>00111125P.2</v>
          </cell>
        </row>
        <row r="9407">
          <cell r="K9407" t="str">
            <v>00111125P.2</v>
          </cell>
        </row>
        <row r="9408">
          <cell r="K9408" t="str">
            <v>00111101P.2</v>
          </cell>
        </row>
        <row r="9409">
          <cell r="K9409" t="str">
            <v>00111101P.2</v>
          </cell>
        </row>
        <row r="9410">
          <cell r="K9410" t="str">
            <v>00111101P.2</v>
          </cell>
        </row>
        <row r="9411">
          <cell r="K9411" t="str">
            <v>00111148P.2</v>
          </cell>
        </row>
        <row r="9412">
          <cell r="K9412" t="str">
            <v>00111150P.2</v>
          </cell>
        </row>
        <row r="9413">
          <cell r="K9413" t="str">
            <v>00111150P.2</v>
          </cell>
        </row>
        <row r="9414">
          <cell r="K9414" t="str">
            <v>00111150P.2</v>
          </cell>
        </row>
        <row r="9415">
          <cell r="K9415" t="str">
            <v>00111150P.2</v>
          </cell>
        </row>
        <row r="9416">
          <cell r="K9416" t="str">
            <v>00111148P.2</v>
          </cell>
        </row>
        <row r="9417">
          <cell r="K9417" t="str">
            <v>00111150P.2</v>
          </cell>
        </row>
        <row r="9418">
          <cell r="K9418" t="str">
            <v>00111150P.2</v>
          </cell>
        </row>
        <row r="9419">
          <cell r="K9419" t="str">
            <v>00111150P.2</v>
          </cell>
        </row>
        <row r="9420">
          <cell r="K9420" t="str">
            <v>00111150P.2</v>
          </cell>
        </row>
        <row r="9421">
          <cell r="K9421" t="str">
            <v>00111153P.2</v>
          </cell>
        </row>
        <row r="9422">
          <cell r="K9422" t="str">
            <v>00111136P.2</v>
          </cell>
        </row>
        <row r="9423">
          <cell r="K9423" t="str">
            <v>00111135P.2</v>
          </cell>
        </row>
        <row r="9424">
          <cell r="K9424" t="str">
            <v>00111134P.2</v>
          </cell>
        </row>
        <row r="9425">
          <cell r="K9425" t="str">
            <v>00111134P.2</v>
          </cell>
        </row>
        <row r="9426">
          <cell r="K9426" t="str">
            <v>00111159P.2</v>
          </cell>
        </row>
        <row r="9427">
          <cell r="K9427" t="str">
            <v>00111159P.2</v>
          </cell>
        </row>
        <row r="9428">
          <cell r="K9428" t="str">
            <v>00111159P.2</v>
          </cell>
        </row>
        <row r="9429">
          <cell r="K9429" t="str">
            <v>00111114P.2</v>
          </cell>
        </row>
        <row r="9430">
          <cell r="K9430" t="str">
            <v>00111114P.2</v>
          </cell>
        </row>
        <row r="9431">
          <cell r="K9431" t="str">
            <v>00111114P.2</v>
          </cell>
        </row>
        <row r="9432">
          <cell r="K9432" t="str">
            <v>00111114P.2</v>
          </cell>
        </row>
        <row r="9433">
          <cell r="K9433" t="str">
            <v>00111114P.2</v>
          </cell>
        </row>
        <row r="9434">
          <cell r="K9434" t="str">
            <v>00111114P.2</v>
          </cell>
        </row>
        <row r="9435">
          <cell r="K9435" t="str">
            <v>00111114P.2</v>
          </cell>
        </row>
        <row r="9436">
          <cell r="K9436" t="str">
            <v>00111114P.2</v>
          </cell>
        </row>
        <row r="9437">
          <cell r="K9437" t="str">
            <v>00111114P.2</v>
          </cell>
        </row>
        <row r="9438">
          <cell r="K9438" t="str">
            <v>00111113P.2</v>
          </cell>
        </row>
        <row r="9439">
          <cell r="K9439" t="str">
            <v>00111113P.2</v>
          </cell>
        </row>
        <row r="9440">
          <cell r="K9440" t="str">
            <v>00111113P.2</v>
          </cell>
        </row>
        <row r="9441">
          <cell r="K9441" t="str">
            <v>00111113P.2</v>
          </cell>
        </row>
        <row r="9442">
          <cell r="K9442" t="str">
            <v>00111113P.2</v>
          </cell>
        </row>
        <row r="9443">
          <cell r="K9443" t="str">
            <v>00111113P.2</v>
          </cell>
        </row>
        <row r="9444">
          <cell r="K9444" t="str">
            <v>00111113P.2</v>
          </cell>
        </row>
        <row r="9445">
          <cell r="K9445" t="str">
            <v>00111118P.2</v>
          </cell>
        </row>
        <row r="9446">
          <cell r="K9446" t="str">
            <v>00111146P.2</v>
          </cell>
        </row>
        <row r="9447">
          <cell r="K9447" t="str">
            <v>00111146P.2</v>
          </cell>
        </row>
        <row r="9448">
          <cell r="K9448" t="str">
            <v>00111146P.2</v>
          </cell>
        </row>
        <row r="9449">
          <cell r="K9449" t="str">
            <v>00111146P.2</v>
          </cell>
        </row>
        <row r="9450">
          <cell r="K9450" t="str">
            <v>00111146P.2</v>
          </cell>
        </row>
        <row r="9451">
          <cell r="K9451" t="str">
            <v>00111146P.2</v>
          </cell>
        </row>
        <row r="9452">
          <cell r="K9452" t="str">
            <v>00111146P.2</v>
          </cell>
        </row>
        <row r="9453">
          <cell r="K9453" t="str">
            <v>00111146P.2</v>
          </cell>
        </row>
        <row r="9454">
          <cell r="K9454" t="str">
            <v>00111146P.2</v>
          </cell>
        </row>
        <row r="9455">
          <cell r="K9455" t="str">
            <v>00111146P.2</v>
          </cell>
        </row>
        <row r="9456">
          <cell r="K9456" t="str">
            <v>00111146P.2</v>
          </cell>
        </row>
        <row r="9457">
          <cell r="K9457" t="str">
            <v>00111146P.2</v>
          </cell>
        </row>
        <row r="9458">
          <cell r="K9458" t="str">
            <v>00111143P.2</v>
          </cell>
        </row>
        <row r="9459">
          <cell r="K9459" t="str">
            <v>00111143P.2</v>
          </cell>
        </row>
        <row r="9460">
          <cell r="K9460" t="str">
            <v>00111143P.2</v>
          </cell>
        </row>
        <row r="9461">
          <cell r="K9461" t="str">
            <v>00111143P.2</v>
          </cell>
        </row>
        <row r="9462">
          <cell r="K9462" t="str">
            <v>00111143P.2</v>
          </cell>
        </row>
        <row r="9463">
          <cell r="K9463" t="str">
            <v>00111143P.2</v>
          </cell>
        </row>
        <row r="9464">
          <cell r="K9464" t="str">
            <v>00111143P.2</v>
          </cell>
        </row>
        <row r="9465">
          <cell r="K9465" t="str">
            <v>00111143P.2</v>
          </cell>
        </row>
        <row r="9466">
          <cell r="K9466" t="str">
            <v>00111143P.2</v>
          </cell>
        </row>
        <row r="9467">
          <cell r="K9467" t="str">
            <v>00111143P.2</v>
          </cell>
        </row>
        <row r="9468">
          <cell r="K9468" t="str">
            <v>00111143P.2</v>
          </cell>
        </row>
        <row r="9469">
          <cell r="K9469" t="str">
            <v>00111143P.2</v>
          </cell>
        </row>
        <row r="9470">
          <cell r="K9470" t="str">
            <v>00111147P.2</v>
          </cell>
        </row>
        <row r="9471">
          <cell r="K9471" t="str">
            <v>00111146P.2</v>
          </cell>
        </row>
        <row r="9472">
          <cell r="K9472" t="str">
            <v>00111143P.2</v>
          </cell>
        </row>
        <row r="9473">
          <cell r="K9473" t="str">
            <v>00111143P.2</v>
          </cell>
        </row>
        <row r="9474">
          <cell r="K9474" t="str">
            <v>00111143P.2</v>
          </cell>
        </row>
        <row r="9475">
          <cell r="K9475" t="str">
            <v>00111146P.2</v>
          </cell>
        </row>
        <row r="9476">
          <cell r="K9476" t="str">
            <v>00111143P.2</v>
          </cell>
        </row>
        <row r="9477">
          <cell r="K9477" t="str">
            <v>00111143P.2</v>
          </cell>
        </row>
        <row r="9478">
          <cell r="K9478" t="str">
            <v>00111143P.2</v>
          </cell>
        </row>
        <row r="9479">
          <cell r="K9479" t="str">
            <v>00111143P.2</v>
          </cell>
        </row>
        <row r="9480">
          <cell r="K9480" t="str">
            <v>00111149P.2</v>
          </cell>
        </row>
        <row r="9481">
          <cell r="K9481" t="str">
            <v>00111149P.2</v>
          </cell>
        </row>
        <row r="9482">
          <cell r="K9482" t="str">
            <v>00111127P.2</v>
          </cell>
        </row>
        <row r="9483">
          <cell r="K9483" t="str">
            <v>00111108P.2</v>
          </cell>
        </row>
        <row r="9484">
          <cell r="K9484" t="str">
            <v>00111108P.2</v>
          </cell>
        </row>
        <row r="9485">
          <cell r="K9485" t="str">
            <v>00111108P.2</v>
          </cell>
        </row>
        <row r="9486">
          <cell r="K9486" t="str">
            <v>00111108P.2</v>
          </cell>
        </row>
        <row r="9487">
          <cell r="K9487" t="str">
            <v>00111108P.2</v>
          </cell>
        </row>
        <row r="9488">
          <cell r="K9488" t="str">
            <v>00111108P.2</v>
          </cell>
        </row>
        <row r="9489">
          <cell r="K9489" t="str">
            <v>00111108P.2</v>
          </cell>
        </row>
        <row r="9490">
          <cell r="K9490" t="str">
            <v>00111107P.2</v>
          </cell>
        </row>
        <row r="9491">
          <cell r="K9491" t="str">
            <v>00111136P.2</v>
          </cell>
        </row>
        <row r="9492">
          <cell r="K9492" t="str">
            <v>00111136P.2</v>
          </cell>
        </row>
        <row r="9493">
          <cell r="K9493" t="str">
            <v>00111131P.2</v>
          </cell>
        </row>
        <row r="9494">
          <cell r="K9494" t="str">
            <v>00111130P.2</v>
          </cell>
        </row>
        <row r="9495">
          <cell r="K9495" t="str">
            <v>00111127P.2</v>
          </cell>
        </row>
        <row r="9496">
          <cell r="K9496" t="str">
            <v>00111122P.2</v>
          </cell>
        </row>
        <row r="9497">
          <cell r="K9497" t="str">
            <v>00111130P.2</v>
          </cell>
        </row>
        <row r="9498">
          <cell r="K9498" t="str">
            <v>00111115P.2</v>
          </cell>
        </row>
        <row r="9499">
          <cell r="K9499" t="str">
            <v>00111126P.2</v>
          </cell>
        </row>
        <row r="9500">
          <cell r="K9500" t="str">
            <v>00111108P.2</v>
          </cell>
        </row>
        <row r="9501">
          <cell r="K9501" t="str">
            <v>00111128P.2</v>
          </cell>
        </row>
        <row r="9502">
          <cell r="K9502" t="str">
            <v>00111128P.2</v>
          </cell>
        </row>
        <row r="9503">
          <cell r="K9503" t="str">
            <v>00111145P.2</v>
          </cell>
        </row>
        <row r="9504">
          <cell r="K9504" t="str">
            <v>00111145P.2</v>
          </cell>
        </row>
        <row r="9505">
          <cell r="K9505" t="str">
            <v>00111145P.2</v>
          </cell>
        </row>
        <row r="9506">
          <cell r="K9506" t="str">
            <v>00111145P.2</v>
          </cell>
        </row>
        <row r="9507">
          <cell r="K9507" t="str">
            <v>00111145P.2</v>
          </cell>
        </row>
        <row r="9508">
          <cell r="K9508" t="str">
            <v>00111145P.2</v>
          </cell>
        </row>
        <row r="9509">
          <cell r="K9509" t="str">
            <v>00111145P.2</v>
          </cell>
        </row>
        <row r="9510">
          <cell r="K9510" t="str">
            <v>00111145P.2</v>
          </cell>
        </row>
        <row r="9511">
          <cell r="K9511" t="str">
            <v>00111145P.2</v>
          </cell>
        </row>
        <row r="9512">
          <cell r="K9512" t="str">
            <v>00111145P.2</v>
          </cell>
        </row>
        <row r="9513">
          <cell r="K9513" t="str">
            <v>00111145P.2</v>
          </cell>
        </row>
        <row r="9514">
          <cell r="K9514" t="str">
            <v>00111145P.2</v>
          </cell>
        </row>
        <row r="9515">
          <cell r="K9515" t="str">
            <v>00111145P.2</v>
          </cell>
        </row>
        <row r="9516">
          <cell r="K9516" t="str">
            <v>00111145P.2</v>
          </cell>
        </row>
        <row r="9517">
          <cell r="K9517" t="str">
            <v>00111145P.2</v>
          </cell>
        </row>
        <row r="9518">
          <cell r="K9518" t="str">
            <v>00111120P.2</v>
          </cell>
        </row>
        <row r="9519">
          <cell r="K9519" t="str">
            <v>00111122P.2</v>
          </cell>
        </row>
        <row r="9520">
          <cell r="K9520" t="str">
            <v>00111122P.2</v>
          </cell>
        </row>
        <row r="9521">
          <cell r="K9521" t="str">
            <v>00111122P.2</v>
          </cell>
        </row>
        <row r="9522">
          <cell r="K9522" t="str">
            <v>00111121P.2</v>
          </cell>
        </row>
        <row r="9523">
          <cell r="K9523" t="str">
            <v>00111145P.2</v>
          </cell>
        </row>
        <row r="9524">
          <cell r="K9524" t="str">
            <v>00111145P.2</v>
          </cell>
        </row>
        <row r="9525">
          <cell r="K9525" t="str">
            <v>00111145P.2</v>
          </cell>
        </row>
        <row r="9526">
          <cell r="K9526" t="str">
            <v>00111145P.2</v>
          </cell>
        </row>
        <row r="9527">
          <cell r="K9527" t="str">
            <v>00111145P.2</v>
          </cell>
        </row>
        <row r="9528">
          <cell r="K9528" t="str">
            <v>00111122P.2</v>
          </cell>
        </row>
        <row r="9529">
          <cell r="K9529" t="str">
            <v>00111122P.2</v>
          </cell>
        </row>
        <row r="9530">
          <cell r="K9530" t="str">
            <v>00111153P.2</v>
          </cell>
        </row>
        <row r="9531">
          <cell r="K9531" t="str">
            <v>00111153P.2</v>
          </cell>
        </row>
        <row r="9532">
          <cell r="K9532" t="str">
            <v>00111153P.2</v>
          </cell>
        </row>
        <row r="9533">
          <cell r="K9533" t="str">
            <v>00111153P.2</v>
          </cell>
        </row>
        <row r="9534">
          <cell r="K9534" t="str">
            <v>00111153P.2</v>
          </cell>
        </row>
        <row r="9535">
          <cell r="K9535" t="str">
            <v>00111145P.2</v>
          </cell>
        </row>
        <row r="9536">
          <cell r="K9536" t="str">
            <v>00111145P.2</v>
          </cell>
        </row>
        <row r="9537">
          <cell r="K9537" t="str">
            <v>00111145P.2</v>
          </cell>
        </row>
        <row r="9538">
          <cell r="K9538" t="str">
            <v>00111145P.2</v>
          </cell>
        </row>
        <row r="9539">
          <cell r="K9539" t="str">
            <v>00111145P.2</v>
          </cell>
        </row>
        <row r="9540">
          <cell r="K9540" t="str">
            <v>00111145P.2</v>
          </cell>
        </row>
        <row r="9541">
          <cell r="K9541" t="str">
            <v>00111145P.2</v>
          </cell>
        </row>
        <row r="9542">
          <cell r="K9542" t="str">
            <v>00111145P.2</v>
          </cell>
        </row>
        <row r="9543">
          <cell r="K9543" t="str">
            <v>00111145P.2</v>
          </cell>
        </row>
        <row r="9544">
          <cell r="K9544" t="str">
            <v>00111145P.2</v>
          </cell>
        </row>
        <row r="9545">
          <cell r="K9545" t="str">
            <v>00111145P.2</v>
          </cell>
        </row>
        <row r="9546">
          <cell r="K9546" t="str">
            <v>00111145P.2</v>
          </cell>
        </row>
        <row r="9547">
          <cell r="K9547" t="str">
            <v>00111145P.2</v>
          </cell>
        </row>
        <row r="9548">
          <cell r="K9548" t="str">
            <v>00111145P.2</v>
          </cell>
        </row>
        <row r="9549">
          <cell r="K9549" t="str">
            <v>00111145P.2</v>
          </cell>
        </row>
        <row r="9550">
          <cell r="K9550" t="str">
            <v>00111145P.2</v>
          </cell>
        </row>
        <row r="9551">
          <cell r="K9551" t="str">
            <v>00111145P.2</v>
          </cell>
        </row>
        <row r="9552">
          <cell r="K9552" t="str">
            <v>00111145P.2</v>
          </cell>
        </row>
        <row r="9553">
          <cell r="K9553" t="str">
            <v>00111145P.2</v>
          </cell>
        </row>
        <row r="9554">
          <cell r="K9554" t="str">
            <v>00111145P.2</v>
          </cell>
        </row>
        <row r="9555">
          <cell r="K9555" t="str">
            <v>00111145P.2</v>
          </cell>
        </row>
        <row r="9556">
          <cell r="K9556" t="str">
            <v>00111145P.2</v>
          </cell>
        </row>
        <row r="9557">
          <cell r="K9557" t="str">
            <v>00111145P.2</v>
          </cell>
        </row>
        <row r="9558">
          <cell r="K9558" t="str">
            <v>00111145P.2</v>
          </cell>
        </row>
        <row r="9559">
          <cell r="K9559" t="str">
            <v>00111145P.2</v>
          </cell>
        </row>
        <row r="9560">
          <cell r="K9560" t="str">
            <v>00111149P.2</v>
          </cell>
        </row>
        <row r="9561">
          <cell r="K9561" t="str">
            <v>00111149P.2</v>
          </cell>
        </row>
        <row r="9562">
          <cell r="K9562" t="str">
            <v>00111149P.2</v>
          </cell>
        </row>
        <row r="9563">
          <cell r="K9563" t="str">
            <v>00111149P.2</v>
          </cell>
        </row>
        <row r="9564">
          <cell r="K9564" t="str">
            <v>00111149P.2</v>
          </cell>
        </row>
        <row r="9565">
          <cell r="K9565" t="str">
            <v>00111150P.2</v>
          </cell>
        </row>
        <row r="9566">
          <cell r="K9566" t="str">
            <v>00111150P.2</v>
          </cell>
        </row>
        <row r="9567">
          <cell r="K9567" t="str">
            <v>00111150P.2</v>
          </cell>
        </row>
        <row r="9568">
          <cell r="K9568" t="str">
            <v>00111153P.2</v>
          </cell>
        </row>
        <row r="9569">
          <cell r="K9569" t="str">
            <v>00111153P.2</v>
          </cell>
        </row>
        <row r="9570">
          <cell r="K9570" t="str">
            <v>00111153P.2</v>
          </cell>
        </row>
        <row r="9571">
          <cell r="K9571" t="str">
            <v>00111153P.2</v>
          </cell>
        </row>
        <row r="9572">
          <cell r="K9572" t="str">
            <v>00111153P.2</v>
          </cell>
        </row>
        <row r="9573">
          <cell r="K9573" t="str">
            <v>00111153P.2</v>
          </cell>
        </row>
        <row r="9574">
          <cell r="K9574" t="str">
            <v>00111153P.2</v>
          </cell>
        </row>
        <row r="9575">
          <cell r="K9575" t="str">
            <v>00111153P.2</v>
          </cell>
        </row>
        <row r="9576">
          <cell r="K9576" t="str">
            <v>00111153P.2</v>
          </cell>
        </row>
        <row r="9577">
          <cell r="K9577" t="str">
            <v>00111153P.2</v>
          </cell>
        </row>
        <row r="9578">
          <cell r="K9578" t="str">
            <v>00111145P.2</v>
          </cell>
        </row>
        <row r="9579">
          <cell r="K9579" t="str">
            <v>00111145P.2</v>
          </cell>
        </row>
        <row r="9580">
          <cell r="K9580" t="str">
            <v>00111145P.2</v>
          </cell>
        </row>
        <row r="9581">
          <cell r="K9581" t="str">
            <v>00111145P.2</v>
          </cell>
        </row>
        <row r="9582">
          <cell r="K9582" t="str">
            <v>00111145P.2</v>
          </cell>
        </row>
        <row r="9583">
          <cell r="K9583" t="str">
            <v>00111145P.2</v>
          </cell>
        </row>
        <row r="9584">
          <cell r="K9584" t="str">
            <v>00111145P.2</v>
          </cell>
        </row>
        <row r="9585">
          <cell r="K9585" t="str">
            <v>00111145P.2</v>
          </cell>
        </row>
        <row r="9586">
          <cell r="K9586" t="str">
            <v>00111145P.2</v>
          </cell>
        </row>
        <row r="9587">
          <cell r="K9587" t="str">
            <v>00111145P.2</v>
          </cell>
        </row>
        <row r="9588">
          <cell r="K9588" t="str">
            <v>00111145P.2</v>
          </cell>
        </row>
        <row r="9589">
          <cell r="K9589" t="str">
            <v>00111145P.2</v>
          </cell>
        </row>
        <row r="9590">
          <cell r="K9590" t="str">
            <v>00111145P.2</v>
          </cell>
        </row>
        <row r="9591">
          <cell r="K9591" t="str">
            <v>00111145P.2</v>
          </cell>
        </row>
        <row r="9592">
          <cell r="K9592" t="str">
            <v>00111145P.2</v>
          </cell>
        </row>
        <row r="9593">
          <cell r="K9593" t="str">
            <v>00111145P.2</v>
          </cell>
        </row>
        <row r="9594">
          <cell r="K9594" t="str">
            <v>00111145P.2</v>
          </cell>
        </row>
        <row r="9595">
          <cell r="K9595" t="str">
            <v>00111145P.2</v>
          </cell>
        </row>
        <row r="9596">
          <cell r="K9596" t="str">
            <v>00111145P.2</v>
          </cell>
        </row>
        <row r="9597">
          <cell r="K9597" t="str">
            <v>00111145P.2</v>
          </cell>
        </row>
        <row r="9598">
          <cell r="K9598" t="str">
            <v>00111145P.2</v>
          </cell>
        </row>
        <row r="9599">
          <cell r="K9599" t="str">
            <v>00111145P.2</v>
          </cell>
        </row>
        <row r="9600">
          <cell r="K9600" t="str">
            <v>00111145P.2</v>
          </cell>
        </row>
        <row r="9601">
          <cell r="K9601" t="str">
            <v>00111145P.2</v>
          </cell>
        </row>
        <row r="9602">
          <cell r="K9602" t="str">
            <v>00111145P.2</v>
          </cell>
        </row>
        <row r="9603">
          <cell r="K9603" t="str">
            <v>00111145P.2</v>
          </cell>
        </row>
        <row r="9604">
          <cell r="K9604" t="str">
            <v>00111145P.2</v>
          </cell>
        </row>
        <row r="9605">
          <cell r="K9605" t="str">
            <v>00111145P.2</v>
          </cell>
        </row>
        <row r="9606">
          <cell r="K9606" t="str">
            <v>00111145P.2</v>
          </cell>
        </row>
        <row r="9607">
          <cell r="K9607" t="str">
            <v>00111145P.2</v>
          </cell>
        </row>
        <row r="9608">
          <cell r="K9608" t="str">
            <v>00111145P.2</v>
          </cell>
        </row>
        <row r="9609">
          <cell r="K9609" t="str">
            <v>00111145P.2</v>
          </cell>
        </row>
        <row r="9610">
          <cell r="K9610" t="str">
            <v>00111145P.2</v>
          </cell>
        </row>
        <row r="9611">
          <cell r="K9611" t="str">
            <v>00111145P.2</v>
          </cell>
        </row>
        <row r="9612">
          <cell r="K9612" t="str">
            <v>00111145P.2</v>
          </cell>
        </row>
        <row r="9613">
          <cell r="K9613" t="str">
            <v>00111145P.2</v>
          </cell>
        </row>
        <row r="9614">
          <cell r="K9614" t="str">
            <v>00111145P.2</v>
          </cell>
        </row>
        <row r="9615">
          <cell r="K9615" t="str">
            <v>00111145P.2</v>
          </cell>
        </row>
        <row r="9616">
          <cell r="K9616" t="str">
            <v>00111145P.2</v>
          </cell>
        </row>
        <row r="9617">
          <cell r="K9617" t="str">
            <v>00111145P.2</v>
          </cell>
        </row>
        <row r="9618">
          <cell r="K9618" t="str">
            <v>00111149P.2</v>
          </cell>
        </row>
        <row r="9619">
          <cell r="K9619" t="str">
            <v>00111149P.2</v>
          </cell>
        </row>
        <row r="9620">
          <cell r="K9620" t="str">
            <v>00111149P.2</v>
          </cell>
        </row>
        <row r="9621">
          <cell r="K9621" t="str">
            <v>00111149P.2</v>
          </cell>
        </row>
        <row r="9622">
          <cell r="K9622" t="str">
            <v>00111149P.2</v>
          </cell>
        </row>
        <row r="9623">
          <cell r="K9623" t="str">
            <v>00111149P.2</v>
          </cell>
        </row>
        <row r="9624">
          <cell r="K9624" t="str">
            <v>00111149P.2</v>
          </cell>
        </row>
        <row r="9625">
          <cell r="K9625" t="str">
            <v>00111149P.2</v>
          </cell>
        </row>
        <row r="9626">
          <cell r="K9626" t="str">
            <v>00111149P.2</v>
          </cell>
        </row>
        <row r="9627">
          <cell r="K9627" t="str">
            <v>00111149P.2</v>
          </cell>
        </row>
        <row r="9628">
          <cell r="K9628" t="str">
            <v>00111149P.2</v>
          </cell>
        </row>
        <row r="9629">
          <cell r="K9629" t="str">
            <v>00111150P.2</v>
          </cell>
        </row>
        <row r="9630">
          <cell r="K9630" t="str">
            <v>00111150P.2</v>
          </cell>
        </row>
        <row r="9631">
          <cell r="K9631" t="str">
            <v>00111150P.2</v>
          </cell>
        </row>
        <row r="9632">
          <cell r="K9632" t="str">
            <v>00111150P.2</v>
          </cell>
        </row>
        <row r="9633">
          <cell r="K9633" t="str">
            <v>00111150P.2</v>
          </cell>
        </row>
        <row r="9634">
          <cell r="K9634" t="str">
            <v>00111150P.2</v>
          </cell>
        </row>
        <row r="9635">
          <cell r="K9635" t="str">
            <v>00111150P.2</v>
          </cell>
        </row>
        <row r="9636">
          <cell r="K9636" t="str">
            <v>00111150P.2</v>
          </cell>
        </row>
        <row r="9637">
          <cell r="K9637" t="str">
            <v>00111106P.2</v>
          </cell>
        </row>
        <row r="9638">
          <cell r="K9638" t="str">
            <v>00111159P.2</v>
          </cell>
        </row>
        <row r="9639">
          <cell r="K9639" t="str">
            <v>01010043E.122</v>
          </cell>
        </row>
        <row r="9640">
          <cell r="K9640" t="str">
            <v>01010043E.122</v>
          </cell>
        </row>
        <row r="9641">
          <cell r="K9641" t="str">
            <v>01010012E.13</v>
          </cell>
        </row>
        <row r="9642">
          <cell r="K9642" t="str">
            <v>01010019E.13</v>
          </cell>
        </row>
        <row r="9643">
          <cell r="K9643" t="str">
            <v>01010014E.13</v>
          </cell>
        </row>
        <row r="9644">
          <cell r="K9644" t="str">
            <v>01010010E.13</v>
          </cell>
        </row>
        <row r="9645">
          <cell r="K9645" t="str">
            <v>01010018E.111</v>
          </cell>
        </row>
        <row r="9646">
          <cell r="K9646" t="str">
            <v>01010023E.13</v>
          </cell>
        </row>
        <row r="9647">
          <cell r="K9647" t="str">
            <v>01010032E.13</v>
          </cell>
        </row>
        <row r="9648">
          <cell r="K9648" t="str">
            <v>01010030E.13</v>
          </cell>
        </row>
        <row r="9649">
          <cell r="K9649" t="str">
            <v>01010023E.13</v>
          </cell>
        </row>
        <row r="9650">
          <cell r="K9650" t="str">
            <v>01010016E.111</v>
          </cell>
        </row>
        <row r="9651">
          <cell r="K9651" t="str">
            <v>01010025E.111</v>
          </cell>
        </row>
        <row r="9652">
          <cell r="K9652" t="str">
            <v>01010031E.111</v>
          </cell>
        </row>
        <row r="9653">
          <cell r="K9653" t="str">
            <v>01010028E.111</v>
          </cell>
        </row>
        <row r="9654">
          <cell r="K9654" t="str">
            <v>01010024E.111</v>
          </cell>
        </row>
        <row r="9655">
          <cell r="K9655" t="str">
            <v>01010031E.111</v>
          </cell>
        </row>
        <row r="9656">
          <cell r="K9656" t="str">
            <v>01010014E.111</v>
          </cell>
        </row>
        <row r="9657">
          <cell r="K9657" t="str">
            <v>01010022E.111</v>
          </cell>
        </row>
        <row r="9658">
          <cell r="K9658" t="str">
            <v>01010013E.111</v>
          </cell>
        </row>
        <row r="9659">
          <cell r="K9659" t="str">
            <v>01010034E.111</v>
          </cell>
        </row>
        <row r="9660">
          <cell r="K9660" t="str">
            <v>01010016E.111</v>
          </cell>
        </row>
        <row r="9661">
          <cell r="K9661" t="str">
            <v>01010019E.111</v>
          </cell>
        </row>
        <row r="9662">
          <cell r="K9662" t="str">
            <v>01010024E.111</v>
          </cell>
        </row>
        <row r="9663">
          <cell r="K9663" t="str">
            <v>01010026E.111</v>
          </cell>
        </row>
        <row r="9664">
          <cell r="K9664" t="str">
            <v>01010031E.111</v>
          </cell>
        </row>
        <row r="9665">
          <cell r="K9665" t="str">
            <v>01010045E.111</v>
          </cell>
        </row>
        <row r="9666">
          <cell r="K9666" t="str">
            <v>01010058E.111</v>
          </cell>
        </row>
        <row r="9667">
          <cell r="K9667" t="str">
            <v>01010012E.111</v>
          </cell>
        </row>
        <row r="9668">
          <cell r="K9668" t="str">
            <v>01010036E.111</v>
          </cell>
        </row>
        <row r="9669">
          <cell r="K9669" t="str">
            <v>01010049E.111</v>
          </cell>
        </row>
        <row r="9670">
          <cell r="K9670" t="str">
            <v>01010058E.111</v>
          </cell>
        </row>
        <row r="9671">
          <cell r="K9671" t="str">
            <v>01010011E.122</v>
          </cell>
        </row>
        <row r="9672">
          <cell r="K9672" t="str">
            <v>01010023E.122</v>
          </cell>
        </row>
        <row r="9673">
          <cell r="K9673" t="str">
            <v>01010025E.122</v>
          </cell>
        </row>
        <row r="9674">
          <cell r="K9674" t="str">
            <v>01010031E.122</v>
          </cell>
        </row>
        <row r="9675">
          <cell r="K9675" t="str">
            <v>01010043E.122</v>
          </cell>
        </row>
        <row r="9676">
          <cell r="K9676" t="str">
            <v>01010059E.122</v>
          </cell>
        </row>
        <row r="9677">
          <cell r="K9677" t="str">
            <v>01010059E.122</v>
          </cell>
        </row>
        <row r="9678">
          <cell r="K9678" t="str">
            <v>00201104D.111</v>
          </cell>
        </row>
        <row r="9679">
          <cell r="K9679" t="str">
            <v>00201138D.122</v>
          </cell>
        </row>
        <row r="9680">
          <cell r="K9680" t="str">
            <v>00201140D.111</v>
          </cell>
        </row>
        <row r="9681">
          <cell r="K9681" t="str">
            <v>00201102D.112</v>
          </cell>
        </row>
        <row r="9682">
          <cell r="K9682" t="str">
            <v>00201102D.112</v>
          </cell>
        </row>
        <row r="9683">
          <cell r="K9683" t="str">
            <v>00201102D.112</v>
          </cell>
        </row>
        <row r="9684">
          <cell r="K9684" t="str">
            <v>00201102D.112</v>
          </cell>
        </row>
        <row r="9685">
          <cell r="K9685" t="str">
            <v>00201122D.112</v>
          </cell>
        </row>
        <row r="9686">
          <cell r="K9686" t="str">
            <v>00201128D.112</v>
          </cell>
        </row>
        <row r="9687">
          <cell r="K9687" t="str">
            <v>00201110D.121</v>
          </cell>
        </row>
        <row r="9688">
          <cell r="K9688" t="str">
            <v>00201126D.121</v>
          </cell>
        </row>
        <row r="9689">
          <cell r="K9689" t="str">
            <v>00201126D.122</v>
          </cell>
        </row>
        <row r="9690">
          <cell r="K9690" t="str">
            <v>00201149D.121</v>
          </cell>
        </row>
        <row r="9691">
          <cell r="K9691" t="str">
            <v>00201157D.122</v>
          </cell>
        </row>
        <row r="9692">
          <cell r="K9692" t="str">
            <v>00201107D.121</v>
          </cell>
        </row>
        <row r="9693">
          <cell r="K9693" t="str">
            <v>00201160D.121</v>
          </cell>
        </row>
        <row r="9694">
          <cell r="K9694" t="str">
            <v>00201160D.121</v>
          </cell>
        </row>
        <row r="9695">
          <cell r="K9695" t="str">
            <v>00201114D.111</v>
          </cell>
        </row>
        <row r="9696">
          <cell r="K9696" t="str">
            <v>00201133D.121</v>
          </cell>
        </row>
        <row r="9697">
          <cell r="K9697" t="str">
            <v>00201116D.121</v>
          </cell>
        </row>
        <row r="9698">
          <cell r="K9698" t="str">
            <v>00201115D.121</v>
          </cell>
        </row>
        <row r="9699">
          <cell r="K9699" t="str">
            <v>00201112D.121</v>
          </cell>
        </row>
        <row r="9700">
          <cell r="K9700" t="str">
            <v>00201126D.121</v>
          </cell>
        </row>
        <row r="9701">
          <cell r="K9701" t="str">
            <v>00201134D.121</v>
          </cell>
        </row>
        <row r="9702">
          <cell r="K9702" t="str">
            <v>00201130D.121</v>
          </cell>
        </row>
        <row r="9703">
          <cell r="K9703" t="str">
            <v>00201125D.111</v>
          </cell>
        </row>
        <row r="9704">
          <cell r="K9704" t="str">
            <v>00201133D.111</v>
          </cell>
        </row>
        <row r="9705">
          <cell r="K9705" t="str">
            <v>00201136D.121</v>
          </cell>
        </row>
        <row r="9706">
          <cell r="K9706" t="str">
            <v>00201132D.111</v>
          </cell>
        </row>
        <row r="9707">
          <cell r="K9707" t="str">
            <v>00201118D.111</v>
          </cell>
        </row>
        <row r="9708">
          <cell r="K9708" t="str">
            <v>00201134D.121</v>
          </cell>
        </row>
        <row r="9709">
          <cell r="K9709" t="str">
            <v>00201114D.111</v>
          </cell>
        </row>
        <row r="9710">
          <cell r="K9710" t="str">
            <v>00201127D.111</v>
          </cell>
        </row>
        <row r="9711">
          <cell r="K9711" t="str">
            <v>00201113D.111</v>
          </cell>
        </row>
        <row r="9712">
          <cell r="K9712" t="str">
            <v>00201132D.121</v>
          </cell>
        </row>
        <row r="9713">
          <cell r="K9713" t="str">
            <v>00201119D.111</v>
          </cell>
        </row>
        <row r="9714">
          <cell r="K9714" t="str">
            <v>00201118D.111</v>
          </cell>
        </row>
        <row r="9715">
          <cell r="K9715" t="str">
            <v>00201126D.111</v>
          </cell>
        </row>
        <row r="9716">
          <cell r="K9716" t="str">
            <v>00201134D.111</v>
          </cell>
        </row>
        <row r="9717">
          <cell r="K9717" t="str">
            <v>00201113D.121</v>
          </cell>
        </row>
        <row r="9718">
          <cell r="K9718" t="str">
            <v>00201125D.121</v>
          </cell>
        </row>
        <row r="9719">
          <cell r="K9719" t="str">
            <v>00201122D.111</v>
          </cell>
        </row>
        <row r="9720">
          <cell r="K9720" t="str">
            <v>00201132D.111</v>
          </cell>
        </row>
        <row r="9721">
          <cell r="K9721" t="str">
            <v>00201113D.111</v>
          </cell>
        </row>
        <row r="9722">
          <cell r="K9722" t="str">
            <v>00201126D.111</v>
          </cell>
        </row>
        <row r="9723">
          <cell r="K9723" t="str">
            <v>00201151D.111</v>
          </cell>
        </row>
        <row r="9724">
          <cell r="K9724" t="str">
            <v>00201151D.121</v>
          </cell>
        </row>
        <row r="9725">
          <cell r="K9725" t="str">
            <v>00201151D.111</v>
          </cell>
        </row>
        <row r="9726">
          <cell r="K9726" t="str">
            <v>00201108D.121</v>
          </cell>
        </row>
        <row r="9727">
          <cell r="K9727" t="str">
            <v>00201122D.121</v>
          </cell>
        </row>
        <row r="9728">
          <cell r="K9728" t="str">
            <v>00201126D.111</v>
          </cell>
        </row>
        <row r="9729">
          <cell r="K9729" t="str">
            <v>00201133D.121</v>
          </cell>
        </row>
        <row r="9730">
          <cell r="K9730" t="str">
            <v>00201111D.111</v>
          </cell>
        </row>
        <row r="9731">
          <cell r="K9731" t="str">
            <v>00201116D.111</v>
          </cell>
        </row>
        <row r="9732">
          <cell r="K9732" t="str">
            <v>00201128D.111</v>
          </cell>
        </row>
        <row r="9733">
          <cell r="K9733" t="str">
            <v>00201119D.121</v>
          </cell>
        </row>
        <row r="9734">
          <cell r="K9734" t="str">
            <v>00201143D.121</v>
          </cell>
        </row>
        <row r="9735">
          <cell r="K9735" t="str">
            <v>00201150D.121</v>
          </cell>
        </row>
        <row r="9736">
          <cell r="K9736" t="str">
            <v>00201117D.111</v>
          </cell>
        </row>
        <row r="9737">
          <cell r="K9737" t="str">
            <v>00201124D.111</v>
          </cell>
        </row>
        <row r="9738">
          <cell r="K9738" t="str">
            <v>00201136D.111</v>
          </cell>
        </row>
        <row r="9739">
          <cell r="K9739" t="str">
            <v>00201114D.121</v>
          </cell>
        </row>
        <row r="9740">
          <cell r="K9740" t="str">
            <v>00201157D.121</v>
          </cell>
        </row>
        <row r="9741">
          <cell r="K9741" t="str">
            <v>00201131D.111</v>
          </cell>
        </row>
        <row r="9742">
          <cell r="K9742" t="str">
            <v>00201112D.111</v>
          </cell>
        </row>
        <row r="9743">
          <cell r="K9743" t="str">
            <v>00201134D.111</v>
          </cell>
        </row>
        <row r="9744">
          <cell r="K9744" t="str">
            <v>00201153D.111</v>
          </cell>
        </row>
        <row r="9745">
          <cell r="K9745" t="str">
            <v>00201110D.121</v>
          </cell>
        </row>
        <row r="9746">
          <cell r="K9746" t="str">
            <v>00201118D.121</v>
          </cell>
        </row>
        <row r="9747">
          <cell r="K9747" t="str">
            <v>00201126D.121</v>
          </cell>
        </row>
        <row r="9748">
          <cell r="K9748" t="str">
            <v>00201118D.121</v>
          </cell>
        </row>
        <row r="9749">
          <cell r="K9749" t="str">
            <v>00201123D.121</v>
          </cell>
        </row>
        <row r="9750">
          <cell r="K9750" t="str">
            <v>00201128D.121</v>
          </cell>
        </row>
        <row r="9751">
          <cell r="K9751" t="str">
            <v>00201134D.121</v>
          </cell>
        </row>
        <row r="9752">
          <cell r="K9752" t="str">
            <v>00201159D.121</v>
          </cell>
        </row>
        <row r="9753">
          <cell r="K9753" t="str">
            <v>00201110D.111</v>
          </cell>
        </row>
        <row r="9754">
          <cell r="K9754" t="str">
            <v>00201112D.111</v>
          </cell>
        </row>
        <row r="9755">
          <cell r="K9755" t="str">
            <v>00201112D.121</v>
          </cell>
        </row>
        <row r="9756">
          <cell r="K9756" t="str">
            <v>00201131D.111</v>
          </cell>
        </row>
        <row r="9757">
          <cell r="K9757" t="str">
            <v>00201131D.121</v>
          </cell>
        </row>
        <row r="9758">
          <cell r="K9758" t="str">
            <v>00201136D.111</v>
          </cell>
        </row>
        <row r="9759">
          <cell r="K9759" t="str">
            <v>00201136D.122</v>
          </cell>
        </row>
        <row r="9760">
          <cell r="K9760" t="str">
            <v>00201155D.111</v>
          </cell>
        </row>
        <row r="9761">
          <cell r="K9761" t="str">
            <v>00201155D.121</v>
          </cell>
        </row>
        <row r="9762">
          <cell r="K9762" t="str">
            <v>00201158D.121</v>
          </cell>
        </row>
        <row r="9763">
          <cell r="K9763" t="str">
            <v>00201153D.122</v>
          </cell>
        </row>
        <row r="9764">
          <cell r="K9764" t="str">
            <v>00201158D.121</v>
          </cell>
        </row>
        <row r="9765">
          <cell r="K9765" t="str">
            <v>00201145D.111</v>
          </cell>
        </row>
        <row r="9766">
          <cell r="K9766" t="str">
            <v>00201149D.121</v>
          </cell>
        </row>
        <row r="9767">
          <cell r="K9767" t="str">
            <v>00201109D.111</v>
          </cell>
        </row>
        <row r="9768">
          <cell r="K9768" t="str">
            <v>00201126D.111</v>
          </cell>
        </row>
        <row r="9769">
          <cell r="K9769" t="str">
            <v>00201145D.111</v>
          </cell>
        </row>
        <row r="9770">
          <cell r="K9770" t="str">
            <v>00201148D.111</v>
          </cell>
        </row>
        <row r="9771">
          <cell r="K9771" t="str">
            <v>00201113D.121</v>
          </cell>
        </row>
        <row r="9772">
          <cell r="K9772" t="str">
            <v>00201128D.121</v>
          </cell>
        </row>
        <row r="9773">
          <cell r="K9773" t="str">
            <v>00201133D.121</v>
          </cell>
        </row>
        <row r="9774">
          <cell r="K9774" t="str">
            <v>00201140D.121</v>
          </cell>
        </row>
        <row r="9775">
          <cell r="K9775" t="str">
            <v>00201158D.121</v>
          </cell>
        </row>
        <row r="9776">
          <cell r="K9776" t="str">
            <v>00201110D.112</v>
          </cell>
        </row>
        <row r="9777">
          <cell r="K9777" t="str">
            <v>00201151D.111</v>
          </cell>
        </row>
        <row r="9778">
          <cell r="K9778" t="str">
            <v>00201151D.121</v>
          </cell>
        </row>
        <row r="9779">
          <cell r="K9779" t="str">
            <v>00201151D.121</v>
          </cell>
        </row>
        <row r="9780">
          <cell r="K9780" t="str">
            <v>00201143D.111</v>
          </cell>
        </row>
        <row r="9781">
          <cell r="K9781" t="str">
            <v>00201153D.121</v>
          </cell>
        </row>
        <row r="9782">
          <cell r="K9782" t="str">
            <v>00201154D.111</v>
          </cell>
        </row>
        <row r="9783">
          <cell r="K9783" t="str">
            <v>00201156D.121</v>
          </cell>
        </row>
        <row r="9784">
          <cell r="K9784" t="str">
            <v>00201156D.121</v>
          </cell>
        </row>
        <row r="9785">
          <cell r="K9785" t="str">
            <v>00201157D.122</v>
          </cell>
        </row>
        <row r="9786">
          <cell r="K9786" t="str">
            <v>00201103D.112</v>
          </cell>
        </row>
        <row r="9787">
          <cell r="K9787" t="str">
            <v>00201146D.111</v>
          </cell>
        </row>
        <row r="9788">
          <cell r="K9788" t="str">
            <v>00201138D.111</v>
          </cell>
        </row>
        <row r="9789">
          <cell r="K9789" t="str">
            <v>00201102D.121</v>
          </cell>
        </row>
        <row r="9790">
          <cell r="K9790" t="str">
            <v>00201114D.111</v>
          </cell>
        </row>
        <row r="9791">
          <cell r="K9791" t="str">
            <v>00201116D.111</v>
          </cell>
        </row>
        <row r="9792">
          <cell r="K9792" t="str">
            <v>00201126D.121</v>
          </cell>
        </row>
        <row r="9793">
          <cell r="K9793" t="str">
            <v>00201127D.121</v>
          </cell>
        </row>
        <row r="9794">
          <cell r="K9794" t="str">
            <v>00201135D.121</v>
          </cell>
        </row>
        <row r="9795">
          <cell r="K9795" t="str">
            <v>00201136D.121</v>
          </cell>
        </row>
        <row r="9796">
          <cell r="K9796" t="str">
            <v>00201146D.121</v>
          </cell>
        </row>
        <row r="9797">
          <cell r="K9797" t="str">
            <v>00201146D.111</v>
          </cell>
        </row>
        <row r="9798">
          <cell r="K9798" t="str">
            <v>00201143D.111</v>
          </cell>
        </row>
        <row r="9799">
          <cell r="K9799" t="str">
            <v>00201145D.121</v>
          </cell>
        </row>
        <row r="9800">
          <cell r="K9800" t="str">
            <v>00201153D.121</v>
          </cell>
        </row>
        <row r="9801">
          <cell r="K9801" t="str">
            <v>00201145D.111</v>
          </cell>
        </row>
        <row r="9802">
          <cell r="K9802" t="str">
            <v>00201145D.121</v>
          </cell>
        </row>
        <row r="9803">
          <cell r="K9803" t="str">
            <v>00201145D.111</v>
          </cell>
        </row>
        <row r="9804">
          <cell r="K9804" t="str">
            <v>00201143D.29</v>
          </cell>
        </row>
        <row r="9805">
          <cell r="K9805" t="str">
            <v>00201139D.29</v>
          </cell>
        </row>
        <row r="9806">
          <cell r="K9806" t="str">
            <v>00201158D.29</v>
          </cell>
        </row>
        <row r="9807">
          <cell r="K9807" t="str">
            <v>00201145D.29</v>
          </cell>
        </row>
        <row r="9808">
          <cell r="K9808" t="str">
            <v>00201115D.29</v>
          </cell>
        </row>
        <row r="9809">
          <cell r="K9809" t="str">
            <v>00201128D.29</v>
          </cell>
        </row>
        <row r="9810">
          <cell r="K9810" t="str">
            <v>00201127D.29</v>
          </cell>
        </row>
        <row r="9811">
          <cell r="K9811" t="str">
            <v>00201134D.29</v>
          </cell>
        </row>
        <row r="9812">
          <cell r="K9812" t="str">
            <v>00201128D.29</v>
          </cell>
        </row>
        <row r="9813">
          <cell r="K9813" t="str">
            <v>00201136D.29</v>
          </cell>
        </row>
        <row r="9814">
          <cell r="K9814" t="str">
            <v>00201120D.29</v>
          </cell>
        </row>
        <row r="9815">
          <cell r="K9815" t="str">
            <v>00201119D.29</v>
          </cell>
        </row>
        <row r="9816">
          <cell r="K9816" t="str">
            <v>00201126D.29</v>
          </cell>
        </row>
        <row r="9817">
          <cell r="K9817" t="str">
            <v>00201125D.29</v>
          </cell>
        </row>
        <row r="9818">
          <cell r="K9818" t="str">
            <v>00201134D.29</v>
          </cell>
        </row>
        <row r="9819">
          <cell r="K9819" t="str">
            <v>00201108D.29</v>
          </cell>
        </row>
        <row r="9820">
          <cell r="K9820" t="str">
            <v>00201115D.29</v>
          </cell>
        </row>
        <row r="9821">
          <cell r="K9821" t="str">
            <v>00201125D.29</v>
          </cell>
        </row>
        <row r="9822">
          <cell r="K9822" t="str">
            <v>00201130D.29</v>
          </cell>
        </row>
        <row r="9823">
          <cell r="K9823" t="str">
            <v>00201131D.29</v>
          </cell>
        </row>
        <row r="9824">
          <cell r="K9824" t="str">
            <v>00201119D.29</v>
          </cell>
        </row>
        <row r="9825">
          <cell r="K9825" t="str">
            <v>00201142D.29</v>
          </cell>
        </row>
        <row r="9826">
          <cell r="K9826" t="str">
            <v>00201121D.29</v>
          </cell>
        </row>
        <row r="9827">
          <cell r="K9827" t="str">
            <v>00201129D.29</v>
          </cell>
        </row>
        <row r="9828">
          <cell r="K9828" t="str">
            <v>00201151D.29</v>
          </cell>
        </row>
        <row r="9829">
          <cell r="K9829" t="str">
            <v>00201112D.29</v>
          </cell>
        </row>
        <row r="9830">
          <cell r="K9830" t="str">
            <v>00201114D.29</v>
          </cell>
        </row>
        <row r="9831">
          <cell r="K9831" t="str">
            <v>00201120D.29</v>
          </cell>
        </row>
        <row r="9832">
          <cell r="K9832" t="str">
            <v>00201124D.29</v>
          </cell>
        </row>
        <row r="9833">
          <cell r="K9833" t="str">
            <v>00201125D.29</v>
          </cell>
        </row>
        <row r="9834">
          <cell r="K9834" t="str">
            <v>00201151D.29</v>
          </cell>
        </row>
        <row r="9835">
          <cell r="K9835" t="str">
            <v>00201112D.29</v>
          </cell>
        </row>
        <row r="9836">
          <cell r="K9836" t="str">
            <v>00201128D.29</v>
          </cell>
        </row>
        <row r="9837">
          <cell r="K9837" t="str">
            <v>00201140D.29</v>
          </cell>
        </row>
        <row r="9838">
          <cell r="K9838" t="str">
            <v>00201149D.29</v>
          </cell>
        </row>
        <row r="9839">
          <cell r="K9839" t="str">
            <v>00201107D.29</v>
          </cell>
        </row>
        <row r="9840">
          <cell r="K9840" t="str">
            <v>00201110D.29</v>
          </cell>
        </row>
        <row r="9841">
          <cell r="K9841" t="str">
            <v>00201125D.29</v>
          </cell>
        </row>
        <row r="9842">
          <cell r="K9842" t="str">
            <v>00201133D.29</v>
          </cell>
        </row>
        <row r="9843">
          <cell r="K9843" t="str">
            <v>00201134D.29</v>
          </cell>
        </row>
        <row r="9844">
          <cell r="K9844" t="str">
            <v>00201145D.29</v>
          </cell>
        </row>
        <row r="9845">
          <cell r="K9845" t="str">
            <v>00201149D.29</v>
          </cell>
        </row>
        <row r="9846">
          <cell r="K9846" t="str">
            <v>00201149D.29</v>
          </cell>
        </row>
        <row r="9847">
          <cell r="K9847" t="str">
            <v>00201157D.29</v>
          </cell>
        </row>
        <row r="9848">
          <cell r="K9848" t="str">
            <v>00201154D.29</v>
          </cell>
        </row>
        <row r="9849">
          <cell r="K9849" t="str">
            <v>00201154D.29</v>
          </cell>
        </row>
        <row r="9850">
          <cell r="K9850" t="str">
            <v>00201151D.29</v>
          </cell>
        </row>
        <row r="9851">
          <cell r="K9851" t="str">
            <v>00201160D.29</v>
          </cell>
        </row>
        <row r="9852">
          <cell r="K9852" t="str">
            <v>00201254D.211</v>
          </cell>
        </row>
        <row r="9853">
          <cell r="K9853" t="str">
            <v>00201121D.29</v>
          </cell>
        </row>
        <row r="9854">
          <cell r="K9854" t="str">
            <v>00201123D.29</v>
          </cell>
        </row>
        <row r="9855">
          <cell r="K9855" t="str">
            <v>00201126D.29</v>
          </cell>
        </row>
        <row r="9856">
          <cell r="K9856" t="str">
            <v>00201131D.29</v>
          </cell>
        </row>
        <row r="9857">
          <cell r="K9857" t="str">
            <v>00201136D.29</v>
          </cell>
        </row>
        <row r="9858">
          <cell r="K9858" t="str">
            <v>00201159D.29</v>
          </cell>
        </row>
        <row r="9859">
          <cell r="K9859" t="str">
            <v>00201153D.29</v>
          </cell>
        </row>
        <row r="9860">
          <cell r="K9860" t="str">
            <v>00201145D.29</v>
          </cell>
        </row>
        <row r="9861">
          <cell r="K9861" t="str">
            <v>00201160K.1</v>
          </cell>
        </row>
        <row r="9862">
          <cell r="K9862" t="str">
            <v>00201156K.1</v>
          </cell>
        </row>
        <row r="9863">
          <cell r="K9863" t="str">
            <v>00021248P.11</v>
          </cell>
        </row>
        <row r="9864">
          <cell r="K9864" t="str">
            <v>00021248P.11</v>
          </cell>
        </row>
        <row r="9865">
          <cell r="K9865" t="str">
            <v>00021243P.11</v>
          </cell>
        </row>
        <row r="9866">
          <cell r="K9866" t="str">
            <v>00021243P.11</v>
          </cell>
        </row>
        <row r="9867">
          <cell r="K9867" t="str">
            <v>00021243P.11</v>
          </cell>
        </row>
        <row r="9868">
          <cell r="K9868" t="str">
            <v>00021203P.11</v>
          </cell>
        </row>
        <row r="9869">
          <cell r="K9869" t="str">
            <v>00021204P.11</v>
          </cell>
        </row>
        <row r="9870">
          <cell r="K9870" t="str">
            <v>00021204P.11</v>
          </cell>
        </row>
        <row r="9871">
          <cell r="K9871" t="str">
            <v>00021204P.12</v>
          </cell>
        </row>
        <row r="9872">
          <cell r="K9872" t="str">
            <v>00021205P.11</v>
          </cell>
        </row>
        <row r="9873">
          <cell r="K9873" t="str">
            <v>00021205P.12</v>
          </cell>
        </row>
        <row r="9874">
          <cell r="K9874" t="str">
            <v>00021205P.12</v>
          </cell>
        </row>
        <row r="9875">
          <cell r="K9875" t="str">
            <v>00021238P.11</v>
          </cell>
        </row>
        <row r="9876">
          <cell r="K9876" t="str">
            <v>00021239P.11</v>
          </cell>
        </row>
        <row r="9877">
          <cell r="K9877" t="str">
            <v>00021240P.11</v>
          </cell>
        </row>
        <row r="9878">
          <cell r="K9878" t="str">
            <v>00021240P.11</v>
          </cell>
        </row>
        <row r="9879">
          <cell r="K9879" t="str">
            <v>00021240P.11</v>
          </cell>
        </row>
        <row r="9880">
          <cell r="K9880" t="str">
            <v>00021240P.11</v>
          </cell>
        </row>
        <row r="9881">
          <cell r="K9881" t="str">
            <v>00021202P.11</v>
          </cell>
        </row>
        <row r="9882">
          <cell r="K9882" t="str">
            <v>00021202P.12</v>
          </cell>
        </row>
        <row r="9883">
          <cell r="K9883" t="str">
            <v>00021202P.11</v>
          </cell>
        </row>
        <row r="9884">
          <cell r="K9884" t="str">
            <v>00021202P.11</v>
          </cell>
        </row>
        <row r="9885">
          <cell r="K9885" t="str">
            <v>00021202P.11</v>
          </cell>
        </row>
        <row r="9886">
          <cell r="K9886" t="str">
            <v>00021202P.11</v>
          </cell>
        </row>
        <row r="9887">
          <cell r="K9887" t="str">
            <v>00021252P.12</v>
          </cell>
        </row>
        <row r="9888">
          <cell r="K9888" t="str">
            <v>00021228P.11</v>
          </cell>
        </row>
        <row r="9889">
          <cell r="K9889" t="str">
            <v>00021210P.11</v>
          </cell>
        </row>
        <row r="9890">
          <cell r="K9890" t="str">
            <v>00021210P.11</v>
          </cell>
        </row>
        <row r="9891">
          <cell r="K9891" t="str">
            <v>00021226P.11</v>
          </cell>
        </row>
        <row r="9892">
          <cell r="K9892" t="str">
            <v>00021226P.11</v>
          </cell>
        </row>
        <row r="9893">
          <cell r="K9893" t="str">
            <v>00021226P.11</v>
          </cell>
        </row>
        <row r="9894">
          <cell r="K9894" t="str">
            <v>00021226P.11</v>
          </cell>
        </row>
        <row r="9895">
          <cell r="K9895" t="str">
            <v>00021226P.11</v>
          </cell>
        </row>
        <row r="9896">
          <cell r="K9896" t="str">
            <v>00021226P.11</v>
          </cell>
        </row>
        <row r="9897">
          <cell r="K9897" t="str">
            <v>00021234P.11</v>
          </cell>
        </row>
        <row r="9898">
          <cell r="K9898" t="str">
            <v>00021234P.11</v>
          </cell>
        </row>
        <row r="9899">
          <cell r="K9899" t="str">
            <v>00021234P.11</v>
          </cell>
        </row>
        <row r="9900">
          <cell r="K9900" t="str">
            <v>00021234P.11</v>
          </cell>
        </row>
        <row r="9901">
          <cell r="K9901" t="str">
            <v>00021245P.11</v>
          </cell>
        </row>
        <row r="9902">
          <cell r="K9902" t="str">
            <v>00021245P.11</v>
          </cell>
        </row>
        <row r="9903">
          <cell r="K9903" t="str">
            <v>00021245P.11</v>
          </cell>
        </row>
        <row r="9904">
          <cell r="K9904" t="str">
            <v>00021248P.11</v>
          </cell>
        </row>
        <row r="9905">
          <cell r="K9905" t="str">
            <v>00021248P.11</v>
          </cell>
        </row>
        <row r="9906">
          <cell r="K9906" t="str">
            <v>00021248P.11</v>
          </cell>
        </row>
        <row r="9907">
          <cell r="K9907" t="str">
            <v>00021249P.11</v>
          </cell>
        </row>
        <row r="9908">
          <cell r="K9908" t="str">
            <v>00021250P.11</v>
          </cell>
        </row>
        <row r="9909">
          <cell r="K9909" t="str">
            <v>00021250P.11</v>
          </cell>
        </row>
        <row r="9910">
          <cell r="K9910" t="str">
            <v>00021250P.11</v>
          </cell>
        </row>
        <row r="9911">
          <cell r="K9911" t="str">
            <v>00021250P.11</v>
          </cell>
        </row>
        <row r="9912">
          <cell r="K9912" t="str">
            <v>00021257P.11</v>
          </cell>
        </row>
        <row r="9913">
          <cell r="K9913" t="str">
            <v>00021207P.11</v>
          </cell>
        </row>
        <row r="9914">
          <cell r="K9914" t="str">
            <v>00021207P.11</v>
          </cell>
        </row>
        <row r="9915">
          <cell r="K9915" t="str">
            <v>00021260P.11</v>
          </cell>
        </row>
        <row r="9916">
          <cell r="K9916" t="str">
            <v>00021212P.11</v>
          </cell>
        </row>
        <row r="9917">
          <cell r="K9917" t="str">
            <v>00021226P.11</v>
          </cell>
        </row>
        <row r="9918">
          <cell r="K9918" t="str">
            <v>00021212P.11</v>
          </cell>
        </row>
        <row r="9919">
          <cell r="K9919" t="str">
            <v>00021231P.11</v>
          </cell>
        </row>
        <row r="9920">
          <cell r="K9920" t="str">
            <v>00021213P.11</v>
          </cell>
        </row>
        <row r="9921">
          <cell r="K9921" t="str">
            <v>00021220P.11</v>
          </cell>
        </row>
        <row r="9922">
          <cell r="K9922" t="str">
            <v>00021212P.11</v>
          </cell>
        </row>
        <row r="9923">
          <cell r="K9923" t="str">
            <v>00021223P.11</v>
          </cell>
        </row>
        <row r="9924">
          <cell r="K9924" t="str">
            <v>00021220P.11</v>
          </cell>
        </row>
        <row r="9925">
          <cell r="K9925" t="str">
            <v>00021213P.11</v>
          </cell>
        </row>
        <row r="9926">
          <cell r="K9926" t="str">
            <v>00021223P.11</v>
          </cell>
        </row>
        <row r="9927">
          <cell r="K9927" t="str">
            <v>00021224P.11</v>
          </cell>
        </row>
        <row r="9928">
          <cell r="K9928" t="str">
            <v>00021232P.11</v>
          </cell>
        </row>
        <row r="9929">
          <cell r="K9929" t="str">
            <v>00021232P.11</v>
          </cell>
        </row>
        <row r="9930">
          <cell r="K9930" t="str">
            <v>00021223P.11</v>
          </cell>
        </row>
        <row r="9931">
          <cell r="K9931" t="str">
            <v>00021224P.11</v>
          </cell>
        </row>
        <row r="9932">
          <cell r="K9932" t="str">
            <v>00021232P.11</v>
          </cell>
        </row>
        <row r="9933">
          <cell r="K9933" t="str">
            <v>00021225P.11</v>
          </cell>
        </row>
        <row r="9934">
          <cell r="K9934" t="str">
            <v>00021236P.11</v>
          </cell>
        </row>
        <row r="9935">
          <cell r="K9935" t="str">
            <v>00021212P.11</v>
          </cell>
        </row>
        <row r="9936">
          <cell r="K9936" t="str">
            <v>00021223P.11</v>
          </cell>
        </row>
        <row r="9937">
          <cell r="K9937" t="str">
            <v>00021212P.11</v>
          </cell>
        </row>
        <row r="9938">
          <cell r="K9938" t="str">
            <v>00021232P.11</v>
          </cell>
        </row>
        <row r="9939">
          <cell r="K9939" t="str">
            <v>00021236P.11</v>
          </cell>
        </row>
        <row r="9940">
          <cell r="K9940" t="str">
            <v>00021210P.11</v>
          </cell>
        </row>
        <row r="9941">
          <cell r="K9941" t="str">
            <v>00021220P.11</v>
          </cell>
        </row>
        <row r="9942">
          <cell r="K9942" t="str">
            <v>00021231P.11</v>
          </cell>
        </row>
        <row r="9943">
          <cell r="K9943" t="str">
            <v>00021232P.11</v>
          </cell>
        </row>
        <row r="9944">
          <cell r="K9944" t="str">
            <v>00021213P.11</v>
          </cell>
        </row>
        <row r="9945">
          <cell r="K9945" t="str">
            <v>00021228P.11</v>
          </cell>
        </row>
        <row r="9946">
          <cell r="K9946" t="str">
            <v>00021228P.11</v>
          </cell>
        </row>
        <row r="9947">
          <cell r="K9947" t="str">
            <v>00021210P.11</v>
          </cell>
        </row>
        <row r="9948">
          <cell r="K9948" t="str">
            <v>00021221P.11</v>
          </cell>
        </row>
        <row r="9949">
          <cell r="K9949" t="str">
            <v>00021221P.11</v>
          </cell>
        </row>
        <row r="9950">
          <cell r="K9950" t="str">
            <v>00021221P.11</v>
          </cell>
        </row>
        <row r="9951">
          <cell r="K9951" t="str">
            <v>00021221P.11</v>
          </cell>
        </row>
        <row r="9952">
          <cell r="K9952" t="str">
            <v>00021224P.11</v>
          </cell>
        </row>
        <row r="9953">
          <cell r="K9953" t="str">
            <v>00021228P.11</v>
          </cell>
        </row>
        <row r="9954">
          <cell r="K9954" t="str">
            <v>00021228P.11</v>
          </cell>
        </row>
        <row r="9955">
          <cell r="K9955" t="str">
            <v>00021228P.11</v>
          </cell>
        </row>
        <row r="9956">
          <cell r="K9956" t="str">
            <v>00021231P.11</v>
          </cell>
        </row>
        <row r="9957">
          <cell r="K9957" t="str">
            <v>00021231P.11</v>
          </cell>
        </row>
        <row r="9958">
          <cell r="K9958" t="str">
            <v>00021222P.11</v>
          </cell>
        </row>
        <row r="9959">
          <cell r="K9959" t="str">
            <v>00021226P.11</v>
          </cell>
        </row>
        <row r="9960">
          <cell r="K9960" t="str">
            <v>00021229P.11</v>
          </cell>
        </row>
        <row r="9961">
          <cell r="K9961" t="str">
            <v>00021231P.11</v>
          </cell>
        </row>
        <row r="9962">
          <cell r="K9962" t="str">
            <v>00021231P.11</v>
          </cell>
        </row>
        <row r="9963">
          <cell r="K9963" t="str">
            <v>00021231P.11</v>
          </cell>
        </row>
        <row r="9964">
          <cell r="K9964" t="str">
            <v>00021232P.11</v>
          </cell>
        </row>
        <row r="9965">
          <cell r="K9965" t="str">
            <v>00021232P.11</v>
          </cell>
        </row>
        <row r="9966">
          <cell r="K9966" t="str">
            <v>00021233P.11</v>
          </cell>
        </row>
        <row r="9967">
          <cell r="K9967" t="str">
            <v>00021235P.11</v>
          </cell>
        </row>
        <row r="9968">
          <cell r="K9968" t="str">
            <v>00021236P.11</v>
          </cell>
        </row>
        <row r="9969">
          <cell r="K9969" t="str">
            <v>00021236P.11</v>
          </cell>
        </row>
        <row r="9970">
          <cell r="K9970" t="str">
            <v>00021221P.11</v>
          </cell>
        </row>
        <row r="9971">
          <cell r="K9971" t="str">
            <v>00021222P.11</v>
          </cell>
        </row>
        <row r="9972">
          <cell r="K9972" t="str">
            <v>00021224P.11</v>
          </cell>
        </row>
        <row r="9973">
          <cell r="K9973" t="str">
            <v>00021230P.11</v>
          </cell>
        </row>
        <row r="9974">
          <cell r="K9974" t="str">
            <v>00021231P.11</v>
          </cell>
        </row>
        <row r="9975">
          <cell r="K9975" t="str">
            <v>00021234P.11</v>
          </cell>
        </row>
        <row r="9976">
          <cell r="K9976" t="str">
            <v>00021228P.11</v>
          </cell>
        </row>
        <row r="9977">
          <cell r="K9977" t="str">
            <v>00021231P.11</v>
          </cell>
        </row>
        <row r="9978">
          <cell r="K9978" t="str">
            <v>00021232P.11</v>
          </cell>
        </row>
        <row r="9979">
          <cell r="K9979" t="str">
            <v>00021228P.11</v>
          </cell>
        </row>
        <row r="9980">
          <cell r="K9980" t="str">
            <v>00021231P.11</v>
          </cell>
        </row>
        <row r="9981">
          <cell r="K9981" t="str">
            <v>00021231P.11</v>
          </cell>
        </row>
        <row r="9982">
          <cell r="K9982" t="str">
            <v>00021233P.11</v>
          </cell>
        </row>
        <row r="9983">
          <cell r="K9983" t="str">
            <v>00021221P.11</v>
          </cell>
        </row>
        <row r="9984">
          <cell r="K9984" t="str">
            <v>00021226P.11</v>
          </cell>
        </row>
        <row r="9985">
          <cell r="K9985" t="str">
            <v>00021234P.11</v>
          </cell>
        </row>
        <row r="9986">
          <cell r="K9986" t="str">
            <v>00021234P.11</v>
          </cell>
        </row>
        <row r="9987">
          <cell r="K9987" t="str">
            <v>00021229P.11</v>
          </cell>
        </row>
        <row r="9988">
          <cell r="K9988" t="str">
            <v>00021231P.11</v>
          </cell>
        </row>
        <row r="9989">
          <cell r="K9989" t="str">
            <v>00021231P.11</v>
          </cell>
        </row>
        <row r="9990">
          <cell r="K9990" t="str">
            <v>00021231P.11</v>
          </cell>
        </row>
        <row r="9991">
          <cell r="K9991" t="str">
            <v>00021222P.11</v>
          </cell>
        </row>
        <row r="9992">
          <cell r="K9992" t="str">
            <v>00021210P.11</v>
          </cell>
        </row>
        <row r="9993">
          <cell r="K9993" t="str">
            <v>00021217P.11</v>
          </cell>
        </row>
        <row r="9994">
          <cell r="K9994" t="str">
            <v>00021225P.11</v>
          </cell>
        </row>
        <row r="9995">
          <cell r="K9995" t="str">
            <v>00021225P.11</v>
          </cell>
        </row>
        <row r="9996">
          <cell r="K9996" t="str">
            <v>00021229P.11</v>
          </cell>
        </row>
        <row r="9997">
          <cell r="K9997" t="str">
            <v>00021232P.11</v>
          </cell>
        </row>
        <row r="9998">
          <cell r="K9998" t="str">
            <v>00021215P.11</v>
          </cell>
        </row>
        <row r="9999">
          <cell r="K9999" t="str">
            <v>00021221P.11</v>
          </cell>
        </row>
        <row r="10000">
          <cell r="K10000" t="str">
            <v>00021228P.11</v>
          </cell>
        </row>
        <row r="10001">
          <cell r="K10001" t="str">
            <v>00021225P.11</v>
          </cell>
        </row>
        <row r="10002">
          <cell r="K10002" t="str">
            <v>00021229P.11</v>
          </cell>
        </row>
        <row r="10003">
          <cell r="K10003" t="str">
            <v>00021230P.11</v>
          </cell>
        </row>
        <row r="10004">
          <cell r="K10004" t="str">
            <v>00021231P.11</v>
          </cell>
        </row>
        <row r="10005">
          <cell r="K10005" t="str">
            <v>00021229P.11</v>
          </cell>
        </row>
        <row r="10006">
          <cell r="K10006" t="str">
            <v>00021229P.11</v>
          </cell>
        </row>
        <row r="10007">
          <cell r="K10007" t="str">
            <v>00021231P.11</v>
          </cell>
        </row>
        <row r="10008">
          <cell r="K10008" t="str">
            <v>00021226P.11</v>
          </cell>
        </row>
        <row r="10009">
          <cell r="K10009" t="str">
            <v>00021229P.11</v>
          </cell>
        </row>
        <row r="10010">
          <cell r="K10010" t="str">
            <v>00021230P.11</v>
          </cell>
        </row>
        <row r="10011">
          <cell r="K10011" t="str">
            <v>00021222P.11</v>
          </cell>
        </row>
        <row r="10012">
          <cell r="K10012" t="str">
            <v>00021232P.11</v>
          </cell>
        </row>
        <row r="10013">
          <cell r="K10013" t="str">
            <v>00021231P.11</v>
          </cell>
        </row>
        <row r="10014">
          <cell r="K10014" t="str">
            <v>00021235P.11</v>
          </cell>
        </row>
        <row r="10015">
          <cell r="K10015" t="str">
            <v>00021229P.11</v>
          </cell>
        </row>
        <row r="10016">
          <cell r="K10016" t="str">
            <v>00021231P.11</v>
          </cell>
        </row>
        <row r="10017">
          <cell r="K10017" t="str">
            <v>00021235P.11</v>
          </cell>
        </row>
        <row r="10018">
          <cell r="K10018" t="str">
            <v>00021234P.11</v>
          </cell>
        </row>
        <row r="10019">
          <cell r="K10019" t="str">
            <v>00021228P.11</v>
          </cell>
        </row>
        <row r="10020">
          <cell r="K10020" t="str">
            <v>00021233P.11</v>
          </cell>
        </row>
        <row r="10021">
          <cell r="K10021" t="str">
            <v>00021225P.11</v>
          </cell>
        </row>
        <row r="10022">
          <cell r="K10022" t="str">
            <v>00021230P.11</v>
          </cell>
        </row>
        <row r="10023">
          <cell r="K10023" t="str">
            <v>00021235P.11</v>
          </cell>
        </row>
        <row r="10024">
          <cell r="K10024" t="str">
            <v>00021228P.11</v>
          </cell>
        </row>
        <row r="10025">
          <cell r="K10025" t="str">
            <v>00021215P.11</v>
          </cell>
        </row>
        <row r="10026">
          <cell r="K10026" t="str">
            <v>00021223P.11</v>
          </cell>
        </row>
        <row r="10027">
          <cell r="K10027" t="str">
            <v>00021235P.11</v>
          </cell>
        </row>
        <row r="10028">
          <cell r="K10028" t="str">
            <v>00021217P.11</v>
          </cell>
        </row>
        <row r="10029">
          <cell r="K10029" t="str">
            <v>00021233P.11</v>
          </cell>
        </row>
        <row r="10030">
          <cell r="K10030" t="str">
            <v>00021222P.11</v>
          </cell>
        </row>
        <row r="10031">
          <cell r="K10031" t="str">
            <v>00021220P.11</v>
          </cell>
        </row>
        <row r="10032">
          <cell r="K10032" t="str">
            <v>00021223P.11</v>
          </cell>
        </row>
        <row r="10033">
          <cell r="K10033" t="str">
            <v>00021224P.11</v>
          </cell>
        </row>
        <row r="10034">
          <cell r="K10034" t="str">
            <v>00021233P.11</v>
          </cell>
        </row>
        <row r="10035">
          <cell r="K10035" t="str">
            <v>00021221P.11</v>
          </cell>
        </row>
        <row r="10036">
          <cell r="K10036" t="str">
            <v>00021216P.11</v>
          </cell>
        </row>
        <row r="10037">
          <cell r="K10037" t="str">
            <v>00021213P.11</v>
          </cell>
        </row>
        <row r="10038">
          <cell r="K10038" t="str">
            <v>00021227P.11</v>
          </cell>
        </row>
        <row r="10039">
          <cell r="K10039" t="str">
            <v>00021228P.11</v>
          </cell>
        </row>
        <row r="10040">
          <cell r="K10040" t="str">
            <v>00021234P.11</v>
          </cell>
        </row>
        <row r="10041">
          <cell r="K10041" t="str">
            <v>00021220P.11</v>
          </cell>
        </row>
        <row r="10042">
          <cell r="K10042" t="str">
            <v>00021226P.11</v>
          </cell>
        </row>
        <row r="10043">
          <cell r="K10043" t="str">
            <v>00021233P.11</v>
          </cell>
        </row>
        <row r="10044">
          <cell r="K10044" t="str">
            <v>00021210P.11</v>
          </cell>
        </row>
        <row r="10045">
          <cell r="K10045" t="str">
            <v>00021230P.11</v>
          </cell>
        </row>
        <row r="10046">
          <cell r="K10046" t="str">
            <v>00021224P.11</v>
          </cell>
        </row>
        <row r="10047">
          <cell r="K10047" t="str">
            <v>00021236P.11</v>
          </cell>
        </row>
        <row r="10048">
          <cell r="K10048" t="str">
            <v>00021235P.11</v>
          </cell>
        </row>
        <row r="10049">
          <cell r="K10049" t="str">
            <v>00021213P.11</v>
          </cell>
        </row>
        <row r="10050">
          <cell r="K10050" t="str">
            <v>00021214P.11</v>
          </cell>
        </row>
        <row r="10051">
          <cell r="K10051" t="str">
            <v>00021228P.11</v>
          </cell>
        </row>
        <row r="10052">
          <cell r="K10052" t="str">
            <v>00021223P.11</v>
          </cell>
        </row>
        <row r="10053">
          <cell r="K10053" t="str">
            <v>00021231P.11</v>
          </cell>
        </row>
        <row r="10054">
          <cell r="K10054" t="str">
            <v>00021217P.11</v>
          </cell>
        </row>
        <row r="10055">
          <cell r="K10055" t="str">
            <v>00021228P.11</v>
          </cell>
        </row>
        <row r="10056">
          <cell r="K10056" t="str">
            <v>00021224P.11</v>
          </cell>
        </row>
        <row r="10057">
          <cell r="K10057" t="str">
            <v>00021231P.11</v>
          </cell>
        </row>
        <row r="10058">
          <cell r="K10058" t="str">
            <v>00021218P.11</v>
          </cell>
        </row>
        <row r="10059">
          <cell r="K10059" t="str">
            <v>00021223P.11</v>
          </cell>
        </row>
        <row r="10060">
          <cell r="K10060" t="str">
            <v>00021213P.11</v>
          </cell>
        </row>
        <row r="10061">
          <cell r="K10061" t="str">
            <v>00021234P.11</v>
          </cell>
        </row>
        <row r="10062">
          <cell r="K10062" t="str">
            <v>00021230P.11</v>
          </cell>
        </row>
        <row r="10063">
          <cell r="K10063" t="str">
            <v>00021213P.11</v>
          </cell>
        </row>
        <row r="10064">
          <cell r="K10064" t="str">
            <v>00021210P.11</v>
          </cell>
        </row>
        <row r="10065">
          <cell r="K10065" t="str">
            <v>00021235P.11</v>
          </cell>
        </row>
        <row r="10066">
          <cell r="K10066" t="str">
            <v>00021222P.11</v>
          </cell>
        </row>
        <row r="10067">
          <cell r="K10067" t="str">
            <v>00021218P.11</v>
          </cell>
        </row>
        <row r="10068">
          <cell r="K10068" t="str">
            <v>00021218P.11</v>
          </cell>
        </row>
        <row r="10069">
          <cell r="K10069" t="str">
            <v>00021235P.11</v>
          </cell>
        </row>
        <row r="10070">
          <cell r="K10070" t="str">
            <v>00021228P.11</v>
          </cell>
        </row>
        <row r="10071">
          <cell r="K10071" t="str">
            <v>00021225P.11</v>
          </cell>
        </row>
        <row r="10072">
          <cell r="K10072" t="str">
            <v>00021229P.11</v>
          </cell>
        </row>
        <row r="10073">
          <cell r="K10073" t="str">
            <v>00021233P.11</v>
          </cell>
        </row>
        <row r="10074">
          <cell r="K10074" t="str">
            <v>00021233P.11</v>
          </cell>
        </row>
        <row r="10075">
          <cell r="K10075" t="str">
            <v>00021218P.11</v>
          </cell>
        </row>
        <row r="10076">
          <cell r="K10076" t="str">
            <v>00021229P.11</v>
          </cell>
        </row>
        <row r="10077">
          <cell r="K10077" t="str">
            <v>00021230P.11</v>
          </cell>
        </row>
        <row r="10078">
          <cell r="K10078" t="str">
            <v>00021214P.11</v>
          </cell>
        </row>
        <row r="10079">
          <cell r="K10079" t="str">
            <v>00021235P.11</v>
          </cell>
        </row>
        <row r="10080">
          <cell r="K10080" t="str">
            <v>00021226P.11</v>
          </cell>
        </row>
        <row r="10081">
          <cell r="K10081" t="str">
            <v>00021217P.11</v>
          </cell>
        </row>
        <row r="10082">
          <cell r="K10082" t="str">
            <v>00021232P.11</v>
          </cell>
        </row>
        <row r="10083">
          <cell r="K10083" t="str">
            <v>00021230P.11</v>
          </cell>
        </row>
        <row r="10084">
          <cell r="K10084" t="str">
            <v>00021221P.11</v>
          </cell>
        </row>
        <row r="10085">
          <cell r="K10085" t="str">
            <v>00021234P.11</v>
          </cell>
        </row>
        <row r="10086">
          <cell r="K10086" t="str">
            <v>00021230P.11</v>
          </cell>
        </row>
        <row r="10087">
          <cell r="K10087" t="str">
            <v>00021221P.11</v>
          </cell>
        </row>
        <row r="10088">
          <cell r="K10088" t="str">
            <v>00021229P.11</v>
          </cell>
        </row>
        <row r="10089">
          <cell r="K10089" t="str">
            <v>00021236P.11</v>
          </cell>
        </row>
        <row r="10090">
          <cell r="K10090" t="str">
            <v>00021229P.11</v>
          </cell>
        </row>
        <row r="10091">
          <cell r="K10091" t="str">
            <v>00021229P.11</v>
          </cell>
        </row>
        <row r="10092">
          <cell r="K10092" t="str">
            <v>00021232P.11</v>
          </cell>
        </row>
        <row r="10093">
          <cell r="K10093" t="str">
            <v>00021231P.11</v>
          </cell>
        </row>
        <row r="10094">
          <cell r="K10094" t="str">
            <v>00021230P.11</v>
          </cell>
        </row>
        <row r="10095">
          <cell r="K10095" t="str">
            <v>00021235P.11</v>
          </cell>
        </row>
        <row r="10096">
          <cell r="K10096" t="str">
            <v>00021231P.11</v>
          </cell>
        </row>
        <row r="10097">
          <cell r="K10097" t="str">
            <v>00021213P.11</v>
          </cell>
        </row>
        <row r="10098">
          <cell r="K10098" t="str">
            <v>00021210P.11</v>
          </cell>
        </row>
        <row r="10099">
          <cell r="K10099" t="str">
            <v>00021231P.11</v>
          </cell>
        </row>
        <row r="10100">
          <cell r="K10100" t="str">
            <v>00021232P.11</v>
          </cell>
        </row>
        <row r="10101">
          <cell r="K10101" t="str">
            <v>00021217P.11</v>
          </cell>
        </row>
        <row r="10102">
          <cell r="K10102" t="str">
            <v>00021228P.11</v>
          </cell>
        </row>
        <row r="10103">
          <cell r="K10103" t="str">
            <v>00021215P.11</v>
          </cell>
        </row>
        <row r="10104">
          <cell r="K10104" t="str">
            <v>00021218P.11</v>
          </cell>
        </row>
        <row r="10105">
          <cell r="K10105" t="str">
            <v>00021231P.11</v>
          </cell>
        </row>
        <row r="10106">
          <cell r="K10106" t="str">
            <v>00021230P.11</v>
          </cell>
        </row>
        <row r="10107">
          <cell r="K10107" t="str">
            <v>00021226P.11</v>
          </cell>
        </row>
        <row r="10108">
          <cell r="K10108" t="str">
            <v>00021214P.11</v>
          </cell>
        </row>
        <row r="10109">
          <cell r="K10109" t="str">
            <v>00021231P.11</v>
          </cell>
        </row>
        <row r="10110">
          <cell r="K10110" t="str">
            <v>00021213P.11</v>
          </cell>
        </row>
        <row r="10111">
          <cell r="K10111" t="str">
            <v>00021233P.11</v>
          </cell>
        </row>
        <row r="10112">
          <cell r="K10112" t="str">
            <v>00021228P.11</v>
          </cell>
        </row>
        <row r="10113">
          <cell r="K10113" t="str">
            <v>00021221P.11</v>
          </cell>
        </row>
        <row r="10114">
          <cell r="K10114" t="str">
            <v>00021236P.11</v>
          </cell>
        </row>
        <row r="10115">
          <cell r="K10115" t="str">
            <v>00021234P.11</v>
          </cell>
        </row>
        <row r="10116">
          <cell r="K10116" t="str">
            <v>00021235P.11</v>
          </cell>
        </row>
        <row r="10117">
          <cell r="K10117" t="str">
            <v>00021228P.11</v>
          </cell>
        </row>
        <row r="10118">
          <cell r="K10118" t="str">
            <v>00021233P.11</v>
          </cell>
        </row>
        <row r="10119">
          <cell r="K10119" t="str">
            <v>00021220P.11</v>
          </cell>
        </row>
        <row r="10120">
          <cell r="K10120" t="str">
            <v>00021211P.11</v>
          </cell>
        </row>
        <row r="10121">
          <cell r="K10121" t="str">
            <v>00021234P.11</v>
          </cell>
        </row>
        <row r="10122">
          <cell r="K10122" t="str">
            <v>00021225P.11</v>
          </cell>
        </row>
        <row r="10123">
          <cell r="K10123" t="str">
            <v>00021212P.11</v>
          </cell>
        </row>
        <row r="10124">
          <cell r="K10124" t="str">
            <v>00021232P.11</v>
          </cell>
        </row>
        <row r="10125">
          <cell r="K10125" t="str">
            <v>00021226P.11</v>
          </cell>
        </row>
        <row r="10126">
          <cell r="K10126" t="str">
            <v>00021223P.11</v>
          </cell>
        </row>
        <row r="10127">
          <cell r="K10127" t="str">
            <v>00021232P.11</v>
          </cell>
        </row>
        <row r="10128">
          <cell r="K10128" t="str">
            <v>00021226P.11</v>
          </cell>
        </row>
        <row r="10129">
          <cell r="K10129" t="str">
            <v>00021221P.11</v>
          </cell>
        </row>
        <row r="10130">
          <cell r="K10130" t="str">
            <v>00021212P.11</v>
          </cell>
        </row>
        <row r="10131">
          <cell r="K10131" t="str">
            <v>00021228P.11</v>
          </cell>
        </row>
        <row r="10132">
          <cell r="K10132" t="str">
            <v>00021236P.11</v>
          </cell>
        </row>
        <row r="10133">
          <cell r="K10133" t="str">
            <v>00021225P.11</v>
          </cell>
        </row>
        <row r="10134">
          <cell r="K10134" t="str">
            <v>00021231P.11</v>
          </cell>
        </row>
        <row r="10135">
          <cell r="K10135" t="str">
            <v>00021231P.11</v>
          </cell>
        </row>
        <row r="10136">
          <cell r="K10136" t="str">
            <v>00021231P.11</v>
          </cell>
        </row>
        <row r="10137">
          <cell r="K10137" t="str">
            <v>00021217P.11</v>
          </cell>
        </row>
        <row r="10138">
          <cell r="K10138" t="str">
            <v>00021217P.11</v>
          </cell>
        </row>
        <row r="10139">
          <cell r="K10139" t="str">
            <v>00021210P.11</v>
          </cell>
        </row>
        <row r="10140">
          <cell r="K10140" t="str">
            <v>00021213P.11</v>
          </cell>
        </row>
        <row r="10141">
          <cell r="K10141" t="str">
            <v>00021225P.11</v>
          </cell>
        </row>
        <row r="10142">
          <cell r="K10142" t="str">
            <v>00021227P.11</v>
          </cell>
        </row>
        <row r="10143">
          <cell r="K10143" t="str">
            <v>00021233P.11</v>
          </cell>
        </row>
        <row r="10144">
          <cell r="K10144" t="str">
            <v>00021231P.11</v>
          </cell>
        </row>
        <row r="10145">
          <cell r="K10145" t="str">
            <v>00021223P.11</v>
          </cell>
        </row>
        <row r="10146">
          <cell r="K10146" t="str">
            <v>00021217P.11</v>
          </cell>
        </row>
        <row r="10147">
          <cell r="K10147" t="str">
            <v>00021228P.11</v>
          </cell>
        </row>
        <row r="10148">
          <cell r="K10148" t="str">
            <v>00021218P.11</v>
          </cell>
        </row>
        <row r="10149">
          <cell r="K10149" t="str">
            <v>00021233P.11</v>
          </cell>
        </row>
        <row r="10150">
          <cell r="K10150" t="str">
            <v>00021220P.11</v>
          </cell>
        </row>
        <row r="10151">
          <cell r="K10151" t="str">
            <v>00021211P.11</v>
          </cell>
        </row>
        <row r="10152">
          <cell r="K10152" t="str">
            <v>00021231P.11</v>
          </cell>
        </row>
        <row r="10153">
          <cell r="K10153" t="str">
            <v>00021235P.11</v>
          </cell>
        </row>
        <row r="10154">
          <cell r="K10154" t="str">
            <v>00021212P.11</v>
          </cell>
        </row>
        <row r="10155">
          <cell r="K10155" t="str">
            <v>00021229P.11</v>
          </cell>
        </row>
        <row r="10156">
          <cell r="K10156" t="str">
            <v>00021236P.11</v>
          </cell>
        </row>
        <row r="10157">
          <cell r="K10157" t="str">
            <v>00021234P.11</v>
          </cell>
        </row>
        <row r="10158">
          <cell r="K10158" t="str">
            <v>00021214P.11</v>
          </cell>
        </row>
        <row r="10159">
          <cell r="K10159" t="str">
            <v>00021217P.11</v>
          </cell>
        </row>
        <row r="10160">
          <cell r="K10160" t="str">
            <v>00021216P.11</v>
          </cell>
        </row>
        <row r="10161">
          <cell r="K10161" t="str">
            <v>00021221P.11</v>
          </cell>
        </row>
        <row r="10162">
          <cell r="K10162" t="str">
            <v>00021228P.11</v>
          </cell>
        </row>
        <row r="10163">
          <cell r="K10163" t="str">
            <v>00021233P.11</v>
          </cell>
        </row>
        <row r="10164">
          <cell r="K10164" t="str">
            <v>00021222P.11</v>
          </cell>
        </row>
        <row r="10165">
          <cell r="K10165" t="str">
            <v>00021230P.11</v>
          </cell>
        </row>
        <row r="10166">
          <cell r="K10166" t="str">
            <v>00021233P.11</v>
          </cell>
        </row>
        <row r="10167">
          <cell r="K10167" t="str">
            <v>00021213P.11</v>
          </cell>
        </row>
        <row r="10168">
          <cell r="K10168" t="str">
            <v>00021229P.11</v>
          </cell>
        </row>
        <row r="10169">
          <cell r="K10169" t="str">
            <v>00021221P.11</v>
          </cell>
        </row>
        <row r="10170">
          <cell r="K10170" t="str">
            <v>00021232P.11</v>
          </cell>
        </row>
        <row r="10171">
          <cell r="K10171" t="str">
            <v>00021213P.11</v>
          </cell>
        </row>
        <row r="10172">
          <cell r="K10172" t="str">
            <v>00021228P.11</v>
          </cell>
        </row>
        <row r="10173">
          <cell r="K10173" t="str">
            <v>00021231P.11</v>
          </cell>
        </row>
        <row r="10174">
          <cell r="K10174" t="str">
            <v>00021233P.11</v>
          </cell>
        </row>
        <row r="10175">
          <cell r="K10175" t="str">
            <v>00021232P.11</v>
          </cell>
        </row>
        <row r="10176">
          <cell r="K10176" t="str">
            <v>00021216P.11</v>
          </cell>
        </row>
        <row r="10177">
          <cell r="K10177" t="str">
            <v>00021212P.11</v>
          </cell>
        </row>
        <row r="10178">
          <cell r="K10178" t="str">
            <v>00021229P.11</v>
          </cell>
        </row>
        <row r="10179">
          <cell r="K10179" t="str">
            <v>00021229P.11</v>
          </cell>
        </row>
        <row r="10180">
          <cell r="K10180" t="str">
            <v>00021232P.11</v>
          </cell>
        </row>
        <row r="10181">
          <cell r="K10181" t="str">
            <v>00021233P.11</v>
          </cell>
        </row>
        <row r="10182">
          <cell r="K10182" t="str">
            <v>00021210P.11</v>
          </cell>
        </row>
        <row r="10183">
          <cell r="K10183" t="str">
            <v>00021231P.11</v>
          </cell>
        </row>
        <row r="10184">
          <cell r="K10184" t="str">
            <v>00021220P.11</v>
          </cell>
        </row>
        <row r="10185">
          <cell r="K10185" t="str">
            <v>00021223P.11</v>
          </cell>
        </row>
        <row r="10186">
          <cell r="K10186" t="str">
            <v>00021230P.11</v>
          </cell>
        </row>
        <row r="10187">
          <cell r="K10187" t="str">
            <v>00021231P.11</v>
          </cell>
        </row>
        <row r="10188">
          <cell r="K10188" t="str">
            <v>00021210P.11</v>
          </cell>
        </row>
        <row r="10189">
          <cell r="K10189" t="str">
            <v>00021229P.11</v>
          </cell>
        </row>
        <row r="10190">
          <cell r="K10190" t="str">
            <v>00021235P.11</v>
          </cell>
        </row>
        <row r="10191">
          <cell r="K10191" t="str">
            <v>00021221P.11</v>
          </cell>
        </row>
        <row r="10192">
          <cell r="K10192" t="str">
            <v>00021225P.11</v>
          </cell>
        </row>
        <row r="10193">
          <cell r="K10193" t="str">
            <v>00021235P.11</v>
          </cell>
        </row>
        <row r="10194">
          <cell r="K10194" t="str">
            <v>00021228P.11</v>
          </cell>
        </row>
        <row r="10195">
          <cell r="K10195" t="str">
            <v>00021213P.11</v>
          </cell>
        </row>
        <row r="10196">
          <cell r="K10196" t="str">
            <v>00021218P.11</v>
          </cell>
        </row>
        <row r="10197">
          <cell r="K10197" t="str">
            <v>00021214P.11</v>
          </cell>
        </row>
        <row r="10198">
          <cell r="K10198" t="str">
            <v>00021211P.11</v>
          </cell>
        </row>
        <row r="10199">
          <cell r="K10199" t="str">
            <v>00021221P.11</v>
          </cell>
        </row>
        <row r="10200">
          <cell r="K10200" t="str">
            <v>00021225P.11</v>
          </cell>
        </row>
        <row r="10201">
          <cell r="K10201" t="str">
            <v>00021231P.11</v>
          </cell>
        </row>
        <row r="10202">
          <cell r="K10202" t="str">
            <v>00021236P.11</v>
          </cell>
        </row>
        <row r="10203">
          <cell r="K10203" t="str">
            <v>00021234P.11</v>
          </cell>
        </row>
        <row r="10204">
          <cell r="K10204" t="str">
            <v>00021228P.11</v>
          </cell>
        </row>
        <row r="10205">
          <cell r="K10205" t="str">
            <v>00021232P.11</v>
          </cell>
        </row>
        <row r="10206">
          <cell r="K10206" t="str">
            <v>00021221P.11</v>
          </cell>
        </row>
        <row r="10207">
          <cell r="K10207" t="str">
            <v>00021231P.11</v>
          </cell>
        </row>
        <row r="10208">
          <cell r="K10208" t="str">
            <v>00021214P.11</v>
          </cell>
        </row>
        <row r="10209">
          <cell r="K10209" t="str">
            <v>00021231P.11</v>
          </cell>
        </row>
        <row r="10210">
          <cell r="K10210" t="str">
            <v>00021212P.11</v>
          </cell>
        </row>
        <row r="10211">
          <cell r="K10211" t="str">
            <v>00021236P.11</v>
          </cell>
        </row>
        <row r="10212">
          <cell r="K10212" t="str">
            <v>00021214P.11</v>
          </cell>
        </row>
        <row r="10213">
          <cell r="K10213" t="str">
            <v>00021228P.11</v>
          </cell>
        </row>
        <row r="10214">
          <cell r="K10214" t="str">
            <v>00021229P.11</v>
          </cell>
        </row>
        <row r="10215">
          <cell r="K10215" t="str">
            <v>00021233P.11</v>
          </cell>
        </row>
        <row r="10216">
          <cell r="K10216" t="str">
            <v>00021233P.11</v>
          </cell>
        </row>
        <row r="10217">
          <cell r="K10217" t="str">
            <v>00021229P.11</v>
          </cell>
        </row>
        <row r="10218">
          <cell r="K10218" t="str">
            <v>00021232P.11</v>
          </cell>
        </row>
        <row r="10219">
          <cell r="K10219" t="str">
            <v>00021214P.11</v>
          </cell>
        </row>
        <row r="10220">
          <cell r="K10220" t="str">
            <v>00021212P.11</v>
          </cell>
        </row>
        <row r="10221">
          <cell r="K10221" t="str">
            <v>00021228P.11</v>
          </cell>
        </row>
        <row r="10222">
          <cell r="K10222" t="str">
            <v>00021221P.11</v>
          </cell>
        </row>
        <row r="10223">
          <cell r="K10223" t="str">
            <v>00021210P.11</v>
          </cell>
        </row>
        <row r="10224">
          <cell r="K10224" t="str">
            <v>00021218P.11</v>
          </cell>
        </row>
        <row r="10225">
          <cell r="K10225" t="str">
            <v>00021212P.11</v>
          </cell>
        </row>
        <row r="10226">
          <cell r="K10226" t="str">
            <v>00021229P.11</v>
          </cell>
        </row>
        <row r="10227">
          <cell r="K10227" t="str">
            <v>00021230P.11</v>
          </cell>
        </row>
        <row r="10228">
          <cell r="K10228" t="str">
            <v>00021213P.11</v>
          </cell>
        </row>
        <row r="10229">
          <cell r="K10229" t="str">
            <v>00021225P.11</v>
          </cell>
        </row>
        <row r="10230">
          <cell r="K10230" t="str">
            <v>00021229P.11</v>
          </cell>
        </row>
        <row r="10231">
          <cell r="K10231" t="str">
            <v>00021230P.11</v>
          </cell>
        </row>
        <row r="10232">
          <cell r="K10232" t="str">
            <v>00021230P.11</v>
          </cell>
        </row>
        <row r="10233">
          <cell r="K10233" t="str">
            <v>00021221P.11</v>
          </cell>
        </row>
        <row r="10234">
          <cell r="K10234" t="str">
            <v>00021217P.11</v>
          </cell>
        </row>
        <row r="10235">
          <cell r="K10235" t="str">
            <v>00021229P.11</v>
          </cell>
        </row>
        <row r="10236">
          <cell r="K10236" t="str">
            <v>00021212P.11</v>
          </cell>
        </row>
        <row r="10237">
          <cell r="K10237" t="str">
            <v>00021232P.11</v>
          </cell>
        </row>
        <row r="10238">
          <cell r="K10238" t="str">
            <v>00021222P.11</v>
          </cell>
        </row>
        <row r="10239">
          <cell r="K10239" t="str">
            <v>00021233P.11</v>
          </cell>
        </row>
        <row r="10240">
          <cell r="K10240" t="str">
            <v>00021217P.11</v>
          </cell>
        </row>
        <row r="10241">
          <cell r="K10241" t="str">
            <v>00021223P.11</v>
          </cell>
        </row>
        <row r="10242">
          <cell r="K10242" t="str">
            <v>00021223P.11</v>
          </cell>
        </row>
        <row r="10243">
          <cell r="K10243" t="str">
            <v>00021228P.11</v>
          </cell>
        </row>
        <row r="10244">
          <cell r="K10244" t="str">
            <v>00021232P.11</v>
          </cell>
        </row>
        <row r="10245">
          <cell r="K10245" t="str">
            <v>00021212P.11</v>
          </cell>
        </row>
        <row r="10246">
          <cell r="K10246" t="str">
            <v>00021229P.11</v>
          </cell>
        </row>
        <row r="10247">
          <cell r="K10247" t="str">
            <v>00021217P.11</v>
          </cell>
        </row>
        <row r="10248">
          <cell r="K10248" t="str">
            <v>00021210P.11</v>
          </cell>
        </row>
        <row r="10249">
          <cell r="K10249" t="str">
            <v>00021231P.11</v>
          </cell>
        </row>
        <row r="10250">
          <cell r="K10250" t="str">
            <v>00021229P.11</v>
          </cell>
        </row>
        <row r="10251">
          <cell r="K10251" t="str">
            <v>00021228P.11</v>
          </cell>
        </row>
        <row r="10252">
          <cell r="K10252" t="str">
            <v>00021231P.11</v>
          </cell>
        </row>
        <row r="10253">
          <cell r="K10253" t="str">
            <v>00021228P.11</v>
          </cell>
        </row>
        <row r="10254">
          <cell r="K10254" t="str">
            <v>00021217P.11</v>
          </cell>
        </row>
        <row r="10255">
          <cell r="K10255" t="str">
            <v>00021228P.11</v>
          </cell>
        </row>
        <row r="10256">
          <cell r="K10256" t="str">
            <v>00021226P.11</v>
          </cell>
        </row>
        <row r="10257">
          <cell r="K10257" t="str">
            <v>00021231P.11</v>
          </cell>
        </row>
        <row r="10258">
          <cell r="K10258" t="str">
            <v>00021213P.11</v>
          </cell>
        </row>
        <row r="10259">
          <cell r="K10259" t="str">
            <v>00021222P.11</v>
          </cell>
        </row>
        <row r="10260">
          <cell r="K10260" t="str">
            <v>00021226P.11</v>
          </cell>
        </row>
        <row r="10261">
          <cell r="K10261" t="str">
            <v>00021228P.11</v>
          </cell>
        </row>
        <row r="10262">
          <cell r="K10262" t="str">
            <v>00021217P.11</v>
          </cell>
        </row>
        <row r="10263">
          <cell r="K10263" t="str">
            <v>00021218P.11</v>
          </cell>
        </row>
        <row r="10264">
          <cell r="K10264" t="str">
            <v>00021233P.11</v>
          </cell>
        </row>
        <row r="10265">
          <cell r="K10265" t="str">
            <v>00021228P.11</v>
          </cell>
        </row>
        <row r="10266">
          <cell r="K10266" t="str">
            <v>00021234P.11</v>
          </cell>
        </row>
        <row r="10267">
          <cell r="K10267" t="str">
            <v>00021230P.11</v>
          </cell>
        </row>
        <row r="10268">
          <cell r="K10268" t="str">
            <v>00021231P.11</v>
          </cell>
        </row>
        <row r="10269">
          <cell r="K10269" t="str">
            <v>00021222P.11</v>
          </cell>
        </row>
        <row r="10270">
          <cell r="K10270" t="str">
            <v>00021216P.11</v>
          </cell>
        </row>
        <row r="10271">
          <cell r="K10271" t="str">
            <v>00021212P.11</v>
          </cell>
        </row>
        <row r="10272">
          <cell r="K10272" t="str">
            <v>00021228P.11</v>
          </cell>
        </row>
        <row r="10273">
          <cell r="K10273" t="str">
            <v>00021234P.11</v>
          </cell>
        </row>
        <row r="10274">
          <cell r="K10274" t="str">
            <v>00021217P.11</v>
          </cell>
        </row>
        <row r="10275">
          <cell r="K10275" t="str">
            <v>00021229P.11</v>
          </cell>
        </row>
        <row r="10276">
          <cell r="K10276" t="str">
            <v>00021214P.11</v>
          </cell>
        </row>
        <row r="10277">
          <cell r="K10277" t="str">
            <v>00021215P.11</v>
          </cell>
        </row>
        <row r="10278">
          <cell r="K10278" t="str">
            <v>00021213P.11</v>
          </cell>
        </row>
        <row r="10279">
          <cell r="K10279" t="str">
            <v>00021208P.11</v>
          </cell>
        </row>
        <row r="10280">
          <cell r="K10280" t="str">
            <v>00021230P.11</v>
          </cell>
        </row>
        <row r="10281">
          <cell r="K10281" t="str">
            <v>00021212P.11</v>
          </cell>
        </row>
        <row r="10282">
          <cell r="K10282" t="str">
            <v>00021212P.11</v>
          </cell>
        </row>
        <row r="10283">
          <cell r="K10283" t="str">
            <v>00021212P.11</v>
          </cell>
        </row>
        <row r="10284">
          <cell r="K10284" t="str">
            <v>00021213P.11</v>
          </cell>
        </row>
        <row r="10285">
          <cell r="K10285" t="str">
            <v>00021213P.11</v>
          </cell>
        </row>
        <row r="10286">
          <cell r="K10286" t="str">
            <v>00021213P.11</v>
          </cell>
        </row>
        <row r="10287">
          <cell r="K10287" t="str">
            <v>00021214P.11</v>
          </cell>
        </row>
        <row r="10288">
          <cell r="K10288" t="str">
            <v>00021214P.11</v>
          </cell>
        </row>
        <row r="10289">
          <cell r="K10289" t="str">
            <v>00021222P.11</v>
          </cell>
        </row>
        <row r="10290">
          <cell r="K10290" t="str">
            <v>00021223P.11</v>
          </cell>
        </row>
        <row r="10291">
          <cell r="K10291" t="str">
            <v>00021223P.11</v>
          </cell>
        </row>
        <row r="10292">
          <cell r="K10292" t="str">
            <v>00021224P.11</v>
          </cell>
        </row>
        <row r="10293">
          <cell r="K10293" t="str">
            <v>00021226P.11</v>
          </cell>
        </row>
        <row r="10294">
          <cell r="K10294" t="str">
            <v>00021226P.11</v>
          </cell>
        </row>
        <row r="10295">
          <cell r="K10295" t="str">
            <v>00021228P.11</v>
          </cell>
        </row>
        <row r="10296">
          <cell r="K10296" t="str">
            <v>00021228P.11</v>
          </cell>
        </row>
        <row r="10297">
          <cell r="K10297" t="str">
            <v>00021228P.11</v>
          </cell>
        </row>
        <row r="10298">
          <cell r="K10298" t="str">
            <v>00021228P.11</v>
          </cell>
        </row>
        <row r="10299">
          <cell r="K10299" t="str">
            <v>00021228P.11</v>
          </cell>
        </row>
        <row r="10300">
          <cell r="K10300" t="str">
            <v>00021211P.11</v>
          </cell>
        </row>
        <row r="10301">
          <cell r="K10301" t="str">
            <v>00021215P.11</v>
          </cell>
        </row>
        <row r="10302">
          <cell r="K10302" t="str">
            <v>00021215P.11</v>
          </cell>
        </row>
        <row r="10303">
          <cell r="K10303" t="str">
            <v>00021216P.11</v>
          </cell>
        </row>
        <row r="10304">
          <cell r="K10304" t="str">
            <v>00021216P.11</v>
          </cell>
        </row>
        <row r="10305">
          <cell r="K10305" t="str">
            <v>00021217P.11</v>
          </cell>
        </row>
        <row r="10306">
          <cell r="K10306" t="str">
            <v>00021217P.11</v>
          </cell>
        </row>
        <row r="10307">
          <cell r="K10307" t="str">
            <v>00021217P.11</v>
          </cell>
        </row>
        <row r="10308">
          <cell r="K10308" t="str">
            <v>00021217P.11</v>
          </cell>
        </row>
        <row r="10309">
          <cell r="K10309" t="str">
            <v>00021219P.11</v>
          </cell>
        </row>
        <row r="10310">
          <cell r="K10310" t="str">
            <v>00021222P.11</v>
          </cell>
        </row>
        <row r="10311">
          <cell r="K10311" t="str">
            <v>00021222P.11</v>
          </cell>
        </row>
        <row r="10312">
          <cell r="K10312" t="str">
            <v>00021222P.11</v>
          </cell>
        </row>
        <row r="10313">
          <cell r="K10313" t="str">
            <v>00021225P.11</v>
          </cell>
        </row>
        <row r="10314">
          <cell r="K10314" t="str">
            <v>00021225P.11</v>
          </cell>
        </row>
        <row r="10315">
          <cell r="K10315" t="str">
            <v>00021226P.11</v>
          </cell>
        </row>
        <row r="10316">
          <cell r="K10316" t="str">
            <v>00021228P.11</v>
          </cell>
        </row>
        <row r="10317">
          <cell r="K10317" t="str">
            <v>00021228P.11</v>
          </cell>
        </row>
        <row r="10318">
          <cell r="K10318" t="str">
            <v>00021228P.11</v>
          </cell>
        </row>
        <row r="10319">
          <cell r="K10319" t="str">
            <v>00021228P.11</v>
          </cell>
        </row>
        <row r="10320">
          <cell r="K10320" t="str">
            <v>00021228P.11</v>
          </cell>
        </row>
        <row r="10321">
          <cell r="K10321" t="str">
            <v>00021228P.11</v>
          </cell>
        </row>
        <row r="10322">
          <cell r="K10322" t="str">
            <v>00021228P.11</v>
          </cell>
        </row>
        <row r="10323">
          <cell r="K10323" t="str">
            <v>00021228P.11</v>
          </cell>
        </row>
        <row r="10324">
          <cell r="K10324" t="str">
            <v>00021228P.11</v>
          </cell>
        </row>
        <row r="10325">
          <cell r="K10325" t="str">
            <v>00021228P.11</v>
          </cell>
        </row>
        <row r="10326">
          <cell r="K10326" t="str">
            <v>00021229P.11</v>
          </cell>
        </row>
        <row r="10327">
          <cell r="K10327" t="str">
            <v>00021229P.11</v>
          </cell>
        </row>
        <row r="10328">
          <cell r="K10328" t="str">
            <v>00021229P.11</v>
          </cell>
        </row>
        <row r="10329">
          <cell r="K10329" t="str">
            <v>00021230P.11</v>
          </cell>
        </row>
        <row r="10330">
          <cell r="K10330" t="str">
            <v>00021230P.11</v>
          </cell>
        </row>
        <row r="10331">
          <cell r="K10331" t="str">
            <v>00021230P.11</v>
          </cell>
        </row>
        <row r="10332">
          <cell r="K10332" t="str">
            <v>00021230P.11</v>
          </cell>
        </row>
        <row r="10333">
          <cell r="K10333" t="str">
            <v>00021230P.11</v>
          </cell>
        </row>
        <row r="10334">
          <cell r="K10334" t="str">
            <v>00021230P.11</v>
          </cell>
        </row>
        <row r="10335">
          <cell r="K10335" t="str">
            <v>00021231P.11</v>
          </cell>
        </row>
        <row r="10336">
          <cell r="K10336" t="str">
            <v>00021231P.11</v>
          </cell>
        </row>
        <row r="10337">
          <cell r="K10337" t="str">
            <v>00021231P.11</v>
          </cell>
        </row>
        <row r="10338">
          <cell r="K10338" t="str">
            <v>00021231P.11</v>
          </cell>
        </row>
        <row r="10339">
          <cell r="K10339" t="str">
            <v>00021231P.11</v>
          </cell>
        </row>
        <row r="10340">
          <cell r="K10340" t="str">
            <v>00021231P.11</v>
          </cell>
        </row>
        <row r="10341">
          <cell r="K10341" t="str">
            <v>00021231P.11</v>
          </cell>
        </row>
        <row r="10342">
          <cell r="K10342" t="str">
            <v>00021235P.11</v>
          </cell>
        </row>
        <row r="10343">
          <cell r="K10343" t="str">
            <v>00021235P.11</v>
          </cell>
        </row>
        <row r="10344">
          <cell r="K10344" t="str">
            <v>00021235P.11</v>
          </cell>
        </row>
        <row r="10345">
          <cell r="K10345" t="str">
            <v>00021235P.11</v>
          </cell>
        </row>
        <row r="10346">
          <cell r="K10346" t="str">
            <v>00021235P.11</v>
          </cell>
        </row>
        <row r="10347">
          <cell r="K10347" t="str">
            <v>00021243P.11</v>
          </cell>
        </row>
        <row r="10348">
          <cell r="K10348" t="str">
            <v>00021250P.11</v>
          </cell>
        </row>
        <row r="10349">
          <cell r="K10349" t="str">
            <v>00021210P.11</v>
          </cell>
        </row>
        <row r="10350">
          <cell r="K10350" t="str">
            <v>00021210P.11</v>
          </cell>
        </row>
        <row r="10351">
          <cell r="K10351" t="str">
            <v>00021211P.11</v>
          </cell>
        </row>
        <row r="10352">
          <cell r="K10352" t="str">
            <v>00021211P.11</v>
          </cell>
        </row>
        <row r="10353">
          <cell r="K10353" t="str">
            <v>00021211P.11</v>
          </cell>
        </row>
        <row r="10354">
          <cell r="K10354" t="str">
            <v>00021211P.11</v>
          </cell>
        </row>
        <row r="10355">
          <cell r="K10355" t="str">
            <v>00021211P.11</v>
          </cell>
        </row>
        <row r="10356">
          <cell r="K10356" t="str">
            <v>00021211P.11</v>
          </cell>
        </row>
        <row r="10357">
          <cell r="K10357" t="str">
            <v>00021212P.11</v>
          </cell>
        </row>
        <row r="10358">
          <cell r="K10358" t="str">
            <v>00021212P.11</v>
          </cell>
        </row>
        <row r="10359">
          <cell r="K10359" t="str">
            <v>00021213P.11</v>
          </cell>
        </row>
        <row r="10360">
          <cell r="K10360" t="str">
            <v>00021213P.11</v>
          </cell>
        </row>
        <row r="10361">
          <cell r="K10361" t="str">
            <v>00021213P.11</v>
          </cell>
        </row>
        <row r="10362">
          <cell r="K10362" t="str">
            <v>00021213P.11</v>
          </cell>
        </row>
        <row r="10363">
          <cell r="K10363" t="str">
            <v>00021213P.11</v>
          </cell>
        </row>
        <row r="10364">
          <cell r="K10364" t="str">
            <v>00021213P.11</v>
          </cell>
        </row>
        <row r="10365">
          <cell r="K10365" t="str">
            <v>00021213P.11</v>
          </cell>
        </row>
        <row r="10366">
          <cell r="K10366" t="str">
            <v>00021213P.11</v>
          </cell>
        </row>
        <row r="10367">
          <cell r="K10367" t="str">
            <v>00021213P.11</v>
          </cell>
        </row>
        <row r="10368">
          <cell r="K10368" t="str">
            <v>00021215P.11</v>
          </cell>
        </row>
        <row r="10369">
          <cell r="K10369" t="str">
            <v>00021215P.11</v>
          </cell>
        </row>
        <row r="10370">
          <cell r="K10370" t="str">
            <v>00021215P.11</v>
          </cell>
        </row>
        <row r="10371">
          <cell r="K10371" t="str">
            <v>00021216P.11</v>
          </cell>
        </row>
        <row r="10372">
          <cell r="K10372" t="str">
            <v>00021216P.11</v>
          </cell>
        </row>
        <row r="10373">
          <cell r="K10373" t="str">
            <v>00021216P.11</v>
          </cell>
        </row>
        <row r="10374">
          <cell r="K10374" t="str">
            <v>00021217P.11</v>
          </cell>
        </row>
        <row r="10375">
          <cell r="K10375" t="str">
            <v>00021217P.11</v>
          </cell>
        </row>
        <row r="10376">
          <cell r="K10376" t="str">
            <v>00021217P.11</v>
          </cell>
        </row>
        <row r="10377">
          <cell r="K10377" t="str">
            <v>00021217P.11</v>
          </cell>
        </row>
        <row r="10378">
          <cell r="K10378" t="str">
            <v>00021217P.11</v>
          </cell>
        </row>
        <row r="10379">
          <cell r="K10379" t="str">
            <v>00021217P.11</v>
          </cell>
        </row>
        <row r="10380">
          <cell r="K10380" t="str">
            <v>00021218P.11</v>
          </cell>
        </row>
        <row r="10381">
          <cell r="K10381" t="str">
            <v>00021218P.11</v>
          </cell>
        </row>
        <row r="10382">
          <cell r="K10382" t="str">
            <v>00021218P.11</v>
          </cell>
        </row>
        <row r="10383">
          <cell r="K10383" t="str">
            <v>00021218P.11</v>
          </cell>
        </row>
        <row r="10384">
          <cell r="K10384" t="str">
            <v>00021218P.11</v>
          </cell>
        </row>
        <row r="10385">
          <cell r="K10385" t="str">
            <v>00021219P.11</v>
          </cell>
        </row>
        <row r="10386">
          <cell r="K10386" t="str">
            <v>00021220P.11</v>
          </cell>
        </row>
        <row r="10387">
          <cell r="K10387" t="str">
            <v>00021220P.11</v>
          </cell>
        </row>
        <row r="10388">
          <cell r="K10388" t="str">
            <v>00021220P.11</v>
          </cell>
        </row>
        <row r="10389">
          <cell r="K10389" t="str">
            <v>00021221P.11</v>
          </cell>
        </row>
        <row r="10390">
          <cell r="K10390" t="str">
            <v>00021221P.11</v>
          </cell>
        </row>
        <row r="10391">
          <cell r="K10391" t="str">
            <v>00021222P.11</v>
          </cell>
        </row>
        <row r="10392">
          <cell r="K10392" t="str">
            <v>00021222P.11</v>
          </cell>
        </row>
        <row r="10393">
          <cell r="K10393" t="str">
            <v>00021223P.11</v>
          </cell>
        </row>
        <row r="10394">
          <cell r="K10394" t="str">
            <v>00021223P.11</v>
          </cell>
        </row>
        <row r="10395">
          <cell r="K10395" t="str">
            <v>00021223P.11</v>
          </cell>
        </row>
        <row r="10396">
          <cell r="K10396" t="str">
            <v>00021223P.11</v>
          </cell>
        </row>
        <row r="10397">
          <cell r="K10397" t="str">
            <v>00021223P.11</v>
          </cell>
        </row>
        <row r="10398">
          <cell r="K10398" t="str">
            <v>00021224P.11</v>
          </cell>
        </row>
        <row r="10399">
          <cell r="K10399" t="str">
            <v>00021225P.11</v>
          </cell>
        </row>
        <row r="10400">
          <cell r="K10400" t="str">
            <v>00021226P.11</v>
          </cell>
        </row>
        <row r="10401">
          <cell r="K10401" t="str">
            <v>00021226P.11</v>
          </cell>
        </row>
        <row r="10402">
          <cell r="K10402" t="str">
            <v>00021226P.11</v>
          </cell>
        </row>
        <row r="10403">
          <cell r="K10403" t="str">
            <v>00021227P.11</v>
          </cell>
        </row>
        <row r="10404">
          <cell r="K10404" t="str">
            <v>00021228P.11</v>
          </cell>
        </row>
        <row r="10405">
          <cell r="K10405" t="str">
            <v>00021228P.11</v>
          </cell>
        </row>
        <row r="10406">
          <cell r="K10406" t="str">
            <v>00021228P.11</v>
          </cell>
        </row>
        <row r="10407">
          <cell r="K10407" t="str">
            <v>00021228P.11</v>
          </cell>
        </row>
        <row r="10408">
          <cell r="K10408" t="str">
            <v>00021228P.11</v>
          </cell>
        </row>
        <row r="10409">
          <cell r="K10409" t="str">
            <v>00021228P.11</v>
          </cell>
        </row>
        <row r="10410">
          <cell r="K10410" t="str">
            <v>00021228P.11</v>
          </cell>
        </row>
        <row r="10411">
          <cell r="K10411" t="str">
            <v>00021228P.11</v>
          </cell>
        </row>
        <row r="10412">
          <cell r="K10412" t="str">
            <v>00021229P.11</v>
          </cell>
        </row>
        <row r="10413">
          <cell r="K10413" t="str">
            <v>00021229P.11</v>
          </cell>
        </row>
        <row r="10414">
          <cell r="K10414" t="str">
            <v>00021229P.11</v>
          </cell>
        </row>
        <row r="10415">
          <cell r="K10415" t="str">
            <v>00021229P.11</v>
          </cell>
        </row>
        <row r="10416">
          <cell r="K10416" t="str">
            <v>00021229P.11</v>
          </cell>
        </row>
        <row r="10417">
          <cell r="K10417" t="str">
            <v>00021229P.11</v>
          </cell>
        </row>
        <row r="10418">
          <cell r="K10418" t="str">
            <v>00021229P.11</v>
          </cell>
        </row>
        <row r="10419">
          <cell r="K10419" t="str">
            <v>00021229P.11</v>
          </cell>
        </row>
        <row r="10420">
          <cell r="K10420" t="str">
            <v>00021229P.11</v>
          </cell>
        </row>
        <row r="10421">
          <cell r="K10421" t="str">
            <v>00021229P.11</v>
          </cell>
        </row>
        <row r="10422">
          <cell r="K10422" t="str">
            <v>00021229P.11</v>
          </cell>
        </row>
        <row r="10423">
          <cell r="K10423" t="str">
            <v>00021229P.11</v>
          </cell>
        </row>
        <row r="10424">
          <cell r="K10424" t="str">
            <v>00021229P.11</v>
          </cell>
        </row>
        <row r="10425">
          <cell r="K10425" t="str">
            <v>00021229P.11</v>
          </cell>
        </row>
        <row r="10426">
          <cell r="K10426" t="str">
            <v>00021229P.11</v>
          </cell>
        </row>
        <row r="10427">
          <cell r="K10427" t="str">
            <v>00021229P.11</v>
          </cell>
        </row>
        <row r="10428">
          <cell r="K10428" t="str">
            <v>00021229P.11</v>
          </cell>
        </row>
        <row r="10429">
          <cell r="K10429" t="str">
            <v>00021229P.11</v>
          </cell>
        </row>
        <row r="10430">
          <cell r="K10430" t="str">
            <v>00021230P.11</v>
          </cell>
        </row>
        <row r="10431">
          <cell r="K10431" t="str">
            <v>00021231P.11</v>
          </cell>
        </row>
        <row r="10432">
          <cell r="K10432" t="str">
            <v>00021231P.11</v>
          </cell>
        </row>
        <row r="10433">
          <cell r="K10433" t="str">
            <v>00021231P.11</v>
          </cell>
        </row>
        <row r="10434">
          <cell r="K10434" t="str">
            <v>00021231P.11</v>
          </cell>
        </row>
        <row r="10435">
          <cell r="K10435" t="str">
            <v>00021231P.11</v>
          </cell>
        </row>
        <row r="10436">
          <cell r="K10436" t="str">
            <v>00021231P.11</v>
          </cell>
        </row>
        <row r="10437">
          <cell r="K10437" t="str">
            <v>00021231P.11</v>
          </cell>
        </row>
        <row r="10438">
          <cell r="K10438" t="str">
            <v>00021231P.11</v>
          </cell>
        </row>
        <row r="10439">
          <cell r="K10439" t="str">
            <v>00021231P.11</v>
          </cell>
        </row>
        <row r="10440">
          <cell r="K10440" t="str">
            <v>00021232P.11</v>
          </cell>
        </row>
        <row r="10441">
          <cell r="K10441" t="str">
            <v>00021232P.11</v>
          </cell>
        </row>
        <row r="10442">
          <cell r="K10442" t="str">
            <v>00021232P.11</v>
          </cell>
        </row>
        <row r="10443">
          <cell r="K10443" t="str">
            <v>00021232P.11</v>
          </cell>
        </row>
        <row r="10444">
          <cell r="K10444" t="str">
            <v>00021232P.11</v>
          </cell>
        </row>
        <row r="10445">
          <cell r="K10445" t="str">
            <v>00021232P.11</v>
          </cell>
        </row>
        <row r="10446">
          <cell r="K10446" t="str">
            <v>00021232P.11</v>
          </cell>
        </row>
        <row r="10447">
          <cell r="K10447" t="str">
            <v>00021233P.11</v>
          </cell>
        </row>
        <row r="10448">
          <cell r="K10448" t="str">
            <v>00021233P.11</v>
          </cell>
        </row>
        <row r="10449">
          <cell r="K10449" t="str">
            <v>00021233P.11</v>
          </cell>
        </row>
        <row r="10450">
          <cell r="K10450" t="str">
            <v>00021233P.11</v>
          </cell>
        </row>
        <row r="10451">
          <cell r="K10451" t="str">
            <v>00021233P.11</v>
          </cell>
        </row>
        <row r="10452">
          <cell r="K10452" t="str">
            <v>00021233P.11</v>
          </cell>
        </row>
        <row r="10453">
          <cell r="K10453" t="str">
            <v>00021233P.11</v>
          </cell>
        </row>
        <row r="10454">
          <cell r="K10454" t="str">
            <v>00021233P.11</v>
          </cell>
        </row>
        <row r="10455">
          <cell r="K10455" t="str">
            <v>00021234P.11</v>
          </cell>
        </row>
        <row r="10456">
          <cell r="K10456" t="str">
            <v>00021234P.11</v>
          </cell>
        </row>
        <row r="10457">
          <cell r="K10457" t="str">
            <v>00021234P.11</v>
          </cell>
        </row>
        <row r="10458">
          <cell r="K10458" t="str">
            <v>00021234P.11</v>
          </cell>
        </row>
        <row r="10459">
          <cell r="K10459" t="str">
            <v>00021235P.11</v>
          </cell>
        </row>
        <row r="10460">
          <cell r="K10460" t="str">
            <v>00021235P.11</v>
          </cell>
        </row>
        <row r="10461">
          <cell r="K10461" t="str">
            <v>00021236P.11</v>
          </cell>
        </row>
        <row r="10462">
          <cell r="K10462" t="str">
            <v>00021236P.11</v>
          </cell>
        </row>
        <row r="10463">
          <cell r="K10463" t="str">
            <v>00021236P.11</v>
          </cell>
        </row>
        <row r="10464">
          <cell r="K10464" t="str">
            <v>00021236P.11</v>
          </cell>
        </row>
        <row r="10465">
          <cell r="K10465" t="str">
            <v>00021236P.11</v>
          </cell>
        </row>
        <row r="10466">
          <cell r="K10466" t="str">
            <v>00021253P.11</v>
          </cell>
        </row>
        <row r="10467">
          <cell r="K10467" t="str">
            <v>00021253P.11</v>
          </cell>
        </row>
        <row r="10468">
          <cell r="K10468" t="str">
            <v>00021253P.11</v>
          </cell>
        </row>
        <row r="10469">
          <cell r="K10469" t="str">
            <v>00021253P.11</v>
          </cell>
        </row>
        <row r="10470">
          <cell r="K10470" t="str">
            <v>00021241P.11</v>
          </cell>
        </row>
        <row r="10471">
          <cell r="K10471" t="str">
            <v>00021206P.11</v>
          </cell>
        </row>
        <row r="10472">
          <cell r="K10472" t="str">
            <v>00021214P.11</v>
          </cell>
        </row>
        <row r="10473">
          <cell r="K10473" t="str">
            <v>00021214P.11</v>
          </cell>
        </row>
        <row r="10474">
          <cell r="K10474" t="str">
            <v>00021228P.11</v>
          </cell>
        </row>
        <row r="10475">
          <cell r="K10475" t="str">
            <v>00021228P.11</v>
          </cell>
        </row>
        <row r="10476">
          <cell r="K10476" t="str">
            <v>00021228P.11</v>
          </cell>
        </row>
        <row r="10477">
          <cell r="K10477" t="str">
            <v>00021228P.11</v>
          </cell>
        </row>
        <row r="10478">
          <cell r="K10478" t="str">
            <v>00021228P.11</v>
          </cell>
        </row>
        <row r="10479">
          <cell r="K10479" t="str">
            <v>00021228P.11</v>
          </cell>
        </row>
        <row r="10480">
          <cell r="K10480" t="str">
            <v>00021228P.11</v>
          </cell>
        </row>
        <row r="10481">
          <cell r="K10481" t="str">
            <v>00021228P.11</v>
          </cell>
        </row>
        <row r="10482">
          <cell r="K10482" t="str">
            <v>00021230P.11</v>
          </cell>
        </row>
        <row r="10483">
          <cell r="K10483" t="str">
            <v>00021253P.11</v>
          </cell>
        </row>
        <row r="10484">
          <cell r="K10484" t="str">
            <v>00021253P.11</v>
          </cell>
        </row>
        <row r="10485">
          <cell r="K10485" t="str">
            <v>00021259P.11</v>
          </cell>
        </row>
        <row r="10486">
          <cell r="K10486" t="str">
            <v>00021258P.11</v>
          </cell>
        </row>
        <row r="10487">
          <cell r="K10487" t="str">
            <v>00021258P.11</v>
          </cell>
        </row>
        <row r="10488">
          <cell r="K10488" t="str">
            <v>00021213P.11</v>
          </cell>
        </row>
        <row r="10489">
          <cell r="K10489" t="str">
            <v>00021223P.11</v>
          </cell>
        </row>
        <row r="10490">
          <cell r="K10490" t="str">
            <v>00021226P.11</v>
          </cell>
        </row>
        <row r="10491">
          <cell r="K10491" t="str">
            <v>00021226P.11</v>
          </cell>
        </row>
        <row r="10492">
          <cell r="K10492" t="str">
            <v>00021228P.11</v>
          </cell>
        </row>
        <row r="10493">
          <cell r="K10493" t="str">
            <v>00021229P.11</v>
          </cell>
        </row>
        <row r="10494">
          <cell r="K10494" t="str">
            <v>00021229P.11</v>
          </cell>
        </row>
        <row r="10495">
          <cell r="K10495" t="str">
            <v>00021233P.11</v>
          </cell>
        </row>
        <row r="10496">
          <cell r="K10496" t="str">
            <v>00021234P.11</v>
          </cell>
        </row>
        <row r="10497">
          <cell r="K10497" t="str">
            <v>00021236P.11</v>
          </cell>
        </row>
        <row r="10498">
          <cell r="K10498" t="str">
            <v>00021245P.11</v>
          </cell>
        </row>
        <row r="10499">
          <cell r="K10499" t="str">
            <v>00021245P.11</v>
          </cell>
        </row>
        <row r="10500">
          <cell r="K10500" t="str">
            <v>00021253P.11</v>
          </cell>
        </row>
        <row r="10501">
          <cell r="K10501" t="str">
            <v>00021253P.11</v>
          </cell>
        </row>
        <row r="10502">
          <cell r="K10502" t="str">
            <v>00021210P.11</v>
          </cell>
        </row>
        <row r="10503">
          <cell r="K10503" t="str">
            <v>00021210P.11</v>
          </cell>
        </row>
        <row r="10504">
          <cell r="K10504" t="str">
            <v>00021212P.11</v>
          </cell>
        </row>
        <row r="10505">
          <cell r="K10505" t="str">
            <v>00021213P.11</v>
          </cell>
        </row>
        <row r="10506">
          <cell r="K10506" t="str">
            <v>00021217P.11</v>
          </cell>
        </row>
        <row r="10507">
          <cell r="K10507" t="str">
            <v>00021220P.11</v>
          </cell>
        </row>
        <row r="10508">
          <cell r="K10508" t="str">
            <v>00021220P.11</v>
          </cell>
        </row>
        <row r="10509">
          <cell r="K10509" t="str">
            <v>00021222P.11</v>
          </cell>
        </row>
        <row r="10510">
          <cell r="K10510" t="str">
            <v>00021224P.11</v>
          </cell>
        </row>
        <row r="10511">
          <cell r="K10511" t="str">
            <v>00021228P.11</v>
          </cell>
        </row>
        <row r="10512">
          <cell r="K10512" t="str">
            <v>00021228P.11</v>
          </cell>
        </row>
        <row r="10513">
          <cell r="K10513" t="str">
            <v>00021228P.11</v>
          </cell>
        </row>
        <row r="10514">
          <cell r="K10514" t="str">
            <v>00021231P.11</v>
          </cell>
        </row>
        <row r="10515">
          <cell r="K10515" t="str">
            <v>00021231P.11</v>
          </cell>
        </row>
        <row r="10516">
          <cell r="K10516" t="str">
            <v>00021232P.11</v>
          </cell>
        </row>
        <row r="10517">
          <cell r="K10517" t="str">
            <v>00021232P.11</v>
          </cell>
        </row>
        <row r="10518">
          <cell r="K10518" t="str">
            <v>00021232P.11</v>
          </cell>
        </row>
        <row r="10519">
          <cell r="K10519" t="str">
            <v>00021233P.11</v>
          </cell>
        </row>
        <row r="10520">
          <cell r="K10520" t="str">
            <v>00021233P.11</v>
          </cell>
        </row>
        <row r="10521">
          <cell r="K10521" t="str">
            <v>00021233P.11</v>
          </cell>
        </row>
        <row r="10522">
          <cell r="K10522" t="str">
            <v>00021234P.11</v>
          </cell>
        </row>
        <row r="10523">
          <cell r="K10523" t="str">
            <v>00021235P.11</v>
          </cell>
        </row>
        <row r="10524">
          <cell r="K10524" t="str">
            <v>00021236P.11</v>
          </cell>
        </row>
        <row r="10525">
          <cell r="K10525" t="str">
            <v>00021245P.11</v>
          </cell>
        </row>
        <row r="10526">
          <cell r="K10526" t="str">
            <v>00021249P.11</v>
          </cell>
        </row>
        <row r="10527">
          <cell r="K10527" t="str">
            <v>00021250P.11</v>
          </cell>
        </row>
        <row r="10528">
          <cell r="K10528" t="str">
            <v>00021250P.11</v>
          </cell>
        </row>
        <row r="10529">
          <cell r="K10529" t="str">
            <v>00021253P.11</v>
          </cell>
        </row>
        <row r="10530">
          <cell r="K10530" t="str">
            <v>00021253P.11</v>
          </cell>
        </row>
        <row r="10531">
          <cell r="K10531" t="str">
            <v>00021259P.11</v>
          </cell>
        </row>
        <row r="10532">
          <cell r="K10532" t="str">
            <v>00021212P.11</v>
          </cell>
        </row>
        <row r="10533">
          <cell r="K10533" t="str">
            <v>00021213P.11</v>
          </cell>
        </row>
        <row r="10534">
          <cell r="K10534" t="str">
            <v>00021213P.11</v>
          </cell>
        </row>
        <row r="10535">
          <cell r="K10535" t="str">
            <v>00021213P.11</v>
          </cell>
        </row>
        <row r="10536">
          <cell r="K10536" t="str">
            <v>00021217P.11</v>
          </cell>
        </row>
        <row r="10537">
          <cell r="K10537" t="str">
            <v>00021217P.11</v>
          </cell>
        </row>
        <row r="10538">
          <cell r="K10538" t="str">
            <v>00021217P.11</v>
          </cell>
        </row>
        <row r="10539">
          <cell r="K10539" t="str">
            <v>00021217P.11</v>
          </cell>
        </row>
        <row r="10540">
          <cell r="K10540" t="str">
            <v>00021220P.11</v>
          </cell>
        </row>
        <row r="10541">
          <cell r="K10541" t="str">
            <v>00021222P.11</v>
          </cell>
        </row>
        <row r="10542">
          <cell r="K10542" t="str">
            <v>00021222P.11</v>
          </cell>
        </row>
        <row r="10543">
          <cell r="K10543" t="str">
            <v>00021224P.11</v>
          </cell>
        </row>
        <row r="10544">
          <cell r="K10544" t="str">
            <v>00021226P.11</v>
          </cell>
        </row>
        <row r="10545">
          <cell r="K10545" t="str">
            <v>00021226P.11</v>
          </cell>
        </row>
        <row r="10546">
          <cell r="K10546" t="str">
            <v>00021228P.11</v>
          </cell>
        </row>
        <row r="10547">
          <cell r="K10547" t="str">
            <v>00021228P.11</v>
          </cell>
        </row>
        <row r="10548">
          <cell r="K10548" t="str">
            <v>00021228P.11</v>
          </cell>
        </row>
        <row r="10549">
          <cell r="K10549" t="str">
            <v>00021228P.11</v>
          </cell>
        </row>
        <row r="10550">
          <cell r="K10550" t="str">
            <v>00021228P.11</v>
          </cell>
        </row>
        <row r="10551">
          <cell r="K10551" t="str">
            <v>00021228P.11</v>
          </cell>
        </row>
        <row r="10552">
          <cell r="K10552" t="str">
            <v>00021231P.11</v>
          </cell>
        </row>
        <row r="10553">
          <cell r="K10553" t="str">
            <v>00021231P.11</v>
          </cell>
        </row>
        <row r="10554">
          <cell r="K10554" t="str">
            <v>00021234P.11</v>
          </cell>
        </row>
        <row r="10555">
          <cell r="K10555" t="str">
            <v>00021234P.11</v>
          </cell>
        </row>
        <row r="10556">
          <cell r="K10556" t="str">
            <v>00021234P.11</v>
          </cell>
        </row>
        <row r="10557">
          <cell r="K10557" t="str">
            <v>00021234P.11</v>
          </cell>
        </row>
        <row r="10558">
          <cell r="K10558" t="str">
            <v>00021236P.11</v>
          </cell>
        </row>
        <row r="10559">
          <cell r="K10559" t="str">
            <v>00021236P.11</v>
          </cell>
        </row>
        <row r="10560">
          <cell r="K10560" t="str">
            <v>00021236P.11</v>
          </cell>
        </row>
        <row r="10561">
          <cell r="K10561" t="str">
            <v>00021236P.11</v>
          </cell>
        </row>
        <row r="10562">
          <cell r="K10562" t="str">
            <v>00021258P.11</v>
          </cell>
        </row>
        <row r="10563">
          <cell r="K10563" t="str">
            <v>00021253P.11</v>
          </cell>
        </row>
        <row r="10564">
          <cell r="K10564" t="str">
            <v>00021253P.11</v>
          </cell>
        </row>
        <row r="10565">
          <cell r="K10565" t="str">
            <v>00021240P.11</v>
          </cell>
        </row>
        <row r="10566">
          <cell r="K10566" t="str">
            <v>00021245P.11</v>
          </cell>
        </row>
        <row r="10567">
          <cell r="K10567" t="str">
            <v>00021243P.11</v>
          </cell>
        </row>
        <row r="10568">
          <cell r="K10568" t="str">
            <v>00021243P.11</v>
          </cell>
        </row>
        <row r="10569">
          <cell r="K10569" t="str">
            <v>00021250P.11</v>
          </cell>
        </row>
        <row r="10570">
          <cell r="K10570" t="str">
            <v>00021257P.11</v>
          </cell>
        </row>
        <row r="10571">
          <cell r="K10571" t="str">
            <v>00021257P.11</v>
          </cell>
        </row>
        <row r="10572">
          <cell r="K10572" t="str">
            <v>00021209P.11</v>
          </cell>
        </row>
        <row r="10573">
          <cell r="K10573" t="str">
            <v>00021210P.11</v>
          </cell>
        </row>
        <row r="10574">
          <cell r="K10574" t="str">
            <v>00021210P.11</v>
          </cell>
        </row>
        <row r="10575">
          <cell r="K10575" t="str">
            <v>00021210P.11</v>
          </cell>
        </row>
        <row r="10576">
          <cell r="K10576" t="str">
            <v>00021211P.11</v>
          </cell>
        </row>
        <row r="10577">
          <cell r="K10577" t="str">
            <v>00021213P.11</v>
          </cell>
        </row>
        <row r="10578">
          <cell r="K10578" t="str">
            <v>00021213P.11</v>
          </cell>
        </row>
        <row r="10579">
          <cell r="K10579" t="str">
            <v>00021213P.11</v>
          </cell>
        </row>
        <row r="10580">
          <cell r="K10580" t="str">
            <v>00021213P.11</v>
          </cell>
        </row>
        <row r="10581">
          <cell r="K10581" t="str">
            <v>00021215P.11</v>
          </cell>
        </row>
        <row r="10582">
          <cell r="K10582" t="str">
            <v>00021217P.11</v>
          </cell>
        </row>
        <row r="10583">
          <cell r="K10583" t="str">
            <v>00021218P.11</v>
          </cell>
        </row>
        <row r="10584">
          <cell r="K10584" t="str">
            <v>00021220P.11</v>
          </cell>
        </row>
        <row r="10585">
          <cell r="K10585" t="str">
            <v>00021221P.11</v>
          </cell>
        </row>
        <row r="10586">
          <cell r="K10586" t="str">
            <v>00021221P.11</v>
          </cell>
        </row>
        <row r="10587">
          <cell r="K10587" t="str">
            <v>00021221P.11</v>
          </cell>
        </row>
        <row r="10588">
          <cell r="K10588" t="str">
            <v>00021221P.11</v>
          </cell>
        </row>
        <row r="10589">
          <cell r="K10589" t="str">
            <v>00021221P.11</v>
          </cell>
        </row>
        <row r="10590">
          <cell r="K10590" t="str">
            <v>00021221P.11</v>
          </cell>
        </row>
        <row r="10591">
          <cell r="K10591" t="str">
            <v>00021222P.11</v>
          </cell>
        </row>
        <row r="10592">
          <cell r="K10592" t="str">
            <v>00021222P.11</v>
          </cell>
        </row>
        <row r="10593">
          <cell r="K10593" t="str">
            <v>00021222P.11</v>
          </cell>
        </row>
        <row r="10594">
          <cell r="K10594" t="str">
            <v>00021222P.11</v>
          </cell>
        </row>
        <row r="10595">
          <cell r="K10595" t="str">
            <v>00021224P.11</v>
          </cell>
        </row>
        <row r="10596">
          <cell r="K10596" t="str">
            <v>00021224P.11</v>
          </cell>
        </row>
        <row r="10597">
          <cell r="K10597" t="str">
            <v>00021224P.11</v>
          </cell>
        </row>
        <row r="10598">
          <cell r="K10598" t="str">
            <v>00021225P.11</v>
          </cell>
        </row>
        <row r="10599">
          <cell r="K10599" t="str">
            <v>00021225P.11</v>
          </cell>
        </row>
        <row r="10600">
          <cell r="K10600" t="str">
            <v>00021225P.11</v>
          </cell>
        </row>
        <row r="10601">
          <cell r="K10601" t="str">
            <v>00021226P.11</v>
          </cell>
        </row>
        <row r="10602">
          <cell r="K10602" t="str">
            <v>00021226P.11</v>
          </cell>
        </row>
        <row r="10603">
          <cell r="K10603" t="str">
            <v>00021226P.11</v>
          </cell>
        </row>
        <row r="10604">
          <cell r="K10604" t="str">
            <v>00021227P.11</v>
          </cell>
        </row>
        <row r="10605">
          <cell r="K10605" t="str">
            <v>00021227P.11</v>
          </cell>
        </row>
        <row r="10606">
          <cell r="K10606" t="str">
            <v>00021227P.11</v>
          </cell>
        </row>
        <row r="10607">
          <cell r="K10607" t="str">
            <v>00021227P.11</v>
          </cell>
        </row>
        <row r="10608">
          <cell r="K10608" t="str">
            <v>00021228P.11</v>
          </cell>
        </row>
        <row r="10609">
          <cell r="K10609" t="str">
            <v>00021228P.11</v>
          </cell>
        </row>
        <row r="10610">
          <cell r="K10610" t="str">
            <v>00021228P.11</v>
          </cell>
        </row>
        <row r="10611">
          <cell r="K10611" t="str">
            <v>00021228P.11</v>
          </cell>
        </row>
        <row r="10612">
          <cell r="K10612" t="str">
            <v>00021228P.11</v>
          </cell>
        </row>
        <row r="10613">
          <cell r="K10613" t="str">
            <v>00021228P.11</v>
          </cell>
        </row>
        <row r="10614">
          <cell r="K10614" t="str">
            <v>00021228P.11</v>
          </cell>
        </row>
        <row r="10615">
          <cell r="K10615" t="str">
            <v>00021228P.11</v>
          </cell>
        </row>
        <row r="10616">
          <cell r="K10616" t="str">
            <v>00021228P.11</v>
          </cell>
        </row>
        <row r="10617">
          <cell r="K10617" t="str">
            <v>00021229P.11</v>
          </cell>
        </row>
        <row r="10618">
          <cell r="K10618" t="str">
            <v>00021229P.11</v>
          </cell>
        </row>
        <row r="10619">
          <cell r="K10619" t="str">
            <v>00021229P.11</v>
          </cell>
        </row>
        <row r="10620">
          <cell r="K10620" t="str">
            <v>00021229P.11</v>
          </cell>
        </row>
        <row r="10621">
          <cell r="K10621" t="str">
            <v>00021229P.11</v>
          </cell>
        </row>
        <row r="10622">
          <cell r="K10622" t="str">
            <v>00021229P.11</v>
          </cell>
        </row>
        <row r="10623">
          <cell r="K10623" t="str">
            <v>00021229P.11</v>
          </cell>
        </row>
        <row r="10624">
          <cell r="K10624" t="str">
            <v>00021229P.11</v>
          </cell>
        </row>
        <row r="10625">
          <cell r="K10625" t="str">
            <v>00021229P.11</v>
          </cell>
        </row>
        <row r="10626">
          <cell r="K10626" t="str">
            <v>00021229P.11</v>
          </cell>
        </row>
        <row r="10627">
          <cell r="K10627" t="str">
            <v>00021230P.11</v>
          </cell>
        </row>
        <row r="10628">
          <cell r="K10628" t="str">
            <v>00021230P.11</v>
          </cell>
        </row>
        <row r="10629">
          <cell r="K10629" t="str">
            <v>00021231P.11</v>
          </cell>
        </row>
        <row r="10630">
          <cell r="K10630" t="str">
            <v>00021231P.11</v>
          </cell>
        </row>
        <row r="10631">
          <cell r="K10631" t="str">
            <v>00021231P.11</v>
          </cell>
        </row>
        <row r="10632">
          <cell r="K10632" t="str">
            <v>00021232P.11</v>
          </cell>
        </row>
        <row r="10633">
          <cell r="K10633" t="str">
            <v>00021232P.11</v>
          </cell>
        </row>
        <row r="10634">
          <cell r="K10634" t="str">
            <v>00021232P.11</v>
          </cell>
        </row>
        <row r="10635">
          <cell r="K10635" t="str">
            <v>00021232P.11</v>
          </cell>
        </row>
        <row r="10636">
          <cell r="K10636" t="str">
            <v>00021232P.11</v>
          </cell>
        </row>
        <row r="10637">
          <cell r="K10637" t="str">
            <v>00021232P.11</v>
          </cell>
        </row>
        <row r="10638">
          <cell r="K10638" t="str">
            <v>00021232P.11</v>
          </cell>
        </row>
        <row r="10639">
          <cell r="K10639" t="str">
            <v>00021232P.11</v>
          </cell>
        </row>
        <row r="10640">
          <cell r="K10640" t="str">
            <v>00021232P.11</v>
          </cell>
        </row>
        <row r="10641">
          <cell r="K10641" t="str">
            <v>00021233P.11</v>
          </cell>
        </row>
        <row r="10642">
          <cell r="K10642" t="str">
            <v>00021233P.11</v>
          </cell>
        </row>
        <row r="10643">
          <cell r="K10643" t="str">
            <v>00021233P.11</v>
          </cell>
        </row>
        <row r="10644">
          <cell r="K10644" t="str">
            <v>00021233P.11</v>
          </cell>
        </row>
        <row r="10645">
          <cell r="K10645" t="str">
            <v>00021233P.11</v>
          </cell>
        </row>
        <row r="10646">
          <cell r="K10646" t="str">
            <v>00021234P.11</v>
          </cell>
        </row>
        <row r="10647">
          <cell r="K10647" t="str">
            <v>00021234P.11</v>
          </cell>
        </row>
        <row r="10648">
          <cell r="K10648" t="str">
            <v>00021234P.11</v>
          </cell>
        </row>
        <row r="10649">
          <cell r="K10649" t="str">
            <v>00021235P.11</v>
          </cell>
        </row>
        <row r="10650">
          <cell r="K10650" t="str">
            <v>00021235P.11</v>
          </cell>
        </row>
        <row r="10651">
          <cell r="K10651" t="str">
            <v>00021235P.11</v>
          </cell>
        </row>
        <row r="10652">
          <cell r="K10652" t="str">
            <v>00021235P.11</v>
          </cell>
        </row>
        <row r="10653">
          <cell r="K10653" t="str">
            <v>00021235P.11</v>
          </cell>
        </row>
        <row r="10654">
          <cell r="K10654" t="str">
            <v>00021235P.11</v>
          </cell>
        </row>
        <row r="10655">
          <cell r="K10655" t="str">
            <v>00021235P.11</v>
          </cell>
        </row>
        <row r="10656">
          <cell r="K10656" t="str">
            <v>00021235P.11</v>
          </cell>
        </row>
        <row r="10657">
          <cell r="K10657" t="str">
            <v>00021235P.11</v>
          </cell>
        </row>
        <row r="10658">
          <cell r="K10658" t="str">
            <v>00021236P.11</v>
          </cell>
        </row>
        <row r="10659">
          <cell r="K10659" t="str">
            <v>00021258P.11</v>
          </cell>
        </row>
        <row r="10660">
          <cell r="K10660" t="str">
            <v>00021238P.11</v>
          </cell>
        </row>
        <row r="10661">
          <cell r="K10661" t="str">
            <v>00021238P.11</v>
          </cell>
        </row>
        <row r="10662">
          <cell r="K10662" t="str">
            <v>00021239P.11</v>
          </cell>
        </row>
        <row r="10663">
          <cell r="K10663" t="str">
            <v>00021240P.11</v>
          </cell>
        </row>
        <row r="10664">
          <cell r="K10664" t="str">
            <v>00021245P.11</v>
          </cell>
        </row>
        <row r="10665">
          <cell r="K10665" t="str">
            <v>00021245P.11</v>
          </cell>
        </row>
        <row r="10666">
          <cell r="K10666" t="str">
            <v>00021245P.11</v>
          </cell>
        </row>
        <row r="10667">
          <cell r="K10667" t="str">
            <v>00021253P.11</v>
          </cell>
        </row>
        <row r="10668">
          <cell r="K10668" t="str">
            <v>00021259P.11</v>
          </cell>
        </row>
        <row r="10669">
          <cell r="K10669" t="str">
            <v>00021243P.11</v>
          </cell>
        </row>
        <row r="10670">
          <cell r="K10670" t="str">
            <v>00021221P.11</v>
          </cell>
        </row>
        <row r="10671">
          <cell r="K10671" t="str">
            <v>00021231P.11</v>
          </cell>
        </row>
        <row r="10672">
          <cell r="K10672" t="str">
            <v>00021229P.11</v>
          </cell>
        </row>
        <row r="10673">
          <cell r="K10673" t="str">
            <v>00021247P.11</v>
          </cell>
        </row>
        <row r="10674">
          <cell r="K10674" t="str">
            <v>00021254P.13</v>
          </cell>
        </row>
        <row r="10675">
          <cell r="K10675" t="str">
            <v>00021202P.11</v>
          </cell>
        </row>
        <row r="10676">
          <cell r="K10676" t="str">
            <v>00021215P.11</v>
          </cell>
        </row>
        <row r="10677">
          <cell r="K10677" t="str">
            <v>00021203P.11</v>
          </cell>
        </row>
        <row r="10678">
          <cell r="K10678" t="str">
            <v>00021210P.11</v>
          </cell>
        </row>
        <row r="10679">
          <cell r="K10679" t="str">
            <v>00021210P.11</v>
          </cell>
        </row>
        <row r="10680">
          <cell r="K10680" t="str">
            <v>00021251P.11</v>
          </cell>
        </row>
        <row r="10681">
          <cell r="K10681" t="str">
            <v>00021254P.11</v>
          </cell>
        </row>
        <row r="10682">
          <cell r="K10682" t="str">
            <v>00021254P.11</v>
          </cell>
        </row>
        <row r="10683">
          <cell r="K10683" t="str">
            <v>00021260P.11</v>
          </cell>
        </row>
        <row r="10684">
          <cell r="K10684" t="str">
            <v>00021260P.13</v>
          </cell>
        </row>
        <row r="10685">
          <cell r="K10685" t="str">
            <v>00021254P.11</v>
          </cell>
        </row>
        <row r="10686">
          <cell r="K10686" t="str">
            <v>00021254P.11</v>
          </cell>
        </row>
        <row r="10687">
          <cell r="K10687" t="str">
            <v>00021254P.11</v>
          </cell>
        </row>
        <row r="10688">
          <cell r="K10688" t="str">
            <v>00021254P.11</v>
          </cell>
        </row>
        <row r="10689">
          <cell r="K10689" t="str">
            <v>00021256P.13</v>
          </cell>
        </row>
        <row r="10690">
          <cell r="K10690" t="str">
            <v>00021256P.13</v>
          </cell>
        </row>
        <row r="10691">
          <cell r="K10691" t="str">
            <v>00021256P.11</v>
          </cell>
        </row>
        <row r="10692">
          <cell r="K10692" t="str">
            <v>00021256P.13</v>
          </cell>
        </row>
        <row r="10693">
          <cell r="K10693" t="str">
            <v>00021258P.11</v>
          </cell>
        </row>
        <row r="10694">
          <cell r="K10694" t="str">
            <v>00021210P.11</v>
          </cell>
        </row>
        <row r="10695">
          <cell r="K10695" t="str">
            <v>00021213P.11</v>
          </cell>
        </row>
        <row r="10696">
          <cell r="K10696" t="str">
            <v>00021213P.11</v>
          </cell>
        </row>
        <row r="10697">
          <cell r="K10697" t="str">
            <v>00021217P.11</v>
          </cell>
        </row>
        <row r="10698">
          <cell r="K10698" t="str">
            <v>00021218P.11</v>
          </cell>
        </row>
        <row r="10699">
          <cell r="K10699" t="str">
            <v>00021220P.11</v>
          </cell>
        </row>
        <row r="10700">
          <cell r="K10700" t="str">
            <v>00021220P.11</v>
          </cell>
        </row>
        <row r="10701">
          <cell r="K10701" t="str">
            <v>00021221P.11</v>
          </cell>
        </row>
        <row r="10702">
          <cell r="K10702" t="str">
            <v>00021222P.11</v>
          </cell>
        </row>
        <row r="10703">
          <cell r="K10703" t="str">
            <v>00021222P.11</v>
          </cell>
        </row>
        <row r="10704">
          <cell r="K10704" t="str">
            <v>00021225P.11</v>
          </cell>
        </row>
        <row r="10705">
          <cell r="K10705" t="str">
            <v>00021228P.11</v>
          </cell>
        </row>
        <row r="10706">
          <cell r="K10706" t="str">
            <v>00021228P.11</v>
          </cell>
        </row>
        <row r="10707">
          <cell r="K10707" t="str">
            <v>00021229P.11</v>
          </cell>
        </row>
        <row r="10708">
          <cell r="K10708" t="str">
            <v>00021229P.11</v>
          </cell>
        </row>
        <row r="10709">
          <cell r="K10709" t="str">
            <v>00021230P.11</v>
          </cell>
        </row>
        <row r="10710">
          <cell r="K10710" t="str">
            <v>00021231P.11</v>
          </cell>
        </row>
        <row r="10711">
          <cell r="K10711" t="str">
            <v>00021232P.11</v>
          </cell>
        </row>
        <row r="10712">
          <cell r="K10712" t="str">
            <v>00021232P.11</v>
          </cell>
        </row>
        <row r="10713">
          <cell r="K10713" t="str">
            <v>00021232P.11</v>
          </cell>
        </row>
        <row r="10714">
          <cell r="K10714" t="str">
            <v>00021232P.11</v>
          </cell>
        </row>
        <row r="10715">
          <cell r="K10715" t="str">
            <v>00021232P.11</v>
          </cell>
        </row>
        <row r="10716">
          <cell r="K10716" t="str">
            <v>00021233P.11</v>
          </cell>
        </row>
        <row r="10717">
          <cell r="K10717" t="str">
            <v>00021234P.11</v>
          </cell>
        </row>
        <row r="10718">
          <cell r="K10718" t="str">
            <v>00021234P.11</v>
          </cell>
        </row>
        <row r="10719">
          <cell r="K10719" t="str">
            <v>00021245P.11</v>
          </cell>
        </row>
        <row r="10720">
          <cell r="K10720" t="str">
            <v>00021253P.11</v>
          </cell>
        </row>
        <row r="10721">
          <cell r="K10721" t="str">
            <v>00021253P.11</v>
          </cell>
        </row>
        <row r="10722">
          <cell r="K10722" t="str">
            <v>00021259P.11</v>
          </cell>
        </row>
        <row r="10723">
          <cell r="K10723" t="str">
            <v>00021259P.11</v>
          </cell>
        </row>
        <row r="10724">
          <cell r="K10724" t="str">
            <v>00021257P.11</v>
          </cell>
        </row>
        <row r="10725">
          <cell r="K10725" t="str">
            <v>00021228P.11</v>
          </cell>
        </row>
        <row r="10726">
          <cell r="K10726" t="str">
            <v>00021251P.11</v>
          </cell>
        </row>
        <row r="10727">
          <cell r="K10727" t="str">
            <v>00021252P.11</v>
          </cell>
        </row>
        <row r="10728">
          <cell r="K10728" t="str">
            <v>00021201P.12</v>
          </cell>
        </row>
        <row r="10729">
          <cell r="K10729" t="str">
            <v>00021201P.12</v>
          </cell>
        </row>
        <row r="10730">
          <cell r="K10730" t="str">
            <v>00021250P.11</v>
          </cell>
        </row>
        <row r="10731">
          <cell r="K10731" t="str">
            <v>00021250P.11</v>
          </cell>
        </row>
        <row r="10732">
          <cell r="K10732" t="str">
            <v>00021202P.11</v>
          </cell>
        </row>
        <row r="10733">
          <cell r="K10733" t="str">
            <v>00021220P.11</v>
          </cell>
        </row>
        <row r="10734">
          <cell r="K10734" t="str">
            <v>00021222P.11</v>
          </cell>
        </row>
        <row r="10735">
          <cell r="K10735" t="str">
            <v>00021223P.11</v>
          </cell>
        </row>
        <row r="10736">
          <cell r="K10736" t="str">
            <v>00021253P.11</v>
          </cell>
        </row>
        <row r="10737">
          <cell r="K10737" t="str">
            <v>00021250P.11</v>
          </cell>
        </row>
        <row r="10738">
          <cell r="K10738" t="str">
            <v>00021250P.11</v>
          </cell>
        </row>
        <row r="10739">
          <cell r="K10739" t="str">
            <v>00021245P.11</v>
          </cell>
        </row>
        <row r="10740">
          <cell r="K10740" t="str">
            <v>00021245P.11</v>
          </cell>
        </row>
        <row r="10741">
          <cell r="K10741" t="str">
            <v>00021245P.11</v>
          </cell>
        </row>
        <row r="10742">
          <cell r="K10742" t="str">
            <v>00021245P.11</v>
          </cell>
        </row>
        <row r="10743">
          <cell r="K10743" t="str">
            <v>00021245P.11</v>
          </cell>
        </row>
        <row r="10744">
          <cell r="K10744" t="str">
            <v>00021245P.11</v>
          </cell>
        </row>
        <row r="10745">
          <cell r="K10745" t="str">
            <v>00021245P.11</v>
          </cell>
        </row>
        <row r="10746">
          <cell r="K10746" t="str">
            <v>00021245P.11</v>
          </cell>
        </row>
        <row r="10747">
          <cell r="K10747" t="str">
            <v>00021245P.11</v>
          </cell>
        </row>
        <row r="10748">
          <cell r="K10748" t="str">
            <v>00021245P.11</v>
          </cell>
        </row>
        <row r="10749">
          <cell r="K10749" t="str">
            <v>00021245P.11</v>
          </cell>
        </row>
        <row r="10750">
          <cell r="K10750" t="str">
            <v>00021250P.11</v>
          </cell>
        </row>
        <row r="10751">
          <cell r="K10751" t="str">
            <v>00021250P.11</v>
          </cell>
        </row>
        <row r="10752">
          <cell r="K10752" t="str">
            <v>00021259P.11</v>
          </cell>
        </row>
        <row r="10753">
          <cell r="K10753" t="str">
            <v>00111148P.2</v>
          </cell>
        </row>
        <row r="10754">
          <cell r="K10754" t="str">
            <v>00111148P.2</v>
          </cell>
        </row>
        <row r="10755">
          <cell r="K10755" t="str">
            <v>00111148P.2</v>
          </cell>
        </row>
        <row r="10756">
          <cell r="K10756" t="str">
            <v>00111148P.2</v>
          </cell>
        </row>
        <row r="10757">
          <cell r="K10757" t="str">
            <v>00111148P.2</v>
          </cell>
        </row>
        <row r="10758">
          <cell r="K10758" t="str">
            <v>00111148P.2</v>
          </cell>
        </row>
        <row r="10759">
          <cell r="K10759" t="str">
            <v>00111143P.2</v>
          </cell>
        </row>
        <row r="10760">
          <cell r="K10760" t="str">
            <v>00111143P.2</v>
          </cell>
        </row>
        <row r="10761">
          <cell r="K10761" t="str">
            <v>00111143P.2</v>
          </cell>
        </row>
        <row r="10762">
          <cell r="K10762" t="str">
            <v>00111143P.2</v>
          </cell>
        </row>
        <row r="10763">
          <cell r="K10763" t="str">
            <v>00111143P.2</v>
          </cell>
        </row>
        <row r="10764">
          <cell r="K10764" t="str">
            <v>00111143P.2</v>
          </cell>
        </row>
        <row r="10765">
          <cell r="K10765" t="str">
            <v>00111143P.2</v>
          </cell>
        </row>
        <row r="10766">
          <cell r="K10766" t="str">
            <v>00111143P.2</v>
          </cell>
        </row>
        <row r="10767">
          <cell r="K10767" t="str">
            <v>00111143P.2</v>
          </cell>
        </row>
        <row r="10768">
          <cell r="K10768" t="str">
            <v>00111143P.2</v>
          </cell>
        </row>
        <row r="10769">
          <cell r="K10769" t="str">
            <v>00111143P.2</v>
          </cell>
        </row>
        <row r="10770">
          <cell r="K10770" t="str">
            <v>00111143P.2</v>
          </cell>
        </row>
        <row r="10771">
          <cell r="K10771" t="str">
            <v>00111143P.2</v>
          </cell>
        </row>
        <row r="10772">
          <cell r="K10772" t="str">
            <v>00111143P.2</v>
          </cell>
        </row>
        <row r="10773">
          <cell r="K10773" t="str">
            <v>00111143P.2</v>
          </cell>
        </row>
        <row r="10774">
          <cell r="K10774" t="str">
            <v>00111143P.2</v>
          </cell>
        </row>
        <row r="10775">
          <cell r="K10775" t="str">
            <v>00111143P.2</v>
          </cell>
        </row>
        <row r="10776">
          <cell r="K10776" t="str">
            <v>00111143P.2</v>
          </cell>
        </row>
        <row r="10777">
          <cell r="K10777" t="str">
            <v>00111143P.2</v>
          </cell>
        </row>
        <row r="10778">
          <cell r="K10778" t="str">
            <v>00111143P.2</v>
          </cell>
        </row>
        <row r="10779">
          <cell r="K10779" t="str">
            <v>00111103P.2</v>
          </cell>
        </row>
        <row r="10780">
          <cell r="K10780" t="str">
            <v>00111103P.2</v>
          </cell>
        </row>
        <row r="10781">
          <cell r="K10781" t="str">
            <v>00111103P.2</v>
          </cell>
        </row>
        <row r="10782">
          <cell r="K10782" t="str">
            <v>00111103P.2</v>
          </cell>
        </row>
        <row r="10783">
          <cell r="K10783" t="str">
            <v>00111104P.2</v>
          </cell>
        </row>
        <row r="10784">
          <cell r="K10784" t="str">
            <v>00111105P.2</v>
          </cell>
        </row>
        <row r="10785">
          <cell r="K10785" t="str">
            <v>00111105P.2</v>
          </cell>
        </row>
        <row r="10786">
          <cell r="K10786" t="str">
            <v>00111105P.2</v>
          </cell>
        </row>
        <row r="10787">
          <cell r="K10787" t="str">
            <v>00111105P.2</v>
          </cell>
        </row>
        <row r="10788">
          <cell r="K10788" t="str">
            <v>00111105P.2</v>
          </cell>
        </row>
        <row r="10789">
          <cell r="K10789" t="str">
            <v>00111138P.2</v>
          </cell>
        </row>
        <row r="10790">
          <cell r="K10790" t="str">
            <v>00111138P.2</v>
          </cell>
        </row>
        <row r="10791">
          <cell r="K10791" t="str">
            <v>00111138P.2</v>
          </cell>
        </row>
        <row r="10792">
          <cell r="K10792" t="str">
            <v>00111138P.2</v>
          </cell>
        </row>
        <row r="10793">
          <cell r="K10793" t="str">
            <v>00111138P.2</v>
          </cell>
        </row>
        <row r="10794">
          <cell r="K10794" t="str">
            <v>00111138P.2</v>
          </cell>
        </row>
        <row r="10795">
          <cell r="K10795" t="str">
            <v>00111138P.2</v>
          </cell>
        </row>
        <row r="10796">
          <cell r="K10796" t="str">
            <v>00111138P.2</v>
          </cell>
        </row>
        <row r="10797">
          <cell r="K10797" t="str">
            <v>00111138P.2</v>
          </cell>
        </row>
        <row r="10798">
          <cell r="K10798" t="str">
            <v>00111138P.2</v>
          </cell>
        </row>
        <row r="10799">
          <cell r="K10799" t="str">
            <v>00111138P.2</v>
          </cell>
        </row>
        <row r="10800">
          <cell r="K10800" t="str">
            <v>00111138P.2</v>
          </cell>
        </row>
        <row r="10801">
          <cell r="K10801" t="str">
            <v>00111138P.2</v>
          </cell>
        </row>
        <row r="10802">
          <cell r="K10802" t="str">
            <v>00111138P.2</v>
          </cell>
        </row>
        <row r="10803">
          <cell r="K10803" t="str">
            <v>00111138P.2</v>
          </cell>
        </row>
        <row r="10804">
          <cell r="K10804" t="str">
            <v>00111139P.2</v>
          </cell>
        </row>
        <row r="10805">
          <cell r="K10805" t="str">
            <v>00111139P.2</v>
          </cell>
        </row>
        <row r="10806">
          <cell r="K10806" t="str">
            <v>00111139P.2</v>
          </cell>
        </row>
        <row r="10807">
          <cell r="K10807" t="str">
            <v>00111139P.2</v>
          </cell>
        </row>
        <row r="10808">
          <cell r="K10808" t="str">
            <v>00111139P.2</v>
          </cell>
        </row>
        <row r="10809">
          <cell r="K10809" t="str">
            <v>00111139P.2</v>
          </cell>
        </row>
        <row r="10810">
          <cell r="K10810" t="str">
            <v>00111140P.2</v>
          </cell>
        </row>
        <row r="10811">
          <cell r="K10811" t="str">
            <v>00111140P.2</v>
          </cell>
        </row>
        <row r="10812">
          <cell r="K10812" t="str">
            <v>00111140P.2</v>
          </cell>
        </row>
        <row r="10813">
          <cell r="K10813" t="str">
            <v>00111140P.2</v>
          </cell>
        </row>
        <row r="10814">
          <cell r="K10814" t="str">
            <v>00111140P.2</v>
          </cell>
        </row>
        <row r="10815">
          <cell r="K10815" t="str">
            <v>00111140P.2</v>
          </cell>
        </row>
        <row r="10816">
          <cell r="K10816" t="str">
            <v>00111140P.2</v>
          </cell>
        </row>
        <row r="10817">
          <cell r="K10817" t="str">
            <v>00111140P.2</v>
          </cell>
        </row>
        <row r="10818">
          <cell r="K10818" t="str">
            <v>00111140P.2</v>
          </cell>
        </row>
        <row r="10819">
          <cell r="K10819" t="str">
            <v>00111140P.2</v>
          </cell>
        </row>
        <row r="10820">
          <cell r="K10820" t="str">
            <v>00111140P.2</v>
          </cell>
        </row>
        <row r="10821">
          <cell r="K10821" t="str">
            <v>00111158P.2</v>
          </cell>
        </row>
        <row r="10822">
          <cell r="K10822" t="str">
            <v>00111158P.2</v>
          </cell>
        </row>
        <row r="10823">
          <cell r="K10823" t="str">
            <v>00111158P.2</v>
          </cell>
        </row>
        <row r="10824">
          <cell r="K10824" t="str">
            <v>00111158P.2</v>
          </cell>
        </row>
        <row r="10825">
          <cell r="K10825" t="str">
            <v>00111158P.2</v>
          </cell>
        </row>
        <row r="10826">
          <cell r="K10826" t="str">
            <v>00111158P.2</v>
          </cell>
        </row>
        <row r="10827">
          <cell r="K10827" t="str">
            <v>00111158P.2</v>
          </cell>
        </row>
        <row r="10828">
          <cell r="K10828" t="str">
            <v>00111158P.2</v>
          </cell>
        </row>
        <row r="10829">
          <cell r="K10829" t="str">
            <v>00111158P.2</v>
          </cell>
        </row>
        <row r="10830">
          <cell r="K10830" t="str">
            <v>00111158P.2</v>
          </cell>
        </row>
        <row r="10831">
          <cell r="K10831" t="str">
            <v>00111158P.2</v>
          </cell>
        </row>
        <row r="10832">
          <cell r="K10832" t="str">
            <v>00111158P.2</v>
          </cell>
        </row>
        <row r="10833">
          <cell r="K10833" t="str">
            <v>00111158P.2</v>
          </cell>
        </row>
        <row r="10834">
          <cell r="K10834" t="str">
            <v>00111158P.2</v>
          </cell>
        </row>
        <row r="10835">
          <cell r="K10835" t="str">
            <v>00111150P.2</v>
          </cell>
        </row>
        <row r="10836">
          <cell r="K10836" t="str">
            <v>00111150P.2</v>
          </cell>
        </row>
        <row r="10837">
          <cell r="K10837" t="str">
            <v>00111150P.2</v>
          </cell>
        </row>
        <row r="10838">
          <cell r="K10838" t="str">
            <v>00111150P.2</v>
          </cell>
        </row>
        <row r="10839">
          <cell r="K10839" t="str">
            <v>00111150P.2</v>
          </cell>
        </row>
        <row r="10840">
          <cell r="K10840" t="str">
            <v>00111150P.2</v>
          </cell>
        </row>
        <row r="10841">
          <cell r="K10841" t="str">
            <v>00111102P.2</v>
          </cell>
        </row>
        <row r="10842">
          <cell r="K10842" t="str">
            <v>00111102P.2</v>
          </cell>
        </row>
        <row r="10843">
          <cell r="K10843" t="str">
            <v>00111102P.2</v>
          </cell>
        </row>
        <row r="10844">
          <cell r="K10844" t="str">
            <v>00111102P.2</v>
          </cell>
        </row>
        <row r="10845">
          <cell r="K10845" t="str">
            <v>00111102P.2</v>
          </cell>
        </row>
        <row r="10846">
          <cell r="K10846" t="str">
            <v>00111102P.2</v>
          </cell>
        </row>
        <row r="10847">
          <cell r="K10847" t="str">
            <v>00111102P.2</v>
          </cell>
        </row>
        <row r="10848">
          <cell r="K10848" t="str">
            <v>00111102P.2</v>
          </cell>
        </row>
        <row r="10849">
          <cell r="K10849" t="str">
            <v>00111102P.2</v>
          </cell>
        </row>
        <row r="10850">
          <cell r="K10850" t="str">
            <v>00111102P.2</v>
          </cell>
        </row>
        <row r="10851">
          <cell r="K10851" t="str">
            <v>00111102P.2</v>
          </cell>
        </row>
        <row r="10852">
          <cell r="K10852" t="str">
            <v>00111102P.2</v>
          </cell>
        </row>
        <row r="10853">
          <cell r="K10853" t="str">
            <v>00111102P.2</v>
          </cell>
        </row>
        <row r="10854">
          <cell r="K10854" t="str">
            <v>00111102P.2</v>
          </cell>
        </row>
        <row r="10855">
          <cell r="K10855" t="str">
            <v>00111102P.2</v>
          </cell>
        </row>
        <row r="10856">
          <cell r="K10856" t="str">
            <v>00111102P.2</v>
          </cell>
        </row>
        <row r="10857">
          <cell r="K10857" t="str">
            <v>00111102P.2</v>
          </cell>
        </row>
        <row r="10858">
          <cell r="K10858" t="str">
            <v>00111102P.2</v>
          </cell>
        </row>
        <row r="10859">
          <cell r="K10859" t="str">
            <v>00111102P.2</v>
          </cell>
        </row>
        <row r="10860">
          <cell r="K10860" t="str">
            <v>00111102P.2</v>
          </cell>
        </row>
        <row r="10861">
          <cell r="K10861" t="str">
            <v>00111102P.2</v>
          </cell>
        </row>
        <row r="10862">
          <cell r="K10862" t="str">
            <v>00111102P.2</v>
          </cell>
        </row>
        <row r="10863">
          <cell r="K10863" t="str">
            <v>00111102P.2</v>
          </cell>
        </row>
        <row r="10864">
          <cell r="K10864" t="str">
            <v>00111102P.2</v>
          </cell>
        </row>
        <row r="10865">
          <cell r="K10865" t="str">
            <v>00111102P.2</v>
          </cell>
        </row>
        <row r="10866">
          <cell r="K10866" t="str">
            <v>00111102P.2</v>
          </cell>
        </row>
        <row r="10867">
          <cell r="K10867" t="str">
            <v>00111102P.2</v>
          </cell>
        </row>
        <row r="10868">
          <cell r="K10868" t="str">
            <v>00111102P.2</v>
          </cell>
        </row>
        <row r="10869">
          <cell r="K10869" t="str">
            <v>00111102P.2</v>
          </cell>
        </row>
        <row r="10870">
          <cell r="K10870" t="str">
            <v>00111102P.2</v>
          </cell>
        </row>
        <row r="10871">
          <cell r="K10871" t="str">
            <v>00111102P.2</v>
          </cell>
        </row>
        <row r="10872">
          <cell r="K10872" t="str">
            <v>00111102P.2</v>
          </cell>
        </row>
        <row r="10873">
          <cell r="K10873" t="str">
            <v>00111102P.2</v>
          </cell>
        </row>
        <row r="10874">
          <cell r="K10874" t="str">
            <v>00111102P.2</v>
          </cell>
        </row>
        <row r="10875">
          <cell r="K10875" t="str">
            <v>00111102P.2</v>
          </cell>
        </row>
        <row r="10876">
          <cell r="K10876" t="str">
            <v>00111152P.2</v>
          </cell>
        </row>
        <row r="10877">
          <cell r="K10877" t="str">
            <v>00111152P.2</v>
          </cell>
        </row>
        <row r="10878">
          <cell r="K10878" t="str">
            <v>00111152P.2</v>
          </cell>
        </row>
        <row r="10879">
          <cell r="K10879" t="str">
            <v>00111152P.2</v>
          </cell>
        </row>
        <row r="10880">
          <cell r="K10880" t="str">
            <v>00111143P.2</v>
          </cell>
        </row>
        <row r="10881">
          <cell r="K10881" t="str">
            <v>00111143P.2</v>
          </cell>
        </row>
        <row r="10882">
          <cell r="K10882" t="str">
            <v>00111123P.2</v>
          </cell>
        </row>
        <row r="10883">
          <cell r="K10883" t="str">
            <v>00111123P.2</v>
          </cell>
        </row>
        <row r="10884">
          <cell r="K10884" t="str">
            <v>00111123P.2</v>
          </cell>
        </row>
        <row r="10885">
          <cell r="K10885" t="str">
            <v>00111135P.2</v>
          </cell>
        </row>
        <row r="10886">
          <cell r="K10886" t="str">
            <v>00111135P.2</v>
          </cell>
        </row>
        <row r="10887">
          <cell r="K10887" t="str">
            <v>00111135P.2</v>
          </cell>
        </row>
        <row r="10888">
          <cell r="K10888" t="str">
            <v>00111135P.2</v>
          </cell>
        </row>
        <row r="10889">
          <cell r="K10889" t="str">
            <v>00111135P.2</v>
          </cell>
        </row>
        <row r="10890">
          <cell r="K10890" t="str">
            <v>00111135P.2</v>
          </cell>
        </row>
        <row r="10891">
          <cell r="K10891" t="str">
            <v>00111136P.2</v>
          </cell>
        </row>
        <row r="10892">
          <cell r="K10892" t="str">
            <v>00111136P.2</v>
          </cell>
        </row>
        <row r="10893">
          <cell r="K10893" t="str">
            <v>00111136P.2</v>
          </cell>
        </row>
        <row r="10894">
          <cell r="K10894" t="str">
            <v>00111122P.2</v>
          </cell>
        </row>
        <row r="10895">
          <cell r="K10895" t="str">
            <v>00111122P.2</v>
          </cell>
        </row>
        <row r="10896">
          <cell r="K10896" t="str">
            <v>00111122P.2</v>
          </cell>
        </row>
        <row r="10897">
          <cell r="K10897" t="str">
            <v>00111128P.2</v>
          </cell>
        </row>
        <row r="10898">
          <cell r="K10898" t="str">
            <v>00111128P.2</v>
          </cell>
        </row>
        <row r="10899">
          <cell r="K10899" t="str">
            <v>00111128P.2</v>
          </cell>
        </row>
        <row r="10900">
          <cell r="K10900" t="str">
            <v>00111153P.2</v>
          </cell>
        </row>
        <row r="10901">
          <cell r="K10901" t="str">
            <v>00111153P.2</v>
          </cell>
        </row>
        <row r="10902">
          <cell r="K10902" t="str">
            <v>00111152P.2</v>
          </cell>
        </row>
        <row r="10903">
          <cell r="K10903" t="str">
            <v>00111110P.2</v>
          </cell>
        </row>
        <row r="10904">
          <cell r="K10904" t="str">
            <v>00111110P.2</v>
          </cell>
        </row>
        <row r="10905">
          <cell r="K10905" t="str">
            <v>00111110P.2</v>
          </cell>
        </row>
        <row r="10906">
          <cell r="K10906" t="str">
            <v>00111118P.2</v>
          </cell>
        </row>
        <row r="10907">
          <cell r="K10907" t="str">
            <v>00111118P.2</v>
          </cell>
        </row>
        <row r="10908">
          <cell r="K10908" t="str">
            <v>00111118P.2</v>
          </cell>
        </row>
        <row r="10909">
          <cell r="K10909" t="str">
            <v>00111118P.2</v>
          </cell>
        </row>
        <row r="10910">
          <cell r="K10910" t="str">
            <v>00111118P.2</v>
          </cell>
        </row>
        <row r="10911">
          <cell r="K10911" t="str">
            <v>00111126P.2</v>
          </cell>
        </row>
        <row r="10912">
          <cell r="K10912" t="str">
            <v>00111126P.2</v>
          </cell>
        </row>
        <row r="10913">
          <cell r="K10913" t="str">
            <v>00111126P.2</v>
          </cell>
        </row>
        <row r="10914">
          <cell r="K10914" t="str">
            <v>00111126P.2</v>
          </cell>
        </row>
        <row r="10915">
          <cell r="K10915" t="str">
            <v>00111126P.2</v>
          </cell>
        </row>
        <row r="10916">
          <cell r="K10916" t="str">
            <v>00111134P.2</v>
          </cell>
        </row>
        <row r="10917">
          <cell r="K10917" t="str">
            <v>00111134P.2</v>
          </cell>
        </row>
        <row r="10918">
          <cell r="K10918" t="str">
            <v>00111134P.2</v>
          </cell>
        </row>
        <row r="10919">
          <cell r="K10919" t="str">
            <v>00111134P.2</v>
          </cell>
        </row>
        <row r="10920">
          <cell r="K10920" t="str">
            <v>00111134P.2</v>
          </cell>
        </row>
        <row r="10921">
          <cell r="K10921" t="str">
            <v>00111134P.2</v>
          </cell>
        </row>
        <row r="10922">
          <cell r="K10922" t="str">
            <v>00111134P.2</v>
          </cell>
        </row>
        <row r="10923">
          <cell r="K10923" t="str">
            <v>00111143P.2</v>
          </cell>
        </row>
        <row r="10924">
          <cell r="K10924" t="str">
            <v>00111143P.2</v>
          </cell>
        </row>
        <row r="10925">
          <cell r="K10925" t="str">
            <v>00111143P.2</v>
          </cell>
        </row>
        <row r="10926">
          <cell r="K10926" t="str">
            <v>00111143P.2</v>
          </cell>
        </row>
        <row r="10927">
          <cell r="K10927" t="str">
            <v>00111145P.2</v>
          </cell>
        </row>
        <row r="10928">
          <cell r="K10928" t="str">
            <v>00111145P.2</v>
          </cell>
        </row>
        <row r="10929">
          <cell r="K10929" t="str">
            <v>00111145P.2</v>
          </cell>
        </row>
        <row r="10930">
          <cell r="K10930" t="str">
            <v>00111145P.2</v>
          </cell>
        </row>
        <row r="10931">
          <cell r="K10931" t="str">
            <v>00111145P.2</v>
          </cell>
        </row>
        <row r="10932">
          <cell r="K10932" t="str">
            <v>00111145P.2</v>
          </cell>
        </row>
        <row r="10933">
          <cell r="K10933" t="str">
            <v>00111145P.2</v>
          </cell>
        </row>
        <row r="10934">
          <cell r="K10934" t="str">
            <v>00111145P.2</v>
          </cell>
        </row>
        <row r="10935">
          <cell r="K10935" t="str">
            <v>00111145P.2</v>
          </cell>
        </row>
        <row r="10936">
          <cell r="K10936" t="str">
            <v>00111145P.2</v>
          </cell>
        </row>
        <row r="10937">
          <cell r="K10937" t="str">
            <v>00111145P.2</v>
          </cell>
        </row>
        <row r="10938">
          <cell r="K10938" t="str">
            <v>00111145P.2</v>
          </cell>
        </row>
        <row r="10939">
          <cell r="K10939" t="str">
            <v>00111145P.2</v>
          </cell>
        </row>
        <row r="10940">
          <cell r="K10940" t="str">
            <v>00111145P.2</v>
          </cell>
        </row>
        <row r="10941">
          <cell r="K10941" t="str">
            <v>00111145P.2</v>
          </cell>
        </row>
        <row r="10942">
          <cell r="K10942" t="str">
            <v>00111145P.2</v>
          </cell>
        </row>
        <row r="10943">
          <cell r="K10943" t="str">
            <v>00111145P.2</v>
          </cell>
        </row>
        <row r="10944">
          <cell r="K10944" t="str">
            <v>00111145P.2</v>
          </cell>
        </row>
        <row r="10945">
          <cell r="K10945" t="str">
            <v>00111145P.2</v>
          </cell>
        </row>
        <row r="10946">
          <cell r="K10946" t="str">
            <v>00111145P.2</v>
          </cell>
        </row>
        <row r="10947">
          <cell r="K10947" t="str">
            <v>00111145P.2</v>
          </cell>
        </row>
        <row r="10948">
          <cell r="K10948" t="str">
            <v>00111145P.2</v>
          </cell>
        </row>
        <row r="10949">
          <cell r="K10949" t="str">
            <v>00111145P.2</v>
          </cell>
        </row>
        <row r="10950">
          <cell r="K10950" t="str">
            <v>00111145P.2</v>
          </cell>
        </row>
        <row r="10951">
          <cell r="K10951" t="str">
            <v>00111145P.2</v>
          </cell>
        </row>
        <row r="10952">
          <cell r="K10952" t="str">
            <v>00111145P.2</v>
          </cell>
        </row>
        <row r="10953">
          <cell r="K10953" t="str">
            <v>00111145P.2</v>
          </cell>
        </row>
        <row r="10954">
          <cell r="K10954" t="str">
            <v>00111145P.2</v>
          </cell>
        </row>
        <row r="10955">
          <cell r="K10955" t="str">
            <v>00111148P.2</v>
          </cell>
        </row>
        <row r="10956">
          <cell r="K10956" t="str">
            <v>00111148P.2</v>
          </cell>
        </row>
        <row r="10957">
          <cell r="K10957" t="str">
            <v>00111148P.2</v>
          </cell>
        </row>
        <row r="10958">
          <cell r="K10958" t="str">
            <v>00111148P.2</v>
          </cell>
        </row>
        <row r="10959">
          <cell r="K10959" t="str">
            <v>00111148P.2</v>
          </cell>
        </row>
        <row r="10960">
          <cell r="K10960" t="str">
            <v>00111148P.2</v>
          </cell>
        </row>
        <row r="10961">
          <cell r="K10961" t="str">
            <v>00111148P.2</v>
          </cell>
        </row>
        <row r="10962">
          <cell r="K10962" t="str">
            <v>00111149P.2</v>
          </cell>
        </row>
        <row r="10963">
          <cell r="K10963" t="str">
            <v>00111149P.2</v>
          </cell>
        </row>
        <row r="10964">
          <cell r="K10964" t="str">
            <v>00111150P.2</v>
          </cell>
        </row>
        <row r="10965">
          <cell r="K10965" t="str">
            <v>00111150P.2</v>
          </cell>
        </row>
        <row r="10966">
          <cell r="K10966" t="str">
            <v>00111150P.2</v>
          </cell>
        </row>
        <row r="10967">
          <cell r="K10967" t="str">
            <v>00111150P.2</v>
          </cell>
        </row>
        <row r="10968">
          <cell r="K10968" t="str">
            <v>00111150P.2</v>
          </cell>
        </row>
        <row r="10969">
          <cell r="K10969" t="str">
            <v>00111150P.2</v>
          </cell>
        </row>
        <row r="10970">
          <cell r="K10970" t="str">
            <v>00111150P.2</v>
          </cell>
        </row>
        <row r="10971">
          <cell r="K10971" t="str">
            <v>00111157P.2</v>
          </cell>
        </row>
        <row r="10972">
          <cell r="K10972" t="str">
            <v>00111157P.2</v>
          </cell>
        </row>
        <row r="10973">
          <cell r="K10973" t="str">
            <v>00111157P.2</v>
          </cell>
        </row>
        <row r="10974">
          <cell r="K10974" t="str">
            <v>00111157P.2</v>
          </cell>
        </row>
        <row r="10975">
          <cell r="K10975" t="str">
            <v>00111157P.2</v>
          </cell>
        </row>
        <row r="10976">
          <cell r="K10976" t="str">
            <v>00111157P.2</v>
          </cell>
        </row>
        <row r="10977">
          <cell r="K10977" t="str">
            <v>00111157P.2</v>
          </cell>
        </row>
        <row r="10978">
          <cell r="K10978" t="str">
            <v>00111159P.2</v>
          </cell>
        </row>
        <row r="10979">
          <cell r="K10979" t="str">
            <v>00111159P.2</v>
          </cell>
        </row>
        <row r="10980">
          <cell r="K10980" t="str">
            <v>00111159P.2</v>
          </cell>
        </row>
        <row r="10981">
          <cell r="K10981" t="str">
            <v>00111159P.2</v>
          </cell>
        </row>
        <row r="10982">
          <cell r="K10982" t="str">
            <v>00111159P.2</v>
          </cell>
        </row>
        <row r="10983">
          <cell r="K10983" t="str">
            <v>00111159P.2</v>
          </cell>
        </row>
        <row r="10984">
          <cell r="K10984" t="str">
            <v>00111159P.2</v>
          </cell>
        </row>
        <row r="10985">
          <cell r="K10985" t="str">
            <v>00111159P.2</v>
          </cell>
        </row>
        <row r="10986">
          <cell r="K10986" t="str">
            <v>00111159P.2</v>
          </cell>
        </row>
        <row r="10987">
          <cell r="K10987" t="str">
            <v>00111107P.2</v>
          </cell>
        </row>
        <row r="10988">
          <cell r="K10988" t="str">
            <v>00111107P.2</v>
          </cell>
        </row>
        <row r="10989">
          <cell r="K10989" t="str">
            <v>00111107P.2</v>
          </cell>
        </row>
        <row r="10990">
          <cell r="K10990" t="str">
            <v>00111107P.2</v>
          </cell>
        </row>
        <row r="10991">
          <cell r="K10991" t="str">
            <v>00111107P.2</v>
          </cell>
        </row>
        <row r="10992">
          <cell r="K10992" t="str">
            <v>00111144P.2</v>
          </cell>
        </row>
        <row r="10993">
          <cell r="K10993" t="str">
            <v>00111144P.2</v>
          </cell>
        </row>
        <row r="10994">
          <cell r="K10994" t="str">
            <v>00111144P.2</v>
          </cell>
        </row>
        <row r="10995">
          <cell r="K10995" t="str">
            <v>00111144P.2</v>
          </cell>
        </row>
        <row r="10996">
          <cell r="K10996" t="str">
            <v>00111153P.2</v>
          </cell>
        </row>
        <row r="10997">
          <cell r="K10997" t="str">
            <v>00111126P.2</v>
          </cell>
        </row>
        <row r="10998">
          <cell r="K10998" t="str">
            <v>00111126P.2</v>
          </cell>
        </row>
        <row r="10999">
          <cell r="K10999" t="str">
            <v>00111126P.2</v>
          </cell>
        </row>
        <row r="11000">
          <cell r="K11000" t="str">
            <v>00111126P.2</v>
          </cell>
        </row>
        <row r="11001">
          <cell r="K11001" t="str">
            <v>00111126P.2</v>
          </cell>
        </row>
        <row r="11002">
          <cell r="K11002" t="str">
            <v>00111126P.2</v>
          </cell>
        </row>
        <row r="11003">
          <cell r="K11003" t="str">
            <v>00111160P.2</v>
          </cell>
        </row>
        <row r="11004">
          <cell r="K11004" t="str">
            <v>00111160P.2</v>
          </cell>
        </row>
        <row r="11005">
          <cell r="K11005" t="str">
            <v>00111160P.2</v>
          </cell>
        </row>
        <row r="11006">
          <cell r="K11006" t="str">
            <v>00111160P.2</v>
          </cell>
        </row>
        <row r="11007">
          <cell r="K11007" t="str">
            <v>00111160P.2</v>
          </cell>
        </row>
        <row r="11008">
          <cell r="K11008" t="str">
            <v>00111160P.2</v>
          </cell>
        </row>
        <row r="11009">
          <cell r="K11009" t="str">
            <v>00111160P.2</v>
          </cell>
        </row>
        <row r="11010">
          <cell r="K11010" t="str">
            <v>00111160P.2</v>
          </cell>
        </row>
        <row r="11011">
          <cell r="K11011" t="str">
            <v>00111160P.2</v>
          </cell>
        </row>
        <row r="11012">
          <cell r="K11012" t="str">
            <v>00111160P.2</v>
          </cell>
        </row>
        <row r="11013">
          <cell r="K11013" t="str">
            <v>00111160P.2</v>
          </cell>
        </row>
        <row r="11014">
          <cell r="K11014" t="str">
            <v>00111160P.2</v>
          </cell>
        </row>
        <row r="11015">
          <cell r="K11015" t="str">
            <v>00111160P.2</v>
          </cell>
        </row>
        <row r="11016">
          <cell r="K11016" t="str">
            <v>00111160P.2</v>
          </cell>
        </row>
        <row r="11017">
          <cell r="K11017" t="str">
            <v>00111160P.2</v>
          </cell>
        </row>
        <row r="11018">
          <cell r="K11018" t="str">
            <v>00111160P.2</v>
          </cell>
        </row>
        <row r="11019">
          <cell r="K11019" t="str">
            <v>00111160P.2</v>
          </cell>
        </row>
        <row r="11020">
          <cell r="K11020" t="str">
            <v>00111160P.2</v>
          </cell>
        </row>
        <row r="11021">
          <cell r="K11021" t="str">
            <v>00111160P.2</v>
          </cell>
        </row>
        <row r="11022">
          <cell r="K11022" t="str">
            <v>00111160P.2</v>
          </cell>
        </row>
        <row r="11023">
          <cell r="K11023" t="str">
            <v>00111160P.2</v>
          </cell>
        </row>
        <row r="11024">
          <cell r="K11024" t="str">
            <v>00111160P.2</v>
          </cell>
        </row>
        <row r="11025">
          <cell r="K11025" t="str">
            <v>00111160P.2</v>
          </cell>
        </row>
        <row r="11026">
          <cell r="K11026" t="str">
            <v>00111160P.2</v>
          </cell>
        </row>
        <row r="11027">
          <cell r="K11027" t="str">
            <v>00111160P.2</v>
          </cell>
        </row>
        <row r="11028">
          <cell r="K11028" t="str">
            <v>00111160P.2</v>
          </cell>
        </row>
        <row r="11029">
          <cell r="K11029" t="str">
            <v>00111159P.2</v>
          </cell>
        </row>
        <row r="11030">
          <cell r="K11030" t="str">
            <v>00111159P.2</v>
          </cell>
        </row>
        <row r="11031">
          <cell r="K11031" t="str">
            <v>00111159P.2</v>
          </cell>
        </row>
        <row r="11032">
          <cell r="K11032" t="str">
            <v>00111159P.2</v>
          </cell>
        </row>
        <row r="11033">
          <cell r="K11033" t="str">
            <v>00111159P.2</v>
          </cell>
        </row>
        <row r="11034">
          <cell r="K11034" t="str">
            <v>00111159P.2</v>
          </cell>
        </row>
        <row r="11035">
          <cell r="K11035" t="str">
            <v>00111159P.2</v>
          </cell>
        </row>
        <row r="11036">
          <cell r="K11036" t="str">
            <v>00111159P.2</v>
          </cell>
        </row>
        <row r="11037">
          <cell r="K11037" t="str">
            <v>00111110P.2</v>
          </cell>
        </row>
        <row r="11038">
          <cell r="K11038" t="str">
            <v>00111110P.2</v>
          </cell>
        </row>
        <row r="11039">
          <cell r="K11039" t="str">
            <v>00111113P.2</v>
          </cell>
        </row>
        <row r="11040">
          <cell r="K11040" t="str">
            <v>00111117P.2</v>
          </cell>
        </row>
        <row r="11041">
          <cell r="K11041" t="str">
            <v>00111112P.2</v>
          </cell>
        </row>
        <row r="11042">
          <cell r="K11042" t="str">
            <v>00111113P.2</v>
          </cell>
        </row>
        <row r="11043">
          <cell r="K11043" t="str">
            <v>00111114P.2</v>
          </cell>
        </row>
        <row r="11044">
          <cell r="K11044" t="str">
            <v>00111118P.2</v>
          </cell>
        </row>
        <row r="11045">
          <cell r="K11045" t="str">
            <v>00111119P.2</v>
          </cell>
        </row>
        <row r="11046">
          <cell r="K11046" t="str">
            <v>00111119P.2</v>
          </cell>
        </row>
        <row r="11047">
          <cell r="K11047" t="str">
            <v>00111120P.2</v>
          </cell>
        </row>
        <row r="11048">
          <cell r="K11048" t="str">
            <v>00111123P.2</v>
          </cell>
        </row>
        <row r="11049">
          <cell r="K11049" t="str">
            <v>00111126P.2</v>
          </cell>
        </row>
        <row r="11050">
          <cell r="K11050" t="str">
            <v>00111127P.2</v>
          </cell>
        </row>
        <row r="11051">
          <cell r="K11051" t="str">
            <v>00111127P.2</v>
          </cell>
        </row>
        <row r="11052">
          <cell r="K11052" t="str">
            <v>00111129P.2</v>
          </cell>
        </row>
        <row r="11053">
          <cell r="K11053" t="str">
            <v>00111129P.2</v>
          </cell>
        </row>
        <row r="11054">
          <cell r="K11054" t="str">
            <v>00111131P.2</v>
          </cell>
        </row>
        <row r="11055">
          <cell r="K11055" t="str">
            <v>00111134P.2</v>
          </cell>
        </row>
        <row r="11056">
          <cell r="K11056" t="str">
            <v>00111135P.2</v>
          </cell>
        </row>
        <row r="11057">
          <cell r="K11057" t="str">
            <v>00111110P.2</v>
          </cell>
        </row>
        <row r="11058">
          <cell r="K11058" t="str">
            <v>00111113P.2</v>
          </cell>
        </row>
        <row r="11059">
          <cell r="K11059" t="str">
            <v>00111123P.2</v>
          </cell>
        </row>
        <row r="11060">
          <cell r="K11060" t="str">
            <v>00111126P.2</v>
          </cell>
        </row>
        <row r="11061">
          <cell r="K11061" t="str">
            <v>00111128P.2</v>
          </cell>
        </row>
        <row r="11062">
          <cell r="K11062" t="str">
            <v>00111132P.2</v>
          </cell>
        </row>
        <row r="11063">
          <cell r="K11063" t="str">
            <v>00111113P.2</v>
          </cell>
        </row>
        <row r="11064">
          <cell r="K11064" t="str">
            <v>00111116P.2</v>
          </cell>
        </row>
        <row r="11065">
          <cell r="K11065" t="str">
            <v>00111117P.2</v>
          </cell>
        </row>
        <row r="11066">
          <cell r="K11066" t="str">
            <v>00111117P.2</v>
          </cell>
        </row>
        <row r="11067">
          <cell r="K11067" t="str">
            <v>00111118P.2</v>
          </cell>
        </row>
        <row r="11068">
          <cell r="K11068" t="str">
            <v>00111126P.2</v>
          </cell>
        </row>
        <row r="11069">
          <cell r="K11069" t="str">
            <v>00111126P.2</v>
          </cell>
        </row>
        <row r="11070">
          <cell r="K11070" t="str">
            <v>00111129P.2</v>
          </cell>
        </row>
        <row r="11071">
          <cell r="K11071" t="str">
            <v>00111130P.2</v>
          </cell>
        </row>
        <row r="11072">
          <cell r="K11072" t="str">
            <v>00111136P.2</v>
          </cell>
        </row>
        <row r="11073">
          <cell r="K11073" t="str">
            <v>00111136P.2</v>
          </cell>
        </row>
        <row r="11074">
          <cell r="K11074" t="str">
            <v>00111123P.2</v>
          </cell>
        </row>
        <row r="11075">
          <cell r="K11075" t="str">
            <v>00111133P.2</v>
          </cell>
        </row>
        <row r="11076">
          <cell r="K11076" t="str">
            <v>00111110P.2</v>
          </cell>
        </row>
        <row r="11077">
          <cell r="K11077" t="str">
            <v>00111111P.2</v>
          </cell>
        </row>
        <row r="11078">
          <cell r="K11078" t="str">
            <v>00111113P.2</v>
          </cell>
        </row>
        <row r="11079">
          <cell r="K11079" t="str">
            <v>00111126P.2</v>
          </cell>
        </row>
        <row r="11080">
          <cell r="K11080" t="str">
            <v>00111127P.2</v>
          </cell>
        </row>
        <row r="11081">
          <cell r="K11081" t="str">
            <v>00111132P.2</v>
          </cell>
        </row>
        <row r="11082">
          <cell r="K11082" t="str">
            <v>00111121P.2</v>
          </cell>
        </row>
        <row r="11083">
          <cell r="K11083" t="str">
            <v>00111123P.2</v>
          </cell>
        </row>
        <row r="11084">
          <cell r="K11084" t="str">
            <v>00111130P.2</v>
          </cell>
        </row>
        <row r="11085">
          <cell r="K11085" t="str">
            <v>00111115P.2</v>
          </cell>
        </row>
        <row r="11086">
          <cell r="K11086" t="str">
            <v>00111116P.2</v>
          </cell>
        </row>
        <row r="11087">
          <cell r="K11087" t="str">
            <v>00111118P.2</v>
          </cell>
        </row>
        <row r="11088">
          <cell r="K11088" t="str">
            <v>00111118P.2</v>
          </cell>
        </row>
        <row r="11089">
          <cell r="K11089" t="str">
            <v>00111119P.2</v>
          </cell>
        </row>
        <row r="11090">
          <cell r="K11090" t="str">
            <v>00111120P.2</v>
          </cell>
        </row>
        <row r="11091">
          <cell r="K11091" t="str">
            <v>00111121P.2</v>
          </cell>
        </row>
        <row r="11092">
          <cell r="K11092" t="str">
            <v>00111121P.2</v>
          </cell>
        </row>
        <row r="11093">
          <cell r="K11093" t="str">
            <v>00111124P.2</v>
          </cell>
        </row>
        <row r="11094">
          <cell r="K11094" t="str">
            <v>00111127P.2</v>
          </cell>
        </row>
        <row r="11095">
          <cell r="K11095" t="str">
            <v>00111129P.2</v>
          </cell>
        </row>
        <row r="11096">
          <cell r="K11096" t="str">
            <v>00111131P.2</v>
          </cell>
        </row>
        <row r="11097">
          <cell r="K11097" t="str">
            <v>00111132P.2</v>
          </cell>
        </row>
        <row r="11098">
          <cell r="K11098" t="str">
            <v>00111110P.2</v>
          </cell>
        </row>
        <row r="11099">
          <cell r="K11099" t="str">
            <v>00111117P.2</v>
          </cell>
        </row>
        <row r="11100">
          <cell r="K11100" t="str">
            <v>00111118P.2</v>
          </cell>
        </row>
        <row r="11101">
          <cell r="K11101" t="str">
            <v>00111120P.2</v>
          </cell>
        </row>
        <row r="11102">
          <cell r="K11102" t="str">
            <v>00111129P.2</v>
          </cell>
        </row>
        <row r="11103">
          <cell r="K11103" t="str">
            <v>00111129P.2</v>
          </cell>
        </row>
        <row r="11104">
          <cell r="K11104" t="str">
            <v>00111132P.2</v>
          </cell>
        </row>
        <row r="11105">
          <cell r="K11105" t="str">
            <v>00111116P.2</v>
          </cell>
        </row>
        <row r="11106">
          <cell r="K11106" t="str">
            <v>00111118P.2</v>
          </cell>
        </row>
        <row r="11107">
          <cell r="K11107" t="str">
            <v>00111112P.2</v>
          </cell>
        </row>
        <row r="11108">
          <cell r="K11108" t="str">
            <v>00111113P.2</v>
          </cell>
        </row>
        <row r="11109">
          <cell r="K11109" t="str">
            <v>00111114P.2</v>
          </cell>
        </row>
        <row r="11110">
          <cell r="K11110" t="str">
            <v>00111122P.2</v>
          </cell>
        </row>
        <row r="11111">
          <cell r="K11111" t="str">
            <v>00111127P.2</v>
          </cell>
        </row>
        <row r="11112">
          <cell r="K11112" t="str">
            <v>00111127P.2</v>
          </cell>
        </row>
        <row r="11113">
          <cell r="K11113" t="str">
            <v>00111133P.2</v>
          </cell>
        </row>
        <row r="11114">
          <cell r="K11114" t="str">
            <v>00111121P.2</v>
          </cell>
        </row>
        <row r="11115">
          <cell r="K11115" t="str">
            <v>00111125P.2</v>
          </cell>
        </row>
        <row r="11116">
          <cell r="K11116" t="str">
            <v>00111113P.2</v>
          </cell>
        </row>
        <row r="11117">
          <cell r="K11117" t="str">
            <v>00111116P.2</v>
          </cell>
        </row>
        <row r="11118">
          <cell r="K11118" t="str">
            <v>00111120P.2</v>
          </cell>
        </row>
        <row r="11119">
          <cell r="K11119" t="str">
            <v>00111120P.2</v>
          </cell>
        </row>
        <row r="11120">
          <cell r="K11120" t="str">
            <v>00111128P.2</v>
          </cell>
        </row>
        <row r="11121">
          <cell r="K11121" t="str">
            <v>00111132P.2</v>
          </cell>
        </row>
        <row r="11122">
          <cell r="K11122" t="str">
            <v>00111136P.2</v>
          </cell>
        </row>
        <row r="11123">
          <cell r="K11123" t="str">
            <v>00111136P.2</v>
          </cell>
        </row>
        <row r="11124">
          <cell r="K11124" t="str">
            <v>00111129P.2</v>
          </cell>
        </row>
        <row r="11125">
          <cell r="K11125" t="str">
            <v>00111112P.2</v>
          </cell>
        </row>
        <row r="11126">
          <cell r="K11126" t="str">
            <v>00111123P.2</v>
          </cell>
        </row>
        <row r="11127">
          <cell r="K11127" t="str">
            <v>00111113P.2</v>
          </cell>
        </row>
        <row r="11128">
          <cell r="K11128" t="str">
            <v>00111115P.2</v>
          </cell>
        </row>
        <row r="11129">
          <cell r="K11129" t="str">
            <v>00111123P.2</v>
          </cell>
        </row>
        <row r="11130">
          <cell r="K11130" t="str">
            <v>00111126P.2</v>
          </cell>
        </row>
        <row r="11131">
          <cell r="K11131" t="str">
            <v>00111121P.2</v>
          </cell>
        </row>
        <row r="11132">
          <cell r="K11132" t="str">
            <v>00111123P.2</v>
          </cell>
        </row>
        <row r="11133">
          <cell r="K11133" t="str">
            <v>00111123P.2</v>
          </cell>
        </row>
        <row r="11134">
          <cell r="K11134" t="str">
            <v>00111130P.2</v>
          </cell>
        </row>
        <row r="11135">
          <cell r="K11135" t="str">
            <v>00111114P.2</v>
          </cell>
        </row>
        <row r="11136">
          <cell r="K11136" t="str">
            <v>00111119P.2</v>
          </cell>
        </row>
        <row r="11137">
          <cell r="K11137" t="str">
            <v>00111135P.2</v>
          </cell>
        </row>
        <row r="11138">
          <cell r="K11138" t="str">
            <v>00111110P.2</v>
          </cell>
        </row>
        <row r="11139">
          <cell r="K11139" t="str">
            <v>00111116P.2</v>
          </cell>
        </row>
        <row r="11140">
          <cell r="K11140" t="str">
            <v>00111116P.2</v>
          </cell>
        </row>
        <row r="11141">
          <cell r="K11141" t="str">
            <v>00111121P.2</v>
          </cell>
        </row>
        <row r="11142">
          <cell r="K11142" t="str">
            <v>00111124P.2</v>
          </cell>
        </row>
        <row r="11143">
          <cell r="K11143" t="str">
            <v>00111135P.2</v>
          </cell>
        </row>
        <row r="11144">
          <cell r="K11144" t="str">
            <v>00111120P.2</v>
          </cell>
        </row>
        <row r="11145">
          <cell r="K11145" t="str">
            <v>00111133P.2</v>
          </cell>
        </row>
        <row r="11146">
          <cell r="K11146" t="str">
            <v>00111116P.2</v>
          </cell>
        </row>
        <row r="11147">
          <cell r="K11147" t="str">
            <v>00111127P.2</v>
          </cell>
        </row>
        <row r="11148">
          <cell r="K11148" t="str">
            <v>00111130P.2</v>
          </cell>
        </row>
        <row r="11149">
          <cell r="K11149" t="str">
            <v>00111123P.2</v>
          </cell>
        </row>
        <row r="11150">
          <cell r="K11150" t="str">
            <v>00111136P.2</v>
          </cell>
        </row>
        <row r="11151">
          <cell r="K11151" t="str">
            <v>00111115P.2</v>
          </cell>
        </row>
        <row r="11152">
          <cell r="K11152" t="str">
            <v>00111118P.2</v>
          </cell>
        </row>
        <row r="11153">
          <cell r="K11153" t="str">
            <v>00111132P.2</v>
          </cell>
        </row>
        <row r="11154">
          <cell r="K11154" t="str">
            <v>00111135P.2</v>
          </cell>
        </row>
        <row r="11155">
          <cell r="K11155" t="str">
            <v>00111110P.2</v>
          </cell>
        </row>
        <row r="11156">
          <cell r="K11156" t="str">
            <v>00111111P.2</v>
          </cell>
        </row>
        <row r="11157">
          <cell r="K11157" t="str">
            <v>00111111P.2</v>
          </cell>
        </row>
        <row r="11158">
          <cell r="K11158" t="str">
            <v>00111120P.2</v>
          </cell>
        </row>
        <row r="11159">
          <cell r="K11159" t="str">
            <v>00111128P.2</v>
          </cell>
        </row>
        <row r="11160">
          <cell r="K11160" t="str">
            <v>00111129P.2</v>
          </cell>
        </row>
        <row r="11161">
          <cell r="K11161" t="str">
            <v>00111135P.2</v>
          </cell>
        </row>
        <row r="11162">
          <cell r="K11162" t="str">
            <v>00111136P.2</v>
          </cell>
        </row>
        <row r="11163">
          <cell r="K11163" t="str">
            <v>00111130P.2</v>
          </cell>
        </row>
        <row r="11164">
          <cell r="K11164" t="str">
            <v>00111133P.2</v>
          </cell>
        </row>
        <row r="11165">
          <cell r="K11165" t="str">
            <v>00111136P.2</v>
          </cell>
        </row>
        <row r="11166">
          <cell r="K11166" t="str">
            <v>00111113P.2</v>
          </cell>
        </row>
        <row r="11167">
          <cell r="K11167" t="str">
            <v>00111114P.2</v>
          </cell>
        </row>
        <row r="11168">
          <cell r="K11168" t="str">
            <v>00111115P.2</v>
          </cell>
        </row>
        <row r="11169">
          <cell r="K11169" t="str">
            <v>00111127P.2</v>
          </cell>
        </row>
        <row r="11170">
          <cell r="K11170" t="str">
            <v>00111132P.2</v>
          </cell>
        </row>
        <row r="11171">
          <cell r="K11171" t="str">
            <v>00111112P.2</v>
          </cell>
        </row>
        <row r="11172">
          <cell r="K11172" t="str">
            <v>00111112P.2</v>
          </cell>
        </row>
        <row r="11173">
          <cell r="K11173" t="str">
            <v>00111114P.2</v>
          </cell>
        </row>
        <row r="11174">
          <cell r="K11174" t="str">
            <v>00111126P.2</v>
          </cell>
        </row>
        <row r="11175">
          <cell r="K11175" t="str">
            <v>00111135P.2</v>
          </cell>
        </row>
        <row r="11176">
          <cell r="K11176" t="str">
            <v>00111131P.2</v>
          </cell>
        </row>
        <row r="11177">
          <cell r="K11177" t="str">
            <v>00111110P.2</v>
          </cell>
        </row>
        <row r="11178">
          <cell r="K11178" t="str">
            <v>00111120P.2</v>
          </cell>
        </row>
        <row r="11179">
          <cell r="K11179" t="str">
            <v>00111125P.2</v>
          </cell>
        </row>
        <row r="11180">
          <cell r="K11180" t="str">
            <v>00111126P.2</v>
          </cell>
        </row>
        <row r="11181">
          <cell r="K11181" t="str">
            <v>00111115P.2</v>
          </cell>
        </row>
        <row r="11182">
          <cell r="K11182" t="str">
            <v>00111126P.2</v>
          </cell>
        </row>
        <row r="11183">
          <cell r="K11183" t="str">
            <v>00111128P.2</v>
          </cell>
        </row>
        <row r="11184">
          <cell r="K11184" t="str">
            <v>00111132P.2</v>
          </cell>
        </row>
        <row r="11185">
          <cell r="K11185" t="str">
            <v>00111134P.2</v>
          </cell>
        </row>
        <row r="11186">
          <cell r="K11186" t="str">
            <v>00111135P.2</v>
          </cell>
        </row>
        <row r="11187">
          <cell r="K11187" t="str">
            <v>00111117P.2</v>
          </cell>
        </row>
        <row r="11188">
          <cell r="K11188" t="str">
            <v>00111124P.2</v>
          </cell>
        </row>
        <row r="11189">
          <cell r="K11189" t="str">
            <v>00111126P.2</v>
          </cell>
        </row>
        <row r="11190">
          <cell r="K11190" t="str">
            <v>00111134P.2</v>
          </cell>
        </row>
        <row r="11191">
          <cell r="K11191" t="str">
            <v>00111121P.2</v>
          </cell>
        </row>
        <row r="11192">
          <cell r="K11192" t="str">
            <v>00111117P.2</v>
          </cell>
        </row>
        <row r="11193">
          <cell r="K11193" t="str">
            <v>00111135P.2</v>
          </cell>
        </row>
        <row r="11194">
          <cell r="K11194" t="str">
            <v>00111117P.2</v>
          </cell>
        </row>
        <row r="11195">
          <cell r="K11195" t="str">
            <v>00111130P.2</v>
          </cell>
        </row>
        <row r="11196">
          <cell r="K11196" t="str">
            <v>00111133P.2</v>
          </cell>
        </row>
        <row r="11197">
          <cell r="K11197" t="str">
            <v>00111130P.2</v>
          </cell>
        </row>
        <row r="11198">
          <cell r="K11198" t="str">
            <v>00111114P.2</v>
          </cell>
        </row>
        <row r="11199">
          <cell r="K11199" t="str">
            <v>00111126P.2</v>
          </cell>
        </row>
        <row r="11200">
          <cell r="K11200" t="str">
            <v>00111128P.2</v>
          </cell>
        </row>
        <row r="11201">
          <cell r="K11201" t="str">
            <v>00111136P.2</v>
          </cell>
        </row>
        <row r="11202">
          <cell r="K11202" t="str">
            <v>00111115P.2</v>
          </cell>
        </row>
        <row r="11203">
          <cell r="K11203" t="str">
            <v>00111133P.2</v>
          </cell>
        </row>
        <row r="11204">
          <cell r="K11204" t="str">
            <v>00111115P.2</v>
          </cell>
        </row>
        <row r="11205">
          <cell r="K11205" t="str">
            <v>00111118P.2</v>
          </cell>
        </row>
        <row r="11206">
          <cell r="K11206" t="str">
            <v>00111133P.2</v>
          </cell>
        </row>
        <row r="11207">
          <cell r="K11207" t="str">
            <v>00111114P.2</v>
          </cell>
        </row>
        <row r="11208">
          <cell r="K11208" t="str">
            <v>00111121P.2</v>
          </cell>
        </row>
        <row r="11209">
          <cell r="K11209" t="str">
            <v>00111126P.2</v>
          </cell>
        </row>
        <row r="11210">
          <cell r="K11210" t="str">
            <v>00111126P.2</v>
          </cell>
        </row>
        <row r="11211">
          <cell r="K11211" t="str">
            <v>00111133P.2</v>
          </cell>
        </row>
        <row r="11212">
          <cell r="K11212" t="str">
            <v>00111111P.2</v>
          </cell>
        </row>
        <row r="11213">
          <cell r="K11213" t="str">
            <v>00111130P.2</v>
          </cell>
        </row>
        <row r="11214">
          <cell r="K11214" t="str">
            <v>00111132P.2</v>
          </cell>
        </row>
        <row r="11215">
          <cell r="K11215" t="str">
            <v>00111133P.2</v>
          </cell>
        </row>
        <row r="11216">
          <cell r="K11216" t="str">
            <v>00111110P.2</v>
          </cell>
        </row>
        <row r="11217">
          <cell r="K11217" t="str">
            <v>00111112P.2</v>
          </cell>
        </row>
        <row r="11218">
          <cell r="K11218" t="str">
            <v>00111117P.2</v>
          </cell>
        </row>
        <row r="11219">
          <cell r="K11219" t="str">
            <v>00111122P.2</v>
          </cell>
        </row>
        <row r="11220">
          <cell r="K11220" t="str">
            <v>00111123P.2</v>
          </cell>
        </row>
        <row r="11221">
          <cell r="K11221" t="str">
            <v>00111127P.2</v>
          </cell>
        </row>
        <row r="11222">
          <cell r="K11222" t="str">
            <v>00111131P.2</v>
          </cell>
        </row>
        <row r="11223">
          <cell r="K11223" t="str">
            <v>00111127P.2</v>
          </cell>
        </row>
        <row r="11224">
          <cell r="K11224" t="str">
            <v>00111131P.2</v>
          </cell>
        </row>
        <row r="11225">
          <cell r="K11225" t="str">
            <v>00111129P.2</v>
          </cell>
        </row>
        <row r="11226">
          <cell r="K11226" t="str">
            <v>00111110P.2</v>
          </cell>
        </row>
        <row r="11227">
          <cell r="K11227" t="str">
            <v>00111114P.2</v>
          </cell>
        </row>
        <row r="11228">
          <cell r="K11228" t="str">
            <v>00111132P.2</v>
          </cell>
        </row>
        <row r="11229">
          <cell r="K11229" t="str">
            <v>00111136P.2</v>
          </cell>
        </row>
        <row r="11230">
          <cell r="K11230" t="str">
            <v>00111129P.2</v>
          </cell>
        </row>
        <row r="11231">
          <cell r="K11231" t="str">
            <v>00111112P.2</v>
          </cell>
        </row>
        <row r="11232">
          <cell r="K11232" t="str">
            <v>00111117P.2</v>
          </cell>
        </row>
        <row r="11233">
          <cell r="K11233" t="str">
            <v>00111112P.2</v>
          </cell>
        </row>
        <row r="11234">
          <cell r="K11234" t="str">
            <v>00111132P.2</v>
          </cell>
        </row>
        <row r="11235">
          <cell r="K11235" t="str">
            <v>00111119P.2</v>
          </cell>
        </row>
        <row r="11236">
          <cell r="K11236" t="str">
            <v>00111127P.2</v>
          </cell>
        </row>
        <row r="11237">
          <cell r="K11237" t="str">
            <v>00111115P.2</v>
          </cell>
        </row>
        <row r="11238">
          <cell r="K11238" t="str">
            <v>00111116P.2</v>
          </cell>
        </row>
        <row r="11239">
          <cell r="K11239" t="str">
            <v>00111110P.2</v>
          </cell>
        </row>
        <row r="11240">
          <cell r="K11240" t="str">
            <v>00111120P.2</v>
          </cell>
        </row>
        <row r="11241">
          <cell r="K11241" t="str">
            <v>00111125P.2</v>
          </cell>
        </row>
        <row r="11242">
          <cell r="K11242" t="str">
            <v>00111132P.2</v>
          </cell>
        </row>
        <row r="11243">
          <cell r="K11243" t="str">
            <v>00111135P.2</v>
          </cell>
        </row>
        <row r="11244">
          <cell r="K11244" t="str">
            <v>00111136P.2</v>
          </cell>
        </row>
        <row r="11245">
          <cell r="K11245" t="str">
            <v>00111110P.2</v>
          </cell>
        </row>
        <row r="11246">
          <cell r="K11246" t="str">
            <v>00111124P.2</v>
          </cell>
        </row>
        <row r="11247">
          <cell r="K11247" t="str">
            <v>00111135P.2</v>
          </cell>
        </row>
        <row r="11248">
          <cell r="K11248" t="str">
            <v>00111133P.2</v>
          </cell>
        </row>
        <row r="11249">
          <cell r="K11249" t="str">
            <v>00111124P.2</v>
          </cell>
        </row>
        <row r="11250">
          <cell r="K11250" t="str">
            <v>00111126P.2</v>
          </cell>
        </row>
        <row r="11251">
          <cell r="K11251" t="str">
            <v>00111131P.2</v>
          </cell>
        </row>
        <row r="11252">
          <cell r="K11252" t="str">
            <v>00111119P.2</v>
          </cell>
        </row>
        <row r="11253">
          <cell r="K11253" t="str">
            <v>00111127P.2</v>
          </cell>
        </row>
        <row r="11254">
          <cell r="K11254" t="str">
            <v>00111116P.2</v>
          </cell>
        </row>
        <row r="11255">
          <cell r="K11255" t="str">
            <v>00111110P.2</v>
          </cell>
        </row>
        <row r="11256">
          <cell r="K11256" t="str">
            <v>00111113P.2</v>
          </cell>
        </row>
        <row r="11257">
          <cell r="K11257" t="str">
            <v>00111128P.2</v>
          </cell>
        </row>
        <row r="11258">
          <cell r="K11258" t="str">
            <v>00111133P.2</v>
          </cell>
        </row>
        <row r="11259">
          <cell r="K11259" t="str">
            <v>00111114P.2</v>
          </cell>
        </row>
        <row r="11260">
          <cell r="K11260" t="str">
            <v>00111125P.2</v>
          </cell>
        </row>
        <row r="11261">
          <cell r="K11261" t="str">
            <v>00111136P.2</v>
          </cell>
        </row>
        <row r="11262">
          <cell r="K11262" t="str">
            <v>00111113P.2</v>
          </cell>
        </row>
        <row r="11263">
          <cell r="K11263" t="str">
            <v>00111113P.2</v>
          </cell>
        </row>
        <row r="11264">
          <cell r="K11264" t="str">
            <v>00111133P.2</v>
          </cell>
        </row>
        <row r="11265">
          <cell r="K11265" t="str">
            <v>00111130P.2</v>
          </cell>
        </row>
        <row r="11266">
          <cell r="K11266" t="str">
            <v>00111133P.2</v>
          </cell>
        </row>
        <row r="11267">
          <cell r="K11267" t="str">
            <v>00111134P.2</v>
          </cell>
        </row>
        <row r="11268">
          <cell r="K11268" t="str">
            <v>00111112P.2</v>
          </cell>
        </row>
        <row r="11269">
          <cell r="K11269" t="str">
            <v>00111120P.2</v>
          </cell>
        </row>
        <row r="11270">
          <cell r="K11270" t="str">
            <v>00111126P.2</v>
          </cell>
        </row>
        <row r="11271">
          <cell r="K11271" t="str">
            <v>00111129P.2</v>
          </cell>
        </row>
        <row r="11272">
          <cell r="K11272" t="str">
            <v>00111129P.2</v>
          </cell>
        </row>
        <row r="11273">
          <cell r="K11273" t="str">
            <v>00111129P.2</v>
          </cell>
        </row>
        <row r="11274">
          <cell r="K11274" t="str">
            <v>00111130P.2</v>
          </cell>
        </row>
        <row r="11275">
          <cell r="K11275" t="str">
            <v>00111133P.2</v>
          </cell>
        </row>
        <row r="11276">
          <cell r="K11276" t="str">
            <v>00111118P.2</v>
          </cell>
        </row>
        <row r="11277">
          <cell r="K11277" t="str">
            <v>00111135P.2</v>
          </cell>
        </row>
        <row r="11278">
          <cell r="K11278" t="str">
            <v>00111112P.2</v>
          </cell>
        </row>
        <row r="11279">
          <cell r="K11279" t="str">
            <v>00111114P.2</v>
          </cell>
        </row>
        <row r="11280">
          <cell r="K11280" t="str">
            <v>00111134P.2</v>
          </cell>
        </row>
        <row r="11281">
          <cell r="K11281" t="str">
            <v>00111128P.2</v>
          </cell>
        </row>
        <row r="11282">
          <cell r="K11282" t="str">
            <v>00111113P.2</v>
          </cell>
        </row>
        <row r="11283">
          <cell r="K11283" t="str">
            <v>00111116P.2</v>
          </cell>
        </row>
        <row r="11284">
          <cell r="K11284" t="str">
            <v>00111132P.2</v>
          </cell>
        </row>
        <row r="11285">
          <cell r="K11285" t="str">
            <v>00111118P.2</v>
          </cell>
        </row>
        <row r="11286">
          <cell r="K11286" t="str">
            <v>00111121P.2</v>
          </cell>
        </row>
        <row r="11287">
          <cell r="K11287" t="str">
            <v>00111110P.2</v>
          </cell>
        </row>
        <row r="11288">
          <cell r="K11288" t="str">
            <v>00111116P.2</v>
          </cell>
        </row>
        <row r="11289">
          <cell r="K11289" t="str">
            <v>00111127P.2</v>
          </cell>
        </row>
        <row r="11290">
          <cell r="K11290" t="str">
            <v>00111135P.2</v>
          </cell>
        </row>
        <row r="11291">
          <cell r="K11291" t="str">
            <v>00111131P.2</v>
          </cell>
        </row>
        <row r="11292">
          <cell r="K11292" t="str">
            <v>00111110P.2</v>
          </cell>
        </row>
        <row r="11293">
          <cell r="K11293" t="str">
            <v>00111122P.2</v>
          </cell>
        </row>
        <row r="11294">
          <cell r="K11294" t="str">
            <v>00111128P.2</v>
          </cell>
        </row>
        <row r="11295">
          <cell r="K11295" t="str">
            <v>00111117P.2</v>
          </cell>
        </row>
        <row r="11296">
          <cell r="K11296" t="str">
            <v>00111119P.2</v>
          </cell>
        </row>
        <row r="11297">
          <cell r="K11297" t="str">
            <v>00111116P.2</v>
          </cell>
        </row>
        <row r="11298">
          <cell r="K11298" t="str">
            <v>00111134P.2</v>
          </cell>
        </row>
        <row r="11299">
          <cell r="K11299" t="str">
            <v>00111136P.2</v>
          </cell>
        </row>
        <row r="11300">
          <cell r="K11300" t="str">
            <v>00111126P.2</v>
          </cell>
        </row>
        <row r="11301">
          <cell r="K11301" t="str">
            <v>00111121P.2</v>
          </cell>
        </row>
        <row r="11302">
          <cell r="K11302" t="str">
            <v>00111134P.2</v>
          </cell>
        </row>
        <row r="11303">
          <cell r="K11303" t="str">
            <v>00111126P.2</v>
          </cell>
        </row>
        <row r="11304">
          <cell r="K11304" t="str">
            <v>00111136P.2</v>
          </cell>
        </row>
        <row r="11305">
          <cell r="K11305" t="str">
            <v>00111111P.2</v>
          </cell>
        </row>
        <row r="11306">
          <cell r="K11306" t="str">
            <v>00111124P.2</v>
          </cell>
        </row>
        <row r="11307">
          <cell r="K11307" t="str">
            <v>00111133P.2</v>
          </cell>
        </row>
        <row r="11308">
          <cell r="K11308" t="str">
            <v>00111113P.2</v>
          </cell>
        </row>
        <row r="11309">
          <cell r="K11309" t="str">
            <v>00111121P.2</v>
          </cell>
        </row>
        <row r="11310">
          <cell r="K11310" t="str">
            <v>00111123P.2</v>
          </cell>
        </row>
        <row r="11311">
          <cell r="K11311" t="str">
            <v>00111121P.2</v>
          </cell>
        </row>
        <row r="11312">
          <cell r="K11312" t="str">
            <v>00111133P.2</v>
          </cell>
        </row>
        <row r="11313">
          <cell r="K11313" t="str">
            <v>00111116P.2</v>
          </cell>
        </row>
        <row r="11314">
          <cell r="K11314" t="str">
            <v>00111123P.2</v>
          </cell>
        </row>
        <row r="11315">
          <cell r="K11315" t="str">
            <v>00111134P.2</v>
          </cell>
        </row>
        <row r="11316">
          <cell r="K11316" t="str">
            <v>00111113P.2</v>
          </cell>
        </row>
        <row r="11317">
          <cell r="K11317" t="str">
            <v>00111114P.2</v>
          </cell>
        </row>
        <row r="11318">
          <cell r="K11318" t="str">
            <v>00111135P.2</v>
          </cell>
        </row>
        <row r="11319">
          <cell r="K11319" t="str">
            <v>00111120P.2</v>
          </cell>
        </row>
        <row r="11320">
          <cell r="K11320" t="str">
            <v>00111128P.2</v>
          </cell>
        </row>
        <row r="11321">
          <cell r="K11321" t="str">
            <v>00111127P.2</v>
          </cell>
        </row>
        <row r="11322">
          <cell r="K11322" t="str">
            <v>00111121P.2</v>
          </cell>
        </row>
        <row r="11323">
          <cell r="K11323" t="str">
            <v>00111136P.2</v>
          </cell>
        </row>
        <row r="11324">
          <cell r="K11324" t="str">
            <v>00111123P.2</v>
          </cell>
        </row>
        <row r="11325">
          <cell r="K11325" t="str">
            <v>00111132P.2</v>
          </cell>
        </row>
        <row r="11326">
          <cell r="K11326" t="str">
            <v>00111126P.2</v>
          </cell>
        </row>
        <row r="11327">
          <cell r="K11327" t="str">
            <v>00111134P.2</v>
          </cell>
        </row>
        <row r="11328">
          <cell r="K11328" t="str">
            <v>00111116P.2</v>
          </cell>
        </row>
        <row r="11329">
          <cell r="K11329" t="str">
            <v>00111122P.2</v>
          </cell>
        </row>
        <row r="11330">
          <cell r="K11330" t="str">
            <v>00111135P.2</v>
          </cell>
        </row>
        <row r="11331">
          <cell r="K11331" t="str">
            <v>00111133P.2</v>
          </cell>
        </row>
        <row r="11332">
          <cell r="K11332" t="str">
            <v>00111121P.2</v>
          </cell>
        </row>
        <row r="11333">
          <cell r="K11333" t="str">
            <v>00111114P.2</v>
          </cell>
        </row>
        <row r="11334">
          <cell r="K11334" t="str">
            <v>00111117P.2</v>
          </cell>
        </row>
        <row r="11335">
          <cell r="K11335" t="str">
            <v>00111131P.2</v>
          </cell>
        </row>
        <row r="11336">
          <cell r="K11336" t="str">
            <v>00111118P.2</v>
          </cell>
        </row>
        <row r="11337">
          <cell r="K11337" t="str">
            <v>00111118P.2</v>
          </cell>
        </row>
        <row r="11338">
          <cell r="K11338" t="str">
            <v>00111128P.2</v>
          </cell>
        </row>
        <row r="11339">
          <cell r="K11339" t="str">
            <v>00111116P.2</v>
          </cell>
        </row>
        <row r="11340">
          <cell r="K11340" t="str">
            <v>00111117P.2</v>
          </cell>
        </row>
        <row r="11341">
          <cell r="K11341" t="str">
            <v>00111117P.2</v>
          </cell>
        </row>
        <row r="11342">
          <cell r="K11342" t="str">
            <v>00111111P.2</v>
          </cell>
        </row>
        <row r="11343">
          <cell r="K11343" t="str">
            <v>00111134P.2</v>
          </cell>
        </row>
        <row r="11344">
          <cell r="K11344" t="str">
            <v>00111112P.2</v>
          </cell>
        </row>
        <row r="11345">
          <cell r="K11345" t="str">
            <v>00111135P.2</v>
          </cell>
        </row>
        <row r="11346">
          <cell r="K11346" t="str">
            <v>00111120P.2</v>
          </cell>
        </row>
        <row r="11347">
          <cell r="K11347" t="str">
            <v>00111130P.2</v>
          </cell>
        </row>
        <row r="11348">
          <cell r="K11348" t="str">
            <v>00111135P.2</v>
          </cell>
        </row>
        <row r="11349">
          <cell r="K11349" t="str">
            <v>00111123P.2</v>
          </cell>
        </row>
        <row r="11350">
          <cell r="K11350" t="str">
            <v>00111130P.2</v>
          </cell>
        </row>
        <row r="11351">
          <cell r="K11351" t="str">
            <v>00111129P.2</v>
          </cell>
        </row>
        <row r="11352">
          <cell r="K11352" t="str">
            <v>00111110P.2</v>
          </cell>
        </row>
        <row r="11353">
          <cell r="K11353" t="str">
            <v>00111128P.2</v>
          </cell>
        </row>
        <row r="11354">
          <cell r="K11354" t="str">
            <v>00111127P.2</v>
          </cell>
        </row>
        <row r="11355">
          <cell r="K11355" t="str">
            <v>00111113P.2</v>
          </cell>
        </row>
        <row r="11356">
          <cell r="K11356" t="str">
            <v>00111135P.2</v>
          </cell>
        </row>
        <row r="11357">
          <cell r="K11357" t="str">
            <v>00111113P.2</v>
          </cell>
        </row>
        <row r="11358">
          <cell r="K11358" t="str">
            <v>00111131P.2</v>
          </cell>
        </row>
        <row r="11359">
          <cell r="K11359" t="str">
            <v>00111133P.2</v>
          </cell>
        </row>
        <row r="11360">
          <cell r="K11360" t="str">
            <v>00111125P.2</v>
          </cell>
        </row>
        <row r="11361">
          <cell r="K11361" t="str">
            <v>00111129P.2</v>
          </cell>
        </row>
        <row r="11362">
          <cell r="K11362" t="str">
            <v>00111134P.2</v>
          </cell>
        </row>
        <row r="11363">
          <cell r="K11363" t="str">
            <v>00111113P.2</v>
          </cell>
        </row>
        <row r="11364">
          <cell r="K11364" t="str">
            <v>00111117P.2</v>
          </cell>
        </row>
        <row r="11365">
          <cell r="K11365" t="str">
            <v>00111121P.2</v>
          </cell>
        </row>
        <row r="11366">
          <cell r="K11366" t="str">
            <v>00111110P.2</v>
          </cell>
        </row>
        <row r="11367">
          <cell r="K11367" t="str">
            <v>00111120P.2</v>
          </cell>
        </row>
        <row r="11368">
          <cell r="K11368" t="str">
            <v>00111121P.2</v>
          </cell>
        </row>
        <row r="11369">
          <cell r="K11369" t="str">
            <v>00111129P.2</v>
          </cell>
        </row>
        <row r="11370">
          <cell r="K11370" t="str">
            <v>00111135P.2</v>
          </cell>
        </row>
        <row r="11371">
          <cell r="K11371" t="str">
            <v>00111118P.2</v>
          </cell>
        </row>
        <row r="11372">
          <cell r="K11372" t="str">
            <v>00111125P.2</v>
          </cell>
        </row>
        <row r="11373">
          <cell r="K11373" t="str">
            <v>00111114P.2</v>
          </cell>
        </row>
        <row r="11374">
          <cell r="K11374" t="str">
            <v>00111133P.2</v>
          </cell>
        </row>
        <row r="11375">
          <cell r="K11375" t="str">
            <v>00111134P.2</v>
          </cell>
        </row>
        <row r="11376">
          <cell r="K11376" t="str">
            <v>00111116P.2</v>
          </cell>
        </row>
        <row r="11377">
          <cell r="K11377" t="str">
            <v>00111126P.2</v>
          </cell>
        </row>
        <row r="11378">
          <cell r="K11378" t="str">
            <v>00111126P.2</v>
          </cell>
        </row>
        <row r="11379">
          <cell r="K11379" t="str">
            <v>00111129P.2</v>
          </cell>
        </row>
        <row r="11380">
          <cell r="K11380" t="str">
            <v>00111135P.2</v>
          </cell>
        </row>
        <row r="11381">
          <cell r="K11381" t="str">
            <v>00111128P.2</v>
          </cell>
        </row>
        <row r="11382">
          <cell r="K11382" t="str">
            <v>00111115P.2</v>
          </cell>
        </row>
        <row r="11383">
          <cell r="K11383" t="str">
            <v>00111121P.2</v>
          </cell>
        </row>
        <row r="11384">
          <cell r="K11384" t="str">
            <v>00111126P.2</v>
          </cell>
        </row>
        <row r="11385">
          <cell r="K11385" t="str">
            <v>00111133P.2</v>
          </cell>
        </row>
        <row r="11386">
          <cell r="K11386" t="str">
            <v>00111135P.2</v>
          </cell>
        </row>
        <row r="11387">
          <cell r="K11387" t="str">
            <v>00111132P.2</v>
          </cell>
        </row>
        <row r="11388">
          <cell r="K11388" t="str">
            <v>00111133P.2</v>
          </cell>
        </row>
        <row r="11389">
          <cell r="K11389" t="str">
            <v>00111131P.2</v>
          </cell>
        </row>
        <row r="11390">
          <cell r="K11390" t="str">
            <v>00111136P.2</v>
          </cell>
        </row>
        <row r="11391">
          <cell r="K11391" t="str">
            <v>00111136P.2</v>
          </cell>
        </row>
        <row r="11392">
          <cell r="K11392" t="str">
            <v>00111131P.2</v>
          </cell>
        </row>
        <row r="11393">
          <cell r="K11393" t="str">
            <v>00111113P.2</v>
          </cell>
        </row>
        <row r="11394">
          <cell r="K11394" t="str">
            <v>00111118P.2</v>
          </cell>
        </row>
        <row r="11395">
          <cell r="K11395" t="str">
            <v>00111118P.2</v>
          </cell>
        </row>
        <row r="11396">
          <cell r="K11396" t="str">
            <v>00111131P.2</v>
          </cell>
        </row>
        <row r="11397">
          <cell r="K11397" t="str">
            <v>00111132P.2</v>
          </cell>
        </row>
        <row r="11398">
          <cell r="K11398" t="str">
            <v>00111134P.2</v>
          </cell>
        </row>
        <row r="11399">
          <cell r="K11399" t="str">
            <v>00111126P.2</v>
          </cell>
        </row>
        <row r="11400">
          <cell r="K11400" t="str">
            <v>00111133P.2</v>
          </cell>
        </row>
        <row r="11401">
          <cell r="K11401" t="str">
            <v>00111113P.2</v>
          </cell>
        </row>
        <row r="11402">
          <cell r="K11402" t="str">
            <v>00111116P.2</v>
          </cell>
        </row>
        <row r="11403">
          <cell r="K11403" t="str">
            <v>00111118P.2</v>
          </cell>
        </row>
        <row r="11404">
          <cell r="K11404" t="str">
            <v>00111125P.2</v>
          </cell>
        </row>
        <row r="11405">
          <cell r="K11405" t="str">
            <v>00111128P.2</v>
          </cell>
        </row>
        <row r="11406">
          <cell r="K11406" t="str">
            <v>00111123P.2</v>
          </cell>
        </row>
        <row r="11407">
          <cell r="K11407" t="str">
            <v>00111114P.2</v>
          </cell>
        </row>
        <row r="11408">
          <cell r="K11408" t="str">
            <v>00111117P.2</v>
          </cell>
        </row>
        <row r="11409">
          <cell r="K11409" t="str">
            <v>00111121P.2</v>
          </cell>
        </row>
        <row r="11410">
          <cell r="K11410" t="str">
            <v>00111130P.2</v>
          </cell>
        </row>
        <row r="11411">
          <cell r="K11411" t="str">
            <v>00111117P.2</v>
          </cell>
        </row>
        <row r="11412">
          <cell r="K11412" t="str">
            <v>00111122P.2</v>
          </cell>
        </row>
        <row r="11413">
          <cell r="K11413" t="str">
            <v>00111136P.2</v>
          </cell>
        </row>
        <row r="11414">
          <cell r="K11414" t="str">
            <v>00111113P.2</v>
          </cell>
        </row>
        <row r="11415">
          <cell r="K11415" t="str">
            <v>00111114P.2</v>
          </cell>
        </row>
        <row r="11416">
          <cell r="K11416" t="str">
            <v>00111118P.2</v>
          </cell>
        </row>
        <row r="11417">
          <cell r="K11417" t="str">
            <v>00111132P.2</v>
          </cell>
        </row>
        <row r="11418">
          <cell r="K11418" t="str">
            <v>00111132P.2</v>
          </cell>
        </row>
        <row r="11419">
          <cell r="K11419" t="str">
            <v>00111131P.2</v>
          </cell>
        </row>
        <row r="11420">
          <cell r="K11420" t="str">
            <v>00111132P.2</v>
          </cell>
        </row>
        <row r="11421">
          <cell r="K11421" t="str">
            <v>00111128P.2</v>
          </cell>
        </row>
        <row r="11422">
          <cell r="K11422" t="str">
            <v>00111126P.2</v>
          </cell>
        </row>
        <row r="11423">
          <cell r="K11423" t="str">
            <v>00111118P.2</v>
          </cell>
        </row>
        <row r="11424">
          <cell r="K11424" t="str">
            <v>00111135P.2</v>
          </cell>
        </row>
        <row r="11425">
          <cell r="K11425" t="str">
            <v>00111134P.2</v>
          </cell>
        </row>
        <row r="11426">
          <cell r="K11426" t="str">
            <v>00111112P.2</v>
          </cell>
        </row>
        <row r="11427">
          <cell r="K11427" t="str">
            <v>00111136P.2</v>
          </cell>
        </row>
        <row r="11428">
          <cell r="K11428" t="str">
            <v>00111110P.2</v>
          </cell>
        </row>
        <row r="11429">
          <cell r="K11429" t="str">
            <v>00111118P.2</v>
          </cell>
        </row>
        <row r="11430">
          <cell r="K11430" t="str">
            <v>00111129P.2</v>
          </cell>
        </row>
        <row r="11431">
          <cell r="K11431" t="str">
            <v>00111115P.2</v>
          </cell>
        </row>
        <row r="11432">
          <cell r="K11432" t="str">
            <v>00111121P.2</v>
          </cell>
        </row>
        <row r="11433">
          <cell r="K11433" t="str">
            <v>00111121P.2</v>
          </cell>
        </row>
        <row r="11434">
          <cell r="K11434" t="str">
            <v>00111118P.2</v>
          </cell>
        </row>
        <row r="11435">
          <cell r="K11435" t="str">
            <v>00111113P.2</v>
          </cell>
        </row>
        <row r="11436">
          <cell r="K11436" t="str">
            <v>00111129P.2</v>
          </cell>
        </row>
        <row r="11437">
          <cell r="K11437" t="str">
            <v>00111128P.2</v>
          </cell>
        </row>
        <row r="11438">
          <cell r="K11438" t="str">
            <v>00111125P.2</v>
          </cell>
        </row>
        <row r="11439">
          <cell r="K11439" t="str">
            <v>00111124P.2</v>
          </cell>
        </row>
        <row r="11440">
          <cell r="K11440" t="str">
            <v>00111113P.2</v>
          </cell>
        </row>
        <row r="11441">
          <cell r="K11441" t="str">
            <v>00111121P.2</v>
          </cell>
        </row>
        <row r="11442">
          <cell r="K11442" t="str">
            <v>00111128P.2</v>
          </cell>
        </row>
        <row r="11443">
          <cell r="K11443" t="str">
            <v>00111110P.2</v>
          </cell>
        </row>
        <row r="11444">
          <cell r="K11444" t="str">
            <v>00111126P.2</v>
          </cell>
        </row>
        <row r="11445">
          <cell r="K11445" t="str">
            <v>00111122P.2</v>
          </cell>
        </row>
        <row r="11446">
          <cell r="K11446" t="str">
            <v>00111111P.2</v>
          </cell>
        </row>
        <row r="11447">
          <cell r="K11447" t="str">
            <v>00111122P.2</v>
          </cell>
        </row>
        <row r="11448">
          <cell r="K11448" t="str">
            <v>00111127P.2</v>
          </cell>
        </row>
        <row r="11449">
          <cell r="K11449" t="str">
            <v>00111131P.2</v>
          </cell>
        </row>
        <row r="11450">
          <cell r="K11450" t="str">
            <v>00111133P.2</v>
          </cell>
        </row>
        <row r="11451">
          <cell r="K11451" t="str">
            <v>00111117P.2</v>
          </cell>
        </row>
        <row r="11452">
          <cell r="K11452" t="str">
            <v>00111127P.2</v>
          </cell>
        </row>
        <row r="11453">
          <cell r="K11453" t="str">
            <v>00111135P.2</v>
          </cell>
        </row>
        <row r="11454">
          <cell r="K11454" t="str">
            <v>00111118P.2</v>
          </cell>
        </row>
        <row r="11455">
          <cell r="K11455" t="str">
            <v>00111133P.2</v>
          </cell>
        </row>
        <row r="11456">
          <cell r="K11456" t="str">
            <v>00111118P.2</v>
          </cell>
        </row>
        <row r="11457">
          <cell r="K11457" t="str">
            <v>00111110P.2</v>
          </cell>
        </row>
        <row r="11458">
          <cell r="K11458" t="str">
            <v>00111117P.2</v>
          </cell>
        </row>
        <row r="11459">
          <cell r="K11459" t="str">
            <v>00111135P.2</v>
          </cell>
        </row>
        <row r="11460">
          <cell r="K11460" t="str">
            <v>00111114P.2</v>
          </cell>
        </row>
        <row r="11461">
          <cell r="K11461" t="str">
            <v>00111119P.2</v>
          </cell>
        </row>
        <row r="11462">
          <cell r="K11462" t="str">
            <v>00111124P.2</v>
          </cell>
        </row>
        <row r="11463">
          <cell r="K11463" t="str">
            <v>00111131P.2</v>
          </cell>
        </row>
        <row r="11464">
          <cell r="K11464" t="str">
            <v>00111127P.2</v>
          </cell>
        </row>
        <row r="11465">
          <cell r="K11465" t="str">
            <v>00111116P.2</v>
          </cell>
        </row>
        <row r="11466">
          <cell r="K11466" t="str">
            <v>00111113P.2</v>
          </cell>
        </row>
        <row r="11467">
          <cell r="K11467" t="str">
            <v>00111129P.2</v>
          </cell>
        </row>
        <row r="11468">
          <cell r="K11468" t="str">
            <v>00111126P.2</v>
          </cell>
        </row>
        <row r="11469">
          <cell r="K11469" t="str">
            <v>00111123P.2</v>
          </cell>
        </row>
        <row r="11470">
          <cell r="K11470" t="str">
            <v>00111132P.2</v>
          </cell>
        </row>
        <row r="11471">
          <cell r="K11471" t="str">
            <v>00111110P.2</v>
          </cell>
        </row>
        <row r="11472">
          <cell r="K11472" t="str">
            <v>00111110P.2</v>
          </cell>
        </row>
        <row r="11473">
          <cell r="K11473" t="str">
            <v>00111113P.2</v>
          </cell>
        </row>
        <row r="11474">
          <cell r="K11474" t="str">
            <v>00111113P.2</v>
          </cell>
        </row>
        <row r="11475">
          <cell r="K11475" t="str">
            <v>00111125P.2</v>
          </cell>
        </row>
        <row r="11476">
          <cell r="K11476" t="str">
            <v>00111131P.2</v>
          </cell>
        </row>
        <row r="11477">
          <cell r="K11477" t="str">
            <v>00111125P.2</v>
          </cell>
        </row>
        <row r="11478">
          <cell r="K11478" t="str">
            <v>00111131P.2</v>
          </cell>
        </row>
        <row r="11479">
          <cell r="K11479" t="str">
            <v>00111131P.2</v>
          </cell>
        </row>
        <row r="11480">
          <cell r="K11480" t="str">
            <v>00111110P.2</v>
          </cell>
        </row>
        <row r="11481">
          <cell r="K11481" t="str">
            <v>00111117P.2</v>
          </cell>
        </row>
        <row r="11482">
          <cell r="K11482" t="str">
            <v>00111110P.2</v>
          </cell>
        </row>
        <row r="11483">
          <cell r="K11483" t="str">
            <v>00111113P.2</v>
          </cell>
        </row>
        <row r="11484">
          <cell r="K11484" t="str">
            <v>00111117P.2</v>
          </cell>
        </row>
        <row r="11485">
          <cell r="K11485" t="str">
            <v>00111121P.2</v>
          </cell>
        </row>
        <row r="11486">
          <cell r="K11486" t="str">
            <v>00111118P.2</v>
          </cell>
        </row>
        <row r="11487">
          <cell r="K11487" t="str">
            <v>00111136P.2</v>
          </cell>
        </row>
        <row r="11488">
          <cell r="K11488" t="str">
            <v>00111111P.2</v>
          </cell>
        </row>
        <row r="11489">
          <cell r="K11489" t="str">
            <v>00111134P.2</v>
          </cell>
        </row>
        <row r="11490">
          <cell r="K11490" t="str">
            <v>00111112P.2</v>
          </cell>
        </row>
        <row r="11491">
          <cell r="K11491" t="str">
            <v>00111114P.2</v>
          </cell>
        </row>
        <row r="11492">
          <cell r="K11492" t="str">
            <v>00111124P.2</v>
          </cell>
        </row>
        <row r="11493">
          <cell r="K11493" t="str">
            <v>00111130P.2</v>
          </cell>
        </row>
        <row r="11494">
          <cell r="K11494" t="str">
            <v>00111110P.2</v>
          </cell>
        </row>
        <row r="11495">
          <cell r="K11495" t="str">
            <v>00111110P.2</v>
          </cell>
        </row>
        <row r="11496">
          <cell r="K11496" t="str">
            <v>00111127P.2</v>
          </cell>
        </row>
        <row r="11497">
          <cell r="K11497" t="str">
            <v>00111124P.2</v>
          </cell>
        </row>
        <row r="11498">
          <cell r="K11498" t="str">
            <v>00111119P.2</v>
          </cell>
        </row>
        <row r="11499">
          <cell r="K11499" t="str">
            <v>00111135P.2</v>
          </cell>
        </row>
        <row r="11500">
          <cell r="K11500" t="str">
            <v>00111135P.2</v>
          </cell>
        </row>
        <row r="11501">
          <cell r="K11501" t="str">
            <v>00111118P.2</v>
          </cell>
        </row>
        <row r="11502">
          <cell r="K11502" t="str">
            <v>00111127P.2</v>
          </cell>
        </row>
        <row r="11503">
          <cell r="K11503" t="str">
            <v>00111121P.2</v>
          </cell>
        </row>
        <row r="11504">
          <cell r="K11504" t="str">
            <v>00111113P.2</v>
          </cell>
        </row>
        <row r="11505">
          <cell r="K11505" t="str">
            <v>00111120P.2</v>
          </cell>
        </row>
        <row r="11506">
          <cell r="K11506" t="str">
            <v>00111114P.2</v>
          </cell>
        </row>
        <row r="11507">
          <cell r="K11507" t="str">
            <v>00111118P.2</v>
          </cell>
        </row>
        <row r="11508">
          <cell r="K11508" t="str">
            <v>00111121P.2</v>
          </cell>
        </row>
        <row r="11509">
          <cell r="K11509" t="str">
            <v>00111121P.2</v>
          </cell>
        </row>
        <row r="11510">
          <cell r="K11510" t="str">
            <v>00111131P.2</v>
          </cell>
        </row>
        <row r="11511">
          <cell r="K11511" t="str">
            <v>00111113P.2</v>
          </cell>
        </row>
        <row r="11512">
          <cell r="K11512" t="str">
            <v>00111117P.2</v>
          </cell>
        </row>
        <row r="11513">
          <cell r="K11513" t="str">
            <v>00111134P.2</v>
          </cell>
        </row>
        <row r="11514">
          <cell r="K11514" t="str">
            <v>00111117P.2</v>
          </cell>
        </row>
        <row r="11515">
          <cell r="K11515" t="str">
            <v>00111111P.2</v>
          </cell>
        </row>
        <row r="11516">
          <cell r="K11516" t="str">
            <v>00111128P.2</v>
          </cell>
        </row>
        <row r="11517">
          <cell r="K11517" t="str">
            <v>00111123P.2</v>
          </cell>
        </row>
        <row r="11518">
          <cell r="K11518" t="str">
            <v>00111114P.2</v>
          </cell>
        </row>
        <row r="11519">
          <cell r="K11519" t="str">
            <v>00111132P.2</v>
          </cell>
        </row>
        <row r="11520">
          <cell r="K11520" t="str">
            <v>00111114P.2</v>
          </cell>
        </row>
        <row r="11521">
          <cell r="K11521" t="str">
            <v>00111120P.2</v>
          </cell>
        </row>
        <row r="11522">
          <cell r="K11522" t="str">
            <v>00111126P.2</v>
          </cell>
        </row>
        <row r="11523">
          <cell r="K11523" t="str">
            <v>00111123P.2</v>
          </cell>
        </row>
        <row r="11524">
          <cell r="K11524" t="str">
            <v>00111130P.2</v>
          </cell>
        </row>
        <row r="11525">
          <cell r="K11525" t="str">
            <v>00111124P.2</v>
          </cell>
        </row>
        <row r="11526">
          <cell r="K11526" t="str">
            <v>00111122P.2</v>
          </cell>
        </row>
        <row r="11527">
          <cell r="K11527" t="str">
            <v>00111132P.2</v>
          </cell>
        </row>
        <row r="11528">
          <cell r="K11528" t="str">
            <v>00111134P.2</v>
          </cell>
        </row>
        <row r="11529">
          <cell r="K11529" t="str">
            <v>00111136P.2</v>
          </cell>
        </row>
        <row r="11530">
          <cell r="K11530" t="str">
            <v>00111133P.2</v>
          </cell>
        </row>
        <row r="11531">
          <cell r="K11531" t="str">
            <v>00111117P.2</v>
          </cell>
        </row>
        <row r="11532">
          <cell r="K11532" t="str">
            <v>00111121P.2</v>
          </cell>
        </row>
        <row r="11533">
          <cell r="K11533" t="str">
            <v>00111128P.2</v>
          </cell>
        </row>
        <row r="11534">
          <cell r="K11534" t="str">
            <v>00111136P.2</v>
          </cell>
        </row>
        <row r="11535">
          <cell r="K11535" t="str">
            <v>00111134P.2</v>
          </cell>
        </row>
        <row r="11536">
          <cell r="K11536" t="str">
            <v>00111119P.2</v>
          </cell>
        </row>
        <row r="11537">
          <cell r="K11537" t="str">
            <v>00111112P.2</v>
          </cell>
        </row>
        <row r="11538">
          <cell r="K11538" t="str">
            <v>00111114P.2</v>
          </cell>
        </row>
        <row r="11539">
          <cell r="K11539" t="str">
            <v>00111117P.2</v>
          </cell>
        </row>
        <row r="11540">
          <cell r="K11540" t="str">
            <v>00111136P.2</v>
          </cell>
        </row>
        <row r="11541">
          <cell r="K11541" t="str">
            <v>00111122P.2</v>
          </cell>
        </row>
        <row r="11542">
          <cell r="K11542" t="str">
            <v>00111120P.2</v>
          </cell>
        </row>
        <row r="11543">
          <cell r="K11543" t="str">
            <v>00111132P.2</v>
          </cell>
        </row>
        <row r="11544">
          <cell r="K11544" t="str">
            <v>00111129P.2</v>
          </cell>
        </row>
        <row r="11545">
          <cell r="K11545" t="str">
            <v>00111132P.2</v>
          </cell>
        </row>
        <row r="11546">
          <cell r="K11546" t="str">
            <v>00111128P.2</v>
          </cell>
        </row>
        <row r="11547">
          <cell r="K11547" t="str">
            <v>00111111P.2</v>
          </cell>
        </row>
        <row r="11548">
          <cell r="K11548" t="str">
            <v>00111128P.2</v>
          </cell>
        </row>
        <row r="11549">
          <cell r="K11549" t="str">
            <v>00111130P.2</v>
          </cell>
        </row>
        <row r="11550">
          <cell r="K11550" t="str">
            <v>00111126P.2</v>
          </cell>
        </row>
        <row r="11551">
          <cell r="K11551" t="str">
            <v>00111117P.2</v>
          </cell>
        </row>
        <row r="11552">
          <cell r="K11552" t="str">
            <v>00111125P.2</v>
          </cell>
        </row>
        <row r="11553">
          <cell r="K11553" t="str">
            <v>00111122P.2</v>
          </cell>
        </row>
        <row r="11554">
          <cell r="K11554" t="str">
            <v>00111131P.2</v>
          </cell>
        </row>
        <row r="11555">
          <cell r="K11555" t="str">
            <v>00111123P.2</v>
          </cell>
        </row>
        <row r="11556">
          <cell r="K11556" t="str">
            <v>00111113P.2</v>
          </cell>
        </row>
        <row r="11557">
          <cell r="K11557" t="str">
            <v>00111126P.2</v>
          </cell>
        </row>
        <row r="11558">
          <cell r="K11558" t="str">
            <v>00111119P.2</v>
          </cell>
        </row>
        <row r="11559">
          <cell r="K11559" t="str">
            <v>00111128P.2</v>
          </cell>
        </row>
        <row r="11560">
          <cell r="K11560" t="str">
            <v>00111132P.2</v>
          </cell>
        </row>
        <row r="11561">
          <cell r="K11561" t="str">
            <v>00111114P.2</v>
          </cell>
        </row>
        <row r="11562">
          <cell r="K11562" t="str">
            <v>00111113P.2</v>
          </cell>
        </row>
        <row r="11563">
          <cell r="K11563" t="str">
            <v>00111117P.2</v>
          </cell>
        </row>
        <row r="11564">
          <cell r="K11564" t="str">
            <v>00111113P.2</v>
          </cell>
        </row>
        <row r="11565">
          <cell r="K11565" t="str">
            <v>00111128P.2</v>
          </cell>
        </row>
        <row r="11566">
          <cell r="K11566" t="str">
            <v>00111113P.2</v>
          </cell>
        </row>
        <row r="11567">
          <cell r="K11567" t="str">
            <v>00111128P.2</v>
          </cell>
        </row>
        <row r="11568">
          <cell r="K11568" t="str">
            <v>00111120P.2</v>
          </cell>
        </row>
        <row r="11569">
          <cell r="K11569" t="str">
            <v>00111111P.2</v>
          </cell>
        </row>
        <row r="11570">
          <cell r="K11570" t="str">
            <v>00111121P.2</v>
          </cell>
        </row>
        <row r="11571">
          <cell r="K11571" t="str">
            <v>00111123P.2</v>
          </cell>
        </row>
        <row r="11572">
          <cell r="K11572" t="str">
            <v>00111110P.2</v>
          </cell>
        </row>
        <row r="11573">
          <cell r="K11573" t="str">
            <v>00111134P.2</v>
          </cell>
        </row>
        <row r="11574">
          <cell r="K11574" t="str">
            <v>00111124P.2</v>
          </cell>
        </row>
        <row r="11575">
          <cell r="K11575" t="str">
            <v>00111117P.2</v>
          </cell>
        </row>
        <row r="11576">
          <cell r="K11576" t="str">
            <v>00111123P.2</v>
          </cell>
        </row>
        <row r="11577">
          <cell r="K11577" t="str">
            <v>00111117P.2</v>
          </cell>
        </row>
        <row r="11578">
          <cell r="K11578" t="str">
            <v>00111135P.2</v>
          </cell>
        </row>
        <row r="11579">
          <cell r="K11579" t="str">
            <v>00111122P.2</v>
          </cell>
        </row>
        <row r="11580">
          <cell r="K11580" t="str">
            <v>00111127P.2</v>
          </cell>
        </row>
        <row r="11581">
          <cell r="K11581" t="str">
            <v>00111130P.2</v>
          </cell>
        </row>
        <row r="11582">
          <cell r="K11582" t="str">
            <v>00111128P.2</v>
          </cell>
        </row>
        <row r="11583">
          <cell r="K11583" t="str">
            <v>00111121P.2</v>
          </cell>
        </row>
        <row r="11584">
          <cell r="K11584" t="str">
            <v>00111117P.2</v>
          </cell>
        </row>
        <row r="11585">
          <cell r="K11585" t="str">
            <v>00111133P.2</v>
          </cell>
        </row>
        <row r="11586">
          <cell r="K11586" t="str">
            <v>00111122P.2</v>
          </cell>
        </row>
        <row r="11587">
          <cell r="K11587" t="str">
            <v>00111131P.2</v>
          </cell>
        </row>
        <row r="11588">
          <cell r="K11588" t="str">
            <v>00111128P.2</v>
          </cell>
        </row>
        <row r="11589">
          <cell r="K11589" t="str">
            <v>00111113P.2</v>
          </cell>
        </row>
        <row r="11590">
          <cell r="K11590" t="str">
            <v>00111128P.2</v>
          </cell>
        </row>
        <row r="11591">
          <cell r="K11591" t="str">
            <v>00111132P.2</v>
          </cell>
        </row>
        <row r="11592">
          <cell r="K11592" t="str">
            <v>00111133P.2</v>
          </cell>
        </row>
        <row r="11593">
          <cell r="K11593" t="str">
            <v>00111136P.2</v>
          </cell>
        </row>
        <row r="11594">
          <cell r="K11594" t="str">
            <v>00111135P.2</v>
          </cell>
        </row>
        <row r="11595">
          <cell r="K11595" t="str">
            <v>00111111P.2</v>
          </cell>
        </row>
        <row r="11596">
          <cell r="K11596" t="str">
            <v>00111121P.2</v>
          </cell>
        </row>
        <row r="11597">
          <cell r="K11597" t="str">
            <v>00111132P.2</v>
          </cell>
        </row>
        <row r="11598">
          <cell r="K11598" t="str">
            <v>00111134P.2</v>
          </cell>
        </row>
        <row r="11599">
          <cell r="K11599" t="str">
            <v>00111130P.2</v>
          </cell>
        </row>
        <row r="11600">
          <cell r="K11600" t="str">
            <v>00111115P.2</v>
          </cell>
        </row>
        <row r="11601">
          <cell r="K11601" t="str">
            <v>00111117P.2</v>
          </cell>
        </row>
        <row r="11602">
          <cell r="K11602" t="str">
            <v>00111133P.2</v>
          </cell>
        </row>
        <row r="11603">
          <cell r="K11603" t="str">
            <v>00111114P.2</v>
          </cell>
        </row>
        <row r="11604">
          <cell r="K11604" t="str">
            <v>00111134P.2</v>
          </cell>
        </row>
        <row r="11605">
          <cell r="K11605" t="str">
            <v>00111134P.2</v>
          </cell>
        </row>
        <row r="11606">
          <cell r="K11606" t="str">
            <v>00111135P.2</v>
          </cell>
        </row>
        <row r="11607">
          <cell r="K11607" t="str">
            <v>00111113P.2</v>
          </cell>
        </row>
        <row r="11608">
          <cell r="K11608" t="str">
            <v>00111130P.2</v>
          </cell>
        </row>
        <row r="11609">
          <cell r="K11609" t="str">
            <v>00111132P.2</v>
          </cell>
        </row>
        <row r="11610">
          <cell r="K11610" t="str">
            <v>00111128P.2</v>
          </cell>
        </row>
        <row r="11611">
          <cell r="K11611" t="str">
            <v>00111118P.2</v>
          </cell>
        </row>
        <row r="11612">
          <cell r="K11612" t="str">
            <v>00111135P.2</v>
          </cell>
        </row>
        <row r="11613">
          <cell r="K11613" t="str">
            <v>00111126P.2</v>
          </cell>
        </row>
        <row r="11614">
          <cell r="K11614" t="str">
            <v>00111130P.2</v>
          </cell>
        </row>
        <row r="11615">
          <cell r="K11615" t="str">
            <v>00111118P.2</v>
          </cell>
        </row>
        <row r="11616">
          <cell r="K11616" t="str">
            <v>00111133P.2</v>
          </cell>
        </row>
        <row r="11617">
          <cell r="K11617" t="str">
            <v>00111123P.2</v>
          </cell>
        </row>
        <row r="11618">
          <cell r="K11618" t="str">
            <v>00111113P.2</v>
          </cell>
        </row>
        <row r="11619">
          <cell r="K11619" t="str">
            <v>00111124P.2</v>
          </cell>
        </row>
        <row r="11620">
          <cell r="K11620" t="str">
            <v>00111128P.2</v>
          </cell>
        </row>
        <row r="11621">
          <cell r="K11621" t="str">
            <v>00111120P.2</v>
          </cell>
        </row>
        <row r="11622">
          <cell r="K11622" t="str">
            <v>00111131P.2</v>
          </cell>
        </row>
        <row r="11623">
          <cell r="K11623" t="str">
            <v>00111121P.2</v>
          </cell>
        </row>
        <row r="11624">
          <cell r="K11624" t="str">
            <v>00111127P.2</v>
          </cell>
        </row>
        <row r="11625">
          <cell r="K11625" t="str">
            <v>00111116P.2</v>
          </cell>
        </row>
        <row r="11626">
          <cell r="K11626" t="str">
            <v>00111133P.2</v>
          </cell>
        </row>
        <row r="11627">
          <cell r="K11627" t="str">
            <v>00111117P.2</v>
          </cell>
        </row>
        <row r="11628">
          <cell r="K11628" t="str">
            <v>00111116P.2</v>
          </cell>
        </row>
        <row r="11629">
          <cell r="K11629" t="str">
            <v>00111129P.2</v>
          </cell>
        </row>
        <row r="11630">
          <cell r="K11630" t="str">
            <v>00111118P.2</v>
          </cell>
        </row>
        <row r="11631">
          <cell r="K11631" t="str">
            <v>00111134P.2</v>
          </cell>
        </row>
        <row r="11632">
          <cell r="K11632" t="str">
            <v>00111128P.2</v>
          </cell>
        </row>
        <row r="11633">
          <cell r="K11633" t="str">
            <v>00111131P.2</v>
          </cell>
        </row>
        <row r="11634">
          <cell r="K11634" t="str">
            <v>00111113P.2</v>
          </cell>
        </row>
        <row r="11635">
          <cell r="K11635" t="str">
            <v>00111131P.2</v>
          </cell>
        </row>
        <row r="11636">
          <cell r="K11636" t="str">
            <v>00111135P.2</v>
          </cell>
        </row>
        <row r="11637">
          <cell r="K11637" t="str">
            <v>00111128P.2</v>
          </cell>
        </row>
        <row r="11638">
          <cell r="K11638" t="str">
            <v>00111128P.2</v>
          </cell>
        </row>
        <row r="11639">
          <cell r="K11639" t="str">
            <v>00111121P.2</v>
          </cell>
        </row>
        <row r="11640">
          <cell r="K11640" t="str">
            <v>00111120P.2</v>
          </cell>
        </row>
        <row r="11641">
          <cell r="K11641" t="str">
            <v>00111115P.2</v>
          </cell>
        </row>
        <row r="11642">
          <cell r="K11642" t="str">
            <v>00111118P.2</v>
          </cell>
        </row>
        <row r="11643">
          <cell r="K11643" t="str">
            <v>00111110P.2</v>
          </cell>
        </row>
        <row r="11644">
          <cell r="K11644" t="str">
            <v>00111132P.2</v>
          </cell>
        </row>
        <row r="11645">
          <cell r="K11645" t="str">
            <v>00111126P.2</v>
          </cell>
        </row>
        <row r="11646">
          <cell r="K11646" t="str">
            <v>00111136P.2</v>
          </cell>
        </row>
        <row r="11647">
          <cell r="K11647" t="str">
            <v>00111128P.2</v>
          </cell>
        </row>
        <row r="11648">
          <cell r="K11648" t="str">
            <v>00111114P.2</v>
          </cell>
        </row>
        <row r="11649">
          <cell r="K11649" t="str">
            <v>00111133P.2</v>
          </cell>
        </row>
        <row r="11650">
          <cell r="K11650" t="str">
            <v>00111134P.2</v>
          </cell>
        </row>
        <row r="11651">
          <cell r="K11651" t="str">
            <v>00111113P.2</v>
          </cell>
        </row>
        <row r="11652">
          <cell r="K11652" t="str">
            <v>00111122P.2</v>
          </cell>
        </row>
        <row r="11653">
          <cell r="K11653" t="str">
            <v>00111122P.2</v>
          </cell>
        </row>
        <row r="11654">
          <cell r="K11654" t="str">
            <v>00111127P.2</v>
          </cell>
        </row>
        <row r="11655">
          <cell r="K11655" t="str">
            <v>00111136P.2</v>
          </cell>
        </row>
        <row r="11656">
          <cell r="K11656" t="str">
            <v>00111129P.2</v>
          </cell>
        </row>
        <row r="11657">
          <cell r="K11657" t="str">
            <v>00111131P.2</v>
          </cell>
        </row>
        <row r="11658">
          <cell r="K11658" t="str">
            <v>00111122P.2</v>
          </cell>
        </row>
        <row r="11659">
          <cell r="K11659" t="str">
            <v>00111121P.2</v>
          </cell>
        </row>
        <row r="11660">
          <cell r="K11660" t="str">
            <v>00111114P.2</v>
          </cell>
        </row>
        <row r="11661">
          <cell r="K11661" t="str">
            <v>00111127P.2</v>
          </cell>
        </row>
        <row r="11662">
          <cell r="K11662" t="str">
            <v>00111120P.2</v>
          </cell>
        </row>
        <row r="11663">
          <cell r="K11663" t="str">
            <v>00111129P.2</v>
          </cell>
        </row>
        <row r="11664">
          <cell r="K11664" t="str">
            <v>00111116P.2</v>
          </cell>
        </row>
        <row r="11665">
          <cell r="K11665" t="str">
            <v>00111132P.2</v>
          </cell>
        </row>
        <row r="11666">
          <cell r="K11666" t="str">
            <v>00111122P.2</v>
          </cell>
        </row>
        <row r="11667">
          <cell r="K11667" t="str">
            <v>00111123P.2</v>
          </cell>
        </row>
        <row r="11668">
          <cell r="K11668" t="str">
            <v>00111113P.2</v>
          </cell>
        </row>
        <row r="11669">
          <cell r="K11669" t="str">
            <v>00111116P.2</v>
          </cell>
        </row>
        <row r="11670">
          <cell r="K11670" t="str">
            <v>00111123P.2</v>
          </cell>
        </row>
        <row r="11671">
          <cell r="K11671" t="str">
            <v>00111135P.2</v>
          </cell>
        </row>
        <row r="11672">
          <cell r="K11672" t="str">
            <v>00111113P.2</v>
          </cell>
        </row>
        <row r="11673">
          <cell r="K11673" t="str">
            <v>00111132P.2</v>
          </cell>
        </row>
        <row r="11674">
          <cell r="K11674" t="str">
            <v>00111114P.2</v>
          </cell>
        </row>
        <row r="11675">
          <cell r="K11675" t="str">
            <v>00111125P.2</v>
          </cell>
        </row>
        <row r="11676">
          <cell r="K11676" t="str">
            <v>00111117P.2</v>
          </cell>
        </row>
        <row r="11677">
          <cell r="K11677" t="str">
            <v>00111123P.2</v>
          </cell>
        </row>
        <row r="11678">
          <cell r="K11678" t="str">
            <v>00111116P.2</v>
          </cell>
        </row>
        <row r="11679">
          <cell r="K11679" t="str">
            <v>00111133P.2</v>
          </cell>
        </row>
        <row r="11680">
          <cell r="K11680" t="str">
            <v>00111126P.2</v>
          </cell>
        </row>
        <row r="11681">
          <cell r="K11681" t="str">
            <v>00111134P.2</v>
          </cell>
        </row>
        <row r="11682">
          <cell r="K11682" t="str">
            <v>00111120P.2</v>
          </cell>
        </row>
        <row r="11683">
          <cell r="K11683" t="str">
            <v>00111136P.2</v>
          </cell>
        </row>
        <row r="11684">
          <cell r="K11684" t="str">
            <v>00111125P.2</v>
          </cell>
        </row>
        <row r="11685">
          <cell r="K11685" t="str">
            <v>00111123P.2</v>
          </cell>
        </row>
        <row r="11686">
          <cell r="K11686" t="str">
            <v>00111131P.2</v>
          </cell>
        </row>
        <row r="11687">
          <cell r="K11687" t="str">
            <v>00111117P.2</v>
          </cell>
        </row>
        <row r="11688">
          <cell r="K11688" t="str">
            <v>00111113P.2</v>
          </cell>
        </row>
        <row r="11689">
          <cell r="K11689" t="str">
            <v>00111132P.2</v>
          </cell>
        </row>
        <row r="11690">
          <cell r="K11690" t="str">
            <v>00111113P.2</v>
          </cell>
        </row>
        <row r="11691">
          <cell r="K11691" t="str">
            <v>00111112P.2</v>
          </cell>
        </row>
        <row r="11692">
          <cell r="K11692" t="str">
            <v>00111114P.2</v>
          </cell>
        </row>
        <row r="11693">
          <cell r="K11693" t="str">
            <v>00111128P.2</v>
          </cell>
        </row>
        <row r="11694">
          <cell r="K11694" t="str">
            <v>00111129P.2</v>
          </cell>
        </row>
        <row r="11695">
          <cell r="K11695" t="str">
            <v>00111129P.2</v>
          </cell>
        </row>
        <row r="11696">
          <cell r="K11696" t="str">
            <v>00111128P.2</v>
          </cell>
        </row>
        <row r="11697">
          <cell r="K11697" t="str">
            <v>00111132P.2</v>
          </cell>
        </row>
        <row r="11698">
          <cell r="K11698" t="str">
            <v>00111113P.2</v>
          </cell>
        </row>
        <row r="11699">
          <cell r="K11699" t="str">
            <v>00111126P.2</v>
          </cell>
        </row>
        <row r="11700">
          <cell r="K11700" t="str">
            <v>00111110P.2</v>
          </cell>
        </row>
        <row r="11701">
          <cell r="K11701" t="str">
            <v>00111123P.2</v>
          </cell>
        </row>
        <row r="11702">
          <cell r="K11702" t="str">
            <v>00111113P.2</v>
          </cell>
        </row>
        <row r="11703">
          <cell r="K11703" t="str">
            <v>00111120P.2</v>
          </cell>
        </row>
        <row r="11704">
          <cell r="K11704" t="str">
            <v>00111118P.2</v>
          </cell>
        </row>
        <row r="11705">
          <cell r="K11705" t="str">
            <v>00111120P.2</v>
          </cell>
        </row>
        <row r="11706">
          <cell r="K11706" t="str">
            <v>00111123P.2</v>
          </cell>
        </row>
        <row r="11707">
          <cell r="K11707" t="str">
            <v>00111118P.2</v>
          </cell>
        </row>
        <row r="11708">
          <cell r="K11708" t="str">
            <v>00111123P.2</v>
          </cell>
        </row>
        <row r="11709">
          <cell r="K11709" t="str">
            <v>00111128P.2</v>
          </cell>
        </row>
        <row r="11710">
          <cell r="K11710" t="str">
            <v>00111123P.2</v>
          </cell>
        </row>
        <row r="11711">
          <cell r="K11711" t="str">
            <v>00111121P.2</v>
          </cell>
        </row>
        <row r="11712">
          <cell r="K11712" t="str">
            <v>00111113P.2</v>
          </cell>
        </row>
        <row r="11713">
          <cell r="K11713" t="str">
            <v>00111118P.2</v>
          </cell>
        </row>
        <row r="11714">
          <cell r="K11714" t="str">
            <v>00111113P.2</v>
          </cell>
        </row>
        <row r="11715">
          <cell r="K11715" t="str">
            <v>00111112P.2</v>
          </cell>
        </row>
        <row r="11716">
          <cell r="K11716" t="str">
            <v>00111111P.2</v>
          </cell>
        </row>
        <row r="11717">
          <cell r="K11717" t="str">
            <v>00111127P.2</v>
          </cell>
        </row>
        <row r="11718">
          <cell r="K11718" t="str">
            <v>00111125P.2</v>
          </cell>
        </row>
        <row r="11719">
          <cell r="K11719" t="str">
            <v>00111126P.2</v>
          </cell>
        </row>
        <row r="11720">
          <cell r="K11720" t="str">
            <v>00111113P.2</v>
          </cell>
        </row>
        <row r="11721">
          <cell r="K11721" t="str">
            <v>00111113P.2</v>
          </cell>
        </row>
        <row r="11722">
          <cell r="K11722" t="str">
            <v>00111135P.2</v>
          </cell>
        </row>
        <row r="11723">
          <cell r="K11723" t="str">
            <v>00111121P.2</v>
          </cell>
        </row>
        <row r="11724">
          <cell r="K11724" t="str">
            <v>00111122P.2</v>
          </cell>
        </row>
        <row r="11725">
          <cell r="K11725" t="str">
            <v>00111124P.2</v>
          </cell>
        </row>
        <row r="11726">
          <cell r="K11726" t="str">
            <v>00111128P.2</v>
          </cell>
        </row>
        <row r="11727">
          <cell r="K11727" t="str">
            <v>00111113P.2</v>
          </cell>
        </row>
        <row r="11728">
          <cell r="K11728" t="str">
            <v>00111121P.2</v>
          </cell>
        </row>
        <row r="11729">
          <cell r="K11729" t="str">
            <v>00111126P.2</v>
          </cell>
        </row>
        <row r="11730">
          <cell r="K11730" t="str">
            <v>00111114P.2</v>
          </cell>
        </row>
        <row r="11731">
          <cell r="K11731" t="str">
            <v>00111124P.2</v>
          </cell>
        </row>
        <row r="11732">
          <cell r="K11732" t="str">
            <v>00111129P.2</v>
          </cell>
        </row>
        <row r="11733">
          <cell r="K11733" t="str">
            <v>00111112P.2</v>
          </cell>
        </row>
        <row r="11734">
          <cell r="K11734" t="str">
            <v>00111130P.2</v>
          </cell>
        </row>
        <row r="11735">
          <cell r="K11735" t="str">
            <v>00111128P.2</v>
          </cell>
        </row>
        <row r="11736">
          <cell r="K11736" t="str">
            <v>00111111P.2</v>
          </cell>
        </row>
        <row r="11737">
          <cell r="K11737" t="str">
            <v>00111136P.2</v>
          </cell>
        </row>
        <row r="11738">
          <cell r="K11738" t="str">
            <v>00111114P.2</v>
          </cell>
        </row>
        <row r="11739">
          <cell r="K11739" t="str">
            <v>00111113P.2</v>
          </cell>
        </row>
        <row r="11740">
          <cell r="K11740" t="str">
            <v>00111129P.2</v>
          </cell>
        </row>
        <row r="11741">
          <cell r="K11741" t="str">
            <v>00111136P.2</v>
          </cell>
        </row>
        <row r="11742">
          <cell r="K11742" t="str">
            <v>00111135P.2</v>
          </cell>
        </row>
        <row r="11743">
          <cell r="K11743" t="str">
            <v>00111123P.2</v>
          </cell>
        </row>
        <row r="11744">
          <cell r="K11744" t="str">
            <v>00111129P.2</v>
          </cell>
        </row>
        <row r="11745">
          <cell r="K11745" t="str">
            <v>00111128P.2</v>
          </cell>
        </row>
        <row r="11746">
          <cell r="K11746" t="str">
            <v>00111113P.2</v>
          </cell>
        </row>
        <row r="11747">
          <cell r="K11747" t="str">
            <v>00111135P.2</v>
          </cell>
        </row>
        <row r="11748">
          <cell r="K11748" t="str">
            <v>00111126P.2</v>
          </cell>
        </row>
        <row r="11749">
          <cell r="K11749" t="str">
            <v>00111117P.2</v>
          </cell>
        </row>
        <row r="11750">
          <cell r="K11750" t="str">
            <v>00111127P.2</v>
          </cell>
        </row>
        <row r="11751">
          <cell r="K11751" t="str">
            <v>00111128P.2</v>
          </cell>
        </row>
        <row r="11752">
          <cell r="K11752" t="str">
            <v>00111133P.2</v>
          </cell>
        </row>
        <row r="11753">
          <cell r="K11753" t="str">
            <v>00111115P.2</v>
          </cell>
        </row>
        <row r="11754">
          <cell r="K11754" t="str">
            <v>00111113P.2</v>
          </cell>
        </row>
        <row r="11755">
          <cell r="K11755" t="str">
            <v>00111135P.2</v>
          </cell>
        </row>
        <row r="11756">
          <cell r="K11756" t="str">
            <v>00111128P.2</v>
          </cell>
        </row>
        <row r="11757">
          <cell r="K11757" t="str">
            <v>00111133P.2</v>
          </cell>
        </row>
        <row r="11758">
          <cell r="K11758" t="str">
            <v>00111125P.2</v>
          </cell>
        </row>
        <row r="11759">
          <cell r="K11759" t="str">
            <v>00111113P.2</v>
          </cell>
        </row>
        <row r="11760">
          <cell r="K11760" t="str">
            <v>00111134P.2</v>
          </cell>
        </row>
        <row r="11761">
          <cell r="K11761" t="str">
            <v>00111128P.2</v>
          </cell>
        </row>
        <row r="11762">
          <cell r="K11762" t="str">
            <v>00111116P.2</v>
          </cell>
        </row>
        <row r="11763">
          <cell r="K11763" t="str">
            <v>00111113P.2</v>
          </cell>
        </row>
        <row r="11764">
          <cell r="K11764" t="str">
            <v>00111114P.2</v>
          </cell>
        </row>
        <row r="11765">
          <cell r="K11765" t="str">
            <v>00111112P.2</v>
          </cell>
        </row>
        <row r="11766">
          <cell r="K11766" t="str">
            <v>00111112P.2</v>
          </cell>
        </row>
        <row r="11767">
          <cell r="K11767" t="str">
            <v>00111132P.2</v>
          </cell>
        </row>
        <row r="11768">
          <cell r="K11768" t="str">
            <v>00111130P.2</v>
          </cell>
        </row>
        <row r="11769">
          <cell r="K11769" t="str">
            <v>00111110P.2</v>
          </cell>
        </row>
        <row r="11770">
          <cell r="K11770" t="str">
            <v>00111127P.2</v>
          </cell>
        </row>
        <row r="11771">
          <cell r="K11771" t="str">
            <v>00111134P.2</v>
          </cell>
        </row>
        <row r="11772">
          <cell r="K11772" t="str">
            <v>00111134P.2</v>
          </cell>
        </row>
        <row r="11773">
          <cell r="K11773" t="str">
            <v>00111134P.2</v>
          </cell>
        </row>
        <row r="11774">
          <cell r="K11774" t="str">
            <v>00111120P.2</v>
          </cell>
        </row>
        <row r="11775">
          <cell r="K11775" t="str">
            <v>00111133P.2</v>
          </cell>
        </row>
        <row r="11776">
          <cell r="K11776" t="str">
            <v>00111112P.2</v>
          </cell>
        </row>
        <row r="11777">
          <cell r="K11777" t="str">
            <v>00111130P.2</v>
          </cell>
        </row>
        <row r="11778">
          <cell r="K11778" t="str">
            <v>00111112P.2</v>
          </cell>
        </row>
        <row r="11779">
          <cell r="K11779" t="str">
            <v>00111125P.2</v>
          </cell>
        </row>
        <row r="11780">
          <cell r="K11780" t="str">
            <v>00111122P.2</v>
          </cell>
        </row>
        <row r="11781">
          <cell r="K11781" t="str">
            <v>00111122P.2</v>
          </cell>
        </row>
        <row r="11782">
          <cell r="K11782" t="str">
            <v>00111115P.2</v>
          </cell>
        </row>
        <row r="11783">
          <cell r="K11783" t="str">
            <v>00111129P.2</v>
          </cell>
        </row>
        <row r="11784">
          <cell r="K11784" t="str">
            <v>00111118P.2</v>
          </cell>
        </row>
        <row r="11785">
          <cell r="K11785" t="str">
            <v>00111129P.2</v>
          </cell>
        </row>
        <row r="11786">
          <cell r="K11786" t="str">
            <v>00111126P.2</v>
          </cell>
        </row>
        <row r="11787">
          <cell r="K11787" t="str">
            <v>00111129P.2</v>
          </cell>
        </row>
        <row r="11788">
          <cell r="K11788" t="str">
            <v>00111130P.2</v>
          </cell>
        </row>
        <row r="11789">
          <cell r="K11789" t="str">
            <v>00111134P.2</v>
          </cell>
        </row>
        <row r="11790">
          <cell r="K11790" t="str">
            <v>00111128P.2</v>
          </cell>
        </row>
        <row r="11791">
          <cell r="K11791" t="str">
            <v>00111126P.2</v>
          </cell>
        </row>
        <row r="11792">
          <cell r="K11792" t="str">
            <v>00111117P.2</v>
          </cell>
        </row>
        <row r="11793">
          <cell r="K11793" t="str">
            <v>00111131P.2</v>
          </cell>
        </row>
        <row r="11794">
          <cell r="K11794" t="str">
            <v>00111135P.2</v>
          </cell>
        </row>
        <row r="11795">
          <cell r="K11795" t="str">
            <v>00111133P.2</v>
          </cell>
        </row>
        <row r="11796">
          <cell r="K11796" t="str">
            <v>00111126P.2</v>
          </cell>
        </row>
        <row r="11797">
          <cell r="K11797" t="str">
            <v>00111113P.2</v>
          </cell>
        </row>
        <row r="11798">
          <cell r="K11798" t="str">
            <v>00111114P.2</v>
          </cell>
        </row>
        <row r="11799">
          <cell r="K11799" t="str">
            <v>00111133P.2</v>
          </cell>
        </row>
        <row r="11800">
          <cell r="K11800" t="str">
            <v>00111126P.2</v>
          </cell>
        </row>
        <row r="11801">
          <cell r="K11801" t="str">
            <v>00111129P.2</v>
          </cell>
        </row>
        <row r="11802">
          <cell r="K11802" t="str">
            <v>00111128P.2</v>
          </cell>
        </row>
        <row r="11803">
          <cell r="K11803" t="str">
            <v>00111136P.2</v>
          </cell>
        </row>
        <row r="11804">
          <cell r="K11804" t="str">
            <v>00111136P.2</v>
          </cell>
        </row>
        <row r="11805">
          <cell r="K11805" t="str">
            <v>00111132P.2</v>
          </cell>
        </row>
        <row r="11806">
          <cell r="K11806" t="str">
            <v>00111134P.2</v>
          </cell>
        </row>
        <row r="11807">
          <cell r="K11807" t="str">
            <v>00111136P.2</v>
          </cell>
        </row>
        <row r="11808">
          <cell r="K11808" t="str">
            <v>00111120P.2</v>
          </cell>
        </row>
        <row r="11809">
          <cell r="K11809" t="str">
            <v>00111116P.2</v>
          </cell>
        </row>
        <row r="11810">
          <cell r="K11810" t="str">
            <v>00111113P.2</v>
          </cell>
        </row>
        <row r="11811">
          <cell r="K11811" t="str">
            <v>00111132P.2</v>
          </cell>
        </row>
        <row r="11812">
          <cell r="K11812" t="str">
            <v>00111112P.2</v>
          </cell>
        </row>
        <row r="11813">
          <cell r="K11813" t="str">
            <v>00111131P.2</v>
          </cell>
        </row>
        <row r="11814">
          <cell r="K11814" t="str">
            <v>00111129P.2</v>
          </cell>
        </row>
        <row r="11815">
          <cell r="K11815" t="str">
            <v>00111132P.2</v>
          </cell>
        </row>
        <row r="11816">
          <cell r="K11816" t="str">
            <v>00111116P.2</v>
          </cell>
        </row>
        <row r="11817">
          <cell r="K11817" t="str">
            <v>00111128P.2</v>
          </cell>
        </row>
        <row r="11818">
          <cell r="K11818" t="str">
            <v>00111110P.2</v>
          </cell>
        </row>
        <row r="11819">
          <cell r="K11819" t="str">
            <v>00111117P.2</v>
          </cell>
        </row>
        <row r="11820">
          <cell r="K11820" t="str">
            <v>00111112P.2</v>
          </cell>
        </row>
        <row r="11821">
          <cell r="K11821" t="str">
            <v>00111110P.2</v>
          </cell>
        </row>
        <row r="11822">
          <cell r="K11822" t="str">
            <v>00111126P.2</v>
          </cell>
        </row>
        <row r="11823">
          <cell r="K11823" t="str">
            <v>00111113P.2</v>
          </cell>
        </row>
        <row r="11824">
          <cell r="K11824" t="str">
            <v>00111131P.2</v>
          </cell>
        </row>
        <row r="11825">
          <cell r="K11825" t="str">
            <v>00111130P.2</v>
          </cell>
        </row>
        <row r="11826">
          <cell r="K11826" t="str">
            <v>00111131P.2</v>
          </cell>
        </row>
        <row r="11827">
          <cell r="K11827" t="str">
            <v>00111132P.2</v>
          </cell>
        </row>
        <row r="11828">
          <cell r="K11828" t="str">
            <v>00111128P.2</v>
          </cell>
        </row>
        <row r="11829">
          <cell r="K11829" t="str">
            <v>00111128P.2</v>
          </cell>
        </row>
        <row r="11830">
          <cell r="K11830" t="str">
            <v>00111117P.2</v>
          </cell>
        </row>
        <row r="11831">
          <cell r="K11831" t="str">
            <v>00111128P.2</v>
          </cell>
        </row>
        <row r="11832">
          <cell r="K11832" t="str">
            <v>00111110P.2</v>
          </cell>
        </row>
        <row r="11833">
          <cell r="K11833" t="str">
            <v>00111128P.2</v>
          </cell>
        </row>
        <row r="11834">
          <cell r="K11834" t="str">
            <v>00111128P.2</v>
          </cell>
        </row>
        <row r="11835">
          <cell r="K11835" t="str">
            <v>00111113P.2</v>
          </cell>
        </row>
        <row r="11836">
          <cell r="K11836" t="str">
            <v>00111131P.2</v>
          </cell>
        </row>
        <row r="11837">
          <cell r="K11837" t="str">
            <v>00111121P.2</v>
          </cell>
        </row>
        <row r="11838">
          <cell r="K11838" t="str">
            <v>00111123P.2</v>
          </cell>
        </row>
        <row r="11839">
          <cell r="K11839" t="str">
            <v>00111128P.2</v>
          </cell>
        </row>
        <row r="11840">
          <cell r="K11840" t="str">
            <v>00111132P.2</v>
          </cell>
        </row>
        <row r="11841">
          <cell r="K11841" t="str">
            <v>00111135P.2</v>
          </cell>
        </row>
        <row r="11842">
          <cell r="K11842" t="str">
            <v>00111124P.2</v>
          </cell>
        </row>
        <row r="11843">
          <cell r="K11843" t="str">
            <v>00111129P.2</v>
          </cell>
        </row>
        <row r="11844">
          <cell r="K11844" t="str">
            <v>00111120P.2</v>
          </cell>
        </row>
        <row r="11845">
          <cell r="K11845" t="str">
            <v>00111117P.2</v>
          </cell>
        </row>
        <row r="11846">
          <cell r="K11846" t="str">
            <v>00111124P.2</v>
          </cell>
        </row>
        <row r="11847">
          <cell r="K11847" t="str">
            <v>00111130P.2</v>
          </cell>
        </row>
        <row r="11848">
          <cell r="K11848" t="str">
            <v>00111120P.2</v>
          </cell>
        </row>
        <row r="11849">
          <cell r="K11849" t="str">
            <v>00111111P.2</v>
          </cell>
        </row>
        <row r="11850">
          <cell r="K11850" t="str">
            <v>00111113P.2</v>
          </cell>
        </row>
        <row r="11851">
          <cell r="K11851" t="str">
            <v>00111122P.2</v>
          </cell>
        </row>
        <row r="11852">
          <cell r="K11852" t="str">
            <v>00111112P.2</v>
          </cell>
        </row>
        <row r="11853">
          <cell r="K11853" t="str">
            <v>00111119P.2</v>
          </cell>
        </row>
        <row r="11854">
          <cell r="K11854" t="str">
            <v>00111132P.2</v>
          </cell>
        </row>
        <row r="11855">
          <cell r="K11855" t="str">
            <v>00111134P.2</v>
          </cell>
        </row>
        <row r="11856">
          <cell r="K11856" t="str">
            <v>00111110P.2</v>
          </cell>
        </row>
        <row r="11857">
          <cell r="K11857" t="str">
            <v>00111110P.2</v>
          </cell>
        </row>
        <row r="11858">
          <cell r="K11858" t="str">
            <v>00111120P.2</v>
          </cell>
        </row>
        <row r="11859">
          <cell r="K11859" t="str">
            <v>00111129P.2</v>
          </cell>
        </row>
        <row r="11860">
          <cell r="K11860" t="str">
            <v>00111129P.2</v>
          </cell>
        </row>
        <row r="11861">
          <cell r="K11861" t="str">
            <v>00111120P.2</v>
          </cell>
        </row>
        <row r="11862">
          <cell r="K11862" t="str">
            <v>00111134P.2</v>
          </cell>
        </row>
        <row r="11863">
          <cell r="K11863" t="str">
            <v>00111123P.2</v>
          </cell>
        </row>
        <row r="11864">
          <cell r="K11864" t="str">
            <v>00111110P.2</v>
          </cell>
        </row>
        <row r="11865">
          <cell r="K11865" t="str">
            <v>00111133P.2</v>
          </cell>
        </row>
        <row r="11866">
          <cell r="K11866" t="str">
            <v>00111128P.2</v>
          </cell>
        </row>
        <row r="11867">
          <cell r="K11867" t="str">
            <v>00111123P.2</v>
          </cell>
        </row>
        <row r="11868">
          <cell r="K11868" t="str">
            <v>00111125P.2</v>
          </cell>
        </row>
        <row r="11869">
          <cell r="K11869" t="str">
            <v>00111128P.2</v>
          </cell>
        </row>
        <row r="11870">
          <cell r="K11870" t="str">
            <v>00111130P.2</v>
          </cell>
        </row>
        <row r="11871">
          <cell r="K11871" t="str">
            <v>00111129P.2</v>
          </cell>
        </row>
        <row r="11872">
          <cell r="K11872" t="str">
            <v>00111130P.2</v>
          </cell>
        </row>
        <row r="11873">
          <cell r="K11873" t="str">
            <v>00111114P.2</v>
          </cell>
        </row>
        <row r="11874">
          <cell r="K11874" t="str">
            <v>00111127P.2</v>
          </cell>
        </row>
        <row r="11875">
          <cell r="K11875" t="str">
            <v>00111128P.2</v>
          </cell>
        </row>
        <row r="11876">
          <cell r="K11876" t="str">
            <v>00111134P.2</v>
          </cell>
        </row>
        <row r="11877">
          <cell r="K11877" t="str">
            <v>00111130P.2</v>
          </cell>
        </row>
        <row r="11878">
          <cell r="K11878" t="str">
            <v>00111122P.2</v>
          </cell>
        </row>
        <row r="11879">
          <cell r="K11879" t="str">
            <v>00111125P.2</v>
          </cell>
        </row>
        <row r="11880">
          <cell r="K11880" t="str">
            <v>00111132P.2</v>
          </cell>
        </row>
        <row r="11881">
          <cell r="K11881" t="str">
            <v>00111134P.2</v>
          </cell>
        </row>
        <row r="11882">
          <cell r="K11882" t="str">
            <v>00111128P.2</v>
          </cell>
        </row>
        <row r="11883">
          <cell r="K11883" t="str">
            <v>00111134P.2</v>
          </cell>
        </row>
        <row r="11884">
          <cell r="K11884" t="str">
            <v>00111128P.2</v>
          </cell>
        </row>
        <row r="11885">
          <cell r="K11885" t="str">
            <v>00111132P.2</v>
          </cell>
        </row>
        <row r="11886">
          <cell r="K11886" t="str">
            <v>00111127P.2</v>
          </cell>
        </row>
        <row r="11887">
          <cell r="K11887" t="str">
            <v>00111116P.2</v>
          </cell>
        </row>
        <row r="11888">
          <cell r="K11888" t="str">
            <v>00111128P.2</v>
          </cell>
        </row>
        <row r="11889">
          <cell r="K11889" t="str">
            <v>00111133P.2</v>
          </cell>
        </row>
        <row r="11890">
          <cell r="K11890" t="str">
            <v>00111134P.2</v>
          </cell>
        </row>
        <row r="11891">
          <cell r="K11891" t="str">
            <v>00111118P.2</v>
          </cell>
        </row>
        <row r="11892">
          <cell r="K11892" t="str">
            <v>00111113P.2</v>
          </cell>
        </row>
        <row r="11893">
          <cell r="K11893" t="str">
            <v>00111130P.2</v>
          </cell>
        </row>
        <row r="11894">
          <cell r="K11894" t="str">
            <v>00111130P.2</v>
          </cell>
        </row>
        <row r="11895">
          <cell r="K11895" t="str">
            <v>00111118P.2</v>
          </cell>
        </row>
        <row r="11896">
          <cell r="K11896" t="str">
            <v>00111131P.2</v>
          </cell>
        </row>
        <row r="11897">
          <cell r="K11897" t="str">
            <v>00111128P.2</v>
          </cell>
        </row>
        <row r="11898">
          <cell r="K11898" t="str">
            <v>00111128P.2</v>
          </cell>
        </row>
        <row r="11899">
          <cell r="K11899" t="str">
            <v>00111133P.2</v>
          </cell>
        </row>
        <row r="11900">
          <cell r="K11900" t="str">
            <v>00111131P.2</v>
          </cell>
        </row>
        <row r="11901">
          <cell r="K11901" t="str">
            <v>00111113P.2</v>
          </cell>
        </row>
        <row r="11902">
          <cell r="K11902" t="str">
            <v>00111114P.2</v>
          </cell>
        </row>
        <row r="11903">
          <cell r="K11903" t="str">
            <v>00111133P.2</v>
          </cell>
        </row>
        <row r="11904">
          <cell r="K11904" t="str">
            <v>00111151P.2</v>
          </cell>
        </row>
        <row r="11905">
          <cell r="K11905" t="str">
            <v>00111151P.2</v>
          </cell>
        </row>
        <row r="11906">
          <cell r="K11906" t="str">
            <v>00111151P.2</v>
          </cell>
        </row>
        <row r="11907">
          <cell r="K11907" t="str">
            <v>00111151P.2</v>
          </cell>
        </row>
        <row r="11908">
          <cell r="K11908" t="str">
            <v>00111151P.2</v>
          </cell>
        </row>
        <row r="11909">
          <cell r="K11909" t="str">
            <v>00111151P.2</v>
          </cell>
        </row>
        <row r="11910">
          <cell r="K11910" t="str">
            <v>00111151P.2</v>
          </cell>
        </row>
        <row r="11911">
          <cell r="K11911" t="str">
            <v>00111151P.2</v>
          </cell>
        </row>
        <row r="11912">
          <cell r="K11912" t="str">
            <v>00111151P.2</v>
          </cell>
        </row>
        <row r="11913">
          <cell r="K11913" t="str">
            <v>00111151P.2</v>
          </cell>
        </row>
        <row r="11914">
          <cell r="K11914" t="str">
            <v>00111151P.2</v>
          </cell>
        </row>
        <row r="11915">
          <cell r="K11915" t="str">
            <v>00111151P.2</v>
          </cell>
        </row>
        <row r="11916">
          <cell r="K11916" t="str">
            <v>00111151P.2</v>
          </cell>
        </row>
        <row r="11917">
          <cell r="K11917" t="str">
            <v>00111151P.2</v>
          </cell>
        </row>
        <row r="11918">
          <cell r="K11918" t="str">
            <v>00111151P.2</v>
          </cell>
        </row>
        <row r="11919">
          <cell r="K11919" t="str">
            <v>00111151P.2</v>
          </cell>
        </row>
        <row r="11920">
          <cell r="K11920" t="str">
            <v>00111151P.2</v>
          </cell>
        </row>
        <row r="11921">
          <cell r="K11921" t="str">
            <v>00111151P.2</v>
          </cell>
        </row>
        <row r="11922">
          <cell r="K11922" t="str">
            <v>00111151P.2</v>
          </cell>
        </row>
        <row r="11923">
          <cell r="K11923" t="str">
            <v>00111151P.2</v>
          </cell>
        </row>
        <row r="11924">
          <cell r="K11924" t="str">
            <v>00111151P.2</v>
          </cell>
        </row>
        <row r="11925">
          <cell r="K11925" t="str">
            <v>00111151P.2</v>
          </cell>
        </row>
        <row r="11926">
          <cell r="K11926" t="str">
            <v>00111151P.2</v>
          </cell>
        </row>
        <row r="11927">
          <cell r="K11927" t="str">
            <v>00111151P.2</v>
          </cell>
        </row>
        <row r="11928">
          <cell r="K11928" t="str">
            <v>00111151P.2</v>
          </cell>
        </row>
        <row r="11929">
          <cell r="K11929" t="str">
            <v>00111151P.2</v>
          </cell>
        </row>
        <row r="11930">
          <cell r="K11930" t="str">
            <v>00111151P.2</v>
          </cell>
        </row>
        <row r="11931">
          <cell r="K11931" t="str">
            <v>00111151P.2</v>
          </cell>
        </row>
        <row r="11932">
          <cell r="K11932" t="str">
            <v>00111151P.2</v>
          </cell>
        </row>
        <row r="11933">
          <cell r="K11933" t="str">
            <v>00111151P.2</v>
          </cell>
        </row>
        <row r="11934">
          <cell r="K11934" t="str">
            <v>00111151P.2</v>
          </cell>
        </row>
        <row r="11935">
          <cell r="K11935" t="str">
            <v>00111151P.2</v>
          </cell>
        </row>
        <row r="11936">
          <cell r="K11936" t="str">
            <v>00111151P.2</v>
          </cell>
        </row>
        <row r="11937">
          <cell r="K11937" t="str">
            <v>00111151P.2</v>
          </cell>
        </row>
        <row r="11938">
          <cell r="K11938" t="str">
            <v>00111151P.2</v>
          </cell>
        </row>
        <row r="11939">
          <cell r="K11939" t="str">
            <v>00111151P.2</v>
          </cell>
        </row>
        <row r="11940">
          <cell r="K11940" t="str">
            <v>00111151P.2</v>
          </cell>
        </row>
        <row r="11941">
          <cell r="K11941" t="str">
            <v>00111151P.2</v>
          </cell>
        </row>
        <row r="11942">
          <cell r="K11942" t="str">
            <v>00111151P.2</v>
          </cell>
        </row>
        <row r="11943">
          <cell r="K11943" t="str">
            <v>00111108P.2</v>
          </cell>
        </row>
        <row r="11944">
          <cell r="K11944" t="str">
            <v>00111108P.2</v>
          </cell>
        </row>
        <row r="11945">
          <cell r="K11945" t="str">
            <v>00111108P.2</v>
          </cell>
        </row>
        <row r="11946">
          <cell r="K11946" t="str">
            <v>00111108P.2</v>
          </cell>
        </row>
        <row r="11947">
          <cell r="K11947" t="str">
            <v>00111108P.2</v>
          </cell>
        </row>
        <row r="11948">
          <cell r="K11948" t="str">
            <v>00111108P.2</v>
          </cell>
        </row>
        <row r="11949">
          <cell r="K11949" t="str">
            <v>00111108P.2</v>
          </cell>
        </row>
        <row r="11950">
          <cell r="K11950" t="str">
            <v>00111108P.2</v>
          </cell>
        </row>
        <row r="11951">
          <cell r="K11951" t="str">
            <v>00111108P.2</v>
          </cell>
        </row>
        <row r="11952">
          <cell r="K11952" t="str">
            <v>00111108P.2</v>
          </cell>
        </row>
        <row r="11953">
          <cell r="K11953" t="str">
            <v>00111108P.2</v>
          </cell>
        </row>
        <row r="11954">
          <cell r="K11954" t="str">
            <v>00111108P.2</v>
          </cell>
        </row>
        <row r="11955">
          <cell r="K11955" t="str">
            <v>00111108P.2</v>
          </cell>
        </row>
        <row r="11956">
          <cell r="K11956" t="str">
            <v>00111108P.2</v>
          </cell>
        </row>
        <row r="11957">
          <cell r="K11957" t="str">
            <v>00111108P.2</v>
          </cell>
        </row>
        <row r="11958">
          <cell r="K11958" t="str">
            <v>00021108P.2</v>
          </cell>
        </row>
        <row r="11959">
          <cell r="K11959" t="str">
            <v>00021108P.2</v>
          </cell>
        </row>
        <row r="11960">
          <cell r="K11960" t="str">
            <v>00111108P.2</v>
          </cell>
        </row>
        <row r="11961">
          <cell r="K11961" t="str">
            <v>00111108P.2</v>
          </cell>
        </row>
        <row r="11962">
          <cell r="K11962" t="str">
            <v>00111130P.2</v>
          </cell>
        </row>
        <row r="11963">
          <cell r="K11963" t="str">
            <v>00111130P.2</v>
          </cell>
        </row>
        <row r="11964">
          <cell r="K11964" t="str">
            <v>00111130P.2</v>
          </cell>
        </row>
        <row r="11965">
          <cell r="K11965" t="str">
            <v>00111130P.2</v>
          </cell>
        </row>
        <row r="11966">
          <cell r="K11966" t="str">
            <v>00111130P.2</v>
          </cell>
        </row>
        <row r="11967">
          <cell r="K11967" t="str">
            <v>00111130P.2</v>
          </cell>
        </row>
        <row r="11968">
          <cell r="K11968" t="str">
            <v>00111130P.2</v>
          </cell>
        </row>
        <row r="11969">
          <cell r="K11969" t="str">
            <v>00111130P.2</v>
          </cell>
        </row>
        <row r="11970">
          <cell r="K11970" t="str">
            <v>00111110P.2</v>
          </cell>
        </row>
        <row r="11971">
          <cell r="K11971" t="str">
            <v>00111110P.2</v>
          </cell>
        </row>
        <row r="11972">
          <cell r="K11972" t="str">
            <v>00111110P.2</v>
          </cell>
        </row>
        <row r="11973">
          <cell r="K11973" t="str">
            <v>00111110P.2</v>
          </cell>
        </row>
        <row r="11974">
          <cell r="K11974" t="str">
            <v>00111110P.2</v>
          </cell>
        </row>
        <row r="11975">
          <cell r="K11975" t="str">
            <v>00111110P.2</v>
          </cell>
        </row>
        <row r="11976">
          <cell r="K11976" t="str">
            <v>00111110P.2</v>
          </cell>
        </row>
        <row r="11977">
          <cell r="K11977" t="str">
            <v>00111110P.2</v>
          </cell>
        </row>
        <row r="11978">
          <cell r="K11978" t="str">
            <v>00111110P.2</v>
          </cell>
        </row>
        <row r="11979">
          <cell r="K11979" t="str">
            <v>00111112P.2</v>
          </cell>
        </row>
        <row r="11980">
          <cell r="K11980" t="str">
            <v>00111112P.2</v>
          </cell>
        </row>
        <row r="11981">
          <cell r="K11981" t="str">
            <v>00111112P.2</v>
          </cell>
        </row>
        <row r="11982">
          <cell r="K11982" t="str">
            <v>00111112P.2</v>
          </cell>
        </row>
        <row r="11983">
          <cell r="K11983" t="str">
            <v>00111112P.2</v>
          </cell>
        </row>
        <row r="11984">
          <cell r="K11984" t="str">
            <v>00111112P.2</v>
          </cell>
        </row>
        <row r="11985">
          <cell r="K11985" t="str">
            <v>00111112P.2</v>
          </cell>
        </row>
        <row r="11986">
          <cell r="K11986" t="str">
            <v>00111112P.2</v>
          </cell>
        </row>
        <row r="11987">
          <cell r="K11987" t="str">
            <v>00111112P.2</v>
          </cell>
        </row>
        <row r="11988">
          <cell r="K11988" t="str">
            <v>00111113P.2</v>
          </cell>
        </row>
        <row r="11989">
          <cell r="K11989" t="str">
            <v>00111113P.2</v>
          </cell>
        </row>
        <row r="11990">
          <cell r="K11990" t="str">
            <v>00111113P.2</v>
          </cell>
        </row>
        <row r="11991">
          <cell r="K11991" t="str">
            <v>00111113P.2</v>
          </cell>
        </row>
        <row r="11992">
          <cell r="K11992" t="str">
            <v>00111113P.2</v>
          </cell>
        </row>
        <row r="11993">
          <cell r="K11993" t="str">
            <v>00111113P.2</v>
          </cell>
        </row>
        <row r="11994">
          <cell r="K11994" t="str">
            <v>00111113P.2</v>
          </cell>
        </row>
        <row r="11995">
          <cell r="K11995" t="str">
            <v>00111113P.2</v>
          </cell>
        </row>
        <row r="11996">
          <cell r="K11996" t="str">
            <v>00111113P.2</v>
          </cell>
        </row>
        <row r="11997">
          <cell r="K11997" t="str">
            <v>00111113P.2</v>
          </cell>
        </row>
        <row r="11998">
          <cell r="K11998" t="str">
            <v>00111114P.2</v>
          </cell>
        </row>
        <row r="11999">
          <cell r="K11999" t="str">
            <v>00111114P.2</v>
          </cell>
        </row>
        <row r="12000">
          <cell r="K12000" t="str">
            <v>00111114P.2</v>
          </cell>
        </row>
        <row r="12001">
          <cell r="K12001" t="str">
            <v>00111114P.2</v>
          </cell>
        </row>
        <row r="12002">
          <cell r="K12002" t="str">
            <v>00111114P.2</v>
          </cell>
        </row>
        <row r="12003">
          <cell r="K12003" t="str">
            <v>00111114P.2</v>
          </cell>
        </row>
        <row r="12004">
          <cell r="K12004" t="str">
            <v>00111114P.2</v>
          </cell>
        </row>
        <row r="12005">
          <cell r="K12005" t="str">
            <v>00111114P.2</v>
          </cell>
        </row>
        <row r="12006">
          <cell r="K12006" t="str">
            <v>00111114P.2</v>
          </cell>
        </row>
        <row r="12007">
          <cell r="K12007" t="str">
            <v>00111114P.2</v>
          </cell>
        </row>
        <row r="12008">
          <cell r="K12008" t="str">
            <v>00111114P.2</v>
          </cell>
        </row>
        <row r="12009">
          <cell r="K12009" t="str">
            <v>00111122P.2</v>
          </cell>
        </row>
        <row r="12010">
          <cell r="K12010" t="str">
            <v>00111122P.2</v>
          </cell>
        </row>
        <row r="12011">
          <cell r="K12011" t="str">
            <v>00111122P.2</v>
          </cell>
        </row>
        <row r="12012">
          <cell r="K12012" t="str">
            <v>00111122P.2</v>
          </cell>
        </row>
        <row r="12013">
          <cell r="K12013" t="str">
            <v>00111122P.2</v>
          </cell>
        </row>
        <row r="12014">
          <cell r="K12014" t="str">
            <v>00111122P.2</v>
          </cell>
        </row>
        <row r="12015">
          <cell r="K12015" t="str">
            <v>00111122P.2</v>
          </cell>
        </row>
        <row r="12016">
          <cell r="K12016" t="str">
            <v>00111122P.2</v>
          </cell>
        </row>
        <row r="12017">
          <cell r="K12017" t="str">
            <v>00111122P.2</v>
          </cell>
        </row>
        <row r="12018">
          <cell r="K12018" t="str">
            <v>00111126P.2</v>
          </cell>
        </row>
        <row r="12019">
          <cell r="K12019" t="str">
            <v>00111111P.2</v>
          </cell>
        </row>
        <row r="12020">
          <cell r="K12020" t="str">
            <v>00111111P.2</v>
          </cell>
        </row>
        <row r="12021">
          <cell r="K12021" t="str">
            <v>00111111P.2</v>
          </cell>
        </row>
        <row r="12022">
          <cell r="K12022" t="str">
            <v>00111111P.2</v>
          </cell>
        </row>
        <row r="12023">
          <cell r="K12023" t="str">
            <v>00111111P.2</v>
          </cell>
        </row>
        <row r="12024">
          <cell r="K12024" t="str">
            <v>00111111P.2</v>
          </cell>
        </row>
        <row r="12025">
          <cell r="K12025" t="str">
            <v>00111111P.2</v>
          </cell>
        </row>
        <row r="12026">
          <cell r="K12026" t="str">
            <v>00111111P.2</v>
          </cell>
        </row>
        <row r="12027">
          <cell r="K12027" t="str">
            <v>00111111P.2</v>
          </cell>
        </row>
        <row r="12028">
          <cell r="K12028" t="str">
            <v>00111111P.2</v>
          </cell>
        </row>
        <row r="12029">
          <cell r="K12029" t="str">
            <v>00111115P.2</v>
          </cell>
        </row>
        <row r="12030">
          <cell r="K12030" t="str">
            <v>00111115P.2</v>
          </cell>
        </row>
        <row r="12031">
          <cell r="K12031" t="str">
            <v>00111115P.2</v>
          </cell>
        </row>
        <row r="12032">
          <cell r="K12032" t="str">
            <v>00111115P.2</v>
          </cell>
        </row>
        <row r="12033">
          <cell r="K12033" t="str">
            <v>00111115P.2</v>
          </cell>
        </row>
        <row r="12034">
          <cell r="K12034" t="str">
            <v>00111115P.2</v>
          </cell>
        </row>
        <row r="12035">
          <cell r="K12035" t="str">
            <v>00111116P.2</v>
          </cell>
        </row>
        <row r="12036">
          <cell r="K12036" t="str">
            <v>00111116P.2</v>
          </cell>
        </row>
        <row r="12037">
          <cell r="K12037" t="str">
            <v>00111116P.2</v>
          </cell>
        </row>
        <row r="12038">
          <cell r="K12038" t="str">
            <v>00111116P.2</v>
          </cell>
        </row>
        <row r="12039">
          <cell r="K12039" t="str">
            <v>00111116P.2</v>
          </cell>
        </row>
        <row r="12040">
          <cell r="K12040" t="str">
            <v>00111117P.2</v>
          </cell>
        </row>
        <row r="12041">
          <cell r="K12041" t="str">
            <v>00111117P.2</v>
          </cell>
        </row>
        <row r="12042">
          <cell r="K12042" t="str">
            <v>00111117P.2</v>
          </cell>
        </row>
        <row r="12043">
          <cell r="K12043" t="str">
            <v>00111117P.2</v>
          </cell>
        </row>
        <row r="12044">
          <cell r="K12044" t="str">
            <v>00111117P.2</v>
          </cell>
        </row>
        <row r="12045">
          <cell r="K12045" t="str">
            <v>00111117P.2</v>
          </cell>
        </row>
        <row r="12046">
          <cell r="K12046" t="str">
            <v>00111117P.2</v>
          </cell>
        </row>
        <row r="12047">
          <cell r="K12047" t="str">
            <v>00111117P.2</v>
          </cell>
        </row>
        <row r="12048">
          <cell r="K12048" t="str">
            <v>00111117P.2</v>
          </cell>
        </row>
        <row r="12049">
          <cell r="K12049" t="str">
            <v>00111117P.2</v>
          </cell>
        </row>
        <row r="12050">
          <cell r="K12050" t="str">
            <v>00111117P.2</v>
          </cell>
        </row>
        <row r="12051">
          <cell r="K12051" t="str">
            <v>00111118P.2</v>
          </cell>
        </row>
        <row r="12052">
          <cell r="K12052" t="str">
            <v>00111118P.2</v>
          </cell>
        </row>
        <row r="12053">
          <cell r="K12053" t="str">
            <v>00111118P.2</v>
          </cell>
        </row>
        <row r="12054">
          <cell r="K12054" t="str">
            <v>00111118P.2</v>
          </cell>
        </row>
        <row r="12055">
          <cell r="K12055" t="str">
            <v>00111118P.2</v>
          </cell>
        </row>
        <row r="12056">
          <cell r="K12056" t="str">
            <v>00111118P.2</v>
          </cell>
        </row>
        <row r="12057">
          <cell r="K12057" t="str">
            <v>00111118P.2</v>
          </cell>
        </row>
        <row r="12058">
          <cell r="K12058" t="str">
            <v>00111118P.2</v>
          </cell>
        </row>
        <row r="12059">
          <cell r="K12059" t="str">
            <v>00111118P.2</v>
          </cell>
        </row>
        <row r="12060">
          <cell r="K12060" t="str">
            <v>00111119P.2</v>
          </cell>
        </row>
        <row r="12061">
          <cell r="K12061" t="str">
            <v>00111119P.2</v>
          </cell>
        </row>
        <row r="12062">
          <cell r="K12062" t="str">
            <v>00111119P.2</v>
          </cell>
        </row>
        <row r="12063">
          <cell r="K12063" t="str">
            <v>00111119P.2</v>
          </cell>
        </row>
        <row r="12064">
          <cell r="K12064" t="str">
            <v>00111119P.2</v>
          </cell>
        </row>
        <row r="12065">
          <cell r="K12065" t="str">
            <v>00111119P.2</v>
          </cell>
        </row>
        <row r="12066">
          <cell r="K12066" t="str">
            <v>00111119P.2</v>
          </cell>
        </row>
        <row r="12067">
          <cell r="K12067" t="str">
            <v>00111120P.2</v>
          </cell>
        </row>
        <row r="12068">
          <cell r="K12068" t="str">
            <v>00111120P.2</v>
          </cell>
        </row>
        <row r="12069">
          <cell r="K12069" t="str">
            <v>00111120P.2</v>
          </cell>
        </row>
        <row r="12070">
          <cell r="K12070" t="str">
            <v>00111120P.2</v>
          </cell>
        </row>
        <row r="12071">
          <cell r="K12071" t="str">
            <v>00111120P.2</v>
          </cell>
        </row>
        <row r="12072">
          <cell r="K12072" t="str">
            <v>00111120P.2</v>
          </cell>
        </row>
        <row r="12073">
          <cell r="K12073" t="str">
            <v>00111120P.2</v>
          </cell>
        </row>
        <row r="12074">
          <cell r="K12074" t="str">
            <v>00111120P.2</v>
          </cell>
        </row>
        <row r="12075">
          <cell r="K12075" t="str">
            <v>00111120P.2</v>
          </cell>
        </row>
        <row r="12076">
          <cell r="K12076" t="str">
            <v>00111120P.2</v>
          </cell>
        </row>
        <row r="12077">
          <cell r="K12077" t="str">
            <v>00111120P.2</v>
          </cell>
        </row>
        <row r="12078">
          <cell r="K12078" t="str">
            <v>00111122P.2</v>
          </cell>
        </row>
        <row r="12079">
          <cell r="K12079" t="str">
            <v>00111122P.2</v>
          </cell>
        </row>
        <row r="12080">
          <cell r="K12080" t="str">
            <v>00111122P.2</v>
          </cell>
        </row>
        <row r="12081">
          <cell r="K12081" t="str">
            <v>00111122P.2</v>
          </cell>
        </row>
        <row r="12082">
          <cell r="K12082" t="str">
            <v>00111122P.2</v>
          </cell>
        </row>
        <row r="12083">
          <cell r="K12083" t="str">
            <v>00111122P.2</v>
          </cell>
        </row>
        <row r="12084">
          <cell r="K12084" t="str">
            <v>00111122P.2</v>
          </cell>
        </row>
        <row r="12085">
          <cell r="K12085" t="str">
            <v>00111122P.2</v>
          </cell>
        </row>
        <row r="12086">
          <cell r="K12086" t="str">
            <v>00111125P.2</v>
          </cell>
        </row>
        <row r="12087">
          <cell r="K12087" t="str">
            <v>00111125P.2</v>
          </cell>
        </row>
        <row r="12088">
          <cell r="K12088" t="str">
            <v>00111125P.2</v>
          </cell>
        </row>
        <row r="12089">
          <cell r="K12089" t="str">
            <v>00111125P.2</v>
          </cell>
        </row>
        <row r="12090">
          <cell r="K12090" t="str">
            <v>00111125P.2</v>
          </cell>
        </row>
        <row r="12091">
          <cell r="K12091" t="str">
            <v>00111125P.2</v>
          </cell>
        </row>
        <row r="12092">
          <cell r="K12092" t="str">
            <v>00111125P.2</v>
          </cell>
        </row>
        <row r="12093">
          <cell r="K12093" t="str">
            <v>00111125P.2</v>
          </cell>
        </row>
        <row r="12094">
          <cell r="K12094" t="str">
            <v>00111125P.2</v>
          </cell>
        </row>
        <row r="12095">
          <cell r="K12095" t="str">
            <v>00111125P.2</v>
          </cell>
        </row>
        <row r="12096">
          <cell r="K12096" t="str">
            <v>00111126P.2</v>
          </cell>
        </row>
        <row r="12097">
          <cell r="K12097" t="str">
            <v>00111126P.2</v>
          </cell>
        </row>
        <row r="12098">
          <cell r="K12098" t="str">
            <v>00111126P.2</v>
          </cell>
        </row>
        <row r="12099">
          <cell r="K12099" t="str">
            <v>00111126P.2</v>
          </cell>
        </row>
        <row r="12100">
          <cell r="K12100" t="str">
            <v>00111126P.2</v>
          </cell>
        </row>
        <row r="12101">
          <cell r="K12101" t="str">
            <v>00111126P.2</v>
          </cell>
        </row>
        <row r="12102">
          <cell r="K12102" t="str">
            <v>00111126P.2</v>
          </cell>
        </row>
        <row r="12103">
          <cell r="K12103" t="str">
            <v>00111126P.2</v>
          </cell>
        </row>
        <row r="12104">
          <cell r="K12104" t="str">
            <v>00111128P.2</v>
          </cell>
        </row>
        <row r="12105">
          <cell r="K12105" t="str">
            <v>00111128P.2</v>
          </cell>
        </row>
        <row r="12106">
          <cell r="K12106" t="str">
            <v>00111128P.2</v>
          </cell>
        </row>
        <row r="12107">
          <cell r="K12107" t="str">
            <v>00111128P.2</v>
          </cell>
        </row>
        <row r="12108">
          <cell r="K12108" t="str">
            <v>00111128P.2</v>
          </cell>
        </row>
        <row r="12109">
          <cell r="K12109" t="str">
            <v>00111128P.2</v>
          </cell>
        </row>
        <row r="12110">
          <cell r="K12110" t="str">
            <v>00111128P.2</v>
          </cell>
        </row>
        <row r="12111">
          <cell r="K12111" t="str">
            <v>00111128P.2</v>
          </cell>
        </row>
        <row r="12112">
          <cell r="K12112" t="str">
            <v>00111128P.2</v>
          </cell>
        </row>
        <row r="12113">
          <cell r="K12113" t="str">
            <v>00111128P.2</v>
          </cell>
        </row>
        <row r="12114">
          <cell r="K12114" t="str">
            <v>00111128P.2</v>
          </cell>
        </row>
        <row r="12115">
          <cell r="K12115" t="str">
            <v>00111128P.2</v>
          </cell>
        </row>
        <row r="12116">
          <cell r="K12116" t="str">
            <v>00111128P.2</v>
          </cell>
        </row>
        <row r="12117">
          <cell r="K12117" t="str">
            <v>00111128P.2</v>
          </cell>
        </row>
        <row r="12118">
          <cell r="K12118" t="str">
            <v>00111129P.2</v>
          </cell>
        </row>
        <row r="12119">
          <cell r="K12119" t="str">
            <v>00111129P.2</v>
          </cell>
        </row>
        <row r="12120">
          <cell r="K12120" t="str">
            <v>00111129P.2</v>
          </cell>
        </row>
        <row r="12121">
          <cell r="K12121" t="str">
            <v>00111129P.2</v>
          </cell>
        </row>
        <row r="12122">
          <cell r="K12122" t="str">
            <v>00111129P.2</v>
          </cell>
        </row>
        <row r="12123">
          <cell r="K12123" t="str">
            <v>00111129P.2</v>
          </cell>
        </row>
        <row r="12124">
          <cell r="K12124" t="str">
            <v>00111129P.2</v>
          </cell>
        </row>
        <row r="12125">
          <cell r="K12125" t="str">
            <v>00111129P.2</v>
          </cell>
        </row>
        <row r="12126">
          <cell r="K12126" t="str">
            <v>00111129P.2</v>
          </cell>
        </row>
        <row r="12127">
          <cell r="K12127" t="str">
            <v>00111129P.2</v>
          </cell>
        </row>
        <row r="12128">
          <cell r="K12128" t="str">
            <v>00111129P.2</v>
          </cell>
        </row>
        <row r="12129">
          <cell r="K12129" t="str">
            <v>00111129P.2</v>
          </cell>
        </row>
        <row r="12130">
          <cell r="K12130" t="str">
            <v>00111129P.2</v>
          </cell>
        </row>
        <row r="12131">
          <cell r="K12131" t="str">
            <v>00111129P.2</v>
          </cell>
        </row>
        <row r="12132">
          <cell r="K12132" t="str">
            <v>00111130P.2</v>
          </cell>
        </row>
        <row r="12133">
          <cell r="K12133" t="str">
            <v>00111130P.2</v>
          </cell>
        </row>
        <row r="12134">
          <cell r="K12134" t="str">
            <v>00111130P.2</v>
          </cell>
        </row>
        <row r="12135">
          <cell r="K12135" t="str">
            <v>00111130P.2</v>
          </cell>
        </row>
        <row r="12136">
          <cell r="K12136" t="str">
            <v>00111130P.2</v>
          </cell>
        </row>
        <row r="12137">
          <cell r="K12137" t="str">
            <v>00111130P.2</v>
          </cell>
        </row>
        <row r="12138">
          <cell r="K12138" t="str">
            <v>00111130P.2</v>
          </cell>
        </row>
        <row r="12139">
          <cell r="K12139" t="str">
            <v>00111130P.2</v>
          </cell>
        </row>
        <row r="12140">
          <cell r="K12140" t="str">
            <v>00111130P.2</v>
          </cell>
        </row>
        <row r="12141">
          <cell r="K12141" t="str">
            <v>00111130P.2</v>
          </cell>
        </row>
        <row r="12142">
          <cell r="K12142" t="str">
            <v>00111131P.2</v>
          </cell>
        </row>
        <row r="12143">
          <cell r="K12143" t="str">
            <v>00111131P.2</v>
          </cell>
        </row>
        <row r="12144">
          <cell r="K12144" t="str">
            <v>00111131P.2</v>
          </cell>
        </row>
        <row r="12145">
          <cell r="K12145" t="str">
            <v>00111131P.2</v>
          </cell>
        </row>
        <row r="12146">
          <cell r="K12146" t="str">
            <v>00111131P.2</v>
          </cell>
        </row>
        <row r="12147">
          <cell r="K12147" t="str">
            <v>00111131P.2</v>
          </cell>
        </row>
        <row r="12148">
          <cell r="K12148" t="str">
            <v>00111131P.2</v>
          </cell>
        </row>
        <row r="12149">
          <cell r="K12149" t="str">
            <v>00111131P.2</v>
          </cell>
        </row>
        <row r="12150">
          <cell r="K12150" t="str">
            <v>00111135P.2</v>
          </cell>
        </row>
        <row r="12151">
          <cell r="K12151" t="str">
            <v>00111135P.2</v>
          </cell>
        </row>
        <row r="12152">
          <cell r="K12152" t="str">
            <v>00111135P.2</v>
          </cell>
        </row>
        <row r="12153">
          <cell r="K12153" t="str">
            <v>00111153P.2</v>
          </cell>
        </row>
        <row r="12154">
          <cell r="K12154" t="str">
            <v>00111153P.2</v>
          </cell>
        </row>
        <row r="12155">
          <cell r="K12155" t="str">
            <v>00111153P.2</v>
          </cell>
        </row>
        <row r="12156">
          <cell r="K12156" t="str">
            <v>00111153P.2</v>
          </cell>
        </row>
        <row r="12157">
          <cell r="K12157" t="str">
            <v>00111153P.2</v>
          </cell>
        </row>
        <row r="12158">
          <cell r="K12158" t="str">
            <v>00111143P.2</v>
          </cell>
        </row>
        <row r="12159">
          <cell r="K12159" t="str">
            <v>00111143P.2</v>
          </cell>
        </row>
        <row r="12160">
          <cell r="K12160" t="str">
            <v>00111143P.2</v>
          </cell>
        </row>
        <row r="12161">
          <cell r="K12161" t="str">
            <v>00111143P.2</v>
          </cell>
        </row>
        <row r="12162">
          <cell r="K12162" t="str">
            <v>00111150P.2</v>
          </cell>
        </row>
        <row r="12163">
          <cell r="K12163" t="str">
            <v>00111150P.2</v>
          </cell>
        </row>
        <row r="12164">
          <cell r="K12164" t="str">
            <v>00111150P.2</v>
          </cell>
        </row>
        <row r="12165">
          <cell r="K12165" t="str">
            <v>00111150P.2</v>
          </cell>
        </row>
        <row r="12166">
          <cell r="K12166" t="str">
            <v>00111110P.2</v>
          </cell>
        </row>
        <row r="12167">
          <cell r="K12167" t="str">
            <v>00111110P.2</v>
          </cell>
        </row>
        <row r="12168">
          <cell r="K12168" t="str">
            <v>00111110P.2</v>
          </cell>
        </row>
        <row r="12169">
          <cell r="K12169" t="str">
            <v>00111110P.2</v>
          </cell>
        </row>
        <row r="12170">
          <cell r="K12170" t="str">
            <v>00111110P.2</v>
          </cell>
        </row>
        <row r="12171">
          <cell r="K12171" t="str">
            <v>00111110P.2</v>
          </cell>
        </row>
        <row r="12172">
          <cell r="K12172" t="str">
            <v>00111110P.2</v>
          </cell>
        </row>
        <row r="12173">
          <cell r="K12173" t="str">
            <v>00111110P.2</v>
          </cell>
        </row>
        <row r="12174">
          <cell r="K12174" t="str">
            <v>00111110P.2</v>
          </cell>
        </row>
        <row r="12175">
          <cell r="K12175" t="str">
            <v>00111110P.2</v>
          </cell>
        </row>
        <row r="12176">
          <cell r="K12176" t="str">
            <v>00111111P.2</v>
          </cell>
        </row>
        <row r="12177">
          <cell r="K12177" t="str">
            <v>00111111P.2</v>
          </cell>
        </row>
        <row r="12178">
          <cell r="K12178" t="str">
            <v>00111111P.2</v>
          </cell>
        </row>
        <row r="12179">
          <cell r="K12179" t="str">
            <v>00111111P.2</v>
          </cell>
        </row>
        <row r="12180">
          <cell r="K12180" t="str">
            <v>00111111P.2</v>
          </cell>
        </row>
        <row r="12181">
          <cell r="K12181" t="str">
            <v>00111111P.2</v>
          </cell>
        </row>
        <row r="12182">
          <cell r="K12182" t="str">
            <v>00111111P.2</v>
          </cell>
        </row>
        <row r="12183">
          <cell r="K12183" t="str">
            <v>00111111P.2</v>
          </cell>
        </row>
        <row r="12184">
          <cell r="K12184" t="str">
            <v>00111112P.2</v>
          </cell>
        </row>
        <row r="12185">
          <cell r="K12185" t="str">
            <v>00111112P.2</v>
          </cell>
        </row>
        <row r="12186">
          <cell r="K12186" t="str">
            <v>00111112P.2</v>
          </cell>
        </row>
        <row r="12187">
          <cell r="K12187" t="str">
            <v>00111112P.2</v>
          </cell>
        </row>
        <row r="12188">
          <cell r="K12188" t="str">
            <v>00111112P.2</v>
          </cell>
        </row>
        <row r="12189">
          <cell r="K12189" t="str">
            <v>00111112P.2</v>
          </cell>
        </row>
        <row r="12190">
          <cell r="K12190" t="str">
            <v>00111112P.2</v>
          </cell>
        </row>
        <row r="12191">
          <cell r="K12191" t="str">
            <v>00111112P.2</v>
          </cell>
        </row>
        <row r="12192">
          <cell r="K12192" t="str">
            <v>00111113P.2</v>
          </cell>
        </row>
        <row r="12193">
          <cell r="K12193" t="str">
            <v>00111113P.2</v>
          </cell>
        </row>
        <row r="12194">
          <cell r="K12194" t="str">
            <v>00111113P.2</v>
          </cell>
        </row>
        <row r="12195">
          <cell r="K12195" t="str">
            <v>00111113P.2</v>
          </cell>
        </row>
        <row r="12196">
          <cell r="K12196" t="str">
            <v>00111113P.2</v>
          </cell>
        </row>
        <row r="12197">
          <cell r="K12197" t="str">
            <v>00111113P.2</v>
          </cell>
        </row>
        <row r="12198">
          <cell r="K12198" t="str">
            <v>00111113P.2</v>
          </cell>
        </row>
        <row r="12199">
          <cell r="K12199" t="str">
            <v>00111113P.2</v>
          </cell>
        </row>
        <row r="12200">
          <cell r="K12200" t="str">
            <v>00111113P.2</v>
          </cell>
        </row>
        <row r="12201">
          <cell r="K12201" t="str">
            <v>00111113P.2</v>
          </cell>
        </row>
        <row r="12202">
          <cell r="K12202" t="str">
            <v>00111113P.2</v>
          </cell>
        </row>
        <row r="12203">
          <cell r="K12203" t="str">
            <v>00111113P.2</v>
          </cell>
        </row>
        <row r="12204">
          <cell r="K12204" t="str">
            <v>00111114P.2</v>
          </cell>
        </row>
        <row r="12205">
          <cell r="K12205" t="str">
            <v>00111115P.2</v>
          </cell>
        </row>
        <row r="12206">
          <cell r="K12206" t="str">
            <v>00111115P.2</v>
          </cell>
        </row>
        <row r="12207">
          <cell r="K12207" t="str">
            <v>00111115P.2</v>
          </cell>
        </row>
        <row r="12208">
          <cell r="K12208" t="str">
            <v>00111115P.2</v>
          </cell>
        </row>
        <row r="12209">
          <cell r="K12209" t="str">
            <v>00111115P.2</v>
          </cell>
        </row>
        <row r="12210">
          <cell r="K12210" t="str">
            <v>00111116P.2</v>
          </cell>
        </row>
        <row r="12211">
          <cell r="K12211" t="str">
            <v>00111116P.2</v>
          </cell>
        </row>
        <row r="12212">
          <cell r="K12212" t="str">
            <v>00111116P.2</v>
          </cell>
        </row>
        <row r="12213">
          <cell r="K12213" t="str">
            <v>00111116P.2</v>
          </cell>
        </row>
        <row r="12214">
          <cell r="K12214" t="str">
            <v>00111116P.2</v>
          </cell>
        </row>
        <row r="12215">
          <cell r="K12215" t="str">
            <v>00111116P.2</v>
          </cell>
        </row>
        <row r="12216">
          <cell r="K12216" t="str">
            <v>00111116P.2</v>
          </cell>
        </row>
        <row r="12217">
          <cell r="K12217" t="str">
            <v>00111116P.2</v>
          </cell>
        </row>
        <row r="12218">
          <cell r="K12218" t="str">
            <v>00111116P.2</v>
          </cell>
        </row>
        <row r="12219">
          <cell r="K12219" t="str">
            <v>00111116P.2</v>
          </cell>
        </row>
        <row r="12220">
          <cell r="K12220" t="str">
            <v>00111116P.2</v>
          </cell>
        </row>
        <row r="12221">
          <cell r="K12221" t="str">
            <v>00111116P.2</v>
          </cell>
        </row>
        <row r="12222">
          <cell r="K12222" t="str">
            <v>00111116P.2</v>
          </cell>
        </row>
        <row r="12223">
          <cell r="K12223" t="str">
            <v>00111117P.2</v>
          </cell>
        </row>
        <row r="12224">
          <cell r="K12224" t="str">
            <v>00111117P.2</v>
          </cell>
        </row>
        <row r="12225">
          <cell r="K12225" t="str">
            <v>00111117P.2</v>
          </cell>
        </row>
        <row r="12226">
          <cell r="K12226" t="str">
            <v>00111117P.2</v>
          </cell>
        </row>
        <row r="12227">
          <cell r="K12227" t="str">
            <v>00111117P.2</v>
          </cell>
        </row>
        <row r="12228">
          <cell r="K12228" t="str">
            <v>00111117P.2</v>
          </cell>
        </row>
        <row r="12229">
          <cell r="K12229" t="str">
            <v>00111117P.2</v>
          </cell>
        </row>
        <row r="12230">
          <cell r="K12230" t="str">
            <v>00111117P.2</v>
          </cell>
        </row>
        <row r="12231">
          <cell r="K12231" t="str">
            <v>00111117P.2</v>
          </cell>
        </row>
        <row r="12232">
          <cell r="K12232" t="str">
            <v>00111117P.2</v>
          </cell>
        </row>
        <row r="12233">
          <cell r="K12233" t="str">
            <v>00111117P.2</v>
          </cell>
        </row>
        <row r="12234">
          <cell r="K12234" t="str">
            <v>00111117P.2</v>
          </cell>
        </row>
        <row r="12235">
          <cell r="K12235" t="str">
            <v>00111118P.2</v>
          </cell>
        </row>
        <row r="12236">
          <cell r="K12236" t="str">
            <v>00111118P.2</v>
          </cell>
        </row>
        <row r="12237">
          <cell r="K12237" t="str">
            <v>00111118P.2</v>
          </cell>
        </row>
        <row r="12238">
          <cell r="K12238" t="str">
            <v>00111118P.2</v>
          </cell>
        </row>
        <row r="12239">
          <cell r="K12239" t="str">
            <v>00111118P.2</v>
          </cell>
        </row>
        <row r="12240">
          <cell r="K12240" t="str">
            <v>00111118P.2</v>
          </cell>
        </row>
        <row r="12241">
          <cell r="K12241" t="str">
            <v>00111118P.2</v>
          </cell>
        </row>
        <row r="12242">
          <cell r="K12242" t="str">
            <v>00111118P.2</v>
          </cell>
        </row>
        <row r="12243">
          <cell r="K12243" t="str">
            <v>00111118P.2</v>
          </cell>
        </row>
        <row r="12244">
          <cell r="K12244" t="str">
            <v>00111118P.2</v>
          </cell>
        </row>
        <row r="12245">
          <cell r="K12245" t="str">
            <v>00111119P.2</v>
          </cell>
        </row>
        <row r="12246">
          <cell r="K12246" t="str">
            <v>00111119P.2</v>
          </cell>
        </row>
        <row r="12247">
          <cell r="K12247" t="str">
            <v>00111119P.2</v>
          </cell>
        </row>
        <row r="12248">
          <cell r="K12248" t="str">
            <v>00111119P.2</v>
          </cell>
        </row>
        <row r="12249">
          <cell r="K12249" t="str">
            <v>00111119P.2</v>
          </cell>
        </row>
        <row r="12250">
          <cell r="K12250" t="str">
            <v>00111119P.2</v>
          </cell>
        </row>
        <row r="12251">
          <cell r="K12251" t="str">
            <v>00111119P.2</v>
          </cell>
        </row>
        <row r="12252">
          <cell r="K12252" t="str">
            <v>00111119P.2</v>
          </cell>
        </row>
        <row r="12253">
          <cell r="K12253" t="str">
            <v>00111119P.2</v>
          </cell>
        </row>
        <row r="12254">
          <cell r="K12254" t="str">
            <v>00111120P.2</v>
          </cell>
        </row>
        <row r="12255">
          <cell r="K12255" t="str">
            <v>00111120P.2</v>
          </cell>
        </row>
        <row r="12256">
          <cell r="K12256" t="str">
            <v>00111120P.2</v>
          </cell>
        </row>
        <row r="12257">
          <cell r="K12257" t="str">
            <v>00111120P.2</v>
          </cell>
        </row>
        <row r="12258">
          <cell r="K12258" t="str">
            <v>00111120P.2</v>
          </cell>
        </row>
        <row r="12259">
          <cell r="K12259" t="str">
            <v>00111121P.2</v>
          </cell>
        </row>
        <row r="12260">
          <cell r="K12260" t="str">
            <v>00111121P.2</v>
          </cell>
        </row>
        <row r="12261">
          <cell r="K12261" t="str">
            <v>00111121P.2</v>
          </cell>
        </row>
        <row r="12262">
          <cell r="K12262" t="str">
            <v>00111121P.2</v>
          </cell>
        </row>
        <row r="12263">
          <cell r="K12263" t="str">
            <v>00111121P.2</v>
          </cell>
        </row>
        <row r="12264">
          <cell r="K12264" t="str">
            <v>00111121P.2</v>
          </cell>
        </row>
        <row r="12265">
          <cell r="K12265" t="str">
            <v>00111121P.2</v>
          </cell>
        </row>
        <row r="12266">
          <cell r="K12266" t="str">
            <v>00111121P.2</v>
          </cell>
        </row>
        <row r="12267">
          <cell r="K12267" t="str">
            <v>00111121P.2</v>
          </cell>
        </row>
        <row r="12268">
          <cell r="K12268" t="str">
            <v>00111121P.2</v>
          </cell>
        </row>
        <row r="12269">
          <cell r="K12269" t="str">
            <v>00111121P.2</v>
          </cell>
        </row>
        <row r="12270">
          <cell r="K12270" t="str">
            <v>00111122P.2</v>
          </cell>
        </row>
        <row r="12271">
          <cell r="K12271" t="str">
            <v>00111122P.2</v>
          </cell>
        </row>
        <row r="12272">
          <cell r="K12272" t="str">
            <v>00111122P.2</v>
          </cell>
        </row>
        <row r="12273">
          <cell r="K12273" t="str">
            <v>00111122P.2</v>
          </cell>
        </row>
        <row r="12274">
          <cell r="K12274" t="str">
            <v>00111122P.2</v>
          </cell>
        </row>
        <row r="12275">
          <cell r="K12275" t="str">
            <v>00111122P.2</v>
          </cell>
        </row>
        <row r="12276">
          <cell r="K12276" t="str">
            <v>00111122P.2</v>
          </cell>
        </row>
        <row r="12277">
          <cell r="K12277" t="str">
            <v>00111122P.2</v>
          </cell>
        </row>
        <row r="12278">
          <cell r="K12278" t="str">
            <v>00111122P.2</v>
          </cell>
        </row>
        <row r="12279">
          <cell r="K12279" t="str">
            <v>00111123P.2</v>
          </cell>
        </row>
        <row r="12280">
          <cell r="K12280" t="str">
            <v>00111123P.2</v>
          </cell>
        </row>
        <row r="12281">
          <cell r="K12281" t="str">
            <v>00111123P.2</v>
          </cell>
        </row>
        <row r="12282">
          <cell r="K12282" t="str">
            <v>00111123P.2</v>
          </cell>
        </row>
        <row r="12283">
          <cell r="K12283" t="str">
            <v>00111123P.2</v>
          </cell>
        </row>
        <row r="12284">
          <cell r="K12284" t="str">
            <v>00111123P.2</v>
          </cell>
        </row>
        <row r="12285">
          <cell r="K12285" t="str">
            <v>00111123P.2</v>
          </cell>
        </row>
        <row r="12286">
          <cell r="K12286" t="str">
            <v>00111123P.2</v>
          </cell>
        </row>
        <row r="12287">
          <cell r="K12287" t="str">
            <v>00111124P.2</v>
          </cell>
        </row>
        <row r="12288">
          <cell r="K12288" t="str">
            <v>00111124P.2</v>
          </cell>
        </row>
        <row r="12289">
          <cell r="K12289" t="str">
            <v>00111124P.2</v>
          </cell>
        </row>
        <row r="12290">
          <cell r="K12290" t="str">
            <v>00111124P.2</v>
          </cell>
        </row>
        <row r="12291">
          <cell r="K12291" t="str">
            <v>00111124P.2</v>
          </cell>
        </row>
        <row r="12292">
          <cell r="K12292" t="str">
            <v>00111124P.2</v>
          </cell>
        </row>
        <row r="12293">
          <cell r="K12293" t="str">
            <v>00111124P.2</v>
          </cell>
        </row>
        <row r="12294">
          <cell r="K12294" t="str">
            <v>00111125P.2</v>
          </cell>
        </row>
        <row r="12295">
          <cell r="K12295" t="str">
            <v>00111125P.2</v>
          </cell>
        </row>
        <row r="12296">
          <cell r="K12296" t="str">
            <v>00111125P.2</v>
          </cell>
        </row>
        <row r="12297">
          <cell r="K12297" t="str">
            <v>00111125P.2</v>
          </cell>
        </row>
        <row r="12298">
          <cell r="K12298" t="str">
            <v>00111125P.2</v>
          </cell>
        </row>
        <row r="12299">
          <cell r="K12299" t="str">
            <v>00111125P.2</v>
          </cell>
        </row>
        <row r="12300">
          <cell r="K12300" t="str">
            <v>00111125P.2</v>
          </cell>
        </row>
        <row r="12301">
          <cell r="K12301" t="str">
            <v>00111125P.2</v>
          </cell>
        </row>
        <row r="12302">
          <cell r="K12302" t="str">
            <v>00111125P.2</v>
          </cell>
        </row>
        <row r="12303">
          <cell r="K12303" t="str">
            <v>00111125P.2</v>
          </cell>
        </row>
        <row r="12304">
          <cell r="K12304" t="str">
            <v>00111125P.2</v>
          </cell>
        </row>
        <row r="12305">
          <cell r="K12305" t="str">
            <v>00111125P.2</v>
          </cell>
        </row>
        <row r="12306">
          <cell r="K12306" t="str">
            <v>00111125P.2</v>
          </cell>
        </row>
        <row r="12307">
          <cell r="K12307" t="str">
            <v>00111125P.2</v>
          </cell>
        </row>
        <row r="12308">
          <cell r="K12308" t="str">
            <v>00111126P.2</v>
          </cell>
        </row>
        <row r="12309">
          <cell r="K12309" t="str">
            <v>00111126P.2</v>
          </cell>
        </row>
        <row r="12310">
          <cell r="K12310" t="str">
            <v>00111126P.2</v>
          </cell>
        </row>
        <row r="12311">
          <cell r="K12311" t="str">
            <v>00111126P.2</v>
          </cell>
        </row>
        <row r="12312">
          <cell r="K12312" t="str">
            <v>00111126P.2</v>
          </cell>
        </row>
        <row r="12313">
          <cell r="K12313" t="str">
            <v>00111126P.2</v>
          </cell>
        </row>
        <row r="12314">
          <cell r="K12314" t="str">
            <v>00111127P.2</v>
          </cell>
        </row>
        <row r="12315">
          <cell r="K12315" t="str">
            <v>00111127P.2</v>
          </cell>
        </row>
        <row r="12316">
          <cell r="K12316" t="str">
            <v>00111127P.2</v>
          </cell>
        </row>
        <row r="12317">
          <cell r="K12317" t="str">
            <v>00111128P.2</v>
          </cell>
        </row>
        <row r="12318">
          <cell r="K12318" t="str">
            <v>00111128P.2</v>
          </cell>
        </row>
        <row r="12319">
          <cell r="K12319" t="str">
            <v>00111128P.2</v>
          </cell>
        </row>
        <row r="12320">
          <cell r="K12320" t="str">
            <v>00111128P.2</v>
          </cell>
        </row>
        <row r="12321">
          <cell r="K12321" t="str">
            <v>00111128P.2</v>
          </cell>
        </row>
        <row r="12322">
          <cell r="K12322" t="str">
            <v>00111128P.2</v>
          </cell>
        </row>
        <row r="12323">
          <cell r="K12323" t="str">
            <v>00111128P.2</v>
          </cell>
        </row>
        <row r="12324">
          <cell r="K12324" t="str">
            <v>00111128P.2</v>
          </cell>
        </row>
        <row r="12325">
          <cell r="K12325" t="str">
            <v>00111128P.2</v>
          </cell>
        </row>
        <row r="12326">
          <cell r="K12326" t="str">
            <v>00111128P.2</v>
          </cell>
        </row>
        <row r="12327">
          <cell r="K12327" t="str">
            <v>00111128P.2</v>
          </cell>
        </row>
        <row r="12328">
          <cell r="K12328" t="str">
            <v>00111128P.2</v>
          </cell>
        </row>
        <row r="12329">
          <cell r="K12329" t="str">
            <v>00111128P.2</v>
          </cell>
        </row>
        <row r="12330">
          <cell r="K12330" t="str">
            <v>00111128P.2</v>
          </cell>
        </row>
        <row r="12331">
          <cell r="K12331" t="str">
            <v>00111128P.2</v>
          </cell>
        </row>
        <row r="12332">
          <cell r="K12332" t="str">
            <v>00111128P.2</v>
          </cell>
        </row>
        <row r="12333">
          <cell r="K12333" t="str">
            <v>00111128P.2</v>
          </cell>
        </row>
        <row r="12334">
          <cell r="K12334" t="str">
            <v>00111128P.2</v>
          </cell>
        </row>
        <row r="12335">
          <cell r="K12335" t="str">
            <v>00111129P.2</v>
          </cell>
        </row>
        <row r="12336">
          <cell r="K12336" t="str">
            <v>00111129P.2</v>
          </cell>
        </row>
        <row r="12337">
          <cell r="K12337" t="str">
            <v>00111129P.2</v>
          </cell>
        </row>
        <row r="12338">
          <cell r="K12338" t="str">
            <v>00111129P.2</v>
          </cell>
        </row>
        <row r="12339">
          <cell r="K12339" t="str">
            <v>00111129P.2</v>
          </cell>
        </row>
        <row r="12340">
          <cell r="K12340" t="str">
            <v>00111129P.2</v>
          </cell>
        </row>
        <row r="12341">
          <cell r="K12341" t="str">
            <v>00111129P.2</v>
          </cell>
        </row>
        <row r="12342">
          <cell r="K12342" t="str">
            <v>00111129P.2</v>
          </cell>
        </row>
        <row r="12343">
          <cell r="K12343" t="str">
            <v>00111129P.2</v>
          </cell>
        </row>
        <row r="12344">
          <cell r="K12344" t="str">
            <v>00111129P.2</v>
          </cell>
        </row>
        <row r="12345">
          <cell r="K12345" t="str">
            <v>00111129P.2</v>
          </cell>
        </row>
        <row r="12346">
          <cell r="K12346" t="str">
            <v>00111130P.2</v>
          </cell>
        </row>
        <row r="12347">
          <cell r="K12347" t="str">
            <v>00111130P.2</v>
          </cell>
        </row>
        <row r="12348">
          <cell r="K12348" t="str">
            <v>00111130P.2</v>
          </cell>
        </row>
        <row r="12349">
          <cell r="K12349" t="str">
            <v>00111130P.2</v>
          </cell>
        </row>
        <row r="12350">
          <cell r="K12350" t="str">
            <v>00111130P.2</v>
          </cell>
        </row>
        <row r="12351">
          <cell r="K12351" t="str">
            <v>00111130P.2</v>
          </cell>
        </row>
        <row r="12352">
          <cell r="K12352" t="str">
            <v>00111130P.2</v>
          </cell>
        </row>
        <row r="12353">
          <cell r="K12353" t="str">
            <v>00111130P.2</v>
          </cell>
        </row>
        <row r="12354">
          <cell r="K12354" t="str">
            <v>00111130P.2</v>
          </cell>
        </row>
        <row r="12355">
          <cell r="K12355" t="str">
            <v>00111130P.2</v>
          </cell>
        </row>
        <row r="12356">
          <cell r="K12356" t="str">
            <v>00111130P.2</v>
          </cell>
        </row>
        <row r="12357">
          <cell r="K12357" t="str">
            <v>00111130P.2</v>
          </cell>
        </row>
        <row r="12358">
          <cell r="K12358" t="str">
            <v>00111131P.2</v>
          </cell>
        </row>
        <row r="12359">
          <cell r="K12359" t="str">
            <v>00111131P.2</v>
          </cell>
        </row>
        <row r="12360">
          <cell r="K12360" t="str">
            <v>00111131P.2</v>
          </cell>
        </row>
        <row r="12361">
          <cell r="K12361" t="str">
            <v>00111131P.2</v>
          </cell>
        </row>
        <row r="12362">
          <cell r="K12362" t="str">
            <v>00111131P.2</v>
          </cell>
        </row>
        <row r="12363">
          <cell r="K12363" t="str">
            <v>00111131P.2</v>
          </cell>
        </row>
        <row r="12364">
          <cell r="K12364" t="str">
            <v>00111131P.2</v>
          </cell>
        </row>
        <row r="12365">
          <cell r="K12365" t="str">
            <v>00111131P.2</v>
          </cell>
        </row>
        <row r="12366">
          <cell r="K12366" t="str">
            <v>00111131P.2</v>
          </cell>
        </row>
        <row r="12367">
          <cell r="K12367" t="str">
            <v>00111131P.2</v>
          </cell>
        </row>
        <row r="12368">
          <cell r="K12368" t="str">
            <v>00111131P.2</v>
          </cell>
        </row>
        <row r="12369">
          <cell r="K12369" t="str">
            <v>00111131P.2</v>
          </cell>
        </row>
        <row r="12370">
          <cell r="K12370" t="str">
            <v>00111131P.2</v>
          </cell>
        </row>
        <row r="12371">
          <cell r="K12371" t="str">
            <v>00111131P.2</v>
          </cell>
        </row>
        <row r="12372">
          <cell r="K12372" t="str">
            <v>00111131P.2</v>
          </cell>
        </row>
        <row r="12373">
          <cell r="K12373" t="str">
            <v>00111131P.2</v>
          </cell>
        </row>
        <row r="12374">
          <cell r="K12374" t="str">
            <v>00111132P.2</v>
          </cell>
        </row>
        <row r="12375">
          <cell r="K12375" t="str">
            <v>00111132P.2</v>
          </cell>
        </row>
        <row r="12376">
          <cell r="K12376" t="str">
            <v>00111132P.2</v>
          </cell>
        </row>
        <row r="12377">
          <cell r="K12377" t="str">
            <v>00111132P.2</v>
          </cell>
        </row>
        <row r="12378">
          <cell r="K12378" t="str">
            <v>00111132P.2</v>
          </cell>
        </row>
        <row r="12379">
          <cell r="K12379" t="str">
            <v>00111132P.2</v>
          </cell>
        </row>
        <row r="12380">
          <cell r="K12380" t="str">
            <v>00111133P.2</v>
          </cell>
        </row>
        <row r="12381">
          <cell r="K12381" t="str">
            <v>00111133P.2</v>
          </cell>
        </row>
        <row r="12382">
          <cell r="K12382" t="str">
            <v>00111133P.2</v>
          </cell>
        </row>
        <row r="12383">
          <cell r="K12383" t="str">
            <v>00111133P.2</v>
          </cell>
        </row>
        <row r="12384">
          <cell r="K12384" t="str">
            <v>00111133P.2</v>
          </cell>
        </row>
        <row r="12385">
          <cell r="K12385" t="str">
            <v>00111133P.2</v>
          </cell>
        </row>
        <row r="12386">
          <cell r="K12386" t="str">
            <v>00111133P.2</v>
          </cell>
        </row>
        <row r="12387">
          <cell r="K12387" t="str">
            <v>00111133P.2</v>
          </cell>
        </row>
        <row r="12388">
          <cell r="K12388" t="str">
            <v>00111133P.2</v>
          </cell>
        </row>
        <row r="12389">
          <cell r="K12389" t="str">
            <v>00111133P.2</v>
          </cell>
        </row>
        <row r="12390">
          <cell r="K12390" t="str">
            <v>00111133P.2</v>
          </cell>
        </row>
        <row r="12391">
          <cell r="K12391" t="str">
            <v>00111133P.2</v>
          </cell>
        </row>
        <row r="12392">
          <cell r="K12392" t="str">
            <v>00111133P.2</v>
          </cell>
        </row>
        <row r="12393">
          <cell r="K12393" t="str">
            <v>00111133P.2</v>
          </cell>
        </row>
        <row r="12394">
          <cell r="K12394" t="str">
            <v>00111133P.2</v>
          </cell>
        </row>
        <row r="12395">
          <cell r="K12395" t="str">
            <v>00111134P.2</v>
          </cell>
        </row>
        <row r="12396">
          <cell r="K12396" t="str">
            <v>00111134P.2</v>
          </cell>
        </row>
        <row r="12397">
          <cell r="K12397" t="str">
            <v>00111134P.2</v>
          </cell>
        </row>
        <row r="12398">
          <cell r="K12398" t="str">
            <v>00111134P.2</v>
          </cell>
        </row>
        <row r="12399">
          <cell r="K12399" t="str">
            <v>00111134P.2</v>
          </cell>
        </row>
        <row r="12400">
          <cell r="K12400" t="str">
            <v>00111134P.2</v>
          </cell>
        </row>
        <row r="12401">
          <cell r="K12401" t="str">
            <v>00111134P.2</v>
          </cell>
        </row>
        <row r="12402">
          <cell r="K12402" t="str">
            <v>00111134P.2</v>
          </cell>
        </row>
        <row r="12403">
          <cell r="K12403" t="str">
            <v>00111135P.2</v>
          </cell>
        </row>
        <row r="12404">
          <cell r="K12404" t="str">
            <v>00111135P.2</v>
          </cell>
        </row>
        <row r="12405">
          <cell r="K12405" t="str">
            <v>00111135P.2</v>
          </cell>
        </row>
        <row r="12406">
          <cell r="K12406" t="str">
            <v>00111135P.2</v>
          </cell>
        </row>
        <row r="12407">
          <cell r="K12407" t="str">
            <v>00111135P.2</v>
          </cell>
        </row>
        <row r="12408">
          <cell r="K12408" t="str">
            <v>00111135P.2</v>
          </cell>
        </row>
        <row r="12409">
          <cell r="K12409" t="str">
            <v>00111135P.2</v>
          </cell>
        </row>
        <row r="12410">
          <cell r="K12410" t="str">
            <v>00111135P.2</v>
          </cell>
        </row>
        <row r="12411">
          <cell r="K12411" t="str">
            <v>00111135P.2</v>
          </cell>
        </row>
        <row r="12412">
          <cell r="K12412" t="str">
            <v>00111135P.2</v>
          </cell>
        </row>
        <row r="12413">
          <cell r="K12413" t="str">
            <v>00111135P.2</v>
          </cell>
        </row>
        <row r="12414">
          <cell r="K12414" t="str">
            <v>00111135P.2</v>
          </cell>
        </row>
        <row r="12415">
          <cell r="K12415" t="str">
            <v>00111135P.2</v>
          </cell>
        </row>
        <row r="12416">
          <cell r="K12416" t="str">
            <v>00111135P.2</v>
          </cell>
        </row>
        <row r="12417">
          <cell r="K12417" t="str">
            <v>00111135P.2</v>
          </cell>
        </row>
        <row r="12418">
          <cell r="K12418" t="str">
            <v>00111136P.2</v>
          </cell>
        </row>
        <row r="12419">
          <cell r="K12419" t="str">
            <v>00111136P.2</v>
          </cell>
        </row>
        <row r="12420">
          <cell r="K12420" t="str">
            <v>00111136P.2</v>
          </cell>
        </row>
        <row r="12421">
          <cell r="K12421" t="str">
            <v>00111136P.2</v>
          </cell>
        </row>
        <row r="12422">
          <cell r="K12422" t="str">
            <v>00111136P.2</v>
          </cell>
        </row>
        <row r="12423">
          <cell r="K12423" t="str">
            <v>00111136P.2</v>
          </cell>
        </row>
        <row r="12424">
          <cell r="K12424" t="str">
            <v>00111136P.2</v>
          </cell>
        </row>
        <row r="12425">
          <cell r="K12425" t="str">
            <v>00111136P.2</v>
          </cell>
        </row>
        <row r="12426">
          <cell r="K12426" t="str">
            <v>00111136P.2</v>
          </cell>
        </row>
        <row r="12427">
          <cell r="K12427" t="str">
            <v>00111136P.2</v>
          </cell>
        </row>
        <row r="12428">
          <cell r="K12428" t="str">
            <v>00111136P.2</v>
          </cell>
        </row>
        <row r="12429">
          <cell r="K12429" t="str">
            <v>00111136P.2</v>
          </cell>
        </row>
        <row r="12430">
          <cell r="K12430" t="str">
            <v>00111153P.2</v>
          </cell>
        </row>
        <row r="12431">
          <cell r="K12431" t="str">
            <v>00111153P.2</v>
          </cell>
        </row>
        <row r="12432">
          <cell r="K12432" t="str">
            <v>00111153P.2</v>
          </cell>
        </row>
        <row r="12433">
          <cell r="K12433" t="str">
            <v>00111153P.2</v>
          </cell>
        </row>
        <row r="12434">
          <cell r="K12434" t="str">
            <v>00111124P.2</v>
          </cell>
        </row>
        <row r="12435">
          <cell r="K12435" t="str">
            <v>00111124P.2</v>
          </cell>
        </row>
        <row r="12436">
          <cell r="K12436" t="str">
            <v>00111142P.2</v>
          </cell>
        </row>
        <row r="12437">
          <cell r="K12437" t="str">
            <v>00111142P.2</v>
          </cell>
        </row>
        <row r="12438">
          <cell r="K12438" t="str">
            <v>00111142P.2</v>
          </cell>
        </row>
        <row r="12439">
          <cell r="K12439" t="str">
            <v>00111142P.2</v>
          </cell>
        </row>
        <row r="12440">
          <cell r="K12440" t="str">
            <v>00111142P.2</v>
          </cell>
        </row>
        <row r="12441">
          <cell r="K12441" t="str">
            <v>00111142P.2</v>
          </cell>
        </row>
        <row r="12442">
          <cell r="K12442" t="str">
            <v>00111141P.2</v>
          </cell>
        </row>
        <row r="12443">
          <cell r="K12443" t="str">
            <v>00111141P.2</v>
          </cell>
        </row>
        <row r="12444">
          <cell r="K12444" t="str">
            <v>00111141P.2</v>
          </cell>
        </row>
        <row r="12445">
          <cell r="K12445" t="str">
            <v>00111141P.2</v>
          </cell>
        </row>
        <row r="12446">
          <cell r="K12446" t="str">
            <v>00111141P.2</v>
          </cell>
        </row>
        <row r="12447">
          <cell r="K12447" t="str">
            <v>00111141P.2</v>
          </cell>
        </row>
        <row r="12448">
          <cell r="K12448" t="str">
            <v>00111141P.2</v>
          </cell>
        </row>
        <row r="12449">
          <cell r="K12449" t="str">
            <v>00111141P.2</v>
          </cell>
        </row>
        <row r="12450">
          <cell r="K12450" t="str">
            <v>00111141P.2</v>
          </cell>
        </row>
        <row r="12451">
          <cell r="K12451" t="str">
            <v>00111141P.2</v>
          </cell>
        </row>
        <row r="12452">
          <cell r="K12452" t="str">
            <v>00111141P.2</v>
          </cell>
        </row>
        <row r="12453">
          <cell r="K12453" t="str">
            <v>00111141P.2</v>
          </cell>
        </row>
        <row r="12454">
          <cell r="K12454" t="str">
            <v>00111141P.2</v>
          </cell>
        </row>
        <row r="12455">
          <cell r="K12455" t="str">
            <v>00111141P.2</v>
          </cell>
        </row>
        <row r="12456">
          <cell r="K12456" t="str">
            <v>00111141P.2</v>
          </cell>
        </row>
        <row r="12457">
          <cell r="K12457" t="str">
            <v>00111106P.2</v>
          </cell>
        </row>
        <row r="12458">
          <cell r="K12458" t="str">
            <v>00111106P.2</v>
          </cell>
        </row>
        <row r="12459">
          <cell r="K12459" t="str">
            <v>00111106P.2</v>
          </cell>
        </row>
        <row r="12460">
          <cell r="K12460" t="str">
            <v>00111106P.2</v>
          </cell>
        </row>
        <row r="12461">
          <cell r="K12461" t="str">
            <v>00111107P.2</v>
          </cell>
        </row>
        <row r="12462">
          <cell r="K12462" t="str">
            <v>00111114P.2</v>
          </cell>
        </row>
        <row r="12463">
          <cell r="K12463" t="str">
            <v>00111114P.2</v>
          </cell>
        </row>
        <row r="12464">
          <cell r="K12464" t="str">
            <v>00111114P.2</v>
          </cell>
        </row>
        <row r="12465">
          <cell r="K12465" t="str">
            <v>00111114P.2</v>
          </cell>
        </row>
        <row r="12466">
          <cell r="K12466" t="str">
            <v>00111114P.2</v>
          </cell>
        </row>
        <row r="12467">
          <cell r="K12467" t="str">
            <v>00111114P.2</v>
          </cell>
        </row>
        <row r="12468">
          <cell r="K12468" t="str">
            <v>00111114P.2</v>
          </cell>
        </row>
        <row r="12469">
          <cell r="K12469" t="str">
            <v>00111114P.2</v>
          </cell>
        </row>
        <row r="12470">
          <cell r="K12470" t="str">
            <v>00111114P.2</v>
          </cell>
        </row>
        <row r="12471">
          <cell r="K12471" t="str">
            <v>00111128P.2</v>
          </cell>
        </row>
        <row r="12472">
          <cell r="K12472" t="str">
            <v>00111128P.2</v>
          </cell>
        </row>
        <row r="12473">
          <cell r="K12473" t="str">
            <v>00111128P.2</v>
          </cell>
        </row>
        <row r="12474">
          <cell r="K12474" t="str">
            <v>00111128P.2</v>
          </cell>
        </row>
        <row r="12475">
          <cell r="K12475" t="str">
            <v>00111128P.2</v>
          </cell>
        </row>
        <row r="12476">
          <cell r="K12476" t="str">
            <v>00111128P.2</v>
          </cell>
        </row>
        <row r="12477">
          <cell r="K12477" t="str">
            <v>00111128P.2</v>
          </cell>
        </row>
        <row r="12478">
          <cell r="K12478" t="str">
            <v>00111128P.2</v>
          </cell>
        </row>
        <row r="12479">
          <cell r="K12479" t="str">
            <v>00111128P.2</v>
          </cell>
        </row>
        <row r="12480">
          <cell r="K12480" t="str">
            <v>00111128P.2</v>
          </cell>
        </row>
        <row r="12481">
          <cell r="K12481" t="str">
            <v>00111128P.2</v>
          </cell>
        </row>
        <row r="12482">
          <cell r="K12482" t="str">
            <v>00111128P.2</v>
          </cell>
        </row>
        <row r="12483">
          <cell r="K12483" t="str">
            <v>00111128P.2</v>
          </cell>
        </row>
        <row r="12484">
          <cell r="K12484" t="str">
            <v>00111128P.2</v>
          </cell>
        </row>
        <row r="12485">
          <cell r="K12485" t="str">
            <v>00111128P.2</v>
          </cell>
        </row>
        <row r="12486">
          <cell r="K12486" t="str">
            <v>00111128P.2</v>
          </cell>
        </row>
        <row r="12487">
          <cell r="K12487" t="str">
            <v>00111128P.2</v>
          </cell>
        </row>
        <row r="12488">
          <cell r="K12488" t="str">
            <v>00111128P.2</v>
          </cell>
        </row>
        <row r="12489">
          <cell r="K12489" t="str">
            <v>00111130P.2</v>
          </cell>
        </row>
        <row r="12490">
          <cell r="K12490" t="str">
            <v>00111130P.2</v>
          </cell>
        </row>
        <row r="12491">
          <cell r="K12491" t="str">
            <v>00111130P.2</v>
          </cell>
        </row>
        <row r="12492">
          <cell r="K12492" t="str">
            <v>00111130P.2</v>
          </cell>
        </row>
        <row r="12493">
          <cell r="K12493" t="str">
            <v>00111130P.2</v>
          </cell>
        </row>
        <row r="12494">
          <cell r="K12494" t="str">
            <v>00111130P.2</v>
          </cell>
        </row>
        <row r="12495">
          <cell r="K12495" t="str">
            <v>00111130P.2</v>
          </cell>
        </row>
        <row r="12496">
          <cell r="K12496" t="str">
            <v>00111130P.2</v>
          </cell>
        </row>
        <row r="12497">
          <cell r="K12497" t="str">
            <v>00111130P.2</v>
          </cell>
        </row>
        <row r="12498">
          <cell r="K12498" t="str">
            <v>00111130P.2</v>
          </cell>
        </row>
        <row r="12499">
          <cell r="K12499" t="str">
            <v>00111130P.2</v>
          </cell>
        </row>
        <row r="12500">
          <cell r="K12500" t="str">
            <v>00111130P.2</v>
          </cell>
        </row>
        <row r="12501">
          <cell r="K12501" t="str">
            <v>00111130P.2</v>
          </cell>
        </row>
        <row r="12502">
          <cell r="K12502" t="str">
            <v>00111130P.2</v>
          </cell>
        </row>
        <row r="12503">
          <cell r="K12503" t="str">
            <v>00111130P.2</v>
          </cell>
        </row>
        <row r="12504">
          <cell r="K12504" t="str">
            <v>00111130P.2</v>
          </cell>
        </row>
        <row r="12505">
          <cell r="K12505" t="str">
            <v>00111130P.2</v>
          </cell>
        </row>
        <row r="12506">
          <cell r="K12506" t="str">
            <v>00111130P.2</v>
          </cell>
        </row>
        <row r="12507">
          <cell r="K12507" t="str">
            <v>00111149P.2</v>
          </cell>
        </row>
        <row r="12508">
          <cell r="K12508" t="str">
            <v>00111153P.2</v>
          </cell>
        </row>
        <row r="12509">
          <cell r="K12509" t="str">
            <v>00111157P.2</v>
          </cell>
        </row>
        <row r="12510">
          <cell r="K12510" t="str">
            <v>00111157P.2</v>
          </cell>
        </row>
        <row r="12511">
          <cell r="K12511" t="str">
            <v>00111157P.2</v>
          </cell>
        </row>
        <row r="12512">
          <cell r="K12512" t="str">
            <v>00111157P.2</v>
          </cell>
        </row>
        <row r="12513">
          <cell r="K12513" t="str">
            <v>00111157P.2</v>
          </cell>
        </row>
        <row r="12514">
          <cell r="K12514" t="str">
            <v>00111157P.2</v>
          </cell>
        </row>
        <row r="12515">
          <cell r="K12515" t="str">
            <v>00111159P.2</v>
          </cell>
        </row>
        <row r="12516">
          <cell r="K12516" t="str">
            <v>00111159P.2</v>
          </cell>
        </row>
        <row r="12517">
          <cell r="K12517" t="str">
            <v>00111159P.2</v>
          </cell>
        </row>
        <row r="12518">
          <cell r="K12518" t="str">
            <v>00111159P.2</v>
          </cell>
        </row>
        <row r="12519">
          <cell r="K12519" t="str">
            <v>00111159P.2</v>
          </cell>
        </row>
        <row r="12520">
          <cell r="K12520" t="str">
            <v>00111159P.2</v>
          </cell>
        </row>
        <row r="12521">
          <cell r="K12521" t="str">
            <v>00111117P.2</v>
          </cell>
        </row>
        <row r="12522">
          <cell r="K12522" t="str">
            <v>00111153P.2</v>
          </cell>
        </row>
        <row r="12523">
          <cell r="K12523" t="str">
            <v>00111149P.2</v>
          </cell>
        </row>
        <row r="12524">
          <cell r="K12524" t="str">
            <v>00111149P.2</v>
          </cell>
        </row>
        <row r="12525">
          <cell r="K12525" t="str">
            <v>00111149P.2</v>
          </cell>
        </row>
        <row r="12526">
          <cell r="K12526" t="str">
            <v>00111149P.2</v>
          </cell>
        </row>
        <row r="12527">
          <cell r="K12527" t="str">
            <v>00111149P.2</v>
          </cell>
        </row>
        <row r="12528">
          <cell r="K12528" t="str">
            <v>00111149P.2</v>
          </cell>
        </row>
        <row r="12529">
          <cell r="K12529" t="str">
            <v>00111149P.2</v>
          </cell>
        </row>
        <row r="12530">
          <cell r="K12530" t="str">
            <v>00111149P.2</v>
          </cell>
        </row>
        <row r="12531">
          <cell r="K12531" t="str">
            <v>00111149P.2</v>
          </cell>
        </row>
        <row r="12532">
          <cell r="K12532" t="str">
            <v>00111149P.2</v>
          </cell>
        </row>
        <row r="12533">
          <cell r="K12533" t="str">
            <v>00111113P.2</v>
          </cell>
        </row>
        <row r="12534">
          <cell r="K12534" t="str">
            <v>00111113P.2</v>
          </cell>
        </row>
        <row r="12535">
          <cell r="K12535" t="str">
            <v>00111113P.2</v>
          </cell>
        </row>
        <row r="12536">
          <cell r="K12536" t="str">
            <v>00111113P.2</v>
          </cell>
        </row>
        <row r="12537">
          <cell r="K12537" t="str">
            <v>00111113P.2</v>
          </cell>
        </row>
        <row r="12538">
          <cell r="K12538" t="str">
            <v>00111113P.2</v>
          </cell>
        </row>
        <row r="12539">
          <cell r="K12539" t="str">
            <v>00111113P.2</v>
          </cell>
        </row>
        <row r="12540">
          <cell r="K12540" t="str">
            <v>00111113P.2</v>
          </cell>
        </row>
        <row r="12541">
          <cell r="K12541" t="str">
            <v>00111121P.2</v>
          </cell>
        </row>
        <row r="12542">
          <cell r="K12542" t="str">
            <v>00111126P.2</v>
          </cell>
        </row>
        <row r="12543">
          <cell r="K12543" t="str">
            <v>00111126P.2</v>
          </cell>
        </row>
        <row r="12544">
          <cell r="K12544" t="str">
            <v>00111126P.2</v>
          </cell>
        </row>
        <row r="12545">
          <cell r="K12545" t="str">
            <v>00111128P.2</v>
          </cell>
        </row>
        <row r="12546">
          <cell r="K12546" t="str">
            <v>00111128P.2</v>
          </cell>
        </row>
        <row r="12547">
          <cell r="K12547" t="str">
            <v>00111128P.2</v>
          </cell>
        </row>
        <row r="12548">
          <cell r="K12548" t="str">
            <v>00111129P.2</v>
          </cell>
        </row>
        <row r="12549">
          <cell r="K12549" t="str">
            <v>00111132P.2</v>
          </cell>
        </row>
        <row r="12550">
          <cell r="K12550" t="str">
            <v>00111132P.2</v>
          </cell>
        </row>
        <row r="12551">
          <cell r="K12551" t="str">
            <v>00111132P.2</v>
          </cell>
        </row>
        <row r="12552">
          <cell r="K12552" t="str">
            <v>00111134P.2</v>
          </cell>
        </row>
        <row r="12553">
          <cell r="K12553" t="str">
            <v>00111135P.2</v>
          </cell>
        </row>
        <row r="12554">
          <cell r="K12554" t="str">
            <v>00111136P.2</v>
          </cell>
        </row>
        <row r="12555">
          <cell r="K12555" t="str">
            <v>00111136P.2</v>
          </cell>
        </row>
        <row r="12556">
          <cell r="K12556" t="str">
            <v>00111136P.2</v>
          </cell>
        </row>
        <row r="12557">
          <cell r="K12557" t="str">
            <v>00111145P.2</v>
          </cell>
        </row>
        <row r="12558">
          <cell r="K12558" t="str">
            <v>00111145P.2</v>
          </cell>
        </row>
        <row r="12559">
          <cell r="K12559" t="str">
            <v>00111145P.2</v>
          </cell>
        </row>
        <row r="12560">
          <cell r="K12560" t="str">
            <v>00111145P.2</v>
          </cell>
        </row>
        <row r="12561">
          <cell r="K12561" t="str">
            <v>00111145P.2</v>
          </cell>
        </row>
        <row r="12562">
          <cell r="K12562" t="str">
            <v>00111145P.2</v>
          </cell>
        </row>
        <row r="12563">
          <cell r="K12563" t="str">
            <v>00111145P.2</v>
          </cell>
        </row>
        <row r="12564">
          <cell r="K12564" t="str">
            <v>00111145P.2</v>
          </cell>
        </row>
        <row r="12565">
          <cell r="K12565" t="str">
            <v>00111145P.2</v>
          </cell>
        </row>
        <row r="12566">
          <cell r="K12566" t="str">
            <v>00111145P.2</v>
          </cell>
        </row>
        <row r="12567">
          <cell r="K12567" t="str">
            <v>00111145P.2</v>
          </cell>
        </row>
        <row r="12568">
          <cell r="K12568" t="str">
            <v>00111145P.2</v>
          </cell>
        </row>
        <row r="12569">
          <cell r="K12569" t="str">
            <v>00111145P.2</v>
          </cell>
        </row>
        <row r="12570">
          <cell r="K12570" t="str">
            <v>00111149P.2</v>
          </cell>
        </row>
        <row r="12571">
          <cell r="K12571" t="str">
            <v>00111153P.2</v>
          </cell>
        </row>
        <row r="12572">
          <cell r="K12572" t="str">
            <v>00111153P.2</v>
          </cell>
        </row>
        <row r="12573">
          <cell r="K12573" t="str">
            <v>00111153P.2</v>
          </cell>
        </row>
        <row r="12574">
          <cell r="K12574" t="str">
            <v>00111153P.2</v>
          </cell>
        </row>
        <row r="12575">
          <cell r="K12575" t="str">
            <v>00111153P.2</v>
          </cell>
        </row>
        <row r="12576">
          <cell r="K12576" t="str">
            <v>00111153P.2</v>
          </cell>
        </row>
        <row r="12577">
          <cell r="K12577" t="str">
            <v>00111153P.2</v>
          </cell>
        </row>
        <row r="12578">
          <cell r="K12578" t="str">
            <v>00111158P.2</v>
          </cell>
        </row>
        <row r="12579">
          <cell r="K12579" t="str">
            <v>00111158P.2</v>
          </cell>
        </row>
        <row r="12580">
          <cell r="K12580" t="str">
            <v>00111159P.2</v>
          </cell>
        </row>
        <row r="12581">
          <cell r="K12581" t="str">
            <v>00111159P.2</v>
          </cell>
        </row>
        <row r="12582">
          <cell r="K12582" t="str">
            <v>00111159P.2</v>
          </cell>
        </row>
        <row r="12583">
          <cell r="K12583" t="str">
            <v>00111159P.2</v>
          </cell>
        </row>
        <row r="12584">
          <cell r="K12584" t="str">
            <v>00111159P.2</v>
          </cell>
        </row>
        <row r="12585">
          <cell r="K12585" t="str">
            <v>00111110P.2</v>
          </cell>
        </row>
        <row r="12586">
          <cell r="K12586" t="str">
            <v>00111111P.2</v>
          </cell>
        </row>
        <row r="12587">
          <cell r="K12587" t="str">
            <v>00111113P.2</v>
          </cell>
        </row>
        <row r="12588">
          <cell r="K12588" t="str">
            <v>00111113P.2</v>
          </cell>
        </row>
        <row r="12589">
          <cell r="K12589" t="str">
            <v>00111113P.2</v>
          </cell>
        </row>
        <row r="12590">
          <cell r="K12590" t="str">
            <v>00111113P.2</v>
          </cell>
        </row>
        <row r="12591">
          <cell r="K12591" t="str">
            <v>00111113P.2</v>
          </cell>
        </row>
        <row r="12592">
          <cell r="K12592" t="str">
            <v>00111113P.2</v>
          </cell>
        </row>
        <row r="12593">
          <cell r="K12593" t="str">
            <v>00111113P.2</v>
          </cell>
        </row>
        <row r="12594">
          <cell r="K12594" t="str">
            <v>00111113P.2</v>
          </cell>
        </row>
        <row r="12595">
          <cell r="K12595" t="str">
            <v>00111117P.2</v>
          </cell>
        </row>
        <row r="12596">
          <cell r="K12596" t="str">
            <v>00111117P.2</v>
          </cell>
        </row>
        <row r="12597">
          <cell r="K12597" t="str">
            <v>00111119P.2</v>
          </cell>
        </row>
        <row r="12598">
          <cell r="K12598" t="str">
            <v>00111120P.2</v>
          </cell>
        </row>
        <row r="12599">
          <cell r="K12599" t="str">
            <v>00111122P.2</v>
          </cell>
        </row>
        <row r="12600">
          <cell r="K12600" t="str">
            <v>00111122P.2</v>
          </cell>
        </row>
        <row r="12601">
          <cell r="K12601" t="str">
            <v>00111122P.2</v>
          </cell>
        </row>
        <row r="12602">
          <cell r="K12602" t="str">
            <v>00111122P.2</v>
          </cell>
        </row>
        <row r="12603">
          <cell r="K12603" t="str">
            <v>00111122P.2</v>
          </cell>
        </row>
        <row r="12604">
          <cell r="K12604" t="str">
            <v>00111124P.2</v>
          </cell>
        </row>
        <row r="12605">
          <cell r="K12605" t="str">
            <v>00111124P.2</v>
          </cell>
        </row>
        <row r="12606">
          <cell r="K12606" t="str">
            <v>00111124P.2</v>
          </cell>
        </row>
        <row r="12607">
          <cell r="K12607" t="str">
            <v>00111126P.2</v>
          </cell>
        </row>
        <row r="12608">
          <cell r="K12608" t="str">
            <v>00111127P.2</v>
          </cell>
        </row>
        <row r="12609">
          <cell r="K12609" t="str">
            <v>00111129P.2</v>
          </cell>
        </row>
        <row r="12610">
          <cell r="K12610" t="str">
            <v>00111129P.2</v>
          </cell>
        </row>
        <row r="12611">
          <cell r="K12611" t="str">
            <v>00111129P.2</v>
          </cell>
        </row>
        <row r="12612">
          <cell r="K12612" t="str">
            <v>00111131P.2</v>
          </cell>
        </row>
        <row r="12613">
          <cell r="K12613" t="str">
            <v>00111132P.2</v>
          </cell>
        </row>
        <row r="12614">
          <cell r="K12614" t="str">
            <v>00111132P.2</v>
          </cell>
        </row>
        <row r="12615">
          <cell r="K12615" t="str">
            <v>00111132P.2</v>
          </cell>
        </row>
        <row r="12616">
          <cell r="K12616" t="str">
            <v>00111132P.2</v>
          </cell>
        </row>
        <row r="12617">
          <cell r="K12617" t="str">
            <v>00111132P.2</v>
          </cell>
        </row>
        <row r="12618">
          <cell r="K12618" t="str">
            <v>00111133P.2</v>
          </cell>
        </row>
        <row r="12619">
          <cell r="K12619" t="str">
            <v>00111136P.2</v>
          </cell>
        </row>
        <row r="12620">
          <cell r="K12620" t="str">
            <v>00111145P.2</v>
          </cell>
        </row>
        <row r="12621">
          <cell r="K12621" t="str">
            <v>00111145P.2</v>
          </cell>
        </row>
        <row r="12622">
          <cell r="K12622" t="str">
            <v>00111145P.2</v>
          </cell>
        </row>
        <row r="12623">
          <cell r="K12623" t="str">
            <v>00111145P.2</v>
          </cell>
        </row>
        <row r="12624">
          <cell r="K12624" t="str">
            <v>00111145P.2</v>
          </cell>
        </row>
        <row r="12625">
          <cell r="K12625" t="str">
            <v>00111145P.2</v>
          </cell>
        </row>
        <row r="12626">
          <cell r="K12626" t="str">
            <v>00111145P.2</v>
          </cell>
        </row>
        <row r="12627">
          <cell r="K12627" t="str">
            <v>00111145P.2</v>
          </cell>
        </row>
        <row r="12628">
          <cell r="K12628" t="str">
            <v>00111145P.2</v>
          </cell>
        </row>
        <row r="12629">
          <cell r="K12629" t="str">
            <v>00111145P.2</v>
          </cell>
        </row>
        <row r="12630">
          <cell r="K12630" t="str">
            <v>00111153P.2</v>
          </cell>
        </row>
        <row r="12631">
          <cell r="K12631" t="str">
            <v>00111153P.2</v>
          </cell>
        </row>
        <row r="12632">
          <cell r="K12632" t="str">
            <v>00111153P.2</v>
          </cell>
        </row>
        <row r="12633">
          <cell r="K12633" t="str">
            <v>00111153P.2</v>
          </cell>
        </row>
        <row r="12634">
          <cell r="K12634" t="str">
            <v>00111153P.2</v>
          </cell>
        </row>
        <row r="12635">
          <cell r="K12635" t="str">
            <v>00111153P.2</v>
          </cell>
        </row>
        <row r="12636">
          <cell r="K12636" t="str">
            <v>00111153P.2</v>
          </cell>
        </row>
        <row r="12637">
          <cell r="K12637" t="str">
            <v>00111153P.2</v>
          </cell>
        </row>
        <row r="12638">
          <cell r="K12638" t="str">
            <v>00111159P.2</v>
          </cell>
        </row>
        <row r="12639">
          <cell r="K12639" t="str">
            <v>00111159P.2</v>
          </cell>
        </row>
        <row r="12640">
          <cell r="K12640" t="str">
            <v>00111159P.2</v>
          </cell>
        </row>
        <row r="12641">
          <cell r="K12641" t="str">
            <v>00111159P.2</v>
          </cell>
        </row>
        <row r="12642">
          <cell r="K12642" t="str">
            <v>00111159P.2</v>
          </cell>
        </row>
        <row r="12643">
          <cell r="K12643" t="str">
            <v>00111159P.2</v>
          </cell>
        </row>
        <row r="12644">
          <cell r="K12644" t="str">
            <v>00111143P.2</v>
          </cell>
        </row>
        <row r="12645">
          <cell r="K12645" t="str">
            <v>00111143P.2</v>
          </cell>
        </row>
        <row r="12646">
          <cell r="K12646" t="str">
            <v>00111143P.2</v>
          </cell>
        </row>
        <row r="12647">
          <cell r="K12647" t="str">
            <v>00111143P.2</v>
          </cell>
        </row>
        <row r="12648">
          <cell r="K12648" t="str">
            <v>00111143P.2</v>
          </cell>
        </row>
        <row r="12649">
          <cell r="K12649" t="str">
            <v>00111143P.2</v>
          </cell>
        </row>
        <row r="12650">
          <cell r="K12650" t="str">
            <v>00111143P.2</v>
          </cell>
        </row>
        <row r="12651">
          <cell r="K12651" t="str">
            <v>00111143P.2</v>
          </cell>
        </row>
        <row r="12652">
          <cell r="K12652" t="str">
            <v>00111143P.2</v>
          </cell>
        </row>
        <row r="12653">
          <cell r="K12653" t="str">
            <v>00111143P.2</v>
          </cell>
        </row>
        <row r="12654">
          <cell r="K12654" t="str">
            <v>00111143P.2</v>
          </cell>
        </row>
        <row r="12655">
          <cell r="K12655" t="str">
            <v>00111110P.2</v>
          </cell>
        </row>
        <row r="12656">
          <cell r="K12656" t="str">
            <v>00111112P.2</v>
          </cell>
        </row>
        <row r="12657">
          <cell r="K12657" t="str">
            <v>00111113P.2</v>
          </cell>
        </row>
        <row r="12658">
          <cell r="K12658" t="str">
            <v>00111113P.2</v>
          </cell>
        </row>
        <row r="12659">
          <cell r="K12659" t="str">
            <v>00111113P.2</v>
          </cell>
        </row>
        <row r="12660">
          <cell r="K12660" t="str">
            <v>00111115P.2</v>
          </cell>
        </row>
        <row r="12661">
          <cell r="K12661" t="str">
            <v>00111118P.2</v>
          </cell>
        </row>
        <row r="12662">
          <cell r="K12662" t="str">
            <v>00111119P.2</v>
          </cell>
        </row>
        <row r="12663">
          <cell r="K12663" t="str">
            <v>00111120P.2</v>
          </cell>
        </row>
        <row r="12664">
          <cell r="K12664" t="str">
            <v>00111120P.2</v>
          </cell>
        </row>
        <row r="12665">
          <cell r="K12665" t="str">
            <v>00111120P.2</v>
          </cell>
        </row>
        <row r="12666">
          <cell r="K12666" t="str">
            <v>00111120P.2</v>
          </cell>
        </row>
        <row r="12667">
          <cell r="K12667" t="str">
            <v>00111122P.2</v>
          </cell>
        </row>
        <row r="12668">
          <cell r="K12668" t="str">
            <v>00111122P.2</v>
          </cell>
        </row>
        <row r="12669">
          <cell r="K12669" t="str">
            <v>00111123P.2</v>
          </cell>
        </row>
        <row r="12670">
          <cell r="K12670" t="str">
            <v>00111123P.2</v>
          </cell>
        </row>
        <row r="12671">
          <cell r="K12671" t="str">
            <v>00111123P.2</v>
          </cell>
        </row>
        <row r="12672">
          <cell r="K12672" t="str">
            <v>00111124P.2</v>
          </cell>
        </row>
        <row r="12673">
          <cell r="K12673" t="str">
            <v>00111125P.2</v>
          </cell>
        </row>
        <row r="12674">
          <cell r="K12674" t="str">
            <v>00111125P.2</v>
          </cell>
        </row>
        <row r="12675">
          <cell r="K12675" t="str">
            <v>00111126P.2</v>
          </cell>
        </row>
        <row r="12676">
          <cell r="K12676" t="str">
            <v>00111126P.2</v>
          </cell>
        </row>
        <row r="12677">
          <cell r="K12677" t="str">
            <v>00111127P.2</v>
          </cell>
        </row>
        <row r="12678">
          <cell r="K12678" t="str">
            <v>00111128P.2</v>
          </cell>
        </row>
        <row r="12679">
          <cell r="K12679" t="str">
            <v>00111128P.2</v>
          </cell>
        </row>
        <row r="12680">
          <cell r="K12680" t="str">
            <v>00111128P.2</v>
          </cell>
        </row>
        <row r="12681">
          <cell r="K12681" t="str">
            <v>00111128P.2</v>
          </cell>
        </row>
        <row r="12682">
          <cell r="K12682" t="str">
            <v>00111129P.2</v>
          </cell>
        </row>
        <row r="12683">
          <cell r="K12683" t="str">
            <v>00111129P.2</v>
          </cell>
        </row>
        <row r="12684">
          <cell r="K12684" t="str">
            <v>00111131P.2</v>
          </cell>
        </row>
        <row r="12685">
          <cell r="K12685" t="str">
            <v>00111132P.2</v>
          </cell>
        </row>
        <row r="12686">
          <cell r="K12686" t="str">
            <v>00111132P.2</v>
          </cell>
        </row>
        <row r="12687">
          <cell r="K12687" t="str">
            <v>00111132P.2</v>
          </cell>
        </row>
        <row r="12688">
          <cell r="K12688" t="str">
            <v>00111132P.2</v>
          </cell>
        </row>
        <row r="12689">
          <cell r="K12689" t="str">
            <v>00111133P.2</v>
          </cell>
        </row>
        <row r="12690">
          <cell r="K12690" t="str">
            <v>00111133P.2</v>
          </cell>
        </row>
        <row r="12691">
          <cell r="K12691" t="str">
            <v>00111133P.2</v>
          </cell>
        </row>
        <row r="12692">
          <cell r="K12692" t="str">
            <v>00111135P.2</v>
          </cell>
        </row>
        <row r="12693">
          <cell r="K12693" t="str">
            <v>00111135P.2</v>
          </cell>
        </row>
        <row r="12694">
          <cell r="K12694" t="str">
            <v>00111135P.2</v>
          </cell>
        </row>
        <row r="12695">
          <cell r="K12695" t="str">
            <v>00111136P.2</v>
          </cell>
        </row>
        <row r="12696">
          <cell r="K12696" t="str">
            <v>00111145P.2</v>
          </cell>
        </row>
        <row r="12697">
          <cell r="K12697" t="str">
            <v>00111145P.2</v>
          </cell>
        </row>
        <row r="12698">
          <cell r="K12698" t="str">
            <v>00111145P.2</v>
          </cell>
        </row>
        <row r="12699">
          <cell r="K12699" t="str">
            <v>00111145P.2</v>
          </cell>
        </row>
        <row r="12700">
          <cell r="K12700" t="str">
            <v>00111149P.2</v>
          </cell>
        </row>
        <row r="12701">
          <cell r="K12701" t="str">
            <v>00111149P.2</v>
          </cell>
        </row>
        <row r="12702">
          <cell r="K12702" t="str">
            <v>00111149P.2</v>
          </cell>
        </row>
        <row r="12703">
          <cell r="K12703" t="str">
            <v>00111149P.2</v>
          </cell>
        </row>
        <row r="12704">
          <cell r="K12704" t="str">
            <v>00111150P.2</v>
          </cell>
        </row>
        <row r="12705">
          <cell r="K12705" t="str">
            <v>00111150P.2</v>
          </cell>
        </row>
        <row r="12706">
          <cell r="K12706" t="str">
            <v>00111150P.2</v>
          </cell>
        </row>
        <row r="12707">
          <cell r="K12707" t="str">
            <v>00111151P.2</v>
          </cell>
        </row>
        <row r="12708">
          <cell r="K12708" t="str">
            <v>00111151P.2</v>
          </cell>
        </row>
        <row r="12709">
          <cell r="K12709" t="str">
            <v>00111153P.2</v>
          </cell>
        </row>
        <row r="12710">
          <cell r="K12710" t="str">
            <v>00111158P.2</v>
          </cell>
        </row>
        <row r="12711">
          <cell r="K12711" t="str">
            <v>00111159P.2</v>
          </cell>
        </row>
        <row r="12712">
          <cell r="K12712" t="str">
            <v>00111110P.2</v>
          </cell>
        </row>
        <row r="12713">
          <cell r="K12713" t="str">
            <v>00111111P.2</v>
          </cell>
        </row>
        <row r="12714">
          <cell r="K12714" t="str">
            <v>00111112P.2</v>
          </cell>
        </row>
        <row r="12715">
          <cell r="K12715" t="str">
            <v>00111112P.2</v>
          </cell>
        </row>
        <row r="12716">
          <cell r="K12716" t="str">
            <v>00111118P.2</v>
          </cell>
        </row>
        <row r="12717">
          <cell r="K12717" t="str">
            <v>00111118P.2</v>
          </cell>
        </row>
        <row r="12718">
          <cell r="K12718" t="str">
            <v>00111118P.2</v>
          </cell>
        </row>
        <row r="12719">
          <cell r="K12719" t="str">
            <v>00111118P.2</v>
          </cell>
        </row>
        <row r="12720">
          <cell r="K12720" t="str">
            <v>00111119P.2</v>
          </cell>
        </row>
        <row r="12721">
          <cell r="K12721" t="str">
            <v>00111120P.2</v>
          </cell>
        </row>
        <row r="12722">
          <cell r="K12722" t="str">
            <v>00111120P.2</v>
          </cell>
        </row>
        <row r="12723">
          <cell r="K12723" t="str">
            <v>00111120P.2</v>
          </cell>
        </row>
        <row r="12724">
          <cell r="K12724" t="str">
            <v>00111120P.2</v>
          </cell>
        </row>
        <row r="12725">
          <cell r="K12725" t="str">
            <v>00111120P.2</v>
          </cell>
        </row>
        <row r="12726">
          <cell r="K12726" t="str">
            <v>00111121P.2</v>
          </cell>
        </row>
        <row r="12727">
          <cell r="K12727" t="str">
            <v>00111122P.2</v>
          </cell>
        </row>
        <row r="12728">
          <cell r="K12728" t="str">
            <v>00111122P.2</v>
          </cell>
        </row>
        <row r="12729">
          <cell r="K12729" t="str">
            <v>00111124P.2</v>
          </cell>
        </row>
        <row r="12730">
          <cell r="K12730" t="str">
            <v>00111124P.2</v>
          </cell>
        </row>
        <row r="12731">
          <cell r="K12731" t="str">
            <v>00111125P.2</v>
          </cell>
        </row>
        <row r="12732">
          <cell r="K12732" t="str">
            <v>00111125P.2</v>
          </cell>
        </row>
        <row r="12733">
          <cell r="K12733" t="str">
            <v>00111125P.2</v>
          </cell>
        </row>
        <row r="12734">
          <cell r="K12734" t="str">
            <v>00111125P.2</v>
          </cell>
        </row>
        <row r="12735">
          <cell r="K12735" t="str">
            <v>00111125P.2</v>
          </cell>
        </row>
        <row r="12736">
          <cell r="K12736" t="str">
            <v>00111126P.2</v>
          </cell>
        </row>
        <row r="12737">
          <cell r="K12737" t="str">
            <v>00111127P.2</v>
          </cell>
        </row>
        <row r="12738">
          <cell r="K12738" t="str">
            <v>00111129P.2</v>
          </cell>
        </row>
        <row r="12739">
          <cell r="K12739" t="str">
            <v>00111130P.2</v>
          </cell>
        </row>
        <row r="12740">
          <cell r="K12740" t="str">
            <v>00111130P.2</v>
          </cell>
        </row>
        <row r="12741">
          <cell r="K12741" t="str">
            <v>00111131P.2</v>
          </cell>
        </row>
        <row r="12742">
          <cell r="K12742" t="str">
            <v>00111131P.2</v>
          </cell>
        </row>
        <row r="12743">
          <cell r="K12743" t="str">
            <v>00111131P.2</v>
          </cell>
        </row>
        <row r="12744">
          <cell r="K12744" t="str">
            <v>00111131P.2</v>
          </cell>
        </row>
        <row r="12745">
          <cell r="K12745" t="str">
            <v>00111133P.2</v>
          </cell>
        </row>
        <row r="12746">
          <cell r="K12746" t="str">
            <v>00111134P.2</v>
          </cell>
        </row>
        <row r="12747">
          <cell r="K12747" t="str">
            <v>00111134P.2</v>
          </cell>
        </row>
        <row r="12748">
          <cell r="K12748" t="str">
            <v>00111135P.2</v>
          </cell>
        </row>
        <row r="12749">
          <cell r="K12749" t="str">
            <v>00111135P.2</v>
          </cell>
        </row>
        <row r="12750">
          <cell r="K12750" t="str">
            <v>00111135P.2</v>
          </cell>
        </row>
        <row r="12751">
          <cell r="K12751" t="str">
            <v>00111136P.2</v>
          </cell>
        </row>
        <row r="12752">
          <cell r="K12752" t="str">
            <v>00111136P.2</v>
          </cell>
        </row>
        <row r="12753">
          <cell r="K12753" t="str">
            <v>00111136P.2</v>
          </cell>
        </row>
        <row r="12754">
          <cell r="K12754" t="str">
            <v>00111158P.2</v>
          </cell>
        </row>
        <row r="12755">
          <cell r="K12755" t="str">
            <v>00111158P.2</v>
          </cell>
        </row>
        <row r="12756">
          <cell r="K12756" t="str">
            <v>00111145P.2</v>
          </cell>
        </row>
        <row r="12757">
          <cell r="K12757" t="str">
            <v>00111145P.2</v>
          </cell>
        </row>
        <row r="12758">
          <cell r="K12758" t="str">
            <v>00111145P.2</v>
          </cell>
        </row>
        <row r="12759">
          <cell r="K12759" t="str">
            <v>00111145P.2</v>
          </cell>
        </row>
        <row r="12760">
          <cell r="K12760" t="str">
            <v>00111149P.2</v>
          </cell>
        </row>
        <row r="12761">
          <cell r="K12761" t="str">
            <v>00111149P.2</v>
          </cell>
        </row>
        <row r="12762">
          <cell r="K12762" t="str">
            <v>00111150P.2</v>
          </cell>
        </row>
        <row r="12763">
          <cell r="K12763" t="str">
            <v>00111150P.2</v>
          </cell>
        </row>
        <row r="12764">
          <cell r="K12764" t="str">
            <v>00111150P.2</v>
          </cell>
        </row>
        <row r="12765">
          <cell r="K12765" t="str">
            <v>00111150P.2</v>
          </cell>
        </row>
        <row r="12766">
          <cell r="K12766" t="str">
            <v>00111153P.2</v>
          </cell>
        </row>
        <row r="12767">
          <cell r="K12767" t="str">
            <v>00111153P.2</v>
          </cell>
        </row>
        <row r="12768">
          <cell r="K12768" t="str">
            <v>00111158P.2</v>
          </cell>
        </row>
        <row r="12769">
          <cell r="K12769" t="str">
            <v>00111159P.2</v>
          </cell>
        </row>
        <row r="12770">
          <cell r="K12770" t="str">
            <v>00111159P.2</v>
          </cell>
        </row>
        <row r="12771">
          <cell r="K12771" t="str">
            <v>00111159P.2</v>
          </cell>
        </row>
        <row r="12772">
          <cell r="K12772" t="str">
            <v>00111110P.2</v>
          </cell>
        </row>
        <row r="12773">
          <cell r="K12773" t="str">
            <v>00111110P.2</v>
          </cell>
        </row>
        <row r="12774">
          <cell r="K12774" t="str">
            <v>00111110P.2</v>
          </cell>
        </row>
        <row r="12775">
          <cell r="K12775" t="str">
            <v>00111110P.2</v>
          </cell>
        </row>
        <row r="12776">
          <cell r="K12776" t="str">
            <v>00111110P.2</v>
          </cell>
        </row>
        <row r="12777">
          <cell r="K12777" t="str">
            <v>00111110P.2</v>
          </cell>
        </row>
        <row r="12778">
          <cell r="K12778" t="str">
            <v>00111110P.2</v>
          </cell>
        </row>
        <row r="12779">
          <cell r="K12779" t="str">
            <v>00111110P.2</v>
          </cell>
        </row>
        <row r="12780">
          <cell r="K12780" t="str">
            <v>00111110P.2</v>
          </cell>
        </row>
        <row r="12781">
          <cell r="K12781" t="str">
            <v>00111110P.2</v>
          </cell>
        </row>
        <row r="12782">
          <cell r="K12782" t="str">
            <v>00111110P.2</v>
          </cell>
        </row>
        <row r="12783">
          <cell r="K12783" t="str">
            <v>00111110P.2</v>
          </cell>
        </row>
        <row r="12784">
          <cell r="K12784" t="str">
            <v>00111110P.2</v>
          </cell>
        </row>
        <row r="12785">
          <cell r="K12785" t="str">
            <v>00111110P.2</v>
          </cell>
        </row>
        <row r="12786">
          <cell r="K12786" t="str">
            <v>00111112P.2</v>
          </cell>
        </row>
        <row r="12787">
          <cell r="K12787" t="str">
            <v>00111112P.2</v>
          </cell>
        </row>
        <row r="12788">
          <cell r="K12788" t="str">
            <v>00111112P.2</v>
          </cell>
        </row>
        <row r="12789">
          <cell r="K12789" t="str">
            <v>00111112P.2</v>
          </cell>
        </row>
        <row r="12790">
          <cell r="K12790" t="str">
            <v>00111112P.2</v>
          </cell>
        </row>
        <row r="12791">
          <cell r="K12791" t="str">
            <v>00111112P.2</v>
          </cell>
        </row>
        <row r="12792">
          <cell r="K12792" t="str">
            <v>00111112P.2</v>
          </cell>
        </row>
        <row r="12793">
          <cell r="K12793" t="str">
            <v>00111112P.2</v>
          </cell>
        </row>
        <row r="12794">
          <cell r="K12794" t="str">
            <v>00111112P.2</v>
          </cell>
        </row>
        <row r="12795">
          <cell r="K12795" t="str">
            <v>00111112P.2</v>
          </cell>
        </row>
        <row r="12796">
          <cell r="K12796" t="str">
            <v>00111112P.2</v>
          </cell>
        </row>
        <row r="12797">
          <cell r="K12797" t="str">
            <v>00111112P.2</v>
          </cell>
        </row>
        <row r="12798">
          <cell r="K12798" t="str">
            <v>00111112P.2</v>
          </cell>
        </row>
        <row r="12799">
          <cell r="K12799" t="str">
            <v>00111112P.2</v>
          </cell>
        </row>
        <row r="12800">
          <cell r="K12800" t="str">
            <v>00111113P.2</v>
          </cell>
        </row>
        <row r="12801">
          <cell r="K12801" t="str">
            <v>00111113P.2</v>
          </cell>
        </row>
        <row r="12802">
          <cell r="K12802" t="str">
            <v>00111113P.2</v>
          </cell>
        </row>
        <row r="12803">
          <cell r="K12803" t="str">
            <v>00111113P.2</v>
          </cell>
        </row>
        <row r="12804">
          <cell r="K12804" t="str">
            <v>00111113P.2</v>
          </cell>
        </row>
        <row r="12805">
          <cell r="K12805" t="str">
            <v>00111113P.2</v>
          </cell>
        </row>
        <row r="12806">
          <cell r="K12806" t="str">
            <v>00111113P.2</v>
          </cell>
        </row>
        <row r="12807">
          <cell r="K12807" t="str">
            <v>00111113P.2</v>
          </cell>
        </row>
        <row r="12808">
          <cell r="K12808" t="str">
            <v>00111113P.2</v>
          </cell>
        </row>
        <row r="12809">
          <cell r="K12809" t="str">
            <v>00111113P.2</v>
          </cell>
        </row>
        <row r="12810">
          <cell r="K12810" t="str">
            <v>00111113P.2</v>
          </cell>
        </row>
        <row r="12811">
          <cell r="K12811" t="str">
            <v>00111113P.2</v>
          </cell>
        </row>
        <row r="12812">
          <cell r="K12812" t="str">
            <v>00111113P.2</v>
          </cell>
        </row>
        <row r="12813">
          <cell r="K12813" t="str">
            <v>00111113P.2</v>
          </cell>
        </row>
        <row r="12814">
          <cell r="K12814" t="str">
            <v>00111117P.2</v>
          </cell>
        </row>
        <row r="12815">
          <cell r="K12815" t="str">
            <v>00111117P.2</v>
          </cell>
        </row>
        <row r="12816">
          <cell r="K12816" t="str">
            <v>00111117P.2</v>
          </cell>
        </row>
        <row r="12817">
          <cell r="K12817" t="str">
            <v>00111117P.2</v>
          </cell>
        </row>
        <row r="12818">
          <cell r="K12818" t="str">
            <v>00111117P.2</v>
          </cell>
        </row>
        <row r="12819">
          <cell r="K12819" t="str">
            <v>00111117P.2</v>
          </cell>
        </row>
        <row r="12820">
          <cell r="K12820" t="str">
            <v>00111117P.2</v>
          </cell>
        </row>
        <row r="12821">
          <cell r="K12821" t="str">
            <v>00111118P.2</v>
          </cell>
        </row>
        <row r="12822">
          <cell r="K12822" t="str">
            <v>00111118P.2</v>
          </cell>
        </row>
        <row r="12823">
          <cell r="K12823" t="str">
            <v>00111120P.2</v>
          </cell>
        </row>
        <row r="12824">
          <cell r="K12824" t="str">
            <v>00111120P.2</v>
          </cell>
        </row>
        <row r="12825">
          <cell r="K12825" t="str">
            <v>00111120P.2</v>
          </cell>
        </row>
        <row r="12826">
          <cell r="K12826" t="str">
            <v>00111120P.2</v>
          </cell>
        </row>
        <row r="12827">
          <cell r="K12827" t="str">
            <v>00111120P.2</v>
          </cell>
        </row>
        <row r="12828">
          <cell r="K12828" t="str">
            <v>00111120P.2</v>
          </cell>
        </row>
        <row r="12829">
          <cell r="K12829" t="str">
            <v>00111122P.2</v>
          </cell>
        </row>
        <row r="12830">
          <cell r="K12830" t="str">
            <v>00111122P.2</v>
          </cell>
        </row>
        <row r="12831">
          <cell r="K12831" t="str">
            <v>00111122P.2</v>
          </cell>
        </row>
        <row r="12832">
          <cell r="K12832" t="str">
            <v>00111122P.2</v>
          </cell>
        </row>
        <row r="12833">
          <cell r="K12833" t="str">
            <v>00111122P.2</v>
          </cell>
        </row>
        <row r="12834">
          <cell r="K12834" t="str">
            <v>00111122P.2</v>
          </cell>
        </row>
        <row r="12835">
          <cell r="K12835" t="str">
            <v>00111122P.2</v>
          </cell>
        </row>
        <row r="12836">
          <cell r="K12836" t="str">
            <v>00111122P.2</v>
          </cell>
        </row>
        <row r="12837">
          <cell r="K12837" t="str">
            <v>00111126P.2</v>
          </cell>
        </row>
        <row r="12838">
          <cell r="K12838" t="str">
            <v>00111126P.2</v>
          </cell>
        </row>
        <row r="12839">
          <cell r="K12839" t="str">
            <v>00111126P.2</v>
          </cell>
        </row>
        <row r="12840">
          <cell r="K12840" t="str">
            <v>00111126P.2</v>
          </cell>
        </row>
        <row r="12841">
          <cell r="K12841" t="str">
            <v>00111126P.2</v>
          </cell>
        </row>
        <row r="12842">
          <cell r="K12842" t="str">
            <v>00111128P.2</v>
          </cell>
        </row>
        <row r="12843">
          <cell r="K12843" t="str">
            <v>00111128P.2</v>
          </cell>
        </row>
        <row r="12844">
          <cell r="K12844" t="str">
            <v>00111128P.2</v>
          </cell>
        </row>
        <row r="12845">
          <cell r="K12845" t="str">
            <v>00111128P.2</v>
          </cell>
        </row>
        <row r="12846">
          <cell r="K12846" t="str">
            <v>00111128P.2</v>
          </cell>
        </row>
        <row r="12847">
          <cell r="K12847" t="str">
            <v>00111128P.2</v>
          </cell>
        </row>
        <row r="12848">
          <cell r="K12848" t="str">
            <v>00111128P.2</v>
          </cell>
        </row>
        <row r="12849">
          <cell r="K12849" t="str">
            <v>00111128P.2</v>
          </cell>
        </row>
        <row r="12850">
          <cell r="K12850" t="str">
            <v>00111128P.2</v>
          </cell>
        </row>
        <row r="12851">
          <cell r="K12851" t="str">
            <v>00111128P.2</v>
          </cell>
        </row>
        <row r="12852">
          <cell r="K12852" t="str">
            <v>00111128P.2</v>
          </cell>
        </row>
        <row r="12853">
          <cell r="K12853" t="str">
            <v>00111128P.2</v>
          </cell>
        </row>
        <row r="12854">
          <cell r="K12854" t="str">
            <v>00111130P.2</v>
          </cell>
        </row>
        <row r="12855">
          <cell r="K12855" t="str">
            <v>00111130P.2</v>
          </cell>
        </row>
        <row r="12856">
          <cell r="K12856" t="str">
            <v>00111130P.2</v>
          </cell>
        </row>
        <row r="12857">
          <cell r="K12857" t="str">
            <v>00111130P.2</v>
          </cell>
        </row>
        <row r="12858">
          <cell r="K12858" t="str">
            <v>00111130P.2</v>
          </cell>
        </row>
        <row r="12859">
          <cell r="K12859" t="str">
            <v>00111130P.2</v>
          </cell>
        </row>
        <row r="12860">
          <cell r="K12860" t="str">
            <v>00111130P.2</v>
          </cell>
        </row>
        <row r="12861">
          <cell r="K12861" t="str">
            <v>00111130P.2</v>
          </cell>
        </row>
        <row r="12862">
          <cell r="K12862" t="str">
            <v>00111130P.2</v>
          </cell>
        </row>
        <row r="12863">
          <cell r="K12863" t="str">
            <v>00111130P.2</v>
          </cell>
        </row>
        <row r="12864">
          <cell r="K12864" t="str">
            <v>00111130P.2</v>
          </cell>
        </row>
        <row r="12865">
          <cell r="K12865" t="str">
            <v>00111131P.2</v>
          </cell>
        </row>
        <row r="12866">
          <cell r="K12866" t="str">
            <v>00111131P.2</v>
          </cell>
        </row>
        <row r="12867">
          <cell r="K12867" t="str">
            <v>00111131P.2</v>
          </cell>
        </row>
        <row r="12868">
          <cell r="K12868" t="str">
            <v>00111131P.2</v>
          </cell>
        </row>
        <row r="12869">
          <cell r="K12869" t="str">
            <v>00111131P.2</v>
          </cell>
        </row>
        <row r="12870">
          <cell r="K12870" t="str">
            <v>00111131P.2</v>
          </cell>
        </row>
        <row r="12871">
          <cell r="K12871" t="str">
            <v>00111131P.2</v>
          </cell>
        </row>
        <row r="12872">
          <cell r="K12872" t="str">
            <v>00111131P.2</v>
          </cell>
        </row>
        <row r="12873">
          <cell r="K12873" t="str">
            <v>00111131P.2</v>
          </cell>
        </row>
        <row r="12874">
          <cell r="K12874" t="str">
            <v>00111131P.2</v>
          </cell>
        </row>
        <row r="12875">
          <cell r="K12875" t="str">
            <v>00111155P.2</v>
          </cell>
        </row>
        <row r="12876">
          <cell r="K12876" t="str">
            <v>00111155P.2</v>
          </cell>
        </row>
        <row r="12877">
          <cell r="K12877" t="str">
            <v>00111155P.2</v>
          </cell>
        </row>
        <row r="12878">
          <cell r="K12878" t="str">
            <v>00111134P.2</v>
          </cell>
        </row>
        <row r="12879">
          <cell r="K12879" t="str">
            <v>00111134P.2</v>
          </cell>
        </row>
        <row r="12880">
          <cell r="K12880" t="str">
            <v>00111134P.2</v>
          </cell>
        </row>
        <row r="12881">
          <cell r="K12881" t="str">
            <v>00111134P.2</v>
          </cell>
        </row>
        <row r="12882">
          <cell r="K12882" t="str">
            <v>00111134P.2</v>
          </cell>
        </row>
        <row r="12883">
          <cell r="K12883" t="str">
            <v>00111134P.2</v>
          </cell>
        </row>
        <row r="12884">
          <cell r="K12884" t="str">
            <v>00111136P.2</v>
          </cell>
        </row>
        <row r="12885">
          <cell r="K12885" t="str">
            <v>00111136P.2</v>
          </cell>
        </row>
        <row r="12886">
          <cell r="K12886" t="str">
            <v>00111136P.2</v>
          </cell>
        </row>
        <row r="12887">
          <cell r="K12887" t="str">
            <v>00111136P.2</v>
          </cell>
        </row>
        <row r="12888">
          <cell r="K12888" t="str">
            <v>00111136P.2</v>
          </cell>
        </row>
        <row r="12889">
          <cell r="K12889" t="str">
            <v>00111136P.2</v>
          </cell>
        </row>
        <row r="12890">
          <cell r="K12890" t="str">
            <v>00111136P.2</v>
          </cell>
        </row>
        <row r="12891">
          <cell r="K12891" t="str">
            <v>00111136P.2</v>
          </cell>
        </row>
        <row r="12892">
          <cell r="K12892" t="str">
            <v>00111136P.2</v>
          </cell>
        </row>
        <row r="12893">
          <cell r="K12893" t="str">
            <v>00111136P.2</v>
          </cell>
        </row>
        <row r="12894">
          <cell r="K12894" t="str">
            <v>00111136P.2</v>
          </cell>
        </row>
        <row r="12895">
          <cell r="K12895" t="str">
            <v>00111136P.2</v>
          </cell>
        </row>
        <row r="12896">
          <cell r="K12896" t="str">
            <v>00111136P.2</v>
          </cell>
        </row>
        <row r="12897">
          <cell r="K12897" t="str">
            <v>00111158P.2</v>
          </cell>
        </row>
        <row r="12898">
          <cell r="K12898" t="str">
            <v>00111158P.2</v>
          </cell>
        </row>
        <row r="12899">
          <cell r="K12899" t="str">
            <v>00111153P.2</v>
          </cell>
        </row>
        <row r="12900">
          <cell r="K12900" t="str">
            <v>00111153P.2</v>
          </cell>
        </row>
        <row r="12901">
          <cell r="K12901" t="str">
            <v>00111153P.2</v>
          </cell>
        </row>
        <row r="12902">
          <cell r="K12902" t="str">
            <v>00111153P.2</v>
          </cell>
        </row>
        <row r="12903">
          <cell r="K12903" t="str">
            <v>00111159P.2</v>
          </cell>
        </row>
        <row r="12904">
          <cell r="K12904" t="str">
            <v>00111159P.2</v>
          </cell>
        </row>
        <row r="12905">
          <cell r="K12905" t="str">
            <v>00111159P.2</v>
          </cell>
        </row>
        <row r="12906">
          <cell r="K12906" t="str">
            <v>00111159P.2</v>
          </cell>
        </row>
        <row r="12907">
          <cell r="K12907" t="str">
            <v>00111159P.2</v>
          </cell>
        </row>
        <row r="12908">
          <cell r="K12908" t="str">
            <v>00111159P.2</v>
          </cell>
        </row>
        <row r="12909">
          <cell r="K12909" t="str">
            <v>00111159P.2</v>
          </cell>
        </row>
        <row r="12910">
          <cell r="K12910" t="str">
            <v>00111159P.2</v>
          </cell>
        </row>
        <row r="12911">
          <cell r="K12911" t="str">
            <v>00111159P.2</v>
          </cell>
        </row>
        <row r="12912">
          <cell r="K12912" t="str">
            <v>00111106P.2</v>
          </cell>
        </row>
        <row r="12913">
          <cell r="K12913" t="str">
            <v>00111158P.2</v>
          </cell>
        </row>
        <row r="12914">
          <cell r="K12914" t="str">
            <v>00111158P.2</v>
          </cell>
        </row>
        <row r="12915">
          <cell r="K12915" t="str">
            <v>00111158P.2</v>
          </cell>
        </row>
        <row r="12916">
          <cell r="K12916" t="str">
            <v>00111140P.2</v>
          </cell>
        </row>
        <row r="12917">
          <cell r="K12917" t="str">
            <v>00111140P.2</v>
          </cell>
        </row>
        <row r="12918">
          <cell r="K12918" t="str">
            <v>00111140P.2</v>
          </cell>
        </row>
        <row r="12919">
          <cell r="K12919" t="str">
            <v>00111140P.2</v>
          </cell>
        </row>
        <row r="12920">
          <cell r="K12920" t="str">
            <v>00111140P.2</v>
          </cell>
        </row>
        <row r="12921">
          <cell r="K12921" t="str">
            <v>00111140P.2</v>
          </cell>
        </row>
        <row r="12922">
          <cell r="K12922" t="str">
            <v>00111145P.2</v>
          </cell>
        </row>
        <row r="12923">
          <cell r="K12923" t="str">
            <v>00111145P.2</v>
          </cell>
        </row>
        <row r="12924">
          <cell r="K12924" t="str">
            <v>00111145P.2</v>
          </cell>
        </row>
        <row r="12925">
          <cell r="K12925" t="str">
            <v>00111145P.2</v>
          </cell>
        </row>
        <row r="12926">
          <cell r="K12926" t="str">
            <v>00111145P.2</v>
          </cell>
        </row>
        <row r="12927">
          <cell r="K12927" t="str">
            <v>00111145P.2</v>
          </cell>
        </row>
        <row r="12928">
          <cell r="K12928" t="str">
            <v>00111145P.2</v>
          </cell>
        </row>
        <row r="12929">
          <cell r="K12929" t="str">
            <v>00111145P.2</v>
          </cell>
        </row>
        <row r="12930">
          <cell r="K12930" t="str">
            <v>00111145P.2</v>
          </cell>
        </row>
        <row r="12931">
          <cell r="K12931" t="str">
            <v>00111145P.2</v>
          </cell>
        </row>
        <row r="12932">
          <cell r="K12932" t="str">
            <v>00111145P.2</v>
          </cell>
        </row>
        <row r="12933">
          <cell r="K12933" t="str">
            <v>00111145P.2</v>
          </cell>
        </row>
        <row r="12934">
          <cell r="K12934" t="str">
            <v>00111145P.2</v>
          </cell>
        </row>
        <row r="12935">
          <cell r="K12935" t="str">
            <v>00111145P.2</v>
          </cell>
        </row>
        <row r="12936">
          <cell r="K12936" t="str">
            <v>00111145P.2</v>
          </cell>
        </row>
        <row r="12937">
          <cell r="K12937" t="str">
            <v>00111149P.2</v>
          </cell>
        </row>
        <row r="12938">
          <cell r="K12938" t="str">
            <v>00111149P.2</v>
          </cell>
        </row>
        <row r="12939">
          <cell r="K12939" t="str">
            <v>00111149P.2</v>
          </cell>
        </row>
        <row r="12940">
          <cell r="K12940" t="str">
            <v>00111149P.2</v>
          </cell>
        </row>
        <row r="12941">
          <cell r="K12941" t="str">
            <v>00111149P.2</v>
          </cell>
        </row>
        <row r="12942">
          <cell r="K12942" t="str">
            <v>00111149P.2</v>
          </cell>
        </row>
        <row r="12943">
          <cell r="K12943" t="str">
            <v>00111149P.2</v>
          </cell>
        </row>
        <row r="12944">
          <cell r="K12944" t="str">
            <v>00111149P.2</v>
          </cell>
        </row>
        <row r="12945">
          <cell r="K12945" t="str">
            <v>00111149P.2</v>
          </cell>
        </row>
        <row r="12946">
          <cell r="K12946" t="str">
            <v>00111149P.2</v>
          </cell>
        </row>
        <row r="12947">
          <cell r="K12947" t="str">
            <v>00111149P.2</v>
          </cell>
        </row>
        <row r="12948">
          <cell r="K12948" t="str">
            <v>00111149P.2</v>
          </cell>
        </row>
        <row r="12949">
          <cell r="K12949" t="str">
            <v>00111149P.2</v>
          </cell>
        </row>
        <row r="12950">
          <cell r="K12950" t="str">
            <v>00111149P.2</v>
          </cell>
        </row>
        <row r="12951">
          <cell r="K12951" t="str">
            <v>00111149P.2</v>
          </cell>
        </row>
        <row r="12952">
          <cell r="K12952" t="str">
            <v>00111149P.2</v>
          </cell>
        </row>
        <row r="12953">
          <cell r="K12953" t="str">
            <v>00111143P.2</v>
          </cell>
        </row>
        <row r="12954">
          <cell r="K12954" t="str">
            <v>00111143P.2</v>
          </cell>
        </row>
        <row r="12955">
          <cell r="K12955" t="str">
            <v>00111150P.2</v>
          </cell>
        </row>
        <row r="12956">
          <cell r="K12956" t="str">
            <v>00111150P.2</v>
          </cell>
        </row>
        <row r="12957">
          <cell r="K12957" t="str">
            <v>00111150P.2</v>
          </cell>
        </row>
        <row r="12958">
          <cell r="K12958" t="str">
            <v>00111150P.2</v>
          </cell>
        </row>
        <row r="12959">
          <cell r="K12959" t="str">
            <v>00111150P.2</v>
          </cell>
        </row>
        <row r="12960">
          <cell r="K12960" t="str">
            <v>00111150P.2</v>
          </cell>
        </row>
        <row r="12961">
          <cell r="K12961" t="str">
            <v>00111150P.2</v>
          </cell>
        </row>
        <row r="12962">
          <cell r="K12962" t="str">
            <v>00111148P.2</v>
          </cell>
        </row>
        <row r="12963">
          <cell r="K12963" t="str">
            <v>00111148P.2</v>
          </cell>
        </row>
        <row r="12964">
          <cell r="K12964" t="str">
            <v>00111148P.2</v>
          </cell>
        </row>
        <row r="12965">
          <cell r="K12965" t="str">
            <v>00111148P.2</v>
          </cell>
        </row>
        <row r="12966">
          <cell r="K12966" t="str">
            <v>00111148P.2</v>
          </cell>
        </row>
        <row r="12967">
          <cell r="K12967" t="str">
            <v>00111148P.2</v>
          </cell>
        </row>
        <row r="12968">
          <cell r="K12968" t="str">
            <v>00111148P.2</v>
          </cell>
        </row>
        <row r="12969">
          <cell r="K12969" t="str">
            <v>00111148P.2</v>
          </cell>
        </row>
        <row r="12970">
          <cell r="K12970" t="str">
            <v>00111157P.2</v>
          </cell>
        </row>
        <row r="12971">
          <cell r="K12971" t="str">
            <v>00111157P.2</v>
          </cell>
        </row>
        <row r="12972">
          <cell r="K12972" t="str">
            <v>00111157P.2</v>
          </cell>
        </row>
        <row r="12973">
          <cell r="K12973" t="str">
            <v>00111157P.2</v>
          </cell>
        </row>
        <row r="12974">
          <cell r="K12974" t="str">
            <v>00111157P.2</v>
          </cell>
        </row>
        <row r="12975">
          <cell r="K12975" t="str">
            <v>00111157P.2</v>
          </cell>
        </row>
        <row r="12976">
          <cell r="K12976" t="str">
            <v>00111157P.2</v>
          </cell>
        </row>
        <row r="12977">
          <cell r="K12977" t="str">
            <v>00111157P.2</v>
          </cell>
        </row>
        <row r="12978">
          <cell r="K12978" t="str">
            <v>00111109P.2</v>
          </cell>
        </row>
        <row r="12979">
          <cell r="K12979" t="str">
            <v>00111109P.2</v>
          </cell>
        </row>
        <row r="12980">
          <cell r="K12980" t="str">
            <v>00111109P.2</v>
          </cell>
        </row>
        <row r="12981">
          <cell r="K12981" t="str">
            <v>00111109P.2</v>
          </cell>
        </row>
        <row r="12982">
          <cell r="K12982" t="str">
            <v>00111109P.2</v>
          </cell>
        </row>
        <row r="12983">
          <cell r="K12983" t="str">
            <v>00111109P.2</v>
          </cell>
        </row>
        <row r="12984">
          <cell r="K12984" t="str">
            <v>00111109P.2</v>
          </cell>
        </row>
        <row r="12985">
          <cell r="K12985" t="str">
            <v>00111109P.2</v>
          </cell>
        </row>
        <row r="12986">
          <cell r="K12986" t="str">
            <v>00111109P.2</v>
          </cell>
        </row>
        <row r="12987">
          <cell r="K12987" t="str">
            <v>00111109P.2</v>
          </cell>
        </row>
        <row r="12988">
          <cell r="K12988" t="str">
            <v>00111109P.2</v>
          </cell>
        </row>
        <row r="12989">
          <cell r="K12989" t="str">
            <v>00111109P.2</v>
          </cell>
        </row>
        <row r="12990">
          <cell r="K12990" t="str">
            <v>00111109P.2</v>
          </cell>
        </row>
        <row r="12991">
          <cell r="K12991" t="str">
            <v>00111109P.2</v>
          </cell>
        </row>
        <row r="12992">
          <cell r="K12992" t="str">
            <v>00111109P.2</v>
          </cell>
        </row>
        <row r="12993">
          <cell r="K12993" t="str">
            <v>00111109P.2</v>
          </cell>
        </row>
        <row r="12994">
          <cell r="K12994" t="str">
            <v>00111109P.2</v>
          </cell>
        </row>
        <row r="12995">
          <cell r="K12995" t="str">
            <v>00111109P.2</v>
          </cell>
        </row>
        <row r="12996">
          <cell r="K12996" t="str">
            <v>00111109P.2</v>
          </cell>
        </row>
        <row r="12997">
          <cell r="K12997" t="str">
            <v>00111109P.2</v>
          </cell>
        </row>
        <row r="12998">
          <cell r="K12998" t="str">
            <v>00111109P.2</v>
          </cell>
        </row>
        <row r="12999">
          <cell r="K12999" t="str">
            <v>00111106P.2</v>
          </cell>
        </row>
        <row r="13000">
          <cell r="K13000" t="str">
            <v>00111106P.2</v>
          </cell>
        </row>
        <row r="13001">
          <cell r="K13001" t="str">
            <v>00111106P.2</v>
          </cell>
        </row>
        <row r="13002">
          <cell r="K13002" t="str">
            <v>00111106P.2</v>
          </cell>
        </row>
        <row r="13003">
          <cell r="K13003" t="str">
            <v>00111106P.2</v>
          </cell>
        </row>
        <row r="13004">
          <cell r="K13004" t="str">
            <v>00111106P.2</v>
          </cell>
        </row>
        <row r="13005">
          <cell r="K13005" t="str">
            <v>00111107P.2</v>
          </cell>
        </row>
        <row r="13006">
          <cell r="K13006" t="str">
            <v>00111107P.2</v>
          </cell>
        </row>
        <row r="13007">
          <cell r="K13007" t="str">
            <v>00111107P.2</v>
          </cell>
        </row>
        <row r="13008">
          <cell r="K13008" t="str">
            <v>00111110P.2</v>
          </cell>
        </row>
        <row r="13009">
          <cell r="K13009" t="str">
            <v>00111110P.2</v>
          </cell>
        </row>
        <row r="13010">
          <cell r="K13010" t="str">
            <v>00111110P.2</v>
          </cell>
        </row>
        <row r="13011">
          <cell r="K13011" t="str">
            <v>00111110P.2</v>
          </cell>
        </row>
        <row r="13012">
          <cell r="K13012" t="str">
            <v>00111110P.2</v>
          </cell>
        </row>
        <row r="13013">
          <cell r="K13013" t="str">
            <v>00111111P.2</v>
          </cell>
        </row>
        <row r="13014">
          <cell r="K13014" t="str">
            <v>00111111P.2</v>
          </cell>
        </row>
        <row r="13015">
          <cell r="K13015" t="str">
            <v>00111111P.2</v>
          </cell>
        </row>
        <row r="13016">
          <cell r="K13016" t="str">
            <v>00111111P.2</v>
          </cell>
        </row>
        <row r="13017">
          <cell r="K13017" t="str">
            <v>00111111P.2</v>
          </cell>
        </row>
        <row r="13018">
          <cell r="K13018" t="str">
            <v>00111111P.2</v>
          </cell>
        </row>
        <row r="13019">
          <cell r="K13019" t="str">
            <v>00111111P.2</v>
          </cell>
        </row>
        <row r="13020">
          <cell r="K13020" t="str">
            <v>00111111P.2</v>
          </cell>
        </row>
        <row r="13021">
          <cell r="K13021" t="str">
            <v>00111111P.2</v>
          </cell>
        </row>
        <row r="13022">
          <cell r="K13022" t="str">
            <v>00111111P.2</v>
          </cell>
        </row>
        <row r="13023">
          <cell r="K13023" t="str">
            <v>00111111P.2</v>
          </cell>
        </row>
        <row r="13024">
          <cell r="K13024" t="str">
            <v>00111111P.2</v>
          </cell>
        </row>
        <row r="13025">
          <cell r="K13025" t="str">
            <v>00111111P.2</v>
          </cell>
        </row>
        <row r="13026">
          <cell r="K13026" t="str">
            <v>00111111P.2</v>
          </cell>
        </row>
        <row r="13027">
          <cell r="K13027" t="str">
            <v>00111111P.2</v>
          </cell>
        </row>
        <row r="13028">
          <cell r="K13028" t="str">
            <v>00111113P.2</v>
          </cell>
        </row>
        <row r="13029">
          <cell r="K13029" t="str">
            <v>00111113P.2</v>
          </cell>
        </row>
        <row r="13030">
          <cell r="K13030" t="str">
            <v>00111113P.2</v>
          </cell>
        </row>
        <row r="13031">
          <cell r="K13031" t="str">
            <v>00111113P.2</v>
          </cell>
        </row>
        <row r="13032">
          <cell r="K13032" t="str">
            <v>00111113P.2</v>
          </cell>
        </row>
        <row r="13033">
          <cell r="K13033" t="str">
            <v>00111113P.2</v>
          </cell>
        </row>
        <row r="13034">
          <cell r="K13034" t="str">
            <v>00111113P.2</v>
          </cell>
        </row>
        <row r="13035">
          <cell r="K13035" t="str">
            <v>00111113P.2</v>
          </cell>
        </row>
        <row r="13036">
          <cell r="K13036" t="str">
            <v>00111113P.2</v>
          </cell>
        </row>
        <row r="13037">
          <cell r="K13037" t="str">
            <v>00111113P.2</v>
          </cell>
        </row>
        <row r="13038">
          <cell r="K13038" t="str">
            <v>00111113P.2</v>
          </cell>
        </row>
        <row r="13039">
          <cell r="K13039" t="str">
            <v>00111114P.2</v>
          </cell>
        </row>
        <row r="13040">
          <cell r="K13040" t="str">
            <v>00111114P.2</v>
          </cell>
        </row>
        <row r="13041">
          <cell r="K13041" t="str">
            <v>00111114P.2</v>
          </cell>
        </row>
        <row r="13042">
          <cell r="K13042" t="str">
            <v>00111114P.2</v>
          </cell>
        </row>
        <row r="13043">
          <cell r="K13043" t="str">
            <v>00111114P.2</v>
          </cell>
        </row>
        <row r="13044">
          <cell r="K13044" t="str">
            <v>00111115P.2</v>
          </cell>
        </row>
        <row r="13045">
          <cell r="K13045" t="str">
            <v>00111115P.2</v>
          </cell>
        </row>
        <row r="13046">
          <cell r="K13046" t="str">
            <v>00111115P.2</v>
          </cell>
        </row>
        <row r="13047">
          <cell r="K13047" t="str">
            <v>00111115P.2</v>
          </cell>
        </row>
        <row r="13048">
          <cell r="K13048" t="str">
            <v>00111115P.2</v>
          </cell>
        </row>
        <row r="13049">
          <cell r="K13049" t="str">
            <v>00111115P.2</v>
          </cell>
        </row>
        <row r="13050">
          <cell r="K13050" t="str">
            <v>00111115P.2</v>
          </cell>
        </row>
        <row r="13051">
          <cell r="K13051" t="str">
            <v>00111116P.2</v>
          </cell>
        </row>
        <row r="13052">
          <cell r="K13052" t="str">
            <v>00111116P.2</v>
          </cell>
        </row>
        <row r="13053">
          <cell r="K13053" t="str">
            <v>00111117P.2</v>
          </cell>
        </row>
        <row r="13054">
          <cell r="K13054" t="str">
            <v>00111117P.2</v>
          </cell>
        </row>
        <row r="13055">
          <cell r="K13055" t="str">
            <v>00111117P.2</v>
          </cell>
        </row>
        <row r="13056">
          <cell r="K13056" t="str">
            <v>00111117P.2</v>
          </cell>
        </row>
        <row r="13057">
          <cell r="K13057" t="str">
            <v>00111117P.2</v>
          </cell>
        </row>
        <row r="13058">
          <cell r="K13058" t="str">
            <v>00111117P.2</v>
          </cell>
        </row>
        <row r="13059">
          <cell r="K13059" t="str">
            <v>00111117P.2</v>
          </cell>
        </row>
        <row r="13060">
          <cell r="K13060" t="str">
            <v>00111117P.2</v>
          </cell>
        </row>
        <row r="13061">
          <cell r="K13061" t="str">
            <v>00111117P.2</v>
          </cell>
        </row>
        <row r="13062">
          <cell r="K13062" t="str">
            <v>00111117P.2</v>
          </cell>
        </row>
        <row r="13063">
          <cell r="K13063" t="str">
            <v>00111117P.2</v>
          </cell>
        </row>
        <row r="13064">
          <cell r="K13064" t="str">
            <v>00111117P.2</v>
          </cell>
        </row>
        <row r="13065">
          <cell r="K13065" t="str">
            <v>00111117P.2</v>
          </cell>
        </row>
        <row r="13066">
          <cell r="K13066" t="str">
            <v>00111117P.2</v>
          </cell>
        </row>
        <row r="13067">
          <cell r="K13067" t="str">
            <v>00111118P.2</v>
          </cell>
        </row>
        <row r="13068">
          <cell r="K13068" t="str">
            <v>00111118P.2</v>
          </cell>
        </row>
        <row r="13069">
          <cell r="K13069" t="str">
            <v>00111118P.2</v>
          </cell>
        </row>
        <row r="13070">
          <cell r="K13070" t="str">
            <v>00111118P.2</v>
          </cell>
        </row>
        <row r="13071">
          <cell r="K13071" t="str">
            <v>00111118P.2</v>
          </cell>
        </row>
        <row r="13072">
          <cell r="K13072" t="str">
            <v>00111118P.2</v>
          </cell>
        </row>
        <row r="13073">
          <cell r="K13073" t="str">
            <v>00111118P.2</v>
          </cell>
        </row>
        <row r="13074">
          <cell r="K13074" t="str">
            <v>00111118P.2</v>
          </cell>
        </row>
        <row r="13075">
          <cell r="K13075" t="str">
            <v>00111120P.2</v>
          </cell>
        </row>
        <row r="13076">
          <cell r="K13076" t="str">
            <v>00111120P.2</v>
          </cell>
        </row>
        <row r="13077">
          <cell r="K13077" t="str">
            <v>00111120P.2</v>
          </cell>
        </row>
        <row r="13078">
          <cell r="K13078" t="str">
            <v>00111120P.2</v>
          </cell>
        </row>
        <row r="13079">
          <cell r="K13079" t="str">
            <v>00111120P.2</v>
          </cell>
        </row>
        <row r="13080">
          <cell r="K13080" t="str">
            <v>00111120P.2</v>
          </cell>
        </row>
        <row r="13081">
          <cell r="K13081" t="str">
            <v>00111121P.2</v>
          </cell>
        </row>
        <row r="13082">
          <cell r="K13082" t="str">
            <v>00111121P.2</v>
          </cell>
        </row>
        <row r="13083">
          <cell r="K13083" t="str">
            <v>00111121P.2</v>
          </cell>
        </row>
        <row r="13084">
          <cell r="K13084" t="str">
            <v>00111121P.2</v>
          </cell>
        </row>
        <row r="13085">
          <cell r="K13085" t="str">
            <v>00111121P.2</v>
          </cell>
        </row>
        <row r="13086">
          <cell r="K13086" t="str">
            <v>00111121P.2</v>
          </cell>
        </row>
        <row r="13087">
          <cell r="K13087" t="str">
            <v>00111121P.2</v>
          </cell>
        </row>
        <row r="13088">
          <cell r="K13088" t="str">
            <v>00111122P.2</v>
          </cell>
        </row>
        <row r="13089">
          <cell r="K13089" t="str">
            <v>00111122P.2</v>
          </cell>
        </row>
        <row r="13090">
          <cell r="K13090" t="str">
            <v>00111122P.2</v>
          </cell>
        </row>
        <row r="13091">
          <cell r="K13091" t="str">
            <v>00111122P.2</v>
          </cell>
        </row>
        <row r="13092">
          <cell r="K13092" t="str">
            <v>00111122P.2</v>
          </cell>
        </row>
        <row r="13093">
          <cell r="K13093" t="str">
            <v>00111122P.2</v>
          </cell>
        </row>
        <row r="13094">
          <cell r="K13094" t="str">
            <v>00111123P.2</v>
          </cell>
        </row>
        <row r="13095">
          <cell r="K13095" t="str">
            <v>00111123P.2</v>
          </cell>
        </row>
        <row r="13096">
          <cell r="K13096" t="str">
            <v>00111123P.2</v>
          </cell>
        </row>
        <row r="13097">
          <cell r="K13097" t="str">
            <v>00111123P.2</v>
          </cell>
        </row>
        <row r="13098">
          <cell r="K13098" t="str">
            <v>00111123P.2</v>
          </cell>
        </row>
        <row r="13099">
          <cell r="K13099" t="str">
            <v>00111123P.2</v>
          </cell>
        </row>
        <row r="13100">
          <cell r="K13100" t="str">
            <v>00111123P.2</v>
          </cell>
        </row>
        <row r="13101">
          <cell r="K13101" t="str">
            <v>00111123P.2</v>
          </cell>
        </row>
        <row r="13102">
          <cell r="K13102" t="str">
            <v>00111123P.2</v>
          </cell>
        </row>
        <row r="13103">
          <cell r="K13103" t="str">
            <v>00111123P.2</v>
          </cell>
        </row>
        <row r="13104">
          <cell r="K13104" t="str">
            <v>00111124P.2</v>
          </cell>
        </row>
        <row r="13105">
          <cell r="K13105" t="str">
            <v>00111124P.2</v>
          </cell>
        </row>
        <row r="13106">
          <cell r="K13106" t="str">
            <v>00111124P.2</v>
          </cell>
        </row>
        <row r="13107">
          <cell r="K13107" t="str">
            <v>00111124P.2</v>
          </cell>
        </row>
        <row r="13108">
          <cell r="K13108" t="str">
            <v>00111124P.2</v>
          </cell>
        </row>
        <row r="13109">
          <cell r="K13109" t="str">
            <v>00111124P.2</v>
          </cell>
        </row>
        <row r="13110">
          <cell r="K13110" t="str">
            <v>00111124P.2</v>
          </cell>
        </row>
        <row r="13111">
          <cell r="K13111" t="str">
            <v>00111124P.2</v>
          </cell>
        </row>
        <row r="13112">
          <cell r="K13112" t="str">
            <v>00111124P.2</v>
          </cell>
        </row>
        <row r="13113">
          <cell r="K13113" t="str">
            <v>00111125P.2</v>
          </cell>
        </row>
        <row r="13114">
          <cell r="K13114" t="str">
            <v>00111125P.2</v>
          </cell>
        </row>
        <row r="13115">
          <cell r="K13115" t="str">
            <v>00111125P.2</v>
          </cell>
        </row>
        <row r="13116">
          <cell r="K13116" t="str">
            <v>00111125P.2</v>
          </cell>
        </row>
        <row r="13117">
          <cell r="K13117" t="str">
            <v>00111125P.2</v>
          </cell>
        </row>
        <row r="13118">
          <cell r="K13118" t="str">
            <v>00111125P.2</v>
          </cell>
        </row>
        <row r="13119">
          <cell r="K13119" t="str">
            <v>00111126P.2</v>
          </cell>
        </row>
        <row r="13120">
          <cell r="K13120" t="str">
            <v>00111126P.2</v>
          </cell>
        </row>
        <row r="13121">
          <cell r="K13121" t="str">
            <v>00111126P.2</v>
          </cell>
        </row>
        <row r="13122">
          <cell r="K13122" t="str">
            <v>00111126P.2</v>
          </cell>
        </row>
        <row r="13123">
          <cell r="K13123" t="str">
            <v>00111126P.2</v>
          </cell>
        </row>
        <row r="13124">
          <cell r="K13124" t="str">
            <v>00111126P.2</v>
          </cell>
        </row>
        <row r="13125">
          <cell r="K13125" t="str">
            <v>00111126P.2</v>
          </cell>
        </row>
        <row r="13126">
          <cell r="K13126" t="str">
            <v>00111127P.2</v>
          </cell>
        </row>
        <row r="13127">
          <cell r="K13127" t="str">
            <v>00111127P.2</v>
          </cell>
        </row>
        <row r="13128">
          <cell r="K13128" t="str">
            <v>00111127P.2</v>
          </cell>
        </row>
        <row r="13129">
          <cell r="K13129" t="str">
            <v>00111127P.2</v>
          </cell>
        </row>
        <row r="13130">
          <cell r="K13130" t="str">
            <v>00111128P.2</v>
          </cell>
        </row>
        <row r="13131">
          <cell r="K13131" t="str">
            <v>00111128P.2</v>
          </cell>
        </row>
        <row r="13132">
          <cell r="K13132" t="str">
            <v>00111128P.2</v>
          </cell>
        </row>
        <row r="13133">
          <cell r="K13133" t="str">
            <v>00111128P.2</v>
          </cell>
        </row>
        <row r="13134">
          <cell r="K13134" t="str">
            <v>00111128P.2</v>
          </cell>
        </row>
        <row r="13135">
          <cell r="K13135" t="str">
            <v>00111128P.2</v>
          </cell>
        </row>
        <row r="13136">
          <cell r="K13136" t="str">
            <v>00111128P.2</v>
          </cell>
        </row>
        <row r="13137">
          <cell r="K13137" t="str">
            <v>00111128P.2</v>
          </cell>
        </row>
        <row r="13138">
          <cell r="K13138" t="str">
            <v>00111128P.2</v>
          </cell>
        </row>
        <row r="13139">
          <cell r="K13139" t="str">
            <v>00111128P.2</v>
          </cell>
        </row>
        <row r="13140">
          <cell r="K13140" t="str">
            <v>00111128P.2</v>
          </cell>
        </row>
        <row r="13141">
          <cell r="K13141" t="str">
            <v>00111128P.2</v>
          </cell>
        </row>
        <row r="13142">
          <cell r="K13142" t="str">
            <v>00111128P.2</v>
          </cell>
        </row>
        <row r="13143">
          <cell r="K13143" t="str">
            <v>00111128P.2</v>
          </cell>
        </row>
        <row r="13144">
          <cell r="K13144" t="str">
            <v>00111129P.2</v>
          </cell>
        </row>
        <row r="13145">
          <cell r="K13145" t="str">
            <v>00111129P.2</v>
          </cell>
        </row>
        <row r="13146">
          <cell r="K13146" t="str">
            <v>00111129P.2</v>
          </cell>
        </row>
        <row r="13147">
          <cell r="K13147" t="str">
            <v>00111129P.2</v>
          </cell>
        </row>
        <row r="13148">
          <cell r="K13148" t="str">
            <v>00111129P.2</v>
          </cell>
        </row>
        <row r="13149">
          <cell r="K13149" t="str">
            <v>00111129P.2</v>
          </cell>
        </row>
        <row r="13150">
          <cell r="K13150" t="str">
            <v>00111129P.2</v>
          </cell>
        </row>
        <row r="13151">
          <cell r="K13151" t="str">
            <v>00111129P.2</v>
          </cell>
        </row>
        <row r="13152">
          <cell r="K13152" t="str">
            <v>00111129P.2</v>
          </cell>
        </row>
        <row r="13153">
          <cell r="K13153" t="str">
            <v>00111129P.2</v>
          </cell>
        </row>
        <row r="13154">
          <cell r="K13154" t="str">
            <v>00111129P.2</v>
          </cell>
        </row>
        <row r="13155">
          <cell r="K13155" t="str">
            <v>00111130P.2</v>
          </cell>
        </row>
        <row r="13156">
          <cell r="K13156" t="str">
            <v>00111130P.2</v>
          </cell>
        </row>
        <row r="13157">
          <cell r="K13157" t="str">
            <v>00111130P.2</v>
          </cell>
        </row>
        <row r="13158">
          <cell r="K13158" t="str">
            <v>00111130P.2</v>
          </cell>
        </row>
        <row r="13159">
          <cell r="K13159" t="str">
            <v>00111130P.2</v>
          </cell>
        </row>
        <row r="13160">
          <cell r="K13160" t="str">
            <v>00111130P.2</v>
          </cell>
        </row>
        <row r="13161">
          <cell r="K13161" t="str">
            <v>00111130P.2</v>
          </cell>
        </row>
        <row r="13162">
          <cell r="K13162" t="str">
            <v>00111130P.2</v>
          </cell>
        </row>
        <row r="13163">
          <cell r="K13163" t="str">
            <v>00111130P.2</v>
          </cell>
        </row>
        <row r="13164">
          <cell r="K13164" t="str">
            <v>00111130P.2</v>
          </cell>
        </row>
        <row r="13165">
          <cell r="K13165" t="str">
            <v>00111130P.2</v>
          </cell>
        </row>
        <row r="13166">
          <cell r="K13166" t="str">
            <v>00111130P.2</v>
          </cell>
        </row>
        <row r="13167">
          <cell r="K13167" t="str">
            <v>00111131P.2</v>
          </cell>
        </row>
        <row r="13168">
          <cell r="K13168" t="str">
            <v>00111131P.2</v>
          </cell>
        </row>
        <row r="13169">
          <cell r="K13169" t="str">
            <v>00111131P.2</v>
          </cell>
        </row>
        <row r="13170">
          <cell r="K13170" t="str">
            <v>00111131P.2</v>
          </cell>
        </row>
        <row r="13171">
          <cell r="K13171" t="str">
            <v>00111131P.2</v>
          </cell>
        </row>
        <row r="13172">
          <cell r="K13172" t="str">
            <v>00111131P.2</v>
          </cell>
        </row>
        <row r="13173">
          <cell r="K13173" t="str">
            <v>00111131P.2</v>
          </cell>
        </row>
        <row r="13174">
          <cell r="K13174" t="str">
            <v>00111131P.2</v>
          </cell>
        </row>
        <row r="13175">
          <cell r="K13175" t="str">
            <v>00111131P.2</v>
          </cell>
        </row>
        <row r="13176">
          <cell r="K13176" t="str">
            <v>00111132P.2</v>
          </cell>
        </row>
        <row r="13177">
          <cell r="K13177" t="str">
            <v>00111132P.2</v>
          </cell>
        </row>
        <row r="13178">
          <cell r="K13178" t="str">
            <v>00111132P.2</v>
          </cell>
        </row>
        <row r="13179">
          <cell r="K13179" t="str">
            <v>00111132P.2</v>
          </cell>
        </row>
        <row r="13180">
          <cell r="K13180" t="str">
            <v>00111132P.2</v>
          </cell>
        </row>
        <row r="13181">
          <cell r="K13181" t="str">
            <v>00111132P.2</v>
          </cell>
        </row>
        <row r="13182">
          <cell r="K13182" t="str">
            <v>00111132P.2</v>
          </cell>
        </row>
        <row r="13183">
          <cell r="K13183" t="str">
            <v>00111133P.2</v>
          </cell>
        </row>
        <row r="13184">
          <cell r="K13184" t="str">
            <v>00111133P.2</v>
          </cell>
        </row>
        <row r="13185">
          <cell r="K13185" t="str">
            <v>00111133P.2</v>
          </cell>
        </row>
        <row r="13186">
          <cell r="K13186" t="str">
            <v>00111133P.2</v>
          </cell>
        </row>
        <row r="13187">
          <cell r="K13187" t="str">
            <v>00111133P.2</v>
          </cell>
        </row>
        <row r="13188">
          <cell r="K13188" t="str">
            <v>00111133P.2</v>
          </cell>
        </row>
        <row r="13189">
          <cell r="K13189" t="str">
            <v>00111133P.2</v>
          </cell>
        </row>
        <row r="13190">
          <cell r="K13190" t="str">
            <v>00111133P.2</v>
          </cell>
        </row>
        <row r="13191">
          <cell r="K13191" t="str">
            <v>00111133P.2</v>
          </cell>
        </row>
        <row r="13192">
          <cell r="K13192" t="str">
            <v>00111134P.2</v>
          </cell>
        </row>
        <row r="13193">
          <cell r="K13193" t="str">
            <v>00111134P.2</v>
          </cell>
        </row>
        <row r="13194">
          <cell r="K13194" t="str">
            <v>00111134P.2</v>
          </cell>
        </row>
        <row r="13195">
          <cell r="K13195" t="str">
            <v>00111134P.2</v>
          </cell>
        </row>
        <row r="13196">
          <cell r="K13196" t="str">
            <v>00111134P.2</v>
          </cell>
        </row>
        <row r="13197">
          <cell r="K13197" t="str">
            <v>00111134P.2</v>
          </cell>
        </row>
        <row r="13198">
          <cell r="K13198" t="str">
            <v>00111134P.2</v>
          </cell>
        </row>
        <row r="13199">
          <cell r="K13199" t="str">
            <v>00111135P.2</v>
          </cell>
        </row>
        <row r="13200">
          <cell r="K13200" t="str">
            <v>00111135P.2</v>
          </cell>
        </row>
        <row r="13201">
          <cell r="K13201" t="str">
            <v>00111135P.2</v>
          </cell>
        </row>
        <row r="13202">
          <cell r="K13202" t="str">
            <v>00111135P.2</v>
          </cell>
        </row>
        <row r="13203">
          <cell r="K13203" t="str">
            <v>00111135P.2</v>
          </cell>
        </row>
        <row r="13204">
          <cell r="K13204" t="str">
            <v>00111135P.2</v>
          </cell>
        </row>
        <row r="13205">
          <cell r="K13205" t="str">
            <v>00111135P.2</v>
          </cell>
        </row>
        <row r="13206">
          <cell r="K13206" t="str">
            <v>00111135P.2</v>
          </cell>
        </row>
        <row r="13207">
          <cell r="K13207" t="str">
            <v>00111135P.2</v>
          </cell>
        </row>
        <row r="13208">
          <cell r="K13208" t="str">
            <v>00111135P.2</v>
          </cell>
        </row>
        <row r="13209">
          <cell r="K13209" t="str">
            <v>00111135P.2</v>
          </cell>
        </row>
        <row r="13210">
          <cell r="K13210" t="str">
            <v>00111135P.2</v>
          </cell>
        </row>
        <row r="13211">
          <cell r="K13211" t="str">
            <v>00111135P.2</v>
          </cell>
        </row>
        <row r="13212">
          <cell r="K13212" t="str">
            <v>00111136P.2</v>
          </cell>
        </row>
        <row r="13213">
          <cell r="K13213" t="str">
            <v>00111136P.2</v>
          </cell>
        </row>
        <row r="13214">
          <cell r="K13214" t="str">
            <v>00111136P.2</v>
          </cell>
        </row>
        <row r="13215">
          <cell r="K13215" t="str">
            <v>00111136P.2</v>
          </cell>
        </row>
        <row r="13216">
          <cell r="K13216" t="str">
            <v>00111136P.2</v>
          </cell>
        </row>
        <row r="13217">
          <cell r="K13217" t="str">
            <v>00111136P.2</v>
          </cell>
        </row>
        <row r="13218">
          <cell r="K13218" t="str">
            <v>00111136P.2</v>
          </cell>
        </row>
        <row r="13219">
          <cell r="K13219" t="str">
            <v>00111136P.2</v>
          </cell>
        </row>
        <row r="13220">
          <cell r="K13220" t="str">
            <v>00111136P.2</v>
          </cell>
        </row>
        <row r="13221">
          <cell r="K13221" t="str">
            <v>00111136P.2</v>
          </cell>
        </row>
        <row r="13222">
          <cell r="K13222" t="str">
            <v>00111136P.2</v>
          </cell>
        </row>
        <row r="13223">
          <cell r="K13223" t="str">
            <v>00111158P.2</v>
          </cell>
        </row>
        <row r="13224">
          <cell r="K13224" t="str">
            <v>00111158P.2</v>
          </cell>
        </row>
        <row r="13225">
          <cell r="K13225" t="str">
            <v>00111158P.2</v>
          </cell>
        </row>
        <row r="13226">
          <cell r="K13226" t="str">
            <v>00111158P.2</v>
          </cell>
        </row>
        <row r="13227">
          <cell r="K13227" t="str">
            <v>00111138P.2</v>
          </cell>
        </row>
        <row r="13228">
          <cell r="K13228" t="str">
            <v>00111138P.2</v>
          </cell>
        </row>
        <row r="13229">
          <cell r="K13229" t="str">
            <v>00111138P.2</v>
          </cell>
        </row>
        <row r="13230">
          <cell r="K13230" t="str">
            <v>00111138P.2</v>
          </cell>
        </row>
        <row r="13231">
          <cell r="K13231" t="str">
            <v>00111138P.2</v>
          </cell>
        </row>
        <row r="13232">
          <cell r="K13232" t="str">
            <v>00111138P.2</v>
          </cell>
        </row>
        <row r="13233">
          <cell r="K13233" t="str">
            <v>00111139P.2</v>
          </cell>
        </row>
        <row r="13234">
          <cell r="K13234" t="str">
            <v>00111139P.2</v>
          </cell>
        </row>
        <row r="13235">
          <cell r="K13235" t="str">
            <v>00111139P.2</v>
          </cell>
        </row>
        <row r="13236">
          <cell r="K13236" t="str">
            <v>00111140P.2</v>
          </cell>
        </row>
        <row r="13237">
          <cell r="K13237" t="str">
            <v>00111140P.2</v>
          </cell>
        </row>
        <row r="13238">
          <cell r="K13238" t="str">
            <v>00111140P.2</v>
          </cell>
        </row>
        <row r="13239">
          <cell r="K13239" t="str">
            <v>00111140P.2</v>
          </cell>
        </row>
        <row r="13240">
          <cell r="K13240" t="str">
            <v>00111140P.2</v>
          </cell>
        </row>
        <row r="13241">
          <cell r="K13241" t="str">
            <v>00111145P.2</v>
          </cell>
        </row>
        <row r="13242">
          <cell r="K13242" t="str">
            <v>00111145P.2</v>
          </cell>
        </row>
        <row r="13243">
          <cell r="K13243" t="str">
            <v>00111145P.2</v>
          </cell>
        </row>
        <row r="13244">
          <cell r="K13244" t="str">
            <v>00111145P.2</v>
          </cell>
        </row>
        <row r="13245">
          <cell r="K13245" t="str">
            <v>00111145P.2</v>
          </cell>
        </row>
        <row r="13246">
          <cell r="K13246" t="str">
            <v>00111145P.2</v>
          </cell>
        </row>
        <row r="13247">
          <cell r="K13247" t="str">
            <v>00111145P.2</v>
          </cell>
        </row>
        <row r="13248">
          <cell r="K13248" t="str">
            <v>00111145P.2</v>
          </cell>
        </row>
        <row r="13249">
          <cell r="K13249" t="str">
            <v>00111145P.2</v>
          </cell>
        </row>
        <row r="13250">
          <cell r="K13250" t="str">
            <v>00111145P.2</v>
          </cell>
        </row>
        <row r="13251">
          <cell r="K13251" t="str">
            <v>00111145P.2</v>
          </cell>
        </row>
        <row r="13252">
          <cell r="K13252" t="str">
            <v>00111145P.2</v>
          </cell>
        </row>
        <row r="13253">
          <cell r="K13253" t="str">
            <v>00111148P.2</v>
          </cell>
        </row>
        <row r="13254">
          <cell r="K13254" t="str">
            <v>00111148P.2</v>
          </cell>
        </row>
        <row r="13255">
          <cell r="K13255" t="str">
            <v>00111148P.2</v>
          </cell>
        </row>
        <row r="13256">
          <cell r="K13256" t="str">
            <v>00111148P.2</v>
          </cell>
        </row>
        <row r="13257">
          <cell r="K13257" t="str">
            <v>00111148P.2</v>
          </cell>
        </row>
        <row r="13258">
          <cell r="K13258" t="str">
            <v>00111148P.2</v>
          </cell>
        </row>
        <row r="13259">
          <cell r="K13259" t="str">
            <v>00111148P.2</v>
          </cell>
        </row>
        <row r="13260">
          <cell r="K13260" t="str">
            <v>00111148P.2</v>
          </cell>
        </row>
        <row r="13261">
          <cell r="K13261" t="str">
            <v>00111149P.2</v>
          </cell>
        </row>
        <row r="13262">
          <cell r="K13262" t="str">
            <v>00111149P.2</v>
          </cell>
        </row>
        <row r="13263">
          <cell r="K13263" t="str">
            <v>00111149P.2</v>
          </cell>
        </row>
        <row r="13264">
          <cell r="K13264" t="str">
            <v>00111149P.2</v>
          </cell>
        </row>
        <row r="13265">
          <cell r="K13265" t="str">
            <v>00111149P.2</v>
          </cell>
        </row>
        <row r="13266">
          <cell r="K13266" t="str">
            <v>00111149P.2</v>
          </cell>
        </row>
        <row r="13267">
          <cell r="K13267" t="str">
            <v>00111149P.2</v>
          </cell>
        </row>
        <row r="13268">
          <cell r="K13268" t="str">
            <v>00111149P.2</v>
          </cell>
        </row>
        <row r="13269">
          <cell r="K13269" t="str">
            <v>00111149P.2</v>
          </cell>
        </row>
        <row r="13270">
          <cell r="K13270" t="str">
            <v>00111149P.2</v>
          </cell>
        </row>
        <row r="13271">
          <cell r="K13271" t="str">
            <v>00111149P.2</v>
          </cell>
        </row>
        <row r="13272">
          <cell r="K13272" t="str">
            <v>00111149P.2</v>
          </cell>
        </row>
        <row r="13273">
          <cell r="K13273" t="str">
            <v>00111149P.2</v>
          </cell>
        </row>
        <row r="13274">
          <cell r="K13274" t="str">
            <v>00111149P.2</v>
          </cell>
        </row>
        <row r="13275">
          <cell r="K13275" t="str">
            <v>00111149P.2</v>
          </cell>
        </row>
        <row r="13276">
          <cell r="K13276" t="str">
            <v>00111149P.2</v>
          </cell>
        </row>
        <row r="13277">
          <cell r="K13277" t="str">
            <v>00111149P.2</v>
          </cell>
        </row>
        <row r="13278">
          <cell r="K13278" t="str">
            <v>00111149P.2</v>
          </cell>
        </row>
        <row r="13279">
          <cell r="K13279" t="str">
            <v>00111150P.2</v>
          </cell>
        </row>
        <row r="13280">
          <cell r="K13280" t="str">
            <v>00111150P.2</v>
          </cell>
        </row>
        <row r="13281">
          <cell r="K13281" t="str">
            <v>00111150P.2</v>
          </cell>
        </row>
        <row r="13282">
          <cell r="K13282" t="str">
            <v>00111153P.2</v>
          </cell>
        </row>
        <row r="13283">
          <cell r="K13283" t="str">
            <v>00111153P.2</v>
          </cell>
        </row>
        <row r="13284">
          <cell r="K13284" t="str">
            <v>00111153P.2</v>
          </cell>
        </row>
        <row r="13285">
          <cell r="K13285" t="str">
            <v>00111157P.2</v>
          </cell>
        </row>
        <row r="13286">
          <cell r="K13286" t="str">
            <v>00111157P.2</v>
          </cell>
        </row>
        <row r="13287">
          <cell r="K13287" t="str">
            <v>00111157P.2</v>
          </cell>
        </row>
        <row r="13288">
          <cell r="K13288" t="str">
            <v>00111157P.2</v>
          </cell>
        </row>
        <row r="13289">
          <cell r="K13289" t="str">
            <v>00111157P.2</v>
          </cell>
        </row>
        <row r="13290">
          <cell r="K13290" t="str">
            <v>00111158P.2</v>
          </cell>
        </row>
        <row r="13291">
          <cell r="K13291" t="str">
            <v>00111158P.2</v>
          </cell>
        </row>
        <row r="13292">
          <cell r="K13292" t="str">
            <v>00111158P.2</v>
          </cell>
        </row>
        <row r="13293">
          <cell r="K13293" t="str">
            <v>00111158P.2</v>
          </cell>
        </row>
        <row r="13294">
          <cell r="K13294" t="str">
            <v>00111158P.2</v>
          </cell>
        </row>
        <row r="13295">
          <cell r="K13295" t="str">
            <v>00111158P.2</v>
          </cell>
        </row>
        <row r="13296">
          <cell r="K13296" t="str">
            <v>00111158P.2</v>
          </cell>
        </row>
        <row r="13297">
          <cell r="K13297" t="str">
            <v>00111158P.2</v>
          </cell>
        </row>
        <row r="13298">
          <cell r="K13298" t="str">
            <v>00111159P.2</v>
          </cell>
        </row>
        <row r="13299">
          <cell r="K13299" t="str">
            <v>00111159P.2</v>
          </cell>
        </row>
        <row r="13300">
          <cell r="K13300" t="str">
            <v>00111159P.2</v>
          </cell>
        </row>
        <row r="13301">
          <cell r="K13301" t="str">
            <v>00111159P.2</v>
          </cell>
        </row>
        <row r="13302">
          <cell r="K13302" t="str">
            <v>00111159P.2</v>
          </cell>
        </row>
        <row r="13303">
          <cell r="K13303" t="str">
            <v>00111159P.2</v>
          </cell>
        </row>
        <row r="13304">
          <cell r="K13304" t="str">
            <v>00111143P.2</v>
          </cell>
        </row>
        <row r="13305">
          <cell r="K13305" t="str">
            <v>00111143P.2</v>
          </cell>
        </row>
        <row r="13306">
          <cell r="K13306" t="str">
            <v>00111143P.2</v>
          </cell>
        </row>
        <row r="13307">
          <cell r="K13307" t="str">
            <v>00111143P.2</v>
          </cell>
        </row>
        <row r="13308">
          <cell r="K13308" t="str">
            <v>00111128P.2</v>
          </cell>
        </row>
        <row r="13309">
          <cell r="K13309" t="str">
            <v>00111128P.2</v>
          </cell>
        </row>
        <row r="13310">
          <cell r="K13310" t="str">
            <v>00111128P.2</v>
          </cell>
        </row>
        <row r="13311">
          <cell r="K13311" t="str">
            <v>00111128P.2</v>
          </cell>
        </row>
        <row r="13312">
          <cell r="K13312" t="str">
            <v>00111128P.2</v>
          </cell>
        </row>
        <row r="13313">
          <cell r="K13313" t="str">
            <v>00111128P.2</v>
          </cell>
        </row>
        <row r="13314">
          <cell r="K13314" t="str">
            <v>00111122P.2</v>
          </cell>
        </row>
        <row r="13315">
          <cell r="K13315" t="str">
            <v>00111122P.2</v>
          </cell>
        </row>
        <row r="13316">
          <cell r="K13316" t="str">
            <v>00111122P.2</v>
          </cell>
        </row>
        <row r="13317">
          <cell r="K13317" t="str">
            <v>00111122P.2</v>
          </cell>
        </row>
        <row r="13318">
          <cell r="K13318" t="str">
            <v>00111122P.2</v>
          </cell>
        </row>
        <row r="13319">
          <cell r="K13319" t="str">
            <v>00111122P.2</v>
          </cell>
        </row>
        <row r="13320">
          <cell r="K13320" t="str">
            <v>00111122P.2</v>
          </cell>
        </row>
        <row r="13321">
          <cell r="K13321" t="str">
            <v>00111122P.2</v>
          </cell>
        </row>
        <row r="13322">
          <cell r="K13322" t="str">
            <v>00111122P.2</v>
          </cell>
        </row>
        <row r="13323">
          <cell r="K13323" t="str">
            <v>00111122P.2</v>
          </cell>
        </row>
        <row r="13324">
          <cell r="K13324" t="str">
            <v>00111122P.2</v>
          </cell>
        </row>
        <row r="13325">
          <cell r="K13325" t="str">
            <v>00111132P.2</v>
          </cell>
        </row>
        <row r="13326">
          <cell r="K13326" t="str">
            <v>00111132P.2</v>
          </cell>
        </row>
        <row r="13327">
          <cell r="K13327" t="str">
            <v>00111154P.2</v>
          </cell>
        </row>
        <row r="13328">
          <cell r="K13328" t="str">
            <v>00111154P.2</v>
          </cell>
        </row>
        <row r="13329">
          <cell r="K13329" t="str">
            <v>00111154P.2</v>
          </cell>
        </row>
        <row r="13330">
          <cell r="K13330" t="str">
            <v>00111154P.2</v>
          </cell>
        </row>
        <row r="13331">
          <cell r="K13331" t="str">
            <v>00111143P.2</v>
          </cell>
        </row>
        <row r="13332">
          <cell r="K13332" t="str">
            <v>00111143P.2</v>
          </cell>
        </row>
        <row r="13333">
          <cell r="K13333" t="str">
            <v>00111143P.2</v>
          </cell>
        </row>
        <row r="13334">
          <cell r="K13334" t="str">
            <v>00111143P.2</v>
          </cell>
        </row>
        <row r="13335">
          <cell r="K13335" t="str">
            <v>00111143P.2</v>
          </cell>
        </row>
        <row r="13336">
          <cell r="K13336" t="str">
            <v>00111143P.2</v>
          </cell>
        </row>
        <row r="13337">
          <cell r="K13337" t="str">
            <v>00111143P.2</v>
          </cell>
        </row>
        <row r="13338">
          <cell r="K13338" t="str">
            <v>00111143P.2</v>
          </cell>
        </row>
        <row r="13339">
          <cell r="K13339" t="str">
            <v>00111157P.2</v>
          </cell>
        </row>
        <row r="13340">
          <cell r="K13340" t="str">
            <v>00111157P.2</v>
          </cell>
        </row>
        <row r="13341">
          <cell r="K13341" t="str">
            <v>00111157P.2</v>
          </cell>
        </row>
        <row r="13342">
          <cell r="K13342" t="str">
            <v>00111157P.2</v>
          </cell>
        </row>
        <row r="13343">
          <cell r="K13343" t="str">
            <v>00111156P.2</v>
          </cell>
        </row>
        <row r="13344">
          <cell r="K13344" t="str">
            <v>00111156P.2</v>
          </cell>
        </row>
        <row r="13345">
          <cell r="K13345" t="str">
            <v>00111156P.2</v>
          </cell>
        </row>
        <row r="13346">
          <cell r="K13346" t="str">
            <v>00111156P.2</v>
          </cell>
        </row>
        <row r="13347">
          <cell r="K13347" t="str">
            <v>00111156P.2</v>
          </cell>
        </row>
        <row r="13348">
          <cell r="K13348" t="str">
            <v>00111160P.2</v>
          </cell>
        </row>
        <row r="13349">
          <cell r="K13349" t="str">
            <v>00111160P.2</v>
          </cell>
        </row>
        <row r="13350">
          <cell r="K13350" t="str">
            <v>00111160P.2</v>
          </cell>
        </row>
        <row r="13351">
          <cell r="K13351" t="str">
            <v>00111160P.2</v>
          </cell>
        </row>
        <row r="13352">
          <cell r="K13352" t="str">
            <v>00111129P.2</v>
          </cell>
        </row>
        <row r="13353">
          <cell r="K13353" t="str">
            <v>00111129P.2</v>
          </cell>
        </row>
        <row r="13354">
          <cell r="K13354" t="str">
            <v>00111147P.2</v>
          </cell>
        </row>
        <row r="13355">
          <cell r="K13355" t="str">
            <v>00111147P.2</v>
          </cell>
        </row>
        <row r="13356">
          <cell r="K13356" t="str">
            <v>00111147P.2</v>
          </cell>
        </row>
        <row r="13357">
          <cell r="K13357" t="str">
            <v>00111147P.2</v>
          </cell>
        </row>
        <row r="13358">
          <cell r="K13358" t="str">
            <v>00111147P.2</v>
          </cell>
        </row>
        <row r="13359">
          <cell r="K13359" t="str">
            <v>00111147P.2</v>
          </cell>
        </row>
        <row r="13360">
          <cell r="K13360" t="str">
            <v>00111147P.2</v>
          </cell>
        </row>
        <row r="13361">
          <cell r="K13361" t="str">
            <v>00111147P.2</v>
          </cell>
        </row>
        <row r="13362">
          <cell r="K13362" t="str">
            <v>00111147P.2</v>
          </cell>
        </row>
        <row r="13363">
          <cell r="K13363" t="str">
            <v>00111154P.2</v>
          </cell>
        </row>
        <row r="13364">
          <cell r="K13364" t="str">
            <v>00111154P.2</v>
          </cell>
        </row>
        <row r="13365">
          <cell r="K13365" t="str">
            <v>00111154P.2</v>
          </cell>
        </row>
        <row r="13366">
          <cell r="K13366" t="str">
            <v>00111154P.2</v>
          </cell>
        </row>
        <row r="13367">
          <cell r="K13367" t="str">
            <v>00111154P.2</v>
          </cell>
        </row>
        <row r="13368">
          <cell r="K13368" t="str">
            <v>00111154P.2</v>
          </cell>
        </row>
        <row r="13369">
          <cell r="K13369" t="str">
            <v>00111154P.2</v>
          </cell>
        </row>
        <row r="13370">
          <cell r="K13370" t="str">
            <v>00111154P.2</v>
          </cell>
        </row>
        <row r="13371">
          <cell r="K13371" t="str">
            <v>00111154P.2</v>
          </cell>
        </row>
        <row r="13372">
          <cell r="K13372" t="str">
            <v>00111154P.2</v>
          </cell>
        </row>
        <row r="13373">
          <cell r="K13373" t="str">
            <v>00111154P.2</v>
          </cell>
        </row>
        <row r="13374">
          <cell r="K13374" t="str">
            <v>00111154P.2</v>
          </cell>
        </row>
        <row r="13375">
          <cell r="K13375" t="str">
            <v>00111105P.2</v>
          </cell>
        </row>
        <row r="13376">
          <cell r="K13376" t="str">
            <v>00111105P.2</v>
          </cell>
        </row>
        <row r="13377">
          <cell r="K13377" t="str">
            <v>00111105P.2</v>
          </cell>
        </row>
        <row r="13378">
          <cell r="K13378" t="str">
            <v>00111105P.2</v>
          </cell>
        </row>
        <row r="13379">
          <cell r="K13379" t="str">
            <v>00111112P.2</v>
          </cell>
        </row>
        <row r="13380">
          <cell r="K13380" t="str">
            <v>00111105P.2</v>
          </cell>
        </row>
        <row r="13381">
          <cell r="K13381" t="str">
            <v>00111110P.2</v>
          </cell>
        </row>
        <row r="13382">
          <cell r="K13382" t="str">
            <v>00111110P.2</v>
          </cell>
        </row>
        <row r="13383">
          <cell r="K13383" t="str">
            <v>00111110P.2</v>
          </cell>
        </row>
        <row r="13384">
          <cell r="K13384" t="str">
            <v>00111112P.2</v>
          </cell>
        </row>
        <row r="13385">
          <cell r="K13385" t="str">
            <v>00111133P.2</v>
          </cell>
        </row>
        <row r="13386">
          <cell r="K13386" t="str">
            <v>00111141P.2</v>
          </cell>
        </row>
        <row r="13387">
          <cell r="K13387" t="str">
            <v>00111142P.2</v>
          </cell>
        </row>
        <row r="13388">
          <cell r="K13388" t="str">
            <v>00111144P.2</v>
          </cell>
        </row>
        <row r="13389">
          <cell r="K13389" t="str">
            <v>00111144P.2</v>
          </cell>
        </row>
        <row r="13390">
          <cell r="K13390" t="str">
            <v>00111142P.2</v>
          </cell>
        </row>
        <row r="13391">
          <cell r="K13391" t="str">
            <v>00111142P.2</v>
          </cell>
        </row>
        <row r="13392">
          <cell r="K13392" t="str">
            <v>00111142P.2</v>
          </cell>
        </row>
        <row r="13393">
          <cell r="K13393" t="str">
            <v>00111142P.2</v>
          </cell>
        </row>
        <row r="13394">
          <cell r="K13394" t="str">
            <v>00111142P.2</v>
          </cell>
        </row>
        <row r="13395">
          <cell r="K13395" t="str">
            <v>00111141P.2</v>
          </cell>
        </row>
        <row r="13396">
          <cell r="K13396" t="str">
            <v>00111141P.2</v>
          </cell>
        </row>
        <row r="13397">
          <cell r="K13397" t="str">
            <v>00111102P.2</v>
          </cell>
        </row>
        <row r="13398">
          <cell r="K13398" t="str">
            <v>00111102P.2</v>
          </cell>
        </row>
        <row r="13399">
          <cell r="K13399" t="str">
            <v>00111102P.2</v>
          </cell>
        </row>
        <row r="13400">
          <cell r="K13400" t="str">
            <v>00111102P.2</v>
          </cell>
        </row>
        <row r="13401">
          <cell r="K13401" t="str">
            <v>00111101P.2</v>
          </cell>
        </row>
        <row r="13402">
          <cell r="K13402" t="str">
            <v>00111101P.2</v>
          </cell>
        </row>
        <row r="13403">
          <cell r="K13403" t="str">
            <v>00111101P.2</v>
          </cell>
        </row>
        <row r="13404">
          <cell r="K13404" t="str">
            <v>00111101P.2</v>
          </cell>
        </row>
        <row r="13405">
          <cell r="K13405" t="str">
            <v>00111101P.2</v>
          </cell>
        </row>
        <row r="13406">
          <cell r="K13406" t="str">
            <v>00111102P.2</v>
          </cell>
        </row>
        <row r="13407">
          <cell r="K13407" t="str">
            <v>00111102P.2</v>
          </cell>
        </row>
        <row r="13408">
          <cell r="K13408" t="str">
            <v>00111103P.2</v>
          </cell>
        </row>
        <row r="13409">
          <cell r="K13409" t="str">
            <v>00111103P.2</v>
          </cell>
        </row>
        <row r="13410">
          <cell r="K13410" t="str">
            <v>00111103P.2</v>
          </cell>
        </row>
        <row r="13411">
          <cell r="K13411" t="str">
            <v>00111105P.2</v>
          </cell>
        </row>
        <row r="13412">
          <cell r="K13412" t="str">
            <v>00111102P.2</v>
          </cell>
        </row>
        <row r="13413">
          <cell r="K13413" t="str">
            <v>00111102P.2</v>
          </cell>
        </row>
        <row r="13414">
          <cell r="K13414" t="str">
            <v>00111102P.2</v>
          </cell>
        </row>
        <row r="13415">
          <cell r="K13415" t="str">
            <v>00111102P.2</v>
          </cell>
        </row>
        <row r="13416">
          <cell r="K13416" t="str">
            <v>00111102P.2</v>
          </cell>
        </row>
        <row r="13417">
          <cell r="K13417" t="str">
            <v>00111102P.2</v>
          </cell>
        </row>
        <row r="13418">
          <cell r="K13418" t="str">
            <v>00111102P.2</v>
          </cell>
        </row>
        <row r="13419">
          <cell r="K13419" t="str">
            <v>00111102P.2</v>
          </cell>
        </row>
        <row r="13420">
          <cell r="K13420" t="str">
            <v>00111102P.2</v>
          </cell>
        </row>
        <row r="13421">
          <cell r="K13421" t="str">
            <v>00111102P.2</v>
          </cell>
        </row>
        <row r="13422">
          <cell r="K13422" t="str">
            <v>00111102P.2</v>
          </cell>
        </row>
        <row r="13423">
          <cell r="K13423" t="str">
            <v>00111102P.2</v>
          </cell>
        </row>
        <row r="13424">
          <cell r="K13424" t="str">
            <v>00111102P.2</v>
          </cell>
        </row>
        <row r="13425">
          <cell r="K13425" t="str">
            <v>00111102P.2</v>
          </cell>
        </row>
        <row r="13426">
          <cell r="K13426" t="str">
            <v>00111102P.2</v>
          </cell>
        </row>
        <row r="13427">
          <cell r="K13427" t="str">
            <v>00111102P.2</v>
          </cell>
        </row>
        <row r="13428">
          <cell r="K13428" t="str">
            <v>00111102P.2</v>
          </cell>
        </row>
        <row r="13429">
          <cell r="K13429" t="str">
            <v>00111102P.2</v>
          </cell>
        </row>
        <row r="13430">
          <cell r="K13430" t="str">
            <v>00111102P.2</v>
          </cell>
        </row>
        <row r="13431">
          <cell r="K13431" t="str">
            <v>00111102P.2</v>
          </cell>
        </row>
        <row r="13432">
          <cell r="K13432" t="str">
            <v>00111102P.2</v>
          </cell>
        </row>
        <row r="13433">
          <cell r="K13433" t="str">
            <v>00111102P.2</v>
          </cell>
        </row>
        <row r="13434">
          <cell r="K13434" t="str">
            <v>00111102P.2</v>
          </cell>
        </row>
        <row r="13435">
          <cell r="K13435" t="str">
            <v>00111102P.2</v>
          </cell>
        </row>
        <row r="13436">
          <cell r="K13436" t="str">
            <v>00111102P.2</v>
          </cell>
        </row>
        <row r="13437">
          <cell r="K13437" t="str">
            <v>00111102P.2</v>
          </cell>
        </row>
        <row r="13438">
          <cell r="K13438" t="str">
            <v>00111102P.2</v>
          </cell>
        </row>
        <row r="13439">
          <cell r="K13439" t="str">
            <v>00111102P.2</v>
          </cell>
        </row>
        <row r="13440">
          <cell r="K13440" t="str">
            <v>00111102P.2</v>
          </cell>
        </row>
        <row r="13441">
          <cell r="K13441" t="str">
            <v>00111102P.2</v>
          </cell>
        </row>
        <row r="13442">
          <cell r="K13442" t="str">
            <v>00111102P.2</v>
          </cell>
        </row>
        <row r="13443">
          <cell r="K13443" t="str">
            <v>00111102P.2</v>
          </cell>
        </row>
        <row r="13444">
          <cell r="K13444" t="str">
            <v>00111102P.2</v>
          </cell>
        </row>
        <row r="13445">
          <cell r="K13445" t="str">
            <v>00111102P.2</v>
          </cell>
        </row>
        <row r="13446">
          <cell r="K13446" t="str">
            <v>00111102P.2</v>
          </cell>
        </row>
        <row r="13447">
          <cell r="K13447" t="str">
            <v>00111113P.2</v>
          </cell>
        </row>
        <row r="13448">
          <cell r="K13448" t="str">
            <v>00111113P.2</v>
          </cell>
        </row>
        <row r="13449">
          <cell r="K13449" t="str">
            <v>00111113P.2</v>
          </cell>
        </row>
        <row r="13450">
          <cell r="K13450" t="str">
            <v>00111113P.2</v>
          </cell>
        </row>
        <row r="13451">
          <cell r="K13451" t="str">
            <v>00111113P.2</v>
          </cell>
        </row>
        <row r="13452">
          <cell r="K13452" t="str">
            <v>00111113P.2</v>
          </cell>
        </row>
        <row r="13453">
          <cell r="K13453" t="str">
            <v>00111113P.2</v>
          </cell>
        </row>
        <row r="13454">
          <cell r="K13454" t="str">
            <v>00111113P.2</v>
          </cell>
        </row>
        <row r="13455">
          <cell r="K13455" t="str">
            <v>00111113P.2</v>
          </cell>
        </row>
        <row r="13456">
          <cell r="K13456" t="str">
            <v>00111113P.2</v>
          </cell>
        </row>
        <row r="13457">
          <cell r="K13457" t="str">
            <v>00111113P.2</v>
          </cell>
        </row>
        <row r="13458">
          <cell r="K13458" t="str">
            <v>00111113P.2</v>
          </cell>
        </row>
        <row r="13459">
          <cell r="K13459" t="str">
            <v>00111113P.2</v>
          </cell>
        </row>
        <row r="13460">
          <cell r="K13460" t="str">
            <v>00111113P.2</v>
          </cell>
        </row>
        <row r="13461">
          <cell r="K13461" t="str">
            <v>00111113P.2</v>
          </cell>
        </row>
        <row r="13462">
          <cell r="K13462" t="str">
            <v>00111113P.2</v>
          </cell>
        </row>
        <row r="13463">
          <cell r="K13463" t="str">
            <v>00111113P.2</v>
          </cell>
        </row>
        <row r="13464">
          <cell r="K13464" t="str">
            <v>00111110P.2</v>
          </cell>
        </row>
        <row r="13465">
          <cell r="K13465" t="str">
            <v>00111110P.2</v>
          </cell>
        </row>
        <row r="13466">
          <cell r="K13466" t="str">
            <v>00111110P.2</v>
          </cell>
        </row>
        <row r="13467">
          <cell r="K13467" t="str">
            <v>00111110P.2</v>
          </cell>
        </row>
        <row r="13468">
          <cell r="K13468" t="str">
            <v>00111110P.2</v>
          </cell>
        </row>
        <row r="13469">
          <cell r="K13469" t="str">
            <v>00111131P.2</v>
          </cell>
        </row>
        <row r="13470">
          <cell r="K13470" t="str">
            <v>00111110P.2</v>
          </cell>
        </row>
        <row r="13471">
          <cell r="K13471" t="str">
            <v>00111111P.2</v>
          </cell>
        </row>
        <row r="13472">
          <cell r="K13472" t="str">
            <v>00111151P.2</v>
          </cell>
        </row>
        <row r="13473">
          <cell r="K13473" t="str">
            <v>00111151P.2</v>
          </cell>
        </row>
        <row r="13474">
          <cell r="K13474" t="str">
            <v>00111151P.2</v>
          </cell>
        </row>
        <row r="13475">
          <cell r="K13475" t="str">
            <v>00111151P.2</v>
          </cell>
        </row>
        <row r="13476">
          <cell r="K13476" t="str">
            <v>00111151P.2</v>
          </cell>
        </row>
        <row r="13477">
          <cell r="K13477" t="str">
            <v>00111151P.2</v>
          </cell>
        </row>
        <row r="13478">
          <cell r="K13478" t="str">
            <v>00111151P.2</v>
          </cell>
        </row>
        <row r="13479">
          <cell r="K13479" t="str">
            <v>00111151P.2</v>
          </cell>
        </row>
        <row r="13480">
          <cell r="K13480" t="str">
            <v>00111151P.2</v>
          </cell>
        </row>
        <row r="13481">
          <cell r="K13481" t="str">
            <v>00111151P.2</v>
          </cell>
        </row>
        <row r="13482">
          <cell r="K13482" t="str">
            <v>00111151P.2</v>
          </cell>
        </row>
        <row r="13483">
          <cell r="K13483" t="str">
            <v>00111151P.2</v>
          </cell>
        </row>
        <row r="13484">
          <cell r="K13484" t="str">
            <v>00111151P.2</v>
          </cell>
        </row>
        <row r="13485">
          <cell r="K13485" t="str">
            <v>00111151P.2</v>
          </cell>
        </row>
        <row r="13486">
          <cell r="K13486" t="str">
            <v>00111151P.2</v>
          </cell>
        </row>
        <row r="13487">
          <cell r="K13487" t="str">
            <v>00111151P.2</v>
          </cell>
        </row>
        <row r="13488">
          <cell r="K13488" t="str">
            <v>00111151P.2</v>
          </cell>
        </row>
        <row r="13489">
          <cell r="K13489" t="str">
            <v>00111151P.2</v>
          </cell>
        </row>
        <row r="13490">
          <cell r="K13490" t="str">
            <v>00111151P.2</v>
          </cell>
        </row>
        <row r="13491">
          <cell r="K13491" t="str">
            <v>00111151P.2</v>
          </cell>
        </row>
        <row r="13492">
          <cell r="K13492" t="str">
            <v>00111151P.2</v>
          </cell>
        </row>
        <row r="13493">
          <cell r="K13493" t="str">
            <v>00111151P.2</v>
          </cell>
        </row>
        <row r="13494">
          <cell r="K13494" t="str">
            <v>00111151P.2</v>
          </cell>
        </row>
        <row r="13495">
          <cell r="K13495" t="str">
            <v>00111151P.2</v>
          </cell>
        </row>
        <row r="13496">
          <cell r="K13496" t="str">
            <v>00111151P.2</v>
          </cell>
        </row>
        <row r="13497">
          <cell r="K13497" t="str">
            <v>00111151P.2</v>
          </cell>
        </row>
        <row r="13498">
          <cell r="K13498" t="str">
            <v>00111151P.2</v>
          </cell>
        </row>
        <row r="13499">
          <cell r="K13499" t="str">
            <v>00111151P.2</v>
          </cell>
        </row>
        <row r="13500">
          <cell r="K13500" t="str">
            <v>00111151P.2</v>
          </cell>
        </row>
        <row r="13501">
          <cell r="K13501" t="str">
            <v>00111151P.2</v>
          </cell>
        </row>
        <row r="13502">
          <cell r="K13502" t="str">
            <v>00111151P.2</v>
          </cell>
        </row>
        <row r="13503">
          <cell r="K13503" t="str">
            <v>00111151P.2</v>
          </cell>
        </row>
        <row r="13504">
          <cell r="K13504" t="str">
            <v>00111151P.2</v>
          </cell>
        </row>
        <row r="13505">
          <cell r="K13505" t="str">
            <v>00111151P.2</v>
          </cell>
        </row>
        <row r="13506">
          <cell r="K13506" t="str">
            <v>00111151P.2</v>
          </cell>
        </row>
        <row r="13507">
          <cell r="K13507" t="str">
            <v>00111151P.2</v>
          </cell>
        </row>
        <row r="13508">
          <cell r="K13508" t="str">
            <v>00111151P.2</v>
          </cell>
        </row>
        <row r="13509">
          <cell r="K13509" t="str">
            <v>00111154P.2</v>
          </cell>
        </row>
        <row r="13510">
          <cell r="K13510" t="str">
            <v>00111154P.2</v>
          </cell>
        </row>
        <row r="13511">
          <cell r="K13511" t="str">
            <v>00111154P.2</v>
          </cell>
        </row>
        <row r="13512">
          <cell r="K13512" t="str">
            <v>00111154P.2</v>
          </cell>
        </row>
        <row r="13513">
          <cell r="K13513" t="str">
            <v>00111154P.2</v>
          </cell>
        </row>
        <row r="13514">
          <cell r="K13514" t="str">
            <v>00111154P.2</v>
          </cell>
        </row>
        <row r="13515">
          <cell r="K13515" t="str">
            <v>00111154P.2</v>
          </cell>
        </row>
        <row r="13516">
          <cell r="K13516" t="str">
            <v>00111154P.2</v>
          </cell>
        </row>
        <row r="13517">
          <cell r="K13517" t="str">
            <v>00111154P.2</v>
          </cell>
        </row>
        <row r="13518">
          <cell r="K13518" t="str">
            <v>00111154P.2</v>
          </cell>
        </row>
        <row r="13519">
          <cell r="K13519" t="str">
            <v>00111156P.2</v>
          </cell>
        </row>
        <row r="13520">
          <cell r="K13520" t="str">
            <v>00111156P.2</v>
          </cell>
        </row>
        <row r="13521">
          <cell r="K13521" t="str">
            <v>00111156P.2</v>
          </cell>
        </row>
        <row r="13522">
          <cell r="K13522" t="str">
            <v>00111156P.2</v>
          </cell>
        </row>
        <row r="13523">
          <cell r="K13523" t="str">
            <v>00111156P.2</v>
          </cell>
        </row>
        <row r="13524">
          <cell r="K13524" t="str">
            <v>00111156P.2</v>
          </cell>
        </row>
        <row r="13525">
          <cell r="K13525" t="str">
            <v>00111156P.2</v>
          </cell>
        </row>
        <row r="13526">
          <cell r="K13526" t="str">
            <v>00111156P.2</v>
          </cell>
        </row>
        <row r="13527">
          <cell r="K13527" t="str">
            <v>00111156P.2</v>
          </cell>
        </row>
        <row r="13528">
          <cell r="K13528" t="str">
            <v>00111156P.2</v>
          </cell>
        </row>
        <row r="13529">
          <cell r="K13529" t="str">
            <v>00111160P.2</v>
          </cell>
        </row>
        <row r="13530">
          <cell r="K13530" t="str">
            <v>00111160P.2</v>
          </cell>
        </row>
        <row r="13531">
          <cell r="K13531" t="str">
            <v>00111143P.2</v>
          </cell>
        </row>
        <row r="13532">
          <cell r="K13532" t="str">
            <v>00111143P.2</v>
          </cell>
        </row>
        <row r="13533">
          <cell r="K13533" t="str">
            <v>00111143P.2</v>
          </cell>
        </row>
        <row r="13534">
          <cell r="K13534" t="str">
            <v>00111143P.2</v>
          </cell>
        </row>
        <row r="13535">
          <cell r="K13535" t="str">
            <v>00111153P.2</v>
          </cell>
        </row>
        <row r="13536">
          <cell r="K13536" t="str">
            <v>00111153P.2</v>
          </cell>
        </row>
        <row r="13537">
          <cell r="K13537" t="str">
            <v>00111153P.2</v>
          </cell>
        </row>
        <row r="13538">
          <cell r="K13538" t="str">
            <v>00111153P.2</v>
          </cell>
        </row>
        <row r="13539">
          <cell r="K13539" t="str">
            <v>00111153P.2</v>
          </cell>
        </row>
        <row r="13540">
          <cell r="K13540" t="str">
            <v>00111157P.2</v>
          </cell>
        </row>
        <row r="13541">
          <cell r="K13541" t="str">
            <v>00111157P.2</v>
          </cell>
        </row>
        <row r="13542">
          <cell r="K13542" t="str">
            <v>00111157P.2</v>
          </cell>
        </row>
        <row r="13543">
          <cell r="K13543" t="str">
            <v>00111157P.2</v>
          </cell>
        </row>
        <row r="13544">
          <cell r="K13544" t="str">
            <v>00111157P.2</v>
          </cell>
        </row>
        <row r="13545">
          <cell r="K13545" t="str">
            <v>00111156P.2</v>
          </cell>
        </row>
        <row r="13546">
          <cell r="K13546" t="str">
            <v>00111156P.2</v>
          </cell>
        </row>
        <row r="13547">
          <cell r="K13547" t="str">
            <v>00111156P.2</v>
          </cell>
        </row>
        <row r="13548">
          <cell r="K13548" t="str">
            <v>00111156P.2</v>
          </cell>
        </row>
        <row r="13549">
          <cell r="K13549" t="str">
            <v>00111156P.2</v>
          </cell>
        </row>
        <row r="13550">
          <cell r="K13550" t="str">
            <v>00111156P.2</v>
          </cell>
        </row>
        <row r="13551">
          <cell r="K13551" t="str">
            <v>00111157P.2</v>
          </cell>
        </row>
        <row r="13552">
          <cell r="K13552" t="str">
            <v>00111157P.2</v>
          </cell>
        </row>
        <row r="13553">
          <cell r="K13553" t="str">
            <v>00111157P.2</v>
          </cell>
        </row>
        <row r="13554">
          <cell r="K13554" t="str">
            <v>00111154P.2</v>
          </cell>
        </row>
        <row r="13555">
          <cell r="K13555" t="str">
            <v>00111154P.2</v>
          </cell>
        </row>
        <row r="13556">
          <cell r="K13556" t="str">
            <v>00111154P.2</v>
          </cell>
        </row>
        <row r="13557">
          <cell r="K13557" t="str">
            <v>00111154P.2</v>
          </cell>
        </row>
        <row r="13558">
          <cell r="K13558" t="str">
            <v>00111154P.2</v>
          </cell>
        </row>
        <row r="13559">
          <cell r="K13559" t="str">
            <v>00111154P.2</v>
          </cell>
        </row>
        <row r="13560">
          <cell r="K13560" t="str">
            <v>00111154P.2</v>
          </cell>
        </row>
        <row r="13561">
          <cell r="K13561" t="str">
            <v>00111154P.2</v>
          </cell>
        </row>
        <row r="13562">
          <cell r="K13562" t="str">
            <v>00111154P.2</v>
          </cell>
        </row>
        <row r="13563">
          <cell r="K13563" t="str">
            <v>00111154P.2</v>
          </cell>
        </row>
        <row r="13564">
          <cell r="K13564" t="str">
            <v>00111154P.2</v>
          </cell>
        </row>
        <row r="13565">
          <cell r="K13565" t="str">
            <v>00111154P.2</v>
          </cell>
        </row>
        <row r="13566">
          <cell r="K13566" t="str">
            <v>00111156P.2</v>
          </cell>
        </row>
        <row r="13567">
          <cell r="K13567" t="str">
            <v>00111156P.2</v>
          </cell>
        </row>
        <row r="13568">
          <cell r="K13568" t="str">
            <v>00111156P.2</v>
          </cell>
        </row>
        <row r="13569">
          <cell r="K13569" t="str">
            <v>00111156P.2</v>
          </cell>
        </row>
        <row r="13570">
          <cell r="K13570" t="str">
            <v>00111156P.2</v>
          </cell>
        </row>
        <row r="13571">
          <cell r="K13571" t="str">
            <v>00111156P.2</v>
          </cell>
        </row>
        <row r="13572">
          <cell r="K13572" t="str">
            <v>00111156P.2</v>
          </cell>
        </row>
        <row r="13573">
          <cell r="K13573" t="str">
            <v>00111156P.2</v>
          </cell>
        </row>
        <row r="13574">
          <cell r="K13574" t="str">
            <v>00111156P.2</v>
          </cell>
        </row>
        <row r="13575">
          <cell r="K13575" t="str">
            <v>00111156P.2</v>
          </cell>
        </row>
        <row r="13576">
          <cell r="K13576" t="str">
            <v>00111156P.2</v>
          </cell>
        </row>
        <row r="13577">
          <cell r="K13577" t="str">
            <v>00111157P.2</v>
          </cell>
        </row>
        <row r="13578">
          <cell r="K13578" t="str">
            <v>00111157P.2</v>
          </cell>
        </row>
        <row r="13579">
          <cell r="K13579" t="str">
            <v>00111157P.2</v>
          </cell>
        </row>
        <row r="13580">
          <cell r="K13580" t="str">
            <v>00111157P.2</v>
          </cell>
        </row>
        <row r="13581">
          <cell r="K13581" t="str">
            <v>00111157P.2</v>
          </cell>
        </row>
        <row r="13582">
          <cell r="K13582" t="str">
            <v>00111160P.2</v>
          </cell>
        </row>
        <row r="13583">
          <cell r="K13583" t="str">
            <v>00111118P.2</v>
          </cell>
        </row>
        <row r="13584">
          <cell r="K13584" t="str">
            <v>00111118P.2</v>
          </cell>
        </row>
        <row r="13585">
          <cell r="K13585" t="str">
            <v>00111118P.2</v>
          </cell>
        </row>
        <row r="13586">
          <cell r="K13586" t="str">
            <v>00111118P.2</v>
          </cell>
        </row>
        <row r="13587">
          <cell r="K13587" t="str">
            <v>00111157P.2</v>
          </cell>
        </row>
        <row r="13588">
          <cell r="K13588" t="str">
            <v>00111146P.2</v>
          </cell>
        </row>
        <row r="13589">
          <cell r="K13589" t="str">
            <v>00111146P.2</v>
          </cell>
        </row>
        <row r="13590">
          <cell r="K13590" t="str">
            <v>00111146P.2</v>
          </cell>
        </row>
        <row r="13591">
          <cell r="K13591" t="str">
            <v>00111146P.2</v>
          </cell>
        </row>
        <row r="13592">
          <cell r="K13592" t="str">
            <v>00111146P.2</v>
          </cell>
        </row>
        <row r="13593">
          <cell r="K13593" t="str">
            <v>00111146P.2</v>
          </cell>
        </row>
        <row r="13594">
          <cell r="K13594" t="str">
            <v>00111146P.2</v>
          </cell>
        </row>
        <row r="13595">
          <cell r="K13595" t="str">
            <v>00111146P.2</v>
          </cell>
        </row>
        <row r="13596">
          <cell r="K13596" t="str">
            <v>00111146P.2</v>
          </cell>
        </row>
        <row r="13597">
          <cell r="K13597" t="str">
            <v>00111146P.2</v>
          </cell>
        </row>
        <row r="13598">
          <cell r="K13598" t="str">
            <v>00111146P.2</v>
          </cell>
        </row>
        <row r="13599">
          <cell r="K13599" t="str">
            <v>00111140P.2</v>
          </cell>
        </row>
        <row r="13600">
          <cell r="K13600" t="str">
            <v>00111140P.2</v>
          </cell>
        </row>
        <row r="13601">
          <cell r="K13601" t="str">
            <v>00111140P.2</v>
          </cell>
        </row>
        <row r="13602">
          <cell r="K13602" t="str">
            <v>00111140P.2</v>
          </cell>
        </row>
        <row r="13603">
          <cell r="K13603" t="str">
            <v>00111138P.2</v>
          </cell>
        </row>
        <row r="13604">
          <cell r="K13604" t="str">
            <v>00111140P.2</v>
          </cell>
        </row>
        <row r="13605">
          <cell r="K13605" t="str">
            <v>00111140P.2</v>
          </cell>
        </row>
        <row r="13606">
          <cell r="K13606" t="str">
            <v>00111140P.2</v>
          </cell>
        </row>
        <row r="13607">
          <cell r="K13607" t="str">
            <v>00111140P.2</v>
          </cell>
        </row>
        <row r="13608">
          <cell r="K13608" t="str">
            <v>00111140P.2</v>
          </cell>
        </row>
        <row r="13609">
          <cell r="K13609" t="str">
            <v>00111140P.2</v>
          </cell>
        </row>
        <row r="13610">
          <cell r="K13610" t="str">
            <v>00111140P.2</v>
          </cell>
        </row>
        <row r="13611">
          <cell r="K13611" t="str">
            <v>00111140P.2</v>
          </cell>
        </row>
        <row r="13612">
          <cell r="K13612" t="str">
            <v>00111140P.2</v>
          </cell>
        </row>
        <row r="13613">
          <cell r="K13613" t="str">
            <v>00111140P.2</v>
          </cell>
        </row>
        <row r="13614">
          <cell r="K13614" t="str">
            <v>00111158P.2</v>
          </cell>
        </row>
        <row r="13615">
          <cell r="K13615" t="str">
            <v>00111158P.2</v>
          </cell>
        </row>
        <row r="13616">
          <cell r="K13616" t="str">
            <v>00111158P.2</v>
          </cell>
        </row>
        <row r="13617">
          <cell r="K13617" t="str">
            <v>00111158P.2</v>
          </cell>
        </row>
        <row r="13618">
          <cell r="K13618" t="str">
            <v>00111158P.2</v>
          </cell>
        </row>
        <row r="13619">
          <cell r="K13619" t="str">
            <v>00111158P.2</v>
          </cell>
        </row>
        <row r="13620">
          <cell r="K13620" t="str">
            <v>00111158P.2</v>
          </cell>
        </row>
        <row r="13621">
          <cell r="K13621" t="str">
            <v>00111158P.2</v>
          </cell>
        </row>
        <row r="13622">
          <cell r="K13622" t="str">
            <v>00111158P.2</v>
          </cell>
        </row>
        <row r="13623">
          <cell r="K13623" t="str">
            <v>00111158P.2</v>
          </cell>
        </row>
        <row r="13624">
          <cell r="K13624" t="str">
            <v>00111158P.2</v>
          </cell>
        </row>
        <row r="13625">
          <cell r="K13625" t="str">
            <v>00111158P.2</v>
          </cell>
        </row>
        <row r="13626">
          <cell r="K13626" t="str">
            <v>00111158P.2</v>
          </cell>
        </row>
        <row r="13627">
          <cell r="K13627" t="str">
            <v>00111158P.2</v>
          </cell>
        </row>
        <row r="13628">
          <cell r="K13628" t="str">
            <v>00111110P.2</v>
          </cell>
        </row>
        <row r="13629">
          <cell r="K13629" t="str">
            <v>00111110P.2</v>
          </cell>
        </row>
        <row r="13630">
          <cell r="K13630" t="str">
            <v>00111110P.2</v>
          </cell>
        </row>
        <row r="13631">
          <cell r="K13631" t="str">
            <v>00111110P.2</v>
          </cell>
        </row>
        <row r="13632">
          <cell r="K13632" t="str">
            <v>00111110P.2</v>
          </cell>
        </row>
        <row r="13633">
          <cell r="K13633" t="str">
            <v>00111110P.2</v>
          </cell>
        </row>
        <row r="13634">
          <cell r="K13634" t="str">
            <v>00111110P.2</v>
          </cell>
        </row>
        <row r="13635">
          <cell r="K13635" t="str">
            <v>00111110P.2</v>
          </cell>
        </row>
        <row r="13636">
          <cell r="K13636" t="str">
            <v>00111110P.2</v>
          </cell>
        </row>
        <row r="13637">
          <cell r="K13637" t="str">
            <v>00111110P.2</v>
          </cell>
        </row>
        <row r="13638">
          <cell r="K13638" t="str">
            <v>00111110P.2</v>
          </cell>
        </row>
        <row r="13639">
          <cell r="K13639" t="str">
            <v>00111112P.2</v>
          </cell>
        </row>
        <row r="13640">
          <cell r="K13640" t="str">
            <v>00111112P.2</v>
          </cell>
        </row>
        <row r="13641">
          <cell r="K13641" t="str">
            <v>00111112P.2</v>
          </cell>
        </row>
        <row r="13642">
          <cell r="K13642" t="str">
            <v>00111112P.2</v>
          </cell>
        </row>
        <row r="13643">
          <cell r="K13643" t="str">
            <v>00111112P.2</v>
          </cell>
        </row>
        <row r="13644">
          <cell r="K13644" t="str">
            <v>00111112P.2</v>
          </cell>
        </row>
        <row r="13645">
          <cell r="K13645" t="str">
            <v>00111112P.2</v>
          </cell>
        </row>
        <row r="13646">
          <cell r="K13646" t="str">
            <v>00111112P.2</v>
          </cell>
        </row>
        <row r="13647">
          <cell r="K13647" t="str">
            <v>00111112P.2</v>
          </cell>
        </row>
        <row r="13648">
          <cell r="K13648" t="str">
            <v>00111112P.2</v>
          </cell>
        </row>
        <row r="13649">
          <cell r="K13649" t="str">
            <v>00111112P.2</v>
          </cell>
        </row>
        <row r="13650">
          <cell r="K13650" t="str">
            <v>00111113P.2</v>
          </cell>
        </row>
        <row r="13651">
          <cell r="K13651" t="str">
            <v>00111113P.2</v>
          </cell>
        </row>
        <row r="13652">
          <cell r="K13652" t="str">
            <v>00111113P.2</v>
          </cell>
        </row>
        <row r="13653">
          <cell r="K13653" t="str">
            <v>00111113P.2</v>
          </cell>
        </row>
        <row r="13654">
          <cell r="K13654" t="str">
            <v>00111113P.2</v>
          </cell>
        </row>
        <row r="13655">
          <cell r="K13655" t="str">
            <v>00111113P.2</v>
          </cell>
        </row>
        <row r="13656">
          <cell r="K13656" t="str">
            <v>00111113P.2</v>
          </cell>
        </row>
        <row r="13657">
          <cell r="K13657" t="str">
            <v>00111113P.2</v>
          </cell>
        </row>
        <row r="13658">
          <cell r="K13658" t="str">
            <v>00111113P.2</v>
          </cell>
        </row>
        <row r="13659">
          <cell r="K13659" t="str">
            <v>00111113P.2</v>
          </cell>
        </row>
        <row r="13660">
          <cell r="K13660" t="str">
            <v>00111113P.2</v>
          </cell>
        </row>
        <row r="13661">
          <cell r="K13661" t="str">
            <v>00111114P.2</v>
          </cell>
        </row>
        <row r="13662">
          <cell r="K13662" t="str">
            <v>00111114P.2</v>
          </cell>
        </row>
        <row r="13663">
          <cell r="K13663" t="str">
            <v>00111114P.2</v>
          </cell>
        </row>
        <row r="13664">
          <cell r="K13664" t="str">
            <v>00111114P.2</v>
          </cell>
        </row>
        <row r="13665">
          <cell r="K13665" t="str">
            <v>00111114P.2</v>
          </cell>
        </row>
        <row r="13666">
          <cell r="K13666" t="str">
            <v>00111114P.2</v>
          </cell>
        </row>
        <row r="13667">
          <cell r="K13667" t="str">
            <v>00111114P.2</v>
          </cell>
        </row>
        <row r="13668">
          <cell r="K13668" t="str">
            <v>00111114P.2</v>
          </cell>
        </row>
        <row r="13669">
          <cell r="K13669" t="str">
            <v>00111114P.2</v>
          </cell>
        </row>
        <row r="13670">
          <cell r="K13670" t="str">
            <v>00111114P.2</v>
          </cell>
        </row>
        <row r="13671">
          <cell r="K13671" t="str">
            <v>00111114P.2</v>
          </cell>
        </row>
        <row r="13672">
          <cell r="K13672" t="str">
            <v>00111115P.2</v>
          </cell>
        </row>
        <row r="13673">
          <cell r="K13673" t="str">
            <v>00111115P.2</v>
          </cell>
        </row>
        <row r="13674">
          <cell r="K13674" t="str">
            <v>00111115P.2</v>
          </cell>
        </row>
        <row r="13675">
          <cell r="K13675" t="str">
            <v>00111115P.2</v>
          </cell>
        </row>
        <row r="13676">
          <cell r="K13676" t="str">
            <v>00111116P.2</v>
          </cell>
        </row>
        <row r="13677">
          <cell r="K13677" t="str">
            <v>00111116P.2</v>
          </cell>
        </row>
        <row r="13678">
          <cell r="K13678" t="str">
            <v>00111116P.2</v>
          </cell>
        </row>
        <row r="13679">
          <cell r="K13679" t="str">
            <v>00111116P.2</v>
          </cell>
        </row>
        <row r="13680">
          <cell r="K13680" t="str">
            <v>00111116P.2</v>
          </cell>
        </row>
        <row r="13681">
          <cell r="K13681" t="str">
            <v>00111116P.2</v>
          </cell>
        </row>
        <row r="13682">
          <cell r="K13682" t="str">
            <v>00111116P.2</v>
          </cell>
        </row>
        <row r="13683">
          <cell r="K13683" t="str">
            <v>00111116P.2</v>
          </cell>
        </row>
        <row r="13684">
          <cell r="K13684" t="str">
            <v>00111116P.2</v>
          </cell>
        </row>
        <row r="13685">
          <cell r="K13685" t="str">
            <v>00111116P.2</v>
          </cell>
        </row>
        <row r="13686">
          <cell r="K13686" t="str">
            <v>00111116P.2</v>
          </cell>
        </row>
        <row r="13687">
          <cell r="K13687" t="str">
            <v>00111116P.2</v>
          </cell>
        </row>
        <row r="13688">
          <cell r="K13688" t="str">
            <v>00111116P.2</v>
          </cell>
        </row>
        <row r="13689">
          <cell r="K13689" t="str">
            <v>00111116P.2</v>
          </cell>
        </row>
        <row r="13690">
          <cell r="K13690" t="str">
            <v>00111117P.2</v>
          </cell>
        </row>
        <row r="13691">
          <cell r="K13691" t="str">
            <v>00111117P.2</v>
          </cell>
        </row>
        <row r="13692">
          <cell r="K13692" t="str">
            <v>00111117P.2</v>
          </cell>
        </row>
        <row r="13693">
          <cell r="K13693" t="str">
            <v>00111117P.2</v>
          </cell>
        </row>
        <row r="13694">
          <cell r="K13694" t="str">
            <v>00111117P.2</v>
          </cell>
        </row>
        <row r="13695">
          <cell r="K13695" t="str">
            <v>00111117P.2</v>
          </cell>
        </row>
        <row r="13696">
          <cell r="K13696" t="str">
            <v>00111117P.2</v>
          </cell>
        </row>
        <row r="13697">
          <cell r="K13697" t="str">
            <v>00111117P.2</v>
          </cell>
        </row>
        <row r="13698">
          <cell r="K13698" t="str">
            <v>00111117P.2</v>
          </cell>
        </row>
        <row r="13699">
          <cell r="K13699" t="str">
            <v>00111117P.2</v>
          </cell>
        </row>
        <row r="13700">
          <cell r="K13700" t="str">
            <v>00111117P.2</v>
          </cell>
        </row>
        <row r="13701">
          <cell r="K13701" t="str">
            <v>00111117P.2</v>
          </cell>
        </row>
        <row r="13702">
          <cell r="K13702" t="str">
            <v>00111117P.2</v>
          </cell>
        </row>
        <row r="13703">
          <cell r="K13703" t="str">
            <v>00111118P.2</v>
          </cell>
        </row>
        <row r="13704">
          <cell r="K13704" t="str">
            <v>00111118P.2</v>
          </cell>
        </row>
        <row r="13705">
          <cell r="K13705" t="str">
            <v>00111118P.2</v>
          </cell>
        </row>
        <row r="13706">
          <cell r="K13706" t="str">
            <v>00111118P.2</v>
          </cell>
        </row>
        <row r="13707">
          <cell r="K13707" t="str">
            <v>00111118P.2</v>
          </cell>
        </row>
        <row r="13708">
          <cell r="K13708" t="str">
            <v>00111119P.2</v>
          </cell>
        </row>
        <row r="13709">
          <cell r="K13709" t="str">
            <v>00111119P.2</v>
          </cell>
        </row>
        <row r="13710">
          <cell r="K13710" t="str">
            <v>00111119P.2</v>
          </cell>
        </row>
        <row r="13711">
          <cell r="K13711" t="str">
            <v>00111119P.2</v>
          </cell>
        </row>
        <row r="13712">
          <cell r="K13712" t="str">
            <v>00111120P.2</v>
          </cell>
        </row>
        <row r="13713">
          <cell r="K13713" t="str">
            <v>00111120P.2</v>
          </cell>
        </row>
        <row r="13714">
          <cell r="K13714" t="str">
            <v>00111120P.2</v>
          </cell>
        </row>
        <row r="13715">
          <cell r="K13715" t="str">
            <v>00111120P.2</v>
          </cell>
        </row>
        <row r="13716">
          <cell r="K13716" t="str">
            <v>00111120P.2</v>
          </cell>
        </row>
        <row r="13717">
          <cell r="K13717" t="str">
            <v>00111120P.2</v>
          </cell>
        </row>
        <row r="13718">
          <cell r="K13718" t="str">
            <v>00111120P.2</v>
          </cell>
        </row>
        <row r="13719">
          <cell r="K13719" t="str">
            <v>00111120P.2</v>
          </cell>
        </row>
        <row r="13720">
          <cell r="K13720" t="str">
            <v>00111120P.2</v>
          </cell>
        </row>
        <row r="13721">
          <cell r="K13721" t="str">
            <v>00111120P.2</v>
          </cell>
        </row>
        <row r="13722">
          <cell r="K13722" t="str">
            <v>00111120P.2</v>
          </cell>
        </row>
        <row r="13723">
          <cell r="K13723" t="str">
            <v>00111120P.2</v>
          </cell>
        </row>
        <row r="13724">
          <cell r="K13724" t="str">
            <v>00111120P.2</v>
          </cell>
        </row>
        <row r="13725">
          <cell r="K13725" t="str">
            <v>00111121P.2</v>
          </cell>
        </row>
        <row r="13726">
          <cell r="K13726" t="str">
            <v>00111121P.2</v>
          </cell>
        </row>
        <row r="13727">
          <cell r="K13727" t="str">
            <v>00111121P.2</v>
          </cell>
        </row>
        <row r="13728">
          <cell r="K13728" t="str">
            <v>00111121P.2</v>
          </cell>
        </row>
        <row r="13729">
          <cell r="K13729" t="str">
            <v>00111121P.2</v>
          </cell>
        </row>
        <row r="13730">
          <cell r="K13730" t="str">
            <v>00111121P.2</v>
          </cell>
        </row>
        <row r="13731">
          <cell r="K13731" t="str">
            <v>00111121P.2</v>
          </cell>
        </row>
        <row r="13732">
          <cell r="K13732" t="str">
            <v>00111121P.2</v>
          </cell>
        </row>
        <row r="13733">
          <cell r="K13733" t="str">
            <v>00111121P.2</v>
          </cell>
        </row>
        <row r="13734">
          <cell r="K13734" t="str">
            <v>00111121P.2</v>
          </cell>
        </row>
        <row r="13735">
          <cell r="K13735" t="str">
            <v>00111122P.2</v>
          </cell>
        </row>
        <row r="13736">
          <cell r="K13736" t="str">
            <v>00111122P.2</v>
          </cell>
        </row>
        <row r="13737">
          <cell r="K13737" t="str">
            <v>00111122P.2</v>
          </cell>
        </row>
        <row r="13738">
          <cell r="K13738" t="str">
            <v>00111122P.2</v>
          </cell>
        </row>
        <row r="13739">
          <cell r="K13739" t="str">
            <v>00111122P.2</v>
          </cell>
        </row>
        <row r="13740">
          <cell r="K13740" t="str">
            <v>00111123P.2</v>
          </cell>
        </row>
        <row r="13741">
          <cell r="K13741" t="str">
            <v>00111123P.2</v>
          </cell>
        </row>
        <row r="13742">
          <cell r="K13742" t="str">
            <v>00111123P.2</v>
          </cell>
        </row>
        <row r="13743">
          <cell r="K13743" t="str">
            <v>00111123P.2</v>
          </cell>
        </row>
        <row r="13744">
          <cell r="K13744" t="str">
            <v>00111123P.2</v>
          </cell>
        </row>
        <row r="13745">
          <cell r="K13745" t="str">
            <v>00111123P.2</v>
          </cell>
        </row>
        <row r="13746">
          <cell r="K13746" t="str">
            <v>00111123P.2</v>
          </cell>
        </row>
        <row r="13747">
          <cell r="K13747" t="str">
            <v>00111123P.2</v>
          </cell>
        </row>
        <row r="13748">
          <cell r="K13748" t="str">
            <v>00111123P.2</v>
          </cell>
        </row>
        <row r="13749">
          <cell r="K13749" t="str">
            <v>00111123P.2</v>
          </cell>
        </row>
        <row r="13750">
          <cell r="K13750" t="str">
            <v>00111124P.2</v>
          </cell>
        </row>
        <row r="13751">
          <cell r="K13751" t="str">
            <v>00111124P.2</v>
          </cell>
        </row>
        <row r="13752">
          <cell r="K13752" t="str">
            <v>00111124P.2</v>
          </cell>
        </row>
        <row r="13753">
          <cell r="K13753" t="str">
            <v>00111124P.2</v>
          </cell>
        </row>
        <row r="13754">
          <cell r="K13754" t="str">
            <v>00111124P.2</v>
          </cell>
        </row>
        <row r="13755">
          <cell r="K13755" t="str">
            <v>00111124P.2</v>
          </cell>
        </row>
        <row r="13756">
          <cell r="K13756" t="str">
            <v>00111124P.2</v>
          </cell>
        </row>
        <row r="13757">
          <cell r="K13757" t="str">
            <v>00111124P.2</v>
          </cell>
        </row>
        <row r="13758">
          <cell r="K13758" t="str">
            <v>00111124P.2</v>
          </cell>
        </row>
        <row r="13759">
          <cell r="K13759" t="str">
            <v>00111124P.2</v>
          </cell>
        </row>
        <row r="13760">
          <cell r="K13760" t="str">
            <v>00111125P.2</v>
          </cell>
        </row>
        <row r="13761">
          <cell r="K13761" t="str">
            <v>00111125P.2</v>
          </cell>
        </row>
        <row r="13762">
          <cell r="K13762" t="str">
            <v>00111125P.2</v>
          </cell>
        </row>
        <row r="13763">
          <cell r="K13763" t="str">
            <v>00111125P.2</v>
          </cell>
        </row>
        <row r="13764">
          <cell r="K13764" t="str">
            <v>00111125P.2</v>
          </cell>
        </row>
        <row r="13765">
          <cell r="K13765" t="str">
            <v>00111125P.2</v>
          </cell>
        </row>
        <row r="13766">
          <cell r="K13766" t="str">
            <v>00111125P.2</v>
          </cell>
        </row>
        <row r="13767">
          <cell r="K13767" t="str">
            <v>00111125P.2</v>
          </cell>
        </row>
        <row r="13768">
          <cell r="K13768" t="str">
            <v>00111125P.2</v>
          </cell>
        </row>
        <row r="13769">
          <cell r="K13769" t="str">
            <v>00111125P.2</v>
          </cell>
        </row>
        <row r="13770">
          <cell r="K13770" t="str">
            <v>00111125P.2</v>
          </cell>
        </row>
        <row r="13771">
          <cell r="K13771" t="str">
            <v>00111126P.2</v>
          </cell>
        </row>
        <row r="13772">
          <cell r="K13772" t="str">
            <v>00111126P.2</v>
          </cell>
        </row>
        <row r="13773">
          <cell r="K13773" t="str">
            <v>00111126P.2</v>
          </cell>
        </row>
        <row r="13774">
          <cell r="K13774" t="str">
            <v>00111126P.2</v>
          </cell>
        </row>
        <row r="13775">
          <cell r="K13775" t="str">
            <v>00111126P.2</v>
          </cell>
        </row>
        <row r="13776">
          <cell r="K13776" t="str">
            <v>00111126P.2</v>
          </cell>
        </row>
        <row r="13777">
          <cell r="K13777" t="str">
            <v>00111126P.2</v>
          </cell>
        </row>
        <row r="13778">
          <cell r="K13778" t="str">
            <v>00111126P.2</v>
          </cell>
        </row>
        <row r="13779">
          <cell r="K13779" t="str">
            <v>00111126P.2</v>
          </cell>
        </row>
        <row r="13780">
          <cell r="K13780" t="str">
            <v>00111126P.2</v>
          </cell>
        </row>
        <row r="13781">
          <cell r="K13781" t="str">
            <v>00111127P.2</v>
          </cell>
        </row>
        <row r="13782">
          <cell r="K13782" t="str">
            <v>00111127P.2</v>
          </cell>
        </row>
        <row r="13783">
          <cell r="K13783" t="str">
            <v>00111127P.2</v>
          </cell>
        </row>
        <row r="13784">
          <cell r="K13784" t="str">
            <v>00111127P.2</v>
          </cell>
        </row>
        <row r="13785">
          <cell r="K13785" t="str">
            <v>00111127P.2</v>
          </cell>
        </row>
        <row r="13786">
          <cell r="K13786" t="str">
            <v>00111127P.2</v>
          </cell>
        </row>
        <row r="13787">
          <cell r="K13787" t="str">
            <v>00111127P.2</v>
          </cell>
        </row>
        <row r="13788">
          <cell r="K13788" t="str">
            <v>00111127P.2</v>
          </cell>
        </row>
        <row r="13789">
          <cell r="K13789" t="str">
            <v>00111128P.2</v>
          </cell>
        </row>
        <row r="13790">
          <cell r="K13790" t="str">
            <v>00111128P.2</v>
          </cell>
        </row>
        <row r="13791">
          <cell r="K13791" t="str">
            <v>00111128P.2</v>
          </cell>
        </row>
        <row r="13792">
          <cell r="K13792" t="str">
            <v>00111128P.2</v>
          </cell>
        </row>
        <row r="13793">
          <cell r="K13793" t="str">
            <v>00111128P.2</v>
          </cell>
        </row>
        <row r="13794">
          <cell r="K13794" t="str">
            <v>00111128P.2</v>
          </cell>
        </row>
        <row r="13795">
          <cell r="K13795" t="str">
            <v>00111128P.2</v>
          </cell>
        </row>
        <row r="13796">
          <cell r="K13796" t="str">
            <v>00111128P.2</v>
          </cell>
        </row>
        <row r="13797">
          <cell r="K13797" t="str">
            <v>00111128P.2</v>
          </cell>
        </row>
        <row r="13798">
          <cell r="K13798" t="str">
            <v>00111128P.2</v>
          </cell>
        </row>
        <row r="13799">
          <cell r="K13799" t="str">
            <v>00111128P.2</v>
          </cell>
        </row>
        <row r="13800">
          <cell r="K13800" t="str">
            <v>00111128P.2</v>
          </cell>
        </row>
        <row r="13801">
          <cell r="K13801" t="str">
            <v>00111128P.2</v>
          </cell>
        </row>
        <row r="13802">
          <cell r="K13802" t="str">
            <v>00111128P.2</v>
          </cell>
        </row>
        <row r="13803">
          <cell r="K13803" t="str">
            <v>00111128P.2</v>
          </cell>
        </row>
        <row r="13804">
          <cell r="K13804" t="str">
            <v>00111129P.2</v>
          </cell>
        </row>
        <row r="13805">
          <cell r="K13805" t="str">
            <v>00111129P.2</v>
          </cell>
        </row>
        <row r="13806">
          <cell r="K13806" t="str">
            <v>00111129P.2</v>
          </cell>
        </row>
        <row r="13807">
          <cell r="K13807" t="str">
            <v>00111129P.2</v>
          </cell>
        </row>
        <row r="13808">
          <cell r="K13808" t="str">
            <v>00111129P.2</v>
          </cell>
        </row>
        <row r="13809">
          <cell r="K13809" t="str">
            <v>00111129P.2</v>
          </cell>
        </row>
        <row r="13810">
          <cell r="K13810" t="str">
            <v>00111129P.2</v>
          </cell>
        </row>
        <row r="13811">
          <cell r="K13811" t="str">
            <v>00111129P.2</v>
          </cell>
        </row>
        <row r="13812">
          <cell r="K13812" t="str">
            <v>00111129P.2</v>
          </cell>
        </row>
        <row r="13813">
          <cell r="K13813" t="str">
            <v>00111129P.2</v>
          </cell>
        </row>
        <row r="13814">
          <cell r="K13814" t="str">
            <v>00111129P.2</v>
          </cell>
        </row>
        <row r="13815">
          <cell r="K13815" t="str">
            <v>00111129P.2</v>
          </cell>
        </row>
        <row r="13816">
          <cell r="K13816" t="str">
            <v>00111129P.2</v>
          </cell>
        </row>
        <row r="13817">
          <cell r="K13817" t="str">
            <v>00111130P.2</v>
          </cell>
        </row>
        <row r="13818">
          <cell r="K13818" t="str">
            <v>00111130P.2</v>
          </cell>
        </row>
        <row r="13819">
          <cell r="K13819" t="str">
            <v>00111130P.2</v>
          </cell>
        </row>
        <row r="13820">
          <cell r="K13820" t="str">
            <v>00111130P.2</v>
          </cell>
        </row>
        <row r="13821">
          <cell r="K13821" t="str">
            <v>00111130P.2</v>
          </cell>
        </row>
        <row r="13822">
          <cell r="K13822" t="str">
            <v>00111130P.2</v>
          </cell>
        </row>
        <row r="13823">
          <cell r="K13823" t="str">
            <v>00111130P.2</v>
          </cell>
        </row>
        <row r="13824">
          <cell r="K13824" t="str">
            <v>00111130P.2</v>
          </cell>
        </row>
        <row r="13825">
          <cell r="K13825" t="str">
            <v>00111130P.2</v>
          </cell>
        </row>
        <row r="13826">
          <cell r="K13826" t="str">
            <v>00111130P.2</v>
          </cell>
        </row>
        <row r="13827">
          <cell r="K13827" t="str">
            <v>00111131P.2</v>
          </cell>
        </row>
        <row r="13828">
          <cell r="K13828" t="str">
            <v>00111131P.2</v>
          </cell>
        </row>
        <row r="13829">
          <cell r="K13829" t="str">
            <v>00111131P.2</v>
          </cell>
        </row>
        <row r="13830">
          <cell r="K13830" t="str">
            <v>00111131P.2</v>
          </cell>
        </row>
        <row r="13831">
          <cell r="K13831" t="str">
            <v>00111131P.2</v>
          </cell>
        </row>
        <row r="13832">
          <cell r="K13832" t="str">
            <v>00111131P.2</v>
          </cell>
        </row>
        <row r="13833">
          <cell r="K13833" t="str">
            <v>00111131P.2</v>
          </cell>
        </row>
        <row r="13834">
          <cell r="K13834" t="str">
            <v>00111131P.2</v>
          </cell>
        </row>
        <row r="13835">
          <cell r="K13835" t="str">
            <v>00111131P.2</v>
          </cell>
        </row>
        <row r="13836">
          <cell r="K13836" t="str">
            <v>00111131P.2</v>
          </cell>
        </row>
        <row r="13837">
          <cell r="K13837" t="str">
            <v>00111131P.2</v>
          </cell>
        </row>
        <row r="13838">
          <cell r="K13838" t="str">
            <v>00111131P.2</v>
          </cell>
        </row>
        <row r="13839">
          <cell r="K13839" t="str">
            <v>00111131P.2</v>
          </cell>
        </row>
        <row r="13840">
          <cell r="K13840" t="str">
            <v>00111131P.2</v>
          </cell>
        </row>
        <row r="13841">
          <cell r="K13841" t="str">
            <v>00111132P.2</v>
          </cell>
        </row>
        <row r="13842">
          <cell r="K13842" t="str">
            <v>00111132P.2</v>
          </cell>
        </row>
        <row r="13843">
          <cell r="K13843" t="str">
            <v>00111132P.2</v>
          </cell>
        </row>
        <row r="13844">
          <cell r="K13844" t="str">
            <v>00111132P.2</v>
          </cell>
        </row>
        <row r="13845">
          <cell r="K13845" t="str">
            <v>00111132P.2</v>
          </cell>
        </row>
        <row r="13846">
          <cell r="K13846" t="str">
            <v>00111132P.2</v>
          </cell>
        </row>
        <row r="13847">
          <cell r="K13847" t="str">
            <v>00111132P.2</v>
          </cell>
        </row>
        <row r="13848">
          <cell r="K13848" t="str">
            <v>00111132P.2</v>
          </cell>
        </row>
        <row r="13849">
          <cell r="K13849" t="str">
            <v>00111132P.2</v>
          </cell>
        </row>
        <row r="13850">
          <cell r="K13850" t="str">
            <v>00111132P.2</v>
          </cell>
        </row>
        <row r="13851">
          <cell r="K13851" t="str">
            <v>00111132P.2</v>
          </cell>
        </row>
        <row r="13852">
          <cell r="K13852" t="str">
            <v>00111132P.2</v>
          </cell>
        </row>
        <row r="13853">
          <cell r="K13853" t="str">
            <v>00111132P.2</v>
          </cell>
        </row>
        <row r="13854">
          <cell r="K13854" t="str">
            <v>00111132P.2</v>
          </cell>
        </row>
        <row r="13855">
          <cell r="K13855" t="str">
            <v>00111132P.2</v>
          </cell>
        </row>
        <row r="13856">
          <cell r="K13856" t="str">
            <v>00111133P.2</v>
          </cell>
        </row>
        <row r="13857">
          <cell r="K13857" t="str">
            <v>00111133P.2</v>
          </cell>
        </row>
        <row r="13858">
          <cell r="K13858" t="str">
            <v>00111133P.2</v>
          </cell>
        </row>
        <row r="13859">
          <cell r="K13859" t="str">
            <v>00111133P.2</v>
          </cell>
        </row>
        <row r="13860">
          <cell r="K13860" t="str">
            <v>00111133P.2</v>
          </cell>
        </row>
        <row r="13861">
          <cell r="K13861" t="str">
            <v>00111133P.2</v>
          </cell>
        </row>
        <row r="13862">
          <cell r="K13862" t="str">
            <v>00111133P.2</v>
          </cell>
        </row>
        <row r="13863">
          <cell r="K13863" t="str">
            <v>00111133P.2</v>
          </cell>
        </row>
        <row r="13864">
          <cell r="K13864" t="str">
            <v>00111133P.2</v>
          </cell>
        </row>
        <row r="13865">
          <cell r="K13865" t="str">
            <v>00111133P.2</v>
          </cell>
        </row>
        <row r="13866">
          <cell r="K13866" t="str">
            <v>00111133P.2</v>
          </cell>
        </row>
        <row r="13867">
          <cell r="K13867" t="str">
            <v>00111133P.2</v>
          </cell>
        </row>
        <row r="13868">
          <cell r="K13868" t="str">
            <v>00111133P.2</v>
          </cell>
        </row>
        <row r="13869">
          <cell r="K13869" t="str">
            <v>00111134P.2</v>
          </cell>
        </row>
        <row r="13870">
          <cell r="K13870" t="str">
            <v>00111134P.2</v>
          </cell>
        </row>
        <row r="13871">
          <cell r="K13871" t="str">
            <v>00111134P.2</v>
          </cell>
        </row>
        <row r="13872">
          <cell r="K13872" t="str">
            <v>00111134P.2</v>
          </cell>
        </row>
        <row r="13873">
          <cell r="K13873" t="str">
            <v>00111134P.2</v>
          </cell>
        </row>
        <row r="13874">
          <cell r="K13874" t="str">
            <v>00111134P.2</v>
          </cell>
        </row>
        <row r="13875">
          <cell r="K13875" t="str">
            <v>00111134P.2</v>
          </cell>
        </row>
        <row r="13876">
          <cell r="K13876" t="str">
            <v>00111134P.2</v>
          </cell>
        </row>
        <row r="13877">
          <cell r="K13877" t="str">
            <v>00111134P.2</v>
          </cell>
        </row>
        <row r="13878">
          <cell r="K13878" t="str">
            <v>00111134P.2</v>
          </cell>
        </row>
        <row r="13879">
          <cell r="K13879" t="str">
            <v>00111134P.2</v>
          </cell>
        </row>
        <row r="13880">
          <cell r="K13880" t="str">
            <v>00111134P.2</v>
          </cell>
        </row>
        <row r="13881">
          <cell r="K13881" t="str">
            <v>00111134P.2</v>
          </cell>
        </row>
        <row r="13882">
          <cell r="K13882" t="str">
            <v>00111135P.2</v>
          </cell>
        </row>
        <row r="13883">
          <cell r="K13883" t="str">
            <v>00111135P.2</v>
          </cell>
        </row>
        <row r="13884">
          <cell r="K13884" t="str">
            <v>00111135P.2</v>
          </cell>
        </row>
        <row r="13885">
          <cell r="K13885" t="str">
            <v>00111135P.2</v>
          </cell>
        </row>
        <row r="13886">
          <cell r="K13886" t="str">
            <v>00111135P.2</v>
          </cell>
        </row>
        <row r="13887">
          <cell r="K13887" t="str">
            <v>00111135P.2</v>
          </cell>
        </row>
        <row r="13888">
          <cell r="K13888" t="str">
            <v>00111135P.2</v>
          </cell>
        </row>
        <row r="13889">
          <cell r="K13889" t="str">
            <v>00111135P.2</v>
          </cell>
        </row>
        <row r="13890">
          <cell r="K13890" t="str">
            <v>00111135P.2</v>
          </cell>
        </row>
        <row r="13891">
          <cell r="K13891" t="str">
            <v>00111135P.2</v>
          </cell>
        </row>
        <row r="13892">
          <cell r="K13892" t="str">
            <v>00111135P.2</v>
          </cell>
        </row>
        <row r="13893">
          <cell r="K13893" t="str">
            <v>00111135P.2</v>
          </cell>
        </row>
        <row r="13894">
          <cell r="K13894" t="str">
            <v>00111135P.2</v>
          </cell>
        </row>
        <row r="13895">
          <cell r="K13895" t="str">
            <v>00111136P.2</v>
          </cell>
        </row>
        <row r="13896">
          <cell r="K13896" t="str">
            <v>00111136P.2</v>
          </cell>
        </row>
        <row r="13897">
          <cell r="K13897" t="str">
            <v>00111136P.2</v>
          </cell>
        </row>
        <row r="13898">
          <cell r="K13898" t="str">
            <v>00111136P.2</v>
          </cell>
        </row>
        <row r="13899">
          <cell r="K13899" t="str">
            <v>00111136P.2</v>
          </cell>
        </row>
        <row r="13900">
          <cell r="K13900" t="str">
            <v>00111136P.2</v>
          </cell>
        </row>
        <row r="13901">
          <cell r="K13901" t="str">
            <v>00111136P.2</v>
          </cell>
        </row>
        <row r="13902">
          <cell r="K13902" t="str">
            <v>00111136P.2</v>
          </cell>
        </row>
        <row r="13903">
          <cell r="K13903" t="str">
            <v>00111143P.2</v>
          </cell>
        </row>
        <row r="13904">
          <cell r="K13904" t="str">
            <v>00111143P.2</v>
          </cell>
        </row>
        <row r="13905">
          <cell r="K13905" t="str">
            <v>00111143P.2</v>
          </cell>
        </row>
        <row r="13906">
          <cell r="K13906" t="str">
            <v>00111143P.2</v>
          </cell>
        </row>
        <row r="13907">
          <cell r="K13907" t="str">
            <v>00111143P.2</v>
          </cell>
        </row>
        <row r="13908">
          <cell r="K13908" t="str">
            <v>00111145P.2</v>
          </cell>
        </row>
        <row r="13909">
          <cell r="K13909" t="str">
            <v>00111145P.2</v>
          </cell>
        </row>
        <row r="13910">
          <cell r="K13910" t="str">
            <v>00111145P.2</v>
          </cell>
        </row>
        <row r="13911">
          <cell r="K13911" t="str">
            <v>00111145P.2</v>
          </cell>
        </row>
        <row r="13912">
          <cell r="K13912" t="str">
            <v>00111145P.2</v>
          </cell>
        </row>
        <row r="13913">
          <cell r="K13913" t="str">
            <v>00111145P.2</v>
          </cell>
        </row>
        <row r="13914">
          <cell r="K13914" t="str">
            <v>00111145P.2</v>
          </cell>
        </row>
        <row r="13915">
          <cell r="K13915" t="str">
            <v>00111145P.2</v>
          </cell>
        </row>
        <row r="13916">
          <cell r="K13916" t="str">
            <v>00111145P.2</v>
          </cell>
        </row>
        <row r="13917">
          <cell r="K13917" t="str">
            <v>00111145P.2</v>
          </cell>
        </row>
        <row r="13918">
          <cell r="K13918" t="str">
            <v>00111153P.2</v>
          </cell>
        </row>
        <row r="13919">
          <cell r="K13919" t="str">
            <v>00111153P.2</v>
          </cell>
        </row>
        <row r="13920">
          <cell r="K13920" t="str">
            <v>00111153P.2</v>
          </cell>
        </row>
        <row r="13921">
          <cell r="K13921" t="str">
            <v>00111153P.2</v>
          </cell>
        </row>
        <row r="13922">
          <cell r="K13922" t="str">
            <v>00111153P.2</v>
          </cell>
        </row>
        <row r="13923">
          <cell r="K13923" t="str">
            <v>00111153P.2</v>
          </cell>
        </row>
        <row r="13924">
          <cell r="K13924" t="str">
            <v>00111157P.2</v>
          </cell>
        </row>
        <row r="13925">
          <cell r="K13925" t="str">
            <v>00111157P.2</v>
          </cell>
        </row>
        <row r="13926">
          <cell r="K13926" t="str">
            <v>00111157P.2</v>
          </cell>
        </row>
        <row r="13927">
          <cell r="K13927" t="str">
            <v>00111157P.2</v>
          </cell>
        </row>
        <row r="13928">
          <cell r="K13928" t="str">
            <v>00111157P.2</v>
          </cell>
        </row>
        <row r="13929">
          <cell r="K13929" t="str">
            <v>00111157P.2</v>
          </cell>
        </row>
        <row r="13930">
          <cell r="K13930" t="str">
            <v>00111157P.2</v>
          </cell>
        </row>
        <row r="13931">
          <cell r="K13931" t="str">
            <v>00111157P.2</v>
          </cell>
        </row>
        <row r="13932">
          <cell r="K13932" t="str">
            <v>00111157P.2</v>
          </cell>
        </row>
        <row r="13933">
          <cell r="K13933" t="str">
            <v>00111157P.2</v>
          </cell>
        </row>
        <row r="13934">
          <cell r="K13934" t="str">
            <v>00111157P.2</v>
          </cell>
        </row>
        <row r="13935">
          <cell r="K13935" t="str">
            <v>00111157P.2</v>
          </cell>
        </row>
        <row r="13936">
          <cell r="K13936" t="str">
            <v>00111157P.2</v>
          </cell>
        </row>
        <row r="13937">
          <cell r="K13937" t="str">
            <v>00111159P.2</v>
          </cell>
        </row>
        <row r="13938">
          <cell r="K13938" t="str">
            <v>00111159P.2</v>
          </cell>
        </row>
        <row r="13939">
          <cell r="K13939" t="str">
            <v>00111159P.2</v>
          </cell>
        </row>
        <row r="13940">
          <cell r="K13940" t="str">
            <v>00111159P.2</v>
          </cell>
        </row>
        <row r="13941">
          <cell r="K13941" t="str">
            <v>00111159P.2</v>
          </cell>
        </row>
        <row r="13942">
          <cell r="K13942" t="str">
            <v>00111159P.2</v>
          </cell>
        </row>
        <row r="13943">
          <cell r="K13943" t="str">
            <v>00111159P.2</v>
          </cell>
        </row>
        <row r="13944">
          <cell r="K13944" t="str">
            <v>00111157P.2</v>
          </cell>
        </row>
        <row r="13945">
          <cell r="K13945" t="str">
            <v>00111157P.2</v>
          </cell>
        </row>
        <row r="13946">
          <cell r="K13946" t="str">
            <v>00111157P.2</v>
          </cell>
        </row>
        <row r="13947">
          <cell r="K13947" t="str">
            <v>00111143P.2</v>
          </cell>
        </row>
        <row r="13948">
          <cell r="K13948" t="str">
            <v>00111144P.2</v>
          </cell>
        </row>
        <row r="13949">
          <cell r="K13949" t="str">
            <v>00111157P.2</v>
          </cell>
        </row>
        <row r="13950">
          <cell r="K13950" t="str">
            <v>00111128P.2</v>
          </cell>
        </row>
        <row r="13951">
          <cell r="K13951" t="str">
            <v>00111128P.2</v>
          </cell>
        </row>
        <row r="13952">
          <cell r="K13952" t="str">
            <v>00111128P.2</v>
          </cell>
        </row>
        <row r="13953">
          <cell r="K13953" t="str">
            <v>00111128P.2</v>
          </cell>
        </row>
        <row r="13954">
          <cell r="K13954" t="str">
            <v>00111128P.2</v>
          </cell>
        </row>
        <row r="13955">
          <cell r="K13955" t="str">
            <v>00111128P.2</v>
          </cell>
        </row>
        <row r="13956">
          <cell r="K13956" t="str">
            <v>00111128P.2</v>
          </cell>
        </row>
        <row r="13957">
          <cell r="K13957" t="str">
            <v>00111128P.2</v>
          </cell>
        </row>
        <row r="13958">
          <cell r="K13958" t="str">
            <v>00111128P.2</v>
          </cell>
        </row>
        <row r="13959">
          <cell r="K13959" t="str">
            <v>00111128P.2</v>
          </cell>
        </row>
        <row r="13960">
          <cell r="K13960" t="str">
            <v>00111128P.2</v>
          </cell>
        </row>
        <row r="13961">
          <cell r="K13961" t="str">
            <v>00111128P.2</v>
          </cell>
        </row>
        <row r="13962">
          <cell r="K13962" t="str">
            <v>00111128P.2</v>
          </cell>
        </row>
        <row r="13963">
          <cell r="K13963" t="str">
            <v>00111128P.2</v>
          </cell>
        </row>
        <row r="13964">
          <cell r="K13964" t="str">
            <v>00111128P.2</v>
          </cell>
        </row>
        <row r="13965">
          <cell r="K13965" t="str">
            <v>00111128P.2</v>
          </cell>
        </row>
        <row r="13966">
          <cell r="K13966" t="str">
            <v>00111128P.2</v>
          </cell>
        </row>
        <row r="13967">
          <cell r="K13967" t="str">
            <v>00111128P.2</v>
          </cell>
        </row>
        <row r="13968">
          <cell r="K13968" t="str">
            <v>00111128P.2</v>
          </cell>
        </row>
        <row r="13969">
          <cell r="K13969" t="str">
            <v>00111128P.2</v>
          </cell>
        </row>
        <row r="13970">
          <cell r="K13970" t="str">
            <v>00111128P.2</v>
          </cell>
        </row>
        <row r="13971">
          <cell r="K13971" t="str">
            <v>00111128P.2</v>
          </cell>
        </row>
        <row r="13972">
          <cell r="K13972" t="str">
            <v>00111101P.2</v>
          </cell>
        </row>
        <row r="13973">
          <cell r="K13973" t="str">
            <v>00111115P.2</v>
          </cell>
        </row>
        <row r="13974">
          <cell r="K13974" t="str">
            <v>00111117P.2</v>
          </cell>
        </row>
        <row r="13975">
          <cell r="K13975" t="str">
            <v>00111118P.2</v>
          </cell>
        </row>
        <row r="13976">
          <cell r="K13976" t="str">
            <v>00111131P.2</v>
          </cell>
        </row>
        <row r="13977">
          <cell r="K13977" t="str">
            <v>00111135P.2</v>
          </cell>
        </row>
        <row r="13978">
          <cell r="K13978" t="str">
            <v>00111150P.2</v>
          </cell>
        </row>
        <row r="13979">
          <cell r="K13979" t="str">
            <v>00111131P.2</v>
          </cell>
        </row>
        <row r="13980">
          <cell r="K13980" t="str">
            <v>00111131P.2</v>
          </cell>
        </row>
        <row r="13981">
          <cell r="K13981" t="str">
            <v>00111130P.2</v>
          </cell>
        </row>
        <row r="13982">
          <cell r="K13982" t="str">
            <v>00111131P.2</v>
          </cell>
        </row>
        <row r="13983">
          <cell r="K13983" t="str">
            <v>00111131P.2</v>
          </cell>
        </row>
        <row r="13984">
          <cell r="K13984" t="str">
            <v>00111125P.2</v>
          </cell>
        </row>
        <row r="13985">
          <cell r="K13985" t="str">
            <v>00111125P.2</v>
          </cell>
        </row>
        <row r="13986">
          <cell r="K13986" t="str">
            <v>00111125P.2</v>
          </cell>
        </row>
        <row r="13987">
          <cell r="K13987" t="str">
            <v>00111125P.2</v>
          </cell>
        </row>
        <row r="13988">
          <cell r="K13988" t="str">
            <v>00111125P.2</v>
          </cell>
        </row>
        <row r="13989">
          <cell r="K13989" t="str">
            <v>00111101P.2</v>
          </cell>
        </row>
        <row r="13990">
          <cell r="K13990" t="str">
            <v>00111150P.2</v>
          </cell>
        </row>
        <row r="13991">
          <cell r="K13991" t="str">
            <v>00111150P.2</v>
          </cell>
        </row>
        <row r="13992">
          <cell r="K13992" t="str">
            <v>00111150P.2</v>
          </cell>
        </row>
        <row r="13993">
          <cell r="K13993" t="str">
            <v>00111150P.2</v>
          </cell>
        </row>
        <row r="13994">
          <cell r="K13994" t="str">
            <v>00111148P.2</v>
          </cell>
        </row>
        <row r="13995">
          <cell r="K13995" t="str">
            <v>00111148P.2</v>
          </cell>
        </row>
        <row r="13996">
          <cell r="K13996" t="str">
            <v>00111148P.2</v>
          </cell>
        </row>
        <row r="13997">
          <cell r="K13997" t="str">
            <v>00111150P.2</v>
          </cell>
        </row>
        <row r="13998">
          <cell r="K13998" t="str">
            <v>00111136P.2</v>
          </cell>
        </row>
        <row r="13999">
          <cell r="K13999" t="str">
            <v>00111135P.2</v>
          </cell>
        </row>
        <row r="14000">
          <cell r="K14000" t="str">
            <v>00111159P.2</v>
          </cell>
        </row>
        <row r="14001">
          <cell r="K14001" t="str">
            <v>00111159P.2</v>
          </cell>
        </row>
        <row r="14002">
          <cell r="K14002" t="str">
            <v>00111159P.2</v>
          </cell>
        </row>
        <row r="14003">
          <cell r="K14003" t="str">
            <v>00111159P.2</v>
          </cell>
        </row>
        <row r="14004">
          <cell r="K14004" t="str">
            <v>00111159P.2</v>
          </cell>
        </row>
        <row r="14005">
          <cell r="K14005" t="str">
            <v>00111114P.2</v>
          </cell>
        </row>
        <row r="14006">
          <cell r="K14006" t="str">
            <v>00111114P.2</v>
          </cell>
        </row>
        <row r="14007">
          <cell r="K14007" t="str">
            <v>00111114P.2</v>
          </cell>
        </row>
        <row r="14008">
          <cell r="K14008" t="str">
            <v>00111114P.2</v>
          </cell>
        </row>
        <row r="14009">
          <cell r="K14009" t="str">
            <v>00111114P.2</v>
          </cell>
        </row>
        <row r="14010">
          <cell r="K14010" t="str">
            <v>00111114P.2</v>
          </cell>
        </row>
        <row r="14011">
          <cell r="K14011" t="str">
            <v>00111114P.2</v>
          </cell>
        </row>
        <row r="14012">
          <cell r="K14012" t="str">
            <v>00111114P.2</v>
          </cell>
        </row>
        <row r="14013">
          <cell r="K14013" t="str">
            <v>00111114P.2</v>
          </cell>
        </row>
        <row r="14014">
          <cell r="K14014" t="str">
            <v>00111114P.2</v>
          </cell>
        </row>
        <row r="14015">
          <cell r="K14015" t="str">
            <v>00111113P.2</v>
          </cell>
        </row>
        <row r="14016">
          <cell r="K14016" t="str">
            <v>00111113P.2</v>
          </cell>
        </row>
        <row r="14017">
          <cell r="K14017" t="str">
            <v>00111113P.2</v>
          </cell>
        </row>
        <row r="14018">
          <cell r="K14018" t="str">
            <v>00111113P.2</v>
          </cell>
        </row>
        <row r="14019">
          <cell r="K14019" t="str">
            <v>00111118P.2</v>
          </cell>
        </row>
        <row r="14020">
          <cell r="K14020" t="str">
            <v>00111113P.2</v>
          </cell>
        </row>
        <row r="14021">
          <cell r="K14021" t="str">
            <v>00111113P.2</v>
          </cell>
        </row>
        <row r="14022">
          <cell r="K14022" t="str">
            <v>00111118P.2</v>
          </cell>
        </row>
        <row r="14023">
          <cell r="K14023" t="str">
            <v>00111118P.2</v>
          </cell>
        </row>
        <row r="14024">
          <cell r="K14024" t="str">
            <v>00111146P.2</v>
          </cell>
        </row>
        <row r="14025">
          <cell r="K14025" t="str">
            <v>00111146P.2</v>
          </cell>
        </row>
        <row r="14026">
          <cell r="K14026" t="str">
            <v>00111146P.2</v>
          </cell>
        </row>
        <row r="14027">
          <cell r="K14027" t="str">
            <v>00111146P.2</v>
          </cell>
        </row>
        <row r="14028">
          <cell r="K14028" t="str">
            <v>00111146P.2</v>
          </cell>
        </row>
        <row r="14029">
          <cell r="K14029" t="str">
            <v>00111146P.2</v>
          </cell>
        </row>
        <row r="14030">
          <cell r="K14030" t="str">
            <v>00111146P.2</v>
          </cell>
        </row>
        <row r="14031">
          <cell r="K14031" t="str">
            <v>00111143P.2</v>
          </cell>
        </row>
        <row r="14032">
          <cell r="K14032" t="str">
            <v>00111143P.2</v>
          </cell>
        </row>
        <row r="14033">
          <cell r="K14033" t="str">
            <v>00111143P.2</v>
          </cell>
        </row>
        <row r="14034">
          <cell r="K14034" t="str">
            <v>00111149P.2</v>
          </cell>
        </row>
        <row r="14035">
          <cell r="K14035" t="str">
            <v>00111143P.2</v>
          </cell>
        </row>
        <row r="14036">
          <cell r="K14036" t="str">
            <v>00111143P.2</v>
          </cell>
        </row>
        <row r="14037">
          <cell r="K14037" t="str">
            <v>00111149P.2</v>
          </cell>
        </row>
        <row r="14038">
          <cell r="K14038" t="str">
            <v>00111143P.2</v>
          </cell>
        </row>
        <row r="14039">
          <cell r="K14039" t="str">
            <v>00111146P.2</v>
          </cell>
        </row>
        <row r="14040">
          <cell r="K14040" t="str">
            <v>00111146P.2</v>
          </cell>
        </row>
        <row r="14041">
          <cell r="K14041" t="str">
            <v>00111146P.2</v>
          </cell>
        </row>
        <row r="14042">
          <cell r="K14042" t="str">
            <v>00111147P.2</v>
          </cell>
        </row>
        <row r="14043">
          <cell r="K14043" t="str">
            <v>00111149P.2</v>
          </cell>
        </row>
        <row r="14044">
          <cell r="K14044" t="str">
            <v>00111143P.2</v>
          </cell>
        </row>
        <row r="14045">
          <cell r="K14045" t="str">
            <v>00111143P.2</v>
          </cell>
        </row>
        <row r="14046">
          <cell r="K14046" t="str">
            <v>00111143P.2</v>
          </cell>
        </row>
        <row r="14047">
          <cell r="K14047" t="str">
            <v>00111146P.2</v>
          </cell>
        </row>
        <row r="14048">
          <cell r="K14048" t="str">
            <v>00111149P.2</v>
          </cell>
        </row>
        <row r="14049">
          <cell r="K14049" t="str">
            <v>00111149P.2</v>
          </cell>
        </row>
        <row r="14050">
          <cell r="K14050" t="str">
            <v>00111146P.2</v>
          </cell>
        </row>
        <row r="14051">
          <cell r="K14051" t="str">
            <v>00111143P.2</v>
          </cell>
        </row>
        <row r="14052">
          <cell r="K14052" t="str">
            <v>00111143P.2</v>
          </cell>
        </row>
        <row r="14053">
          <cell r="K14053" t="str">
            <v>00111143P.2</v>
          </cell>
        </row>
        <row r="14054">
          <cell r="K14054" t="str">
            <v>00111146P.2</v>
          </cell>
        </row>
        <row r="14055">
          <cell r="K14055" t="str">
            <v>00111149P.2</v>
          </cell>
        </row>
        <row r="14056">
          <cell r="K14056" t="str">
            <v>00111146P.2</v>
          </cell>
        </row>
        <row r="14057">
          <cell r="K14057" t="str">
            <v>00111145P.2</v>
          </cell>
        </row>
        <row r="14058">
          <cell r="K14058" t="str">
            <v>00111145P.2</v>
          </cell>
        </row>
        <row r="14059">
          <cell r="K14059" t="str">
            <v>00111109P.2</v>
          </cell>
        </row>
        <row r="14060">
          <cell r="K14060" t="str">
            <v>00111136P.2</v>
          </cell>
        </row>
        <row r="14061">
          <cell r="K14061" t="str">
            <v>00111108P.2</v>
          </cell>
        </row>
        <row r="14062">
          <cell r="K14062" t="str">
            <v>00111106P.2</v>
          </cell>
        </row>
        <row r="14063">
          <cell r="K14063" t="str">
            <v>00111131P.2</v>
          </cell>
        </row>
        <row r="14064">
          <cell r="K14064" t="str">
            <v>00111130P.2</v>
          </cell>
        </row>
        <row r="14065">
          <cell r="K14065" t="str">
            <v>00111128P.2</v>
          </cell>
        </row>
        <row r="14066">
          <cell r="K14066" t="str">
            <v>00111128P.2</v>
          </cell>
        </row>
        <row r="14067">
          <cell r="K14067" t="str">
            <v>00111109P.2</v>
          </cell>
        </row>
        <row r="14068">
          <cell r="K14068" t="str">
            <v>00111128P.2</v>
          </cell>
        </row>
        <row r="14069">
          <cell r="K14069" t="str">
            <v>00111128P.2</v>
          </cell>
        </row>
        <row r="14070">
          <cell r="K14070" t="str">
            <v>00111130P.2</v>
          </cell>
        </row>
        <row r="14071">
          <cell r="K14071" t="str">
            <v>00111130P.2</v>
          </cell>
        </row>
        <row r="14072">
          <cell r="K14072" t="str">
            <v>00111145P.2</v>
          </cell>
        </row>
        <row r="14073">
          <cell r="K14073" t="str">
            <v>00111145P.2</v>
          </cell>
        </row>
        <row r="14074">
          <cell r="K14074" t="str">
            <v>00111145P.2</v>
          </cell>
        </row>
        <row r="14075">
          <cell r="K14075" t="str">
            <v>00111145P.2</v>
          </cell>
        </row>
        <row r="14076">
          <cell r="K14076" t="str">
            <v>00111145P.2</v>
          </cell>
        </row>
        <row r="14077">
          <cell r="K14077" t="str">
            <v>00111145P.2</v>
          </cell>
        </row>
        <row r="14078">
          <cell r="K14078" t="str">
            <v>00111145P.2</v>
          </cell>
        </row>
        <row r="14079">
          <cell r="K14079" t="str">
            <v>00111145P.2</v>
          </cell>
        </row>
        <row r="14080">
          <cell r="K14080" t="str">
            <v>00111145P.2</v>
          </cell>
        </row>
        <row r="14081">
          <cell r="K14081" t="str">
            <v>00111145P.2</v>
          </cell>
        </row>
        <row r="14082">
          <cell r="K14082" t="str">
            <v>00111145P.2</v>
          </cell>
        </row>
        <row r="14083">
          <cell r="K14083" t="str">
            <v>00111145P.2</v>
          </cell>
        </row>
        <row r="14084">
          <cell r="K14084" t="str">
            <v>00111145P.2</v>
          </cell>
        </row>
        <row r="14085">
          <cell r="K14085" t="str">
            <v>00111145P.2</v>
          </cell>
        </row>
        <row r="14086">
          <cell r="K14086" t="str">
            <v>00111145P.2</v>
          </cell>
        </row>
        <row r="14087">
          <cell r="K14087" t="str">
            <v>00111145P.2</v>
          </cell>
        </row>
        <row r="14088">
          <cell r="K14088" t="str">
            <v>00111145P.2</v>
          </cell>
        </row>
        <row r="14089">
          <cell r="K14089" t="str">
            <v>00111145P.2</v>
          </cell>
        </row>
        <row r="14090">
          <cell r="K14090" t="str">
            <v>00111145P.2</v>
          </cell>
        </row>
        <row r="14091">
          <cell r="K14091" t="str">
            <v>00111145P.2</v>
          </cell>
        </row>
        <row r="14092">
          <cell r="K14092" t="str">
            <v>00111120P.2</v>
          </cell>
        </row>
        <row r="14093">
          <cell r="K14093" t="str">
            <v>00111120P.2</v>
          </cell>
        </row>
        <row r="14094">
          <cell r="K14094" t="str">
            <v>00111120P.2</v>
          </cell>
        </row>
        <row r="14095">
          <cell r="K14095" t="str">
            <v>00111122P.2</v>
          </cell>
        </row>
        <row r="14096">
          <cell r="K14096" t="str">
            <v>00111122P.2</v>
          </cell>
        </row>
        <row r="14097">
          <cell r="K14097" t="str">
            <v>00111145P.2</v>
          </cell>
        </row>
        <row r="14098">
          <cell r="K14098" t="str">
            <v>00111145P.2</v>
          </cell>
        </row>
        <row r="14099">
          <cell r="K14099" t="str">
            <v>00111145P.2</v>
          </cell>
        </row>
        <row r="14100">
          <cell r="K14100" t="str">
            <v>00111122P.2</v>
          </cell>
        </row>
        <row r="14101">
          <cell r="K14101" t="str">
            <v>00111145P.2</v>
          </cell>
        </row>
        <row r="14102">
          <cell r="K14102" t="str">
            <v>00111153P.2</v>
          </cell>
        </row>
        <row r="14103">
          <cell r="K14103" t="str">
            <v>00111153P.2</v>
          </cell>
        </row>
        <row r="14104">
          <cell r="K14104" t="str">
            <v>00111153P.2</v>
          </cell>
        </row>
        <row r="14105">
          <cell r="K14105" t="str">
            <v>00111153P.2</v>
          </cell>
        </row>
        <row r="14106">
          <cell r="K14106" t="str">
            <v>00111153P.2</v>
          </cell>
        </row>
        <row r="14107">
          <cell r="K14107" t="str">
            <v>00111153P.2</v>
          </cell>
        </row>
        <row r="14108">
          <cell r="K14108" t="str">
            <v>00111153P.2</v>
          </cell>
        </row>
        <row r="14109">
          <cell r="K14109" t="str">
            <v>00111145P.2</v>
          </cell>
        </row>
        <row r="14110">
          <cell r="K14110" t="str">
            <v>00111145P.2</v>
          </cell>
        </row>
        <row r="14111">
          <cell r="K14111" t="str">
            <v>00111145P.2</v>
          </cell>
        </row>
        <row r="14112">
          <cell r="K14112" t="str">
            <v>00111145P.2</v>
          </cell>
        </row>
        <row r="14113">
          <cell r="K14113" t="str">
            <v>00111145P.2</v>
          </cell>
        </row>
        <row r="14114">
          <cell r="K14114" t="str">
            <v>00111145P.2</v>
          </cell>
        </row>
        <row r="14115">
          <cell r="K14115" t="str">
            <v>00111145P.2</v>
          </cell>
        </row>
        <row r="14116">
          <cell r="K14116" t="str">
            <v>00111145P.2</v>
          </cell>
        </row>
        <row r="14117">
          <cell r="K14117" t="str">
            <v>00111145P.2</v>
          </cell>
        </row>
        <row r="14118">
          <cell r="K14118" t="str">
            <v>00111145P.2</v>
          </cell>
        </row>
        <row r="14119">
          <cell r="K14119" t="str">
            <v>00111145P.2</v>
          </cell>
        </row>
        <row r="14120">
          <cell r="K14120" t="str">
            <v>00111145P.2</v>
          </cell>
        </row>
        <row r="14121">
          <cell r="K14121" t="str">
            <v>00111145P.2</v>
          </cell>
        </row>
        <row r="14122">
          <cell r="K14122" t="str">
            <v>00111145P.2</v>
          </cell>
        </row>
        <row r="14123">
          <cell r="K14123" t="str">
            <v>00111145P.2</v>
          </cell>
        </row>
        <row r="14124">
          <cell r="K14124" t="str">
            <v>00111145P.2</v>
          </cell>
        </row>
        <row r="14125">
          <cell r="K14125" t="str">
            <v>00111145P.2</v>
          </cell>
        </row>
        <row r="14126">
          <cell r="K14126" t="str">
            <v>00111145P.2</v>
          </cell>
        </row>
        <row r="14127">
          <cell r="K14127" t="str">
            <v>00111145P.2</v>
          </cell>
        </row>
        <row r="14128">
          <cell r="K14128" t="str">
            <v>00111145P.2</v>
          </cell>
        </row>
        <row r="14129">
          <cell r="K14129" t="str">
            <v>00111145P.2</v>
          </cell>
        </row>
        <row r="14130">
          <cell r="K14130" t="str">
            <v>00111145P.2</v>
          </cell>
        </row>
        <row r="14131">
          <cell r="K14131" t="str">
            <v>00111145P.2</v>
          </cell>
        </row>
        <row r="14132">
          <cell r="K14132" t="str">
            <v>00111145P.2</v>
          </cell>
        </row>
        <row r="14133">
          <cell r="K14133" t="str">
            <v>00111145P.2</v>
          </cell>
        </row>
        <row r="14134">
          <cell r="K14134" t="str">
            <v>00111145P.2</v>
          </cell>
        </row>
        <row r="14135">
          <cell r="K14135" t="str">
            <v>00111149P.2</v>
          </cell>
        </row>
        <row r="14136">
          <cell r="K14136" t="str">
            <v>00111149P.2</v>
          </cell>
        </row>
        <row r="14137">
          <cell r="K14137" t="str">
            <v>00111149P.2</v>
          </cell>
        </row>
        <row r="14138">
          <cell r="K14138" t="str">
            <v>00111149P.2</v>
          </cell>
        </row>
        <row r="14139">
          <cell r="K14139" t="str">
            <v>00111149P.2</v>
          </cell>
        </row>
        <row r="14140">
          <cell r="K14140" t="str">
            <v>00111149P.2</v>
          </cell>
        </row>
        <row r="14141">
          <cell r="K14141" t="str">
            <v>00111150P.2</v>
          </cell>
        </row>
        <row r="14142">
          <cell r="K14142" t="str">
            <v>00111150P.2</v>
          </cell>
        </row>
        <row r="14143">
          <cell r="K14143" t="str">
            <v>00111150P.2</v>
          </cell>
        </row>
        <row r="14144">
          <cell r="K14144" t="str">
            <v>00111150P.2</v>
          </cell>
        </row>
        <row r="14145">
          <cell r="K14145" t="str">
            <v>00111150P.2</v>
          </cell>
        </row>
        <row r="14146">
          <cell r="K14146" t="str">
            <v>00111150P.2</v>
          </cell>
        </row>
        <row r="14147">
          <cell r="K14147" t="str">
            <v>00111153P.2</v>
          </cell>
        </row>
        <row r="14148">
          <cell r="K14148" t="str">
            <v>00111153P.2</v>
          </cell>
        </row>
        <row r="14149">
          <cell r="K14149" t="str">
            <v>00111153P.2</v>
          </cell>
        </row>
        <row r="14150">
          <cell r="K14150" t="str">
            <v>00111153P.2</v>
          </cell>
        </row>
        <row r="14151">
          <cell r="K14151" t="str">
            <v>00111153P.2</v>
          </cell>
        </row>
        <row r="14152">
          <cell r="K14152" t="str">
            <v>00111153P.2</v>
          </cell>
        </row>
        <row r="14153">
          <cell r="K14153" t="str">
            <v>00111153P.2</v>
          </cell>
        </row>
        <row r="14154">
          <cell r="K14154" t="str">
            <v>00111153P.2</v>
          </cell>
        </row>
        <row r="14155">
          <cell r="K14155" t="str">
            <v>00111153P.2</v>
          </cell>
        </row>
        <row r="14156">
          <cell r="K14156" t="str">
            <v>00111153P.2</v>
          </cell>
        </row>
        <row r="14157">
          <cell r="K14157" t="str">
            <v>00111153P.2</v>
          </cell>
        </row>
        <row r="14158">
          <cell r="K14158" t="str">
            <v>00111153P.2</v>
          </cell>
        </row>
        <row r="14159">
          <cell r="K14159" t="str">
            <v>00111153P.2</v>
          </cell>
        </row>
        <row r="14160">
          <cell r="K14160" t="str">
            <v>00111145P.2</v>
          </cell>
        </row>
        <row r="14161">
          <cell r="K14161" t="str">
            <v>00111145P.2</v>
          </cell>
        </row>
        <row r="14162">
          <cell r="K14162" t="str">
            <v>00111145P.2</v>
          </cell>
        </row>
        <row r="14163">
          <cell r="K14163" t="str">
            <v>00111145P.2</v>
          </cell>
        </row>
        <row r="14164">
          <cell r="K14164" t="str">
            <v>00111145P.2</v>
          </cell>
        </row>
        <row r="14165">
          <cell r="K14165" t="str">
            <v>00111145P.2</v>
          </cell>
        </row>
        <row r="14166">
          <cell r="K14166" t="str">
            <v>00111145P.2</v>
          </cell>
        </row>
        <row r="14167">
          <cell r="K14167" t="str">
            <v>00111145P.2</v>
          </cell>
        </row>
        <row r="14168">
          <cell r="K14168" t="str">
            <v>00111145P.2</v>
          </cell>
        </row>
        <row r="14169">
          <cell r="K14169" t="str">
            <v>00111145P.2</v>
          </cell>
        </row>
        <row r="14170">
          <cell r="K14170" t="str">
            <v>00111145P.2</v>
          </cell>
        </row>
        <row r="14171">
          <cell r="K14171" t="str">
            <v>00111145P.2</v>
          </cell>
        </row>
        <row r="14172">
          <cell r="K14172" t="str">
            <v>00111145P.2</v>
          </cell>
        </row>
        <row r="14173">
          <cell r="K14173" t="str">
            <v>00111145P.2</v>
          </cell>
        </row>
        <row r="14174">
          <cell r="K14174" t="str">
            <v>00111145P.2</v>
          </cell>
        </row>
        <row r="14175">
          <cell r="K14175" t="str">
            <v>00111145P.2</v>
          </cell>
        </row>
        <row r="14176">
          <cell r="K14176" t="str">
            <v>00111145P.2</v>
          </cell>
        </row>
        <row r="14177">
          <cell r="K14177" t="str">
            <v>00111145P.2</v>
          </cell>
        </row>
        <row r="14178">
          <cell r="K14178" t="str">
            <v>00111145P.2</v>
          </cell>
        </row>
        <row r="14179">
          <cell r="K14179" t="str">
            <v>00111145P.2</v>
          </cell>
        </row>
        <row r="14180">
          <cell r="K14180" t="str">
            <v>00111145P.2</v>
          </cell>
        </row>
        <row r="14181">
          <cell r="K14181" t="str">
            <v>00111145P.2</v>
          </cell>
        </row>
        <row r="14182">
          <cell r="K14182" t="str">
            <v>00111145P.2</v>
          </cell>
        </row>
        <row r="14183">
          <cell r="K14183" t="str">
            <v>00111145P.2</v>
          </cell>
        </row>
        <row r="14184">
          <cell r="K14184" t="str">
            <v>00111145P.2</v>
          </cell>
        </row>
        <row r="14185">
          <cell r="K14185" t="str">
            <v>00111145P.2</v>
          </cell>
        </row>
        <row r="14186">
          <cell r="K14186" t="str">
            <v>00111145P.2</v>
          </cell>
        </row>
        <row r="14187">
          <cell r="K14187" t="str">
            <v>00111145P.2</v>
          </cell>
        </row>
        <row r="14188">
          <cell r="K14188" t="str">
            <v>00111145P.2</v>
          </cell>
        </row>
        <row r="14189">
          <cell r="K14189" t="str">
            <v>00111145P.2</v>
          </cell>
        </row>
        <row r="14190">
          <cell r="K14190" t="str">
            <v>00111145P.2</v>
          </cell>
        </row>
        <row r="14191">
          <cell r="K14191" t="str">
            <v>00111145P.2</v>
          </cell>
        </row>
        <row r="14192">
          <cell r="K14192" t="str">
            <v>00111145P.2</v>
          </cell>
        </row>
        <row r="14193">
          <cell r="K14193" t="str">
            <v>00111145P.2</v>
          </cell>
        </row>
        <row r="14194">
          <cell r="K14194" t="str">
            <v>00111145P.2</v>
          </cell>
        </row>
        <row r="14195">
          <cell r="K14195" t="str">
            <v>00111145P.2</v>
          </cell>
        </row>
        <row r="14196">
          <cell r="K14196" t="str">
            <v>00111145P.2</v>
          </cell>
        </row>
        <row r="14197">
          <cell r="K14197" t="str">
            <v>00111145P.2</v>
          </cell>
        </row>
        <row r="14198">
          <cell r="K14198" t="str">
            <v>00111145P.2</v>
          </cell>
        </row>
        <row r="14199">
          <cell r="K14199" t="str">
            <v>00111145P.2</v>
          </cell>
        </row>
        <row r="14200">
          <cell r="K14200" t="str">
            <v>00111145P.2</v>
          </cell>
        </row>
        <row r="14201">
          <cell r="K14201" t="str">
            <v>00111145P.2</v>
          </cell>
        </row>
        <row r="14202">
          <cell r="K14202" t="str">
            <v>00111145P.2</v>
          </cell>
        </row>
        <row r="14203">
          <cell r="K14203" t="str">
            <v>00111145P.2</v>
          </cell>
        </row>
        <row r="14204">
          <cell r="K14204" t="str">
            <v>00111145P.2</v>
          </cell>
        </row>
        <row r="14205">
          <cell r="K14205" t="str">
            <v>00111145P.2</v>
          </cell>
        </row>
        <row r="14206">
          <cell r="K14206" t="str">
            <v>00111145P.2</v>
          </cell>
        </row>
        <row r="14207">
          <cell r="K14207" t="str">
            <v>00111145P.2</v>
          </cell>
        </row>
        <row r="14208">
          <cell r="K14208" t="str">
            <v>00111145P.2</v>
          </cell>
        </row>
        <row r="14209">
          <cell r="K14209" t="str">
            <v>00111145P.2</v>
          </cell>
        </row>
        <row r="14210">
          <cell r="K14210" t="str">
            <v>00111145P.2</v>
          </cell>
        </row>
        <row r="14211">
          <cell r="K14211" t="str">
            <v>00111145P.2</v>
          </cell>
        </row>
        <row r="14212">
          <cell r="K14212" t="str">
            <v>00111145P.2</v>
          </cell>
        </row>
        <row r="14213">
          <cell r="K14213" t="str">
            <v>00111145P.2</v>
          </cell>
        </row>
        <row r="14214">
          <cell r="K14214" t="str">
            <v>00111145P.2</v>
          </cell>
        </row>
        <row r="14215">
          <cell r="K14215" t="str">
            <v>00111145P.2</v>
          </cell>
        </row>
        <row r="14216">
          <cell r="K14216" t="str">
            <v>00111145P.2</v>
          </cell>
        </row>
        <row r="14217">
          <cell r="K14217" t="str">
            <v>00111145P.2</v>
          </cell>
        </row>
        <row r="14218">
          <cell r="K14218" t="str">
            <v>00111145P.2</v>
          </cell>
        </row>
        <row r="14219">
          <cell r="K14219" t="str">
            <v>00111145P.2</v>
          </cell>
        </row>
        <row r="14220">
          <cell r="K14220" t="str">
            <v>00111145P.2</v>
          </cell>
        </row>
        <row r="14221">
          <cell r="K14221" t="str">
            <v>00111149P.2</v>
          </cell>
        </row>
        <row r="14222">
          <cell r="K14222" t="str">
            <v>00111149P.2</v>
          </cell>
        </row>
        <row r="14223">
          <cell r="K14223" t="str">
            <v>00111149P.2</v>
          </cell>
        </row>
        <row r="14224">
          <cell r="K14224" t="str">
            <v>00111149P.2</v>
          </cell>
        </row>
        <row r="14225">
          <cell r="K14225" t="str">
            <v>00111149P.2</v>
          </cell>
        </row>
        <row r="14226">
          <cell r="K14226" t="str">
            <v>00111149P.2</v>
          </cell>
        </row>
        <row r="14227">
          <cell r="K14227" t="str">
            <v>00111149P.2</v>
          </cell>
        </row>
        <row r="14228">
          <cell r="K14228" t="str">
            <v>00111150P.2</v>
          </cell>
        </row>
        <row r="14229">
          <cell r="K14229" t="str">
            <v>00111150P.2</v>
          </cell>
        </row>
        <row r="14230">
          <cell r="K14230" t="str">
            <v>00111150P.2</v>
          </cell>
        </row>
        <row r="14231">
          <cell r="K14231" t="str">
            <v>00111150P.2</v>
          </cell>
        </row>
        <row r="14232">
          <cell r="K14232" t="str">
            <v>00111150P.2</v>
          </cell>
        </row>
        <row r="14233">
          <cell r="K14233" t="str">
            <v>00111150P.2</v>
          </cell>
        </row>
        <row r="14234">
          <cell r="K14234" t="str">
            <v>00111150P.2</v>
          </cell>
        </row>
        <row r="14235">
          <cell r="K14235" t="str">
            <v>01010014E.13</v>
          </cell>
        </row>
        <row r="14236">
          <cell r="K14236" t="str">
            <v>01010010E.13</v>
          </cell>
        </row>
        <row r="14237">
          <cell r="K14237" t="str">
            <v>01010027E.111</v>
          </cell>
        </row>
        <row r="14238">
          <cell r="K14238" t="str">
            <v>01010021E.13</v>
          </cell>
        </row>
        <row r="14239">
          <cell r="K14239" t="str">
            <v>01010024E.13</v>
          </cell>
        </row>
        <row r="14240">
          <cell r="K14240" t="str">
            <v>01010018E.13</v>
          </cell>
        </row>
        <row r="14241">
          <cell r="K14241" t="str">
            <v>01010016E.13</v>
          </cell>
        </row>
        <row r="14242">
          <cell r="K14242" t="str">
            <v>01010026E.13</v>
          </cell>
        </row>
        <row r="14243">
          <cell r="K14243" t="str">
            <v>01010032E.13</v>
          </cell>
        </row>
        <row r="14244">
          <cell r="K14244" t="str">
            <v>01010032E.13</v>
          </cell>
        </row>
        <row r="14245">
          <cell r="K14245" t="str">
            <v>01010028E.13</v>
          </cell>
        </row>
        <row r="14246">
          <cell r="K14246" t="str">
            <v>01010036E.111</v>
          </cell>
        </row>
        <row r="14247">
          <cell r="K14247" t="str">
            <v>01010023E.111</v>
          </cell>
        </row>
        <row r="14248">
          <cell r="K14248" t="str">
            <v>01010022E.13</v>
          </cell>
        </row>
        <row r="14249">
          <cell r="K14249" t="str">
            <v>01010028E.111</v>
          </cell>
        </row>
        <row r="14250">
          <cell r="K14250" t="str">
            <v>01010036E.111</v>
          </cell>
        </row>
        <row r="14251">
          <cell r="K14251" t="str">
            <v>01010013E.13</v>
          </cell>
        </row>
        <row r="14252">
          <cell r="K14252" t="str">
            <v>01010014E.111</v>
          </cell>
        </row>
        <row r="14253">
          <cell r="K14253" t="str">
            <v>01010012E.111</v>
          </cell>
        </row>
        <row r="14254">
          <cell r="K14254" t="str">
            <v>01010026E.111</v>
          </cell>
        </row>
        <row r="14255">
          <cell r="K14255" t="str">
            <v>01010030E.111</v>
          </cell>
        </row>
        <row r="14256">
          <cell r="K14256" t="str">
            <v>01010027E.111</v>
          </cell>
        </row>
        <row r="14257">
          <cell r="K14257" t="str">
            <v>01010018E.111</v>
          </cell>
        </row>
        <row r="14258">
          <cell r="K14258" t="str">
            <v>01010036E.111</v>
          </cell>
        </row>
        <row r="14259">
          <cell r="K14259" t="str">
            <v>01010024E.111</v>
          </cell>
        </row>
        <row r="14260">
          <cell r="K14260" t="str">
            <v>01010023E.111</v>
          </cell>
        </row>
        <row r="14261">
          <cell r="K14261" t="str">
            <v>01010026E.111</v>
          </cell>
        </row>
        <row r="14262">
          <cell r="K14262" t="str">
            <v>01010021E.111</v>
          </cell>
        </row>
        <row r="14263">
          <cell r="K14263" t="str">
            <v>01010013E.111</v>
          </cell>
        </row>
        <row r="14264">
          <cell r="K14264" t="str">
            <v>01010033E.111</v>
          </cell>
        </row>
        <row r="14265">
          <cell r="K14265" t="str">
            <v>01010023E.111</v>
          </cell>
        </row>
        <row r="14266">
          <cell r="K14266" t="str">
            <v>01010028E.111</v>
          </cell>
        </row>
        <row r="14267">
          <cell r="K14267" t="str">
            <v>01010035E.111</v>
          </cell>
        </row>
        <row r="14268">
          <cell r="K14268" t="str">
            <v>01010051E.111</v>
          </cell>
        </row>
        <row r="14269">
          <cell r="K14269" t="str">
            <v>01010053E.111</v>
          </cell>
        </row>
        <row r="14270">
          <cell r="K14270" t="str">
            <v>01010018E.111</v>
          </cell>
        </row>
        <row r="14271">
          <cell r="K14271" t="str">
            <v>01010031E.111</v>
          </cell>
        </row>
        <row r="14272">
          <cell r="K14272" t="str">
            <v>01010035E.111</v>
          </cell>
        </row>
        <row r="14273">
          <cell r="K14273" t="str">
            <v>01010026E.122</v>
          </cell>
        </row>
        <row r="14274">
          <cell r="K14274" t="str">
            <v>01010032E.122</v>
          </cell>
        </row>
        <row r="14275">
          <cell r="K14275" t="str">
            <v>01010043E.122</v>
          </cell>
        </row>
        <row r="14276">
          <cell r="K14276" t="str">
            <v>01010022E.122</v>
          </cell>
        </row>
        <row r="14277">
          <cell r="K14277" t="str">
            <v>01010010E.111</v>
          </cell>
        </row>
        <row r="14278">
          <cell r="K14278" t="str">
            <v>01010010E.112</v>
          </cell>
        </row>
        <row r="14279">
          <cell r="K14279" t="str">
            <v>00201143D.111</v>
          </cell>
        </row>
        <row r="14280">
          <cell r="K14280" t="str">
            <v>00201103D.111</v>
          </cell>
        </row>
        <row r="14281">
          <cell r="K14281" t="str">
            <v>00201138D.121</v>
          </cell>
        </row>
        <row r="14282">
          <cell r="K14282" t="str">
            <v>00201102D.112</v>
          </cell>
        </row>
        <row r="14283">
          <cell r="K14283" t="str">
            <v>00201102D.112</v>
          </cell>
        </row>
        <row r="14284">
          <cell r="K14284" t="str">
            <v>00201102D.112</v>
          </cell>
        </row>
        <row r="14285">
          <cell r="K14285" t="str">
            <v>00201102D.111</v>
          </cell>
        </row>
        <row r="14286">
          <cell r="K14286" t="str">
            <v>00201152D.121</v>
          </cell>
        </row>
        <row r="14287">
          <cell r="K14287" t="str">
            <v>00201118D.111</v>
          </cell>
        </row>
        <row r="14288">
          <cell r="K14288" t="str">
            <v>00201126D.111</v>
          </cell>
        </row>
        <row r="14289">
          <cell r="K14289" t="str">
            <v>00201149D.111</v>
          </cell>
        </row>
        <row r="14290">
          <cell r="K14290" t="str">
            <v>00201144D.121</v>
          </cell>
        </row>
        <row r="14291">
          <cell r="K14291" t="str">
            <v>00201136D.121</v>
          </cell>
        </row>
        <row r="14292">
          <cell r="K14292" t="str">
            <v>00201119D.111</v>
          </cell>
        </row>
        <row r="14293">
          <cell r="K14293" t="str">
            <v>00201121D.111</v>
          </cell>
        </row>
        <row r="14294">
          <cell r="K14294" t="str">
            <v>00201127D.121</v>
          </cell>
        </row>
        <row r="14295">
          <cell r="K14295" t="str">
            <v>00201117D.121</v>
          </cell>
        </row>
        <row r="14296">
          <cell r="K14296" t="str">
            <v>00201133D.121</v>
          </cell>
        </row>
        <row r="14297">
          <cell r="K14297" t="str">
            <v>00201136D.121</v>
          </cell>
        </row>
        <row r="14298">
          <cell r="K14298" t="str">
            <v>00201116D.121</v>
          </cell>
        </row>
        <row r="14299">
          <cell r="K14299" t="str">
            <v>00201114D.121</v>
          </cell>
        </row>
        <row r="14300">
          <cell r="K14300" t="str">
            <v>00201115D.111</v>
          </cell>
        </row>
        <row r="14301">
          <cell r="K14301" t="str">
            <v>00201110D.121</v>
          </cell>
        </row>
        <row r="14302">
          <cell r="K14302" t="str">
            <v>00201123D.121</v>
          </cell>
        </row>
        <row r="14303">
          <cell r="K14303" t="str">
            <v>00201136D.111</v>
          </cell>
        </row>
        <row r="14304">
          <cell r="K14304" t="str">
            <v>00201127D.111</v>
          </cell>
        </row>
        <row r="14305">
          <cell r="K14305" t="str">
            <v>00201119D.121</v>
          </cell>
        </row>
        <row r="14306">
          <cell r="K14306" t="str">
            <v>00201125D.121</v>
          </cell>
        </row>
        <row r="14307">
          <cell r="K14307" t="str">
            <v>00201118D.111</v>
          </cell>
        </row>
        <row r="14308">
          <cell r="K14308" t="str">
            <v>00201132D.121</v>
          </cell>
        </row>
        <row r="14309">
          <cell r="K14309" t="str">
            <v>00201135D.121</v>
          </cell>
        </row>
        <row r="14310">
          <cell r="K14310" t="str">
            <v>00201122D.111</v>
          </cell>
        </row>
        <row r="14311">
          <cell r="K14311" t="str">
            <v>00201115D.121</v>
          </cell>
        </row>
        <row r="14312">
          <cell r="K14312" t="str">
            <v>00201118D.121</v>
          </cell>
        </row>
        <row r="14313">
          <cell r="K14313" t="str">
            <v>00201134D.121</v>
          </cell>
        </row>
        <row r="14314">
          <cell r="K14314" t="str">
            <v>00201130D.121</v>
          </cell>
        </row>
        <row r="14315">
          <cell r="K14315" t="str">
            <v>00201132D.111</v>
          </cell>
        </row>
        <row r="14316">
          <cell r="K14316" t="str">
            <v>00201131D.111</v>
          </cell>
        </row>
        <row r="14317">
          <cell r="K14317" t="str">
            <v>00201128D.111</v>
          </cell>
        </row>
        <row r="14318">
          <cell r="K14318" t="str">
            <v>00201117D.111</v>
          </cell>
        </row>
        <row r="14319">
          <cell r="K14319" t="str">
            <v>00201130D.111</v>
          </cell>
        </row>
        <row r="14320">
          <cell r="K14320" t="str">
            <v>00201112D.111</v>
          </cell>
        </row>
        <row r="14321">
          <cell r="K14321" t="str">
            <v>00201125D.111</v>
          </cell>
        </row>
        <row r="14322">
          <cell r="K14322" t="str">
            <v>00201129D.111</v>
          </cell>
        </row>
        <row r="14323">
          <cell r="K14323" t="str">
            <v>00201151D.121</v>
          </cell>
        </row>
        <row r="14324">
          <cell r="K14324" t="str">
            <v>00201151D.122</v>
          </cell>
        </row>
        <row r="14325">
          <cell r="K14325" t="str">
            <v>00201151D.121</v>
          </cell>
        </row>
        <row r="14326">
          <cell r="K14326" t="str">
            <v>00201110D.111</v>
          </cell>
        </row>
        <row r="14327">
          <cell r="K14327" t="str">
            <v>00201128D.121</v>
          </cell>
        </row>
        <row r="14328">
          <cell r="K14328" t="str">
            <v>00201125D.111</v>
          </cell>
        </row>
        <row r="14329">
          <cell r="K14329" t="str">
            <v>00201130D.111</v>
          </cell>
        </row>
        <row r="14330">
          <cell r="K14330" t="str">
            <v>00201129D.121</v>
          </cell>
        </row>
        <row r="14331">
          <cell r="K14331" t="str">
            <v>00201153D.111</v>
          </cell>
        </row>
        <row r="14332">
          <cell r="K14332" t="str">
            <v>00201150D.111</v>
          </cell>
        </row>
        <row r="14333">
          <cell r="K14333" t="str">
            <v>00201110D.111</v>
          </cell>
        </row>
        <row r="14334">
          <cell r="K14334" t="str">
            <v>00201120D.111</v>
          </cell>
        </row>
        <row r="14335">
          <cell r="K14335" t="str">
            <v>00201133D.111</v>
          </cell>
        </row>
        <row r="14336">
          <cell r="K14336" t="str">
            <v>00201135D.111</v>
          </cell>
        </row>
        <row r="14337">
          <cell r="K14337" t="str">
            <v>00201106D.111</v>
          </cell>
        </row>
        <row r="14338">
          <cell r="K14338" t="str">
            <v>00201114D.111</v>
          </cell>
        </row>
        <row r="14339">
          <cell r="K14339" t="str">
            <v>00201130D.111</v>
          </cell>
        </row>
        <row r="14340">
          <cell r="K14340" t="str">
            <v>00201107D.121</v>
          </cell>
        </row>
        <row r="14341">
          <cell r="K14341" t="str">
            <v>00201113D.111</v>
          </cell>
        </row>
        <row r="14342">
          <cell r="K14342" t="str">
            <v>00201145D.111</v>
          </cell>
        </row>
        <row r="14343">
          <cell r="K14343" t="str">
            <v>00201113D.111</v>
          </cell>
        </row>
        <row r="14344">
          <cell r="K14344" t="str">
            <v>00201127D.111</v>
          </cell>
        </row>
        <row r="14345">
          <cell r="K14345" t="str">
            <v>00201130D.111</v>
          </cell>
        </row>
        <row r="14346">
          <cell r="K14346" t="str">
            <v>00201120D.121</v>
          </cell>
        </row>
        <row r="14347">
          <cell r="K14347" t="str">
            <v>00201128D.121</v>
          </cell>
        </row>
        <row r="14348">
          <cell r="K14348" t="str">
            <v>00201129D.121</v>
          </cell>
        </row>
        <row r="14349">
          <cell r="K14349" t="str">
            <v>00201133D.121</v>
          </cell>
        </row>
        <row r="14350">
          <cell r="K14350" t="str">
            <v>00201149D.121</v>
          </cell>
        </row>
        <row r="14351">
          <cell r="K14351" t="str">
            <v>00201159D.121</v>
          </cell>
        </row>
        <row r="14352">
          <cell r="K14352" t="str">
            <v>00201112D.121</v>
          </cell>
        </row>
        <row r="14353">
          <cell r="K14353" t="str">
            <v>00201110D.121</v>
          </cell>
        </row>
        <row r="14354">
          <cell r="K14354" t="str">
            <v>00201113D.111</v>
          </cell>
        </row>
        <row r="14355">
          <cell r="K14355" t="str">
            <v>00201136D.121</v>
          </cell>
        </row>
        <row r="14356">
          <cell r="K14356" t="str">
            <v>00201159D.122</v>
          </cell>
        </row>
        <row r="14357">
          <cell r="K14357" t="str">
            <v>00201140D.111</v>
          </cell>
        </row>
        <row r="14358">
          <cell r="K14358" t="str">
            <v>00201140D.121</v>
          </cell>
        </row>
        <row r="14359">
          <cell r="K14359" t="str">
            <v>00201149D.122</v>
          </cell>
        </row>
        <row r="14360">
          <cell r="K14360" t="str">
            <v>00201157D.111</v>
          </cell>
        </row>
        <row r="14361">
          <cell r="K14361" t="str">
            <v>00201109D.111</v>
          </cell>
        </row>
        <row r="14362">
          <cell r="K14362" t="str">
            <v>00201111D.111</v>
          </cell>
        </row>
        <row r="14363">
          <cell r="K14363" t="str">
            <v>00201114D.111</v>
          </cell>
        </row>
        <row r="14364">
          <cell r="K14364" t="str">
            <v>00201123D.111</v>
          </cell>
        </row>
        <row r="14365">
          <cell r="K14365" t="str">
            <v>00201134D.111</v>
          </cell>
        </row>
        <row r="14366">
          <cell r="K14366" t="str">
            <v>00201136D.111</v>
          </cell>
        </row>
        <row r="14367">
          <cell r="K14367" t="str">
            <v>00201149D.111</v>
          </cell>
        </row>
        <row r="14368">
          <cell r="K14368" t="str">
            <v>00201153D.111</v>
          </cell>
        </row>
        <row r="14369">
          <cell r="K14369" t="str">
            <v>00201110D.121</v>
          </cell>
        </row>
        <row r="14370">
          <cell r="K14370" t="str">
            <v>00201127D.121</v>
          </cell>
        </row>
        <row r="14371">
          <cell r="K14371" t="str">
            <v>00201136D.121</v>
          </cell>
        </row>
        <row r="14372">
          <cell r="K14372" t="str">
            <v>00201138D.121</v>
          </cell>
        </row>
        <row r="14373">
          <cell r="K14373" t="str">
            <v>00201156D.121</v>
          </cell>
        </row>
        <row r="14374">
          <cell r="K14374" t="str">
            <v>00201154D.122</v>
          </cell>
        </row>
        <row r="14375">
          <cell r="K14375" t="str">
            <v>00201112D.112</v>
          </cell>
        </row>
        <row r="14376">
          <cell r="K14376" t="str">
            <v>00201151D.121</v>
          </cell>
        </row>
        <row r="14377">
          <cell r="K14377" t="str">
            <v>00201151D.122</v>
          </cell>
        </row>
        <row r="14378">
          <cell r="K14378" t="str">
            <v>00201154D.122</v>
          </cell>
        </row>
        <row r="14379">
          <cell r="K14379" t="str">
            <v>00201156D.111</v>
          </cell>
        </row>
        <row r="14380">
          <cell r="K14380" t="str">
            <v>00201160D.122</v>
          </cell>
        </row>
        <row r="14381">
          <cell r="K14381" t="str">
            <v>00201149D.122</v>
          </cell>
        </row>
        <row r="14382">
          <cell r="K14382" t="str">
            <v>00201153D.122</v>
          </cell>
        </row>
        <row r="14383">
          <cell r="K14383" t="str">
            <v>00201157D.111</v>
          </cell>
        </row>
        <row r="14384">
          <cell r="K14384" t="str">
            <v>00201154D.122</v>
          </cell>
        </row>
        <row r="14385">
          <cell r="K14385" t="str">
            <v>00201156D.111</v>
          </cell>
        </row>
        <row r="14386">
          <cell r="K14386" t="str">
            <v>00201157D.121</v>
          </cell>
        </row>
        <row r="14387">
          <cell r="K14387" t="str">
            <v>00201160D.111</v>
          </cell>
        </row>
        <row r="14388">
          <cell r="K14388" t="str">
            <v>00201140D.111</v>
          </cell>
        </row>
        <row r="14389">
          <cell r="K14389" t="str">
            <v>00201140D.121</v>
          </cell>
        </row>
        <row r="14390">
          <cell r="K14390" t="str">
            <v>00201158D.111</v>
          </cell>
        </row>
        <row r="14391">
          <cell r="K14391" t="str">
            <v>00201138D.121</v>
          </cell>
        </row>
        <row r="14392">
          <cell r="K14392" t="str">
            <v>00201102D.112</v>
          </cell>
        </row>
        <row r="14393">
          <cell r="K14393" t="str">
            <v>00201135D.111</v>
          </cell>
        </row>
        <row r="14394">
          <cell r="K14394" t="str">
            <v>00201112D.121</v>
          </cell>
        </row>
        <row r="14395">
          <cell r="K14395" t="str">
            <v>00201119D.121</v>
          </cell>
        </row>
        <row r="14396">
          <cell r="K14396" t="str">
            <v>00201121D.121</v>
          </cell>
        </row>
        <row r="14397">
          <cell r="K14397" t="str">
            <v>00201122D.121</v>
          </cell>
        </row>
        <row r="14398">
          <cell r="K14398" t="str">
            <v>00201128D.121</v>
          </cell>
        </row>
        <row r="14399">
          <cell r="K14399" t="str">
            <v>00201132D.121</v>
          </cell>
        </row>
        <row r="14400">
          <cell r="K14400" t="str">
            <v>00201157D.121</v>
          </cell>
        </row>
        <row r="14401">
          <cell r="K14401" t="str">
            <v>00201151D.111</v>
          </cell>
        </row>
        <row r="14402">
          <cell r="K14402" t="str">
            <v>00201125D.112</v>
          </cell>
        </row>
        <row r="14403">
          <cell r="K14403" t="str">
            <v>00201101D.112</v>
          </cell>
        </row>
        <row r="14404">
          <cell r="K14404" t="str">
            <v>00201146D.121</v>
          </cell>
        </row>
        <row r="14405">
          <cell r="K14405" t="str">
            <v>00201153D.121</v>
          </cell>
        </row>
        <row r="14406">
          <cell r="K14406" t="str">
            <v>00201150D.121</v>
          </cell>
        </row>
        <row r="14407">
          <cell r="K14407" t="str">
            <v>00201150D.111</v>
          </cell>
        </row>
        <row r="14408">
          <cell r="K14408" t="str">
            <v>00201143D.29</v>
          </cell>
        </row>
        <row r="14409">
          <cell r="K14409" t="str">
            <v>00201158D.29</v>
          </cell>
        </row>
        <row r="14410">
          <cell r="K14410" t="str">
            <v>00201150D.29</v>
          </cell>
        </row>
        <row r="14411">
          <cell r="K14411" t="str">
            <v>00201160D.29</v>
          </cell>
        </row>
        <row r="14412">
          <cell r="K14412" t="str">
            <v>00201114D.29</v>
          </cell>
        </row>
        <row r="14413">
          <cell r="K14413" t="str">
            <v>00201130D.29</v>
          </cell>
        </row>
        <row r="14414">
          <cell r="K14414" t="str">
            <v>00201120D.29</v>
          </cell>
        </row>
        <row r="14415">
          <cell r="K14415" t="str">
            <v>00201136D.29</v>
          </cell>
        </row>
        <row r="14416">
          <cell r="K14416" t="str">
            <v>00201124D.29</v>
          </cell>
        </row>
        <row r="14417">
          <cell r="K14417" t="str">
            <v>00201126D.29</v>
          </cell>
        </row>
        <row r="14418">
          <cell r="K14418" t="str">
            <v>00201123D.29</v>
          </cell>
        </row>
        <row r="14419">
          <cell r="K14419" t="str">
            <v>00201114D.29</v>
          </cell>
        </row>
        <row r="14420">
          <cell r="K14420" t="str">
            <v>00201126D.29</v>
          </cell>
        </row>
        <row r="14421">
          <cell r="K14421" t="str">
            <v>00201131D.29</v>
          </cell>
        </row>
        <row r="14422">
          <cell r="K14422" t="str">
            <v>00201122D.29</v>
          </cell>
        </row>
        <row r="14423">
          <cell r="K14423" t="str">
            <v>00201128D.29</v>
          </cell>
        </row>
        <row r="14424">
          <cell r="K14424" t="str">
            <v>00201118D.29</v>
          </cell>
        </row>
        <row r="14425">
          <cell r="K14425" t="str">
            <v>00201128D.29</v>
          </cell>
        </row>
        <row r="14426">
          <cell r="K14426" t="str">
            <v>00201143D.29</v>
          </cell>
        </row>
        <row r="14427">
          <cell r="K14427" t="str">
            <v>00201153D.29</v>
          </cell>
        </row>
        <row r="14428">
          <cell r="K14428" t="str">
            <v>00201117D.29</v>
          </cell>
        </row>
        <row r="14429">
          <cell r="K14429" t="str">
            <v>00201127D.29</v>
          </cell>
        </row>
        <row r="14430">
          <cell r="K14430" t="str">
            <v>00201131D.29</v>
          </cell>
        </row>
        <row r="14431">
          <cell r="K14431" t="str">
            <v>00201132D.29</v>
          </cell>
        </row>
        <row r="14432">
          <cell r="K14432" t="str">
            <v>00201143D.29</v>
          </cell>
        </row>
        <row r="14433">
          <cell r="K14433" t="str">
            <v>00201113D.29</v>
          </cell>
        </row>
        <row r="14434">
          <cell r="K14434" t="str">
            <v>00201122D.29</v>
          </cell>
        </row>
        <row r="14435">
          <cell r="K14435" t="str">
            <v>00201158D.29</v>
          </cell>
        </row>
        <row r="14436">
          <cell r="K14436" t="str">
            <v>00201157D.29</v>
          </cell>
        </row>
        <row r="14437">
          <cell r="K14437" t="str">
            <v>00201109D.29</v>
          </cell>
        </row>
        <row r="14438">
          <cell r="K14438" t="str">
            <v>00201115D.29</v>
          </cell>
        </row>
        <row r="14439">
          <cell r="K14439" t="str">
            <v>00201121D.29</v>
          </cell>
        </row>
        <row r="14440">
          <cell r="K14440" t="str">
            <v>00201126D.29</v>
          </cell>
        </row>
        <row r="14441">
          <cell r="K14441" t="str">
            <v>00201127D.29</v>
          </cell>
        </row>
        <row r="14442">
          <cell r="K14442" t="str">
            <v>00201128D.29</v>
          </cell>
        </row>
        <row r="14443">
          <cell r="K14443" t="str">
            <v>00201135D.29</v>
          </cell>
        </row>
        <row r="14444">
          <cell r="K14444" t="str">
            <v>00201149D.29</v>
          </cell>
        </row>
        <row r="14445">
          <cell r="K14445" t="str">
            <v>00201151D.29</v>
          </cell>
        </row>
        <row r="14446">
          <cell r="K14446" t="str">
            <v>00201151D.29</v>
          </cell>
        </row>
        <row r="14447">
          <cell r="K14447" t="str">
            <v>00201154D.29</v>
          </cell>
        </row>
        <row r="14448">
          <cell r="K14448" t="str">
            <v>00201156D.29</v>
          </cell>
        </row>
        <row r="14449">
          <cell r="K14449" t="str">
            <v>00201140D.29</v>
          </cell>
        </row>
        <row r="14450">
          <cell r="K14450" t="str">
            <v>00201138D.29</v>
          </cell>
        </row>
        <row r="14451">
          <cell r="K14451" t="str">
            <v>00201113D.29</v>
          </cell>
        </row>
        <row r="14452">
          <cell r="K14452" t="str">
            <v>00201118D.29</v>
          </cell>
        </row>
        <row r="14453">
          <cell r="K14453" t="str">
            <v>00201129D.29</v>
          </cell>
        </row>
        <row r="14454">
          <cell r="K14454" t="str">
            <v>00201132D.29</v>
          </cell>
        </row>
        <row r="14455">
          <cell r="K14455" t="str">
            <v>00201134D.29</v>
          </cell>
        </row>
        <row r="14456">
          <cell r="K14456" t="str">
            <v>00201153D.29</v>
          </cell>
        </row>
        <row r="14457">
          <cell r="K14457" t="str">
            <v>00201157D.29</v>
          </cell>
        </row>
        <row r="14458">
          <cell r="K14458" t="str">
            <v>00201146D.29</v>
          </cell>
        </row>
        <row r="14459">
          <cell r="K14459" t="str">
            <v>00201153D.29</v>
          </cell>
        </row>
        <row r="14460">
          <cell r="K14460" t="str">
            <v>00201143K.1</v>
          </cell>
        </row>
        <row r="14461">
          <cell r="K14461" t="str">
            <v>00201156K.1</v>
          </cell>
        </row>
        <row r="14462">
          <cell r="K14462" t="str">
            <v>00201156K.1</v>
          </cell>
        </row>
        <row r="14463">
          <cell r="K14463" t="str">
            <v>00021248P.11</v>
          </cell>
        </row>
        <row r="14464">
          <cell r="K14464" t="str">
            <v>00021243P.11</v>
          </cell>
        </row>
        <row r="14465">
          <cell r="K14465" t="str">
            <v>00021243P.11</v>
          </cell>
        </row>
        <row r="14466">
          <cell r="K14466" t="str">
            <v>00021243P.11</v>
          </cell>
        </row>
        <row r="14467">
          <cell r="K14467" t="str">
            <v>00021203P.11</v>
          </cell>
        </row>
        <row r="14468">
          <cell r="K14468" t="str">
            <v>00021238P.11</v>
          </cell>
        </row>
        <row r="14469">
          <cell r="K14469" t="str">
            <v>00021238P.11</v>
          </cell>
        </row>
        <row r="14470">
          <cell r="K14470" t="str">
            <v>00021238P.11</v>
          </cell>
        </row>
        <row r="14471">
          <cell r="K14471" t="str">
            <v>00021238P.11</v>
          </cell>
        </row>
        <row r="14472">
          <cell r="K14472" t="str">
            <v>00021238P.11</v>
          </cell>
        </row>
        <row r="14473">
          <cell r="K14473" t="str">
            <v>00021239P.11</v>
          </cell>
        </row>
        <row r="14474">
          <cell r="K14474" t="str">
            <v>00021240P.11</v>
          </cell>
        </row>
        <row r="14475">
          <cell r="K14475" t="str">
            <v>00021240P.11</v>
          </cell>
        </row>
        <row r="14476">
          <cell r="K14476" t="str">
            <v>00021258P.11</v>
          </cell>
        </row>
        <row r="14477">
          <cell r="K14477" t="str">
            <v>00021258P.11</v>
          </cell>
        </row>
        <row r="14478">
          <cell r="K14478" t="str">
            <v>00021258P.11</v>
          </cell>
        </row>
        <row r="14479">
          <cell r="K14479" t="str">
            <v>00021258P.11</v>
          </cell>
        </row>
        <row r="14480">
          <cell r="K14480" t="str">
            <v>00021258P.11</v>
          </cell>
        </row>
        <row r="14481">
          <cell r="K14481" t="str">
            <v>00021258P.11</v>
          </cell>
        </row>
        <row r="14482">
          <cell r="K14482" t="str">
            <v>00021202P.11</v>
          </cell>
        </row>
        <row r="14483">
          <cell r="K14483" t="str">
            <v>00021202P.11</v>
          </cell>
        </row>
        <row r="14484">
          <cell r="K14484" t="str">
            <v>00021202P.12</v>
          </cell>
        </row>
        <row r="14485">
          <cell r="K14485" t="str">
            <v>00021202P.11</v>
          </cell>
        </row>
        <row r="14486">
          <cell r="K14486" t="str">
            <v>00021202P.11</v>
          </cell>
        </row>
        <row r="14487">
          <cell r="K14487" t="str">
            <v>00021202P.11</v>
          </cell>
        </row>
        <row r="14488">
          <cell r="K14488" t="str">
            <v>00021202P.11</v>
          </cell>
        </row>
        <row r="14489">
          <cell r="K14489" t="str">
            <v>00021210P.11</v>
          </cell>
        </row>
        <row r="14490">
          <cell r="K14490" t="str">
            <v>00021210P.11</v>
          </cell>
        </row>
        <row r="14491">
          <cell r="K14491" t="str">
            <v>00021210P.11</v>
          </cell>
        </row>
        <row r="14492">
          <cell r="K14492" t="str">
            <v>00021210P.11</v>
          </cell>
        </row>
        <row r="14493">
          <cell r="K14493" t="str">
            <v>00021210P.11</v>
          </cell>
        </row>
        <row r="14494">
          <cell r="K14494" t="str">
            <v>00021218P.11</v>
          </cell>
        </row>
        <row r="14495">
          <cell r="K14495" t="str">
            <v>00021218P.11</v>
          </cell>
        </row>
        <row r="14496">
          <cell r="K14496" t="str">
            <v>00021218P.11</v>
          </cell>
        </row>
        <row r="14497">
          <cell r="K14497" t="str">
            <v>00021226P.11</v>
          </cell>
        </row>
        <row r="14498">
          <cell r="K14498" t="str">
            <v>00021226P.11</v>
          </cell>
        </row>
        <row r="14499">
          <cell r="K14499" t="str">
            <v>00021234P.11</v>
          </cell>
        </row>
        <row r="14500">
          <cell r="K14500" t="str">
            <v>00021234P.11</v>
          </cell>
        </row>
        <row r="14501">
          <cell r="K14501" t="str">
            <v>00021234P.11</v>
          </cell>
        </row>
        <row r="14502">
          <cell r="K14502" t="str">
            <v>00021243P.11</v>
          </cell>
        </row>
        <row r="14503">
          <cell r="K14503" t="str">
            <v>00021245P.11</v>
          </cell>
        </row>
        <row r="14504">
          <cell r="K14504" t="str">
            <v>00021245P.11</v>
          </cell>
        </row>
        <row r="14505">
          <cell r="K14505" t="str">
            <v>00021245P.11</v>
          </cell>
        </row>
        <row r="14506">
          <cell r="K14506" t="str">
            <v>00021248P.11</v>
          </cell>
        </row>
        <row r="14507">
          <cell r="K14507" t="str">
            <v>00021250P.11</v>
          </cell>
        </row>
        <row r="14508">
          <cell r="K14508" t="str">
            <v>00021257P.11</v>
          </cell>
        </row>
        <row r="14509">
          <cell r="K14509" t="str">
            <v>00021257P.11</v>
          </cell>
        </row>
        <row r="14510">
          <cell r="K14510" t="str">
            <v>00021244P.11</v>
          </cell>
        </row>
        <row r="14511">
          <cell r="K14511" t="str">
            <v>00021260P.11</v>
          </cell>
        </row>
        <row r="14512">
          <cell r="K14512" t="str">
            <v>00021260P.11</v>
          </cell>
        </row>
        <row r="14513">
          <cell r="K14513" t="str">
            <v>00021260P.11</v>
          </cell>
        </row>
        <row r="14514">
          <cell r="K14514" t="str">
            <v>00021260P.13</v>
          </cell>
        </row>
        <row r="14515">
          <cell r="K14515" t="str">
            <v>00021259P.11</v>
          </cell>
        </row>
        <row r="14516">
          <cell r="K14516" t="str">
            <v>00021259P.11</v>
          </cell>
        </row>
        <row r="14517">
          <cell r="K14517" t="str">
            <v>00021259P.11</v>
          </cell>
        </row>
        <row r="14518">
          <cell r="K14518" t="str">
            <v>00021259P.11</v>
          </cell>
        </row>
        <row r="14519">
          <cell r="K14519" t="str">
            <v>00021232P.11</v>
          </cell>
        </row>
        <row r="14520">
          <cell r="K14520" t="str">
            <v>00021213P.11</v>
          </cell>
        </row>
        <row r="14521">
          <cell r="K14521" t="str">
            <v>00021211P.11</v>
          </cell>
        </row>
        <row r="14522">
          <cell r="K14522" t="str">
            <v>00021220P.11</v>
          </cell>
        </row>
        <row r="14523">
          <cell r="K14523" t="str">
            <v>00021212P.11</v>
          </cell>
        </row>
        <row r="14524">
          <cell r="K14524" t="str">
            <v>00021216P.11</v>
          </cell>
        </row>
        <row r="14525">
          <cell r="K14525" t="str">
            <v>00021212P.11</v>
          </cell>
        </row>
        <row r="14526">
          <cell r="K14526" t="str">
            <v>00021227P.11</v>
          </cell>
        </row>
        <row r="14527">
          <cell r="K14527" t="str">
            <v>00021232P.11</v>
          </cell>
        </row>
        <row r="14528">
          <cell r="K14528" t="str">
            <v>00021223P.11</v>
          </cell>
        </row>
        <row r="14529">
          <cell r="K14529" t="str">
            <v>00021211P.11</v>
          </cell>
        </row>
        <row r="14530">
          <cell r="K14530" t="str">
            <v>00021232P.11</v>
          </cell>
        </row>
        <row r="14531">
          <cell r="K14531" t="str">
            <v>00021211P.11</v>
          </cell>
        </row>
        <row r="14532">
          <cell r="K14532" t="str">
            <v>00021212P.11</v>
          </cell>
        </row>
        <row r="14533">
          <cell r="K14533" t="str">
            <v>00021211P.11</v>
          </cell>
        </row>
        <row r="14534">
          <cell r="K14534" t="str">
            <v>00021223P.11</v>
          </cell>
        </row>
        <row r="14535">
          <cell r="K14535" t="str">
            <v>00021213P.11</v>
          </cell>
        </row>
        <row r="14536">
          <cell r="K14536" t="str">
            <v>00021213P.11</v>
          </cell>
        </row>
        <row r="14537">
          <cell r="K14537" t="str">
            <v>00021213P.11</v>
          </cell>
        </row>
        <row r="14538">
          <cell r="K14538" t="str">
            <v>00021231P.11</v>
          </cell>
        </row>
        <row r="14539">
          <cell r="K14539" t="str">
            <v>00021210P.11</v>
          </cell>
        </row>
        <row r="14540">
          <cell r="K14540" t="str">
            <v>00021216P.11</v>
          </cell>
        </row>
        <row r="14541">
          <cell r="K14541" t="str">
            <v>00021231P.11</v>
          </cell>
        </row>
        <row r="14542">
          <cell r="K14542" t="str">
            <v>00021223P.11</v>
          </cell>
        </row>
        <row r="14543">
          <cell r="K14543" t="str">
            <v>00021225P.11</v>
          </cell>
        </row>
        <row r="14544">
          <cell r="K14544" t="str">
            <v>00021222P.11</v>
          </cell>
        </row>
        <row r="14545">
          <cell r="K14545" t="str">
            <v>00021211P.11</v>
          </cell>
        </row>
        <row r="14546">
          <cell r="K14546" t="str">
            <v>00021232P.11</v>
          </cell>
        </row>
        <row r="14547">
          <cell r="K14547" t="str">
            <v>00021211P.11</v>
          </cell>
        </row>
        <row r="14548">
          <cell r="K14548" t="str">
            <v>00021228P.11</v>
          </cell>
        </row>
        <row r="14549">
          <cell r="K14549" t="str">
            <v>00021236P.11</v>
          </cell>
        </row>
        <row r="14550">
          <cell r="K14550" t="str">
            <v>00021213P.11</v>
          </cell>
        </row>
        <row r="14551">
          <cell r="K14551" t="str">
            <v>00021223P.11</v>
          </cell>
        </row>
        <row r="14552">
          <cell r="K14552" t="str">
            <v>00021210P.11</v>
          </cell>
        </row>
        <row r="14553">
          <cell r="K14553" t="str">
            <v>00021210P.11</v>
          </cell>
        </row>
        <row r="14554">
          <cell r="K14554" t="str">
            <v>00021210P.11</v>
          </cell>
        </row>
        <row r="14555">
          <cell r="K14555" t="str">
            <v>00021213P.11</v>
          </cell>
        </row>
        <row r="14556">
          <cell r="K14556" t="str">
            <v>00021220P.11</v>
          </cell>
        </row>
        <row r="14557">
          <cell r="K14557" t="str">
            <v>00021210P.11</v>
          </cell>
        </row>
        <row r="14558">
          <cell r="K14558" t="str">
            <v>00021210P.11</v>
          </cell>
        </row>
        <row r="14559">
          <cell r="K14559" t="str">
            <v>00021217P.11</v>
          </cell>
        </row>
        <row r="14560">
          <cell r="K14560" t="str">
            <v>00021221P.11</v>
          </cell>
        </row>
        <row r="14561">
          <cell r="K14561" t="str">
            <v>00021229P.11</v>
          </cell>
        </row>
        <row r="14562">
          <cell r="K14562" t="str">
            <v>00021229P.11</v>
          </cell>
        </row>
        <row r="14563">
          <cell r="K14563" t="str">
            <v>00021231P.11</v>
          </cell>
        </row>
        <row r="14564">
          <cell r="K14564" t="str">
            <v>00021231P.11</v>
          </cell>
        </row>
        <row r="14565">
          <cell r="K14565" t="str">
            <v>00021233P.11</v>
          </cell>
        </row>
        <row r="14566">
          <cell r="K14566" t="str">
            <v>00021235P.11</v>
          </cell>
        </row>
        <row r="14567">
          <cell r="K14567" t="str">
            <v>00021235P.11</v>
          </cell>
        </row>
        <row r="14568">
          <cell r="K14568" t="str">
            <v>00021217P.11</v>
          </cell>
        </row>
        <row r="14569">
          <cell r="K14569" t="str">
            <v>00021218P.11</v>
          </cell>
        </row>
        <row r="14570">
          <cell r="K14570" t="str">
            <v>00021225P.11</v>
          </cell>
        </row>
        <row r="14571">
          <cell r="K14571" t="str">
            <v>00021228P.11</v>
          </cell>
        </row>
        <row r="14572">
          <cell r="K14572" t="str">
            <v>00021229P.11</v>
          </cell>
        </row>
        <row r="14573">
          <cell r="K14573" t="str">
            <v>00021229P.11</v>
          </cell>
        </row>
        <row r="14574">
          <cell r="K14574" t="str">
            <v>00021232P.11</v>
          </cell>
        </row>
        <row r="14575">
          <cell r="K14575" t="str">
            <v>00021232P.11</v>
          </cell>
        </row>
        <row r="14576">
          <cell r="K14576" t="str">
            <v>00021232P.11</v>
          </cell>
        </row>
        <row r="14577">
          <cell r="K14577" t="str">
            <v>00021232P.11</v>
          </cell>
        </row>
        <row r="14578">
          <cell r="K14578" t="str">
            <v>00021233P.11</v>
          </cell>
        </row>
        <row r="14579">
          <cell r="K14579" t="str">
            <v>00021235P.11</v>
          </cell>
        </row>
        <row r="14580">
          <cell r="K14580" t="str">
            <v>00021235P.11</v>
          </cell>
        </row>
        <row r="14581">
          <cell r="K14581" t="str">
            <v>00021236P.11</v>
          </cell>
        </row>
        <row r="14582">
          <cell r="K14582" t="str">
            <v>00021236P.11</v>
          </cell>
        </row>
        <row r="14583">
          <cell r="K14583" t="str">
            <v>00021236P.11</v>
          </cell>
        </row>
        <row r="14584">
          <cell r="K14584" t="str">
            <v>00021210P.11</v>
          </cell>
        </row>
        <row r="14585">
          <cell r="K14585" t="str">
            <v>00021213P.11</v>
          </cell>
        </row>
        <row r="14586">
          <cell r="K14586" t="str">
            <v>00021213P.11</v>
          </cell>
        </row>
        <row r="14587">
          <cell r="K14587" t="str">
            <v>00021221P.11</v>
          </cell>
        </row>
        <row r="14588">
          <cell r="K14588" t="str">
            <v>00021224P.11</v>
          </cell>
        </row>
        <row r="14589">
          <cell r="K14589" t="str">
            <v>00021228P.11</v>
          </cell>
        </row>
        <row r="14590">
          <cell r="K14590" t="str">
            <v>00021229P.11</v>
          </cell>
        </row>
        <row r="14591">
          <cell r="K14591" t="str">
            <v>00021229P.11</v>
          </cell>
        </row>
        <row r="14592">
          <cell r="K14592" t="str">
            <v>00021234P.11</v>
          </cell>
        </row>
        <row r="14593">
          <cell r="K14593" t="str">
            <v>00021235P.11</v>
          </cell>
        </row>
        <row r="14594">
          <cell r="K14594" t="str">
            <v>00021216P.11</v>
          </cell>
        </row>
        <row r="14595">
          <cell r="K14595" t="str">
            <v>00021222P.11</v>
          </cell>
        </row>
        <row r="14596">
          <cell r="K14596" t="str">
            <v>00021222P.11</v>
          </cell>
        </row>
        <row r="14597">
          <cell r="K14597" t="str">
            <v>00021230P.11</v>
          </cell>
        </row>
        <row r="14598">
          <cell r="K14598" t="str">
            <v>00021231P.11</v>
          </cell>
        </row>
        <row r="14599">
          <cell r="K14599" t="str">
            <v>00021233P.11</v>
          </cell>
        </row>
        <row r="14600">
          <cell r="K14600" t="str">
            <v>00021234P.11</v>
          </cell>
        </row>
        <row r="14601">
          <cell r="K14601" t="str">
            <v>00021236P.11</v>
          </cell>
        </row>
        <row r="14602">
          <cell r="K14602" t="str">
            <v>00021227P.11</v>
          </cell>
        </row>
        <row r="14603">
          <cell r="K14603" t="str">
            <v>00021228P.11</v>
          </cell>
        </row>
        <row r="14604">
          <cell r="K14604" t="str">
            <v>00021210P.11</v>
          </cell>
        </row>
        <row r="14605">
          <cell r="K14605" t="str">
            <v>00021217P.11</v>
          </cell>
        </row>
        <row r="14606">
          <cell r="K14606" t="str">
            <v>00021217P.11</v>
          </cell>
        </row>
        <row r="14607">
          <cell r="K14607" t="str">
            <v>00021217P.11</v>
          </cell>
        </row>
        <row r="14608">
          <cell r="K14608" t="str">
            <v>00021231P.11</v>
          </cell>
        </row>
        <row r="14609">
          <cell r="K14609" t="str">
            <v>00021234P.11</v>
          </cell>
        </row>
        <row r="14610">
          <cell r="K14610" t="str">
            <v>00021221P.11</v>
          </cell>
        </row>
        <row r="14611">
          <cell r="K14611" t="str">
            <v>00021226P.11</v>
          </cell>
        </row>
        <row r="14612">
          <cell r="K14612" t="str">
            <v>00021229P.11</v>
          </cell>
        </row>
        <row r="14613">
          <cell r="K14613" t="str">
            <v>00021231P.11</v>
          </cell>
        </row>
        <row r="14614">
          <cell r="K14614" t="str">
            <v>00021233P.11</v>
          </cell>
        </row>
        <row r="14615">
          <cell r="K14615" t="str">
            <v>00021236P.11</v>
          </cell>
        </row>
        <row r="14616">
          <cell r="K14616" t="str">
            <v>00021213P.11</v>
          </cell>
        </row>
        <row r="14617">
          <cell r="K14617" t="str">
            <v>00021210P.11</v>
          </cell>
        </row>
        <row r="14618">
          <cell r="K14618" t="str">
            <v>00021215P.11</v>
          </cell>
        </row>
        <row r="14619">
          <cell r="K14619" t="str">
            <v>00021217P.11</v>
          </cell>
        </row>
        <row r="14620">
          <cell r="K14620" t="str">
            <v>00021229P.11</v>
          </cell>
        </row>
        <row r="14621">
          <cell r="K14621" t="str">
            <v>00021234P.11</v>
          </cell>
        </row>
        <row r="14622">
          <cell r="K14622" t="str">
            <v>00021226P.11</v>
          </cell>
        </row>
        <row r="14623">
          <cell r="K14623" t="str">
            <v>00021231P.11</v>
          </cell>
        </row>
        <row r="14624">
          <cell r="K14624" t="str">
            <v>00021232P.11</v>
          </cell>
        </row>
        <row r="14625">
          <cell r="K14625" t="str">
            <v>00021229P.11</v>
          </cell>
        </row>
        <row r="14626">
          <cell r="K14626" t="str">
            <v>00021231P.11</v>
          </cell>
        </row>
        <row r="14627">
          <cell r="K14627" t="str">
            <v>00021232P.11</v>
          </cell>
        </row>
        <row r="14628">
          <cell r="K14628" t="str">
            <v>00021218P.11</v>
          </cell>
        </row>
        <row r="14629">
          <cell r="K14629" t="str">
            <v>00021213P.11</v>
          </cell>
        </row>
        <row r="14630">
          <cell r="K14630" t="str">
            <v>00021215P.11</v>
          </cell>
        </row>
        <row r="14631">
          <cell r="K14631" t="str">
            <v>00021236P.11</v>
          </cell>
        </row>
        <row r="14632">
          <cell r="K14632" t="str">
            <v>00021229P.11</v>
          </cell>
        </row>
        <row r="14633">
          <cell r="K14633" t="str">
            <v>00021235P.11</v>
          </cell>
        </row>
        <row r="14634">
          <cell r="K14634" t="str">
            <v>00021225P.11</v>
          </cell>
        </row>
        <row r="14635">
          <cell r="K14635" t="str">
            <v>00021230P.11</v>
          </cell>
        </row>
        <row r="14636">
          <cell r="K14636" t="str">
            <v>00021235P.11</v>
          </cell>
        </row>
        <row r="14637">
          <cell r="K14637" t="str">
            <v>00021231P.11</v>
          </cell>
        </row>
        <row r="14638">
          <cell r="K14638" t="str">
            <v>00021233P.11</v>
          </cell>
        </row>
        <row r="14639">
          <cell r="K14639" t="str">
            <v>00021235P.11</v>
          </cell>
        </row>
        <row r="14640">
          <cell r="K14640" t="str">
            <v>00021217P.11</v>
          </cell>
        </row>
        <row r="14641">
          <cell r="K14641" t="str">
            <v>00021232P.11</v>
          </cell>
        </row>
        <row r="14642">
          <cell r="K14642" t="str">
            <v>00021232P.11</v>
          </cell>
        </row>
        <row r="14643">
          <cell r="K14643" t="str">
            <v>00021213P.11</v>
          </cell>
        </row>
        <row r="14644">
          <cell r="K14644" t="str">
            <v>00021222P.11</v>
          </cell>
        </row>
        <row r="14645">
          <cell r="K14645" t="str">
            <v>00021233P.11</v>
          </cell>
        </row>
        <row r="14646">
          <cell r="K14646" t="str">
            <v>00021233P.11</v>
          </cell>
        </row>
        <row r="14647">
          <cell r="K14647" t="str">
            <v>00021213P.11</v>
          </cell>
        </row>
        <row r="14648">
          <cell r="K14648" t="str">
            <v>00021236P.11</v>
          </cell>
        </row>
        <row r="14649">
          <cell r="K14649" t="str">
            <v>00021224P.11</v>
          </cell>
        </row>
        <row r="14650">
          <cell r="K14650" t="str">
            <v>00021232P.11</v>
          </cell>
        </row>
        <row r="14651">
          <cell r="K14651" t="str">
            <v>00021229P.11</v>
          </cell>
        </row>
        <row r="14652">
          <cell r="K14652" t="str">
            <v>00021233P.11</v>
          </cell>
        </row>
        <row r="14653">
          <cell r="K14653" t="str">
            <v>00021210P.11</v>
          </cell>
        </row>
        <row r="14654">
          <cell r="K14654" t="str">
            <v>00021229P.11</v>
          </cell>
        </row>
        <row r="14655">
          <cell r="K14655" t="str">
            <v>00021230P.11</v>
          </cell>
        </row>
        <row r="14656">
          <cell r="K14656" t="str">
            <v>00021210P.11</v>
          </cell>
        </row>
        <row r="14657">
          <cell r="K14657" t="str">
            <v>00021234P.11</v>
          </cell>
        </row>
        <row r="14658">
          <cell r="K14658" t="str">
            <v>00021217P.11</v>
          </cell>
        </row>
        <row r="14659">
          <cell r="K14659" t="str">
            <v>00021224P.11</v>
          </cell>
        </row>
        <row r="14660">
          <cell r="K14660" t="str">
            <v>00021229P.11</v>
          </cell>
        </row>
        <row r="14661">
          <cell r="K14661" t="str">
            <v>00021236P.11</v>
          </cell>
        </row>
        <row r="14662">
          <cell r="K14662" t="str">
            <v>00021233P.11</v>
          </cell>
        </row>
        <row r="14663">
          <cell r="K14663" t="str">
            <v>00021229P.11</v>
          </cell>
        </row>
        <row r="14664">
          <cell r="K14664" t="str">
            <v>00021222P.11</v>
          </cell>
        </row>
        <row r="14665">
          <cell r="K14665" t="str">
            <v>00021231P.11</v>
          </cell>
        </row>
        <row r="14666">
          <cell r="K14666" t="str">
            <v>00021234P.11</v>
          </cell>
        </row>
        <row r="14667">
          <cell r="K14667" t="str">
            <v>00021234P.11</v>
          </cell>
        </row>
        <row r="14668">
          <cell r="K14668" t="str">
            <v>00021234P.11</v>
          </cell>
        </row>
        <row r="14669">
          <cell r="K14669" t="str">
            <v>00021232P.11</v>
          </cell>
        </row>
        <row r="14670">
          <cell r="K14670" t="str">
            <v>00021235P.11</v>
          </cell>
        </row>
        <row r="14671">
          <cell r="K14671" t="str">
            <v>00021221P.11</v>
          </cell>
        </row>
        <row r="14672">
          <cell r="K14672" t="str">
            <v>00021233P.11</v>
          </cell>
        </row>
        <row r="14673">
          <cell r="K14673" t="str">
            <v>00021236P.11</v>
          </cell>
        </row>
        <row r="14674">
          <cell r="K14674" t="str">
            <v>00021221P.11</v>
          </cell>
        </row>
        <row r="14675">
          <cell r="K14675" t="str">
            <v>00021233P.11</v>
          </cell>
        </row>
        <row r="14676">
          <cell r="K14676" t="str">
            <v>00021229P.11</v>
          </cell>
        </row>
        <row r="14677">
          <cell r="K14677" t="str">
            <v>00021221P.11</v>
          </cell>
        </row>
        <row r="14678">
          <cell r="K14678" t="str">
            <v>00021236P.11</v>
          </cell>
        </row>
        <row r="14679">
          <cell r="K14679" t="str">
            <v>00021221P.11</v>
          </cell>
        </row>
        <row r="14680">
          <cell r="K14680" t="str">
            <v>00021226P.11</v>
          </cell>
        </row>
        <row r="14681">
          <cell r="K14681" t="str">
            <v>00021229P.11</v>
          </cell>
        </row>
        <row r="14682">
          <cell r="K14682" t="str">
            <v>00021235P.11</v>
          </cell>
        </row>
        <row r="14683">
          <cell r="K14683" t="str">
            <v>00021229P.11</v>
          </cell>
        </row>
        <row r="14684">
          <cell r="K14684" t="str">
            <v>00021236P.11</v>
          </cell>
        </row>
        <row r="14685">
          <cell r="K14685" t="str">
            <v>00021217P.11</v>
          </cell>
        </row>
        <row r="14686">
          <cell r="K14686" t="str">
            <v>00021226P.11</v>
          </cell>
        </row>
        <row r="14687">
          <cell r="K14687" t="str">
            <v>00021234P.11</v>
          </cell>
        </row>
        <row r="14688">
          <cell r="K14688" t="str">
            <v>00021234P.11</v>
          </cell>
        </row>
        <row r="14689">
          <cell r="K14689" t="str">
            <v>00021225P.11</v>
          </cell>
        </row>
        <row r="14690">
          <cell r="K14690" t="str">
            <v>00021210P.11</v>
          </cell>
        </row>
        <row r="14691">
          <cell r="K14691" t="str">
            <v>00021231P.11</v>
          </cell>
        </row>
        <row r="14692">
          <cell r="K14692" t="str">
            <v>00021230P.11</v>
          </cell>
        </row>
        <row r="14693">
          <cell r="K14693" t="str">
            <v>00021216P.11</v>
          </cell>
        </row>
        <row r="14694">
          <cell r="K14694" t="str">
            <v>00021230P.11</v>
          </cell>
        </row>
        <row r="14695">
          <cell r="K14695" t="str">
            <v>00021233P.11</v>
          </cell>
        </row>
        <row r="14696">
          <cell r="K14696" t="str">
            <v>00021225P.11</v>
          </cell>
        </row>
        <row r="14697">
          <cell r="K14697" t="str">
            <v>00021229P.11</v>
          </cell>
        </row>
        <row r="14698">
          <cell r="K14698" t="str">
            <v>00021230P.11</v>
          </cell>
        </row>
        <row r="14699">
          <cell r="K14699" t="str">
            <v>00021228P.11</v>
          </cell>
        </row>
        <row r="14700">
          <cell r="K14700" t="str">
            <v>00021224P.11</v>
          </cell>
        </row>
        <row r="14701">
          <cell r="K14701" t="str">
            <v>00021228P.11</v>
          </cell>
        </row>
        <row r="14702">
          <cell r="K14702" t="str">
            <v>00021231P.11</v>
          </cell>
        </row>
        <row r="14703">
          <cell r="K14703" t="str">
            <v>00021225P.11</v>
          </cell>
        </row>
        <row r="14704">
          <cell r="K14704" t="str">
            <v>00021236P.11</v>
          </cell>
        </row>
        <row r="14705">
          <cell r="K14705" t="str">
            <v>00021229P.11</v>
          </cell>
        </row>
        <row r="14706">
          <cell r="K14706" t="str">
            <v>00021230P.11</v>
          </cell>
        </row>
        <row r="14707">
          <cell r="K14707" t="str">
            <v>00021230P.11</v>
          </cell>
        </row>
        <row r="14708">
          <cell r="K14708" t="str">
            <v>00021222P.11</v>
          </cell>
        </row>
        <row r="14709">
          <cell r="K14709" t="str">
            <v>00021229P.11</v>
          </cell>
        </row>
        <row r="14710">
          <cell r="K14710" t="str">
            <v>00021222P.11</v>
          </cell>
        </row>
        <row r="14711">
          <cell r="K14711" t="str">
            <v>00021225P.11</v>
          </cell>
        </row>
        <row r="14712">
          <cell r="K14712" t="str">
            <v>00021232P.11</v>
          </cell>
        </row>
        <row r="14713">
          <cell r="K14713" t="str">
            <v>00021221P.11</v>
          </cell>
        </row>
        <row r="14714">
          <cell r="K14714" t="str">
            <v>00021213P.11</v>
          </cell>
        </row>
        <row r="14715">
          <cell r="K14715" t="str">
            <v>00021222P.11</v>
          </cell>
        </row>
        <row r="14716">
          <cell r="K14716" t="str">
            <v>00021235P.11</v>
          </cell>
        </row>
        <row r="14717">
          <cell r="K14717" t="str">
            <v>00021213P.11</v>
          </cell>
        </row>
        <row r="14718">
          <cell r="K14718" t="str">
            <v>00021221P.11</v>
          </cell>
        </row>
        <row r="14719">
          <cell r="K14719" t="str">
            <v>00021230P.11</v>
          </cell>
        </row>
        <row r="14720">
          <cell r="K14720" t="str">
            <v>00021231P.11</v>
          </cell>
        </row>
        <row r="14721">
          <cell r="K14721" t="str">
            <v>00021222P.11</v>
          </cell>
        </row>
        <row r="14722">
          <cell r="K14722" t="str">
            <v>00021221P.11</v>
          </cell>
        </row>
        <row r="14723">
          <cell r="K14723" t="str">
            <v>00021225P.11</v>
          </cell>
        </row>
        <row r="14724">
          <cell r="K14724" t="str">
            <v>00021210P.11</v>
          </cell>
        </row>
        <row r="14725">
          <cell r="K14725" t="str">
            <v>00021236P.11</v>
          </cell>
        </row>
        <row r="14726">
          <cell r="K14726" t="str">
            <v>00021233P.11</v>
          </cell>
        </row>
        <row r="14727">
          <cell r="K14727" t="str">
            <v>00021229P.11</v>
          </cell>
        </row>
        <row r="14728">
          <cell r="K14728" t="str">
            <v>00021235P.11</v>
          </cell>
        </row>
        <row r="14729">
          <cell r="K14729" t="str">
            <v>00021213P.11</v>
          </cell>
        </row>
        <row r="14730">
          <cell r="K14730" t="str">
            <v>00021221P.11</v>
          </cell>
        </row>
        <row r="14731">
          <cell r="K14731" t="str">
            <v>00021223P.11</v>
          </cell>
        </row>
        <row r="14732">
          <cell r="K14732" t="str">
            <v>00021228P.11</v>
          </cell>
        </row>
        <row r="14733">
          <cell r="K14733" t="str">
            <v>00021235P.11</v>
          </cell>
        </row>
        <row r="14734">
          <cell r="K14734" t="str">
            <v>00021233P.11</v>
          </cell>
        </row>
        <row r="14735">
          <cell r="K14735" t="str">
            <v>00021224P.11</v>
          </cell>
        </row>
        <row r="14736">
          <cell r="K14736" t="str">
            <v>00021211P.11</v>
          </cell>
        </row>
        <row r="14737">
          <cell r="K14737" t="str">
            <v>00021221P.11</v>
          </cell>
        </row>
        <row r="14738">
          <cell r="K14738" t="str">
            <v>00021213P.11</v>
          </cell>
        </row>
        <row r="14739">
          <cell r="K14739" t="str">
            <v>00021228P.11</v>
          </cell>
        </row>
        <row r="14740">
          <cell r="K14740" t="str">
            <v>00021232P.11</v>
          </cell>
        </row>
        <row r="14741">
          <cell r="K14741" t="str">
            <v>00021232P.11</v>
          </cell>
        </row>
        <row r="14742">
          <cell r="K14742" t="str">
            <v>00021216P.11</v>
          </cell>
        </row>
        <row r="14743">
          <cell r="K14743" t="str">
            <v>00021216P.11</v>
          </cell>
        </row>
        <row r="14744">
          <cell r="K14744" t="str">
            <v>00021223P.11</v>
          </cell>
        </row>
        <row r="14745">
          <cell r="K14745" t="str">
            <v>00021228P.11</v>
          </cell>
        </row>
        <row r="14746">
          <cell r="K14746" t="str">
            <v>00021227P.11</v>
          </cell>
        </row>
        <row r="14747">
          <cell r="K14747" t="str">
            <v>00021234P.11</v>
          </cell>
        </row>
        <row r="14748">
          <cell r="K14748" t="str">
            <v>00021235P.11</v>
          </cell>
        </row>
        <row r="14749">
          <cell r="K14749" t="str">
            <v>00021229P.11</v>
          </cell>
        </row>
        <row r="14750">
          <cell r="K14750" t="str">
            <v>00021216P.11</v>
          </cell>
        </row>
        <row r="14751">
          <cell r="K14751" t="str">
            <v>00021231P.11</v>
          </cell>
        </row>
        <row r="14752">
          <cell r="K14752" t="str">
            <v>00021225P.11</v>
          </cell>
        </row>
        <row r="14753">
          <cell r="K14753" t="str">
            <v>00021234P.11</v>
          </cell>
        </row>
        <row r="14754">
          <cell r="K14754" t="str">
            <v>00021230P.11</v>
          </cell>
        </row>
        <row r="14755">
          <cell r="K14755" t="str">
            <v>00021236P.11</v>
          </cell>
        </row>
        <row r="14756">
          <cell r="K14756" t="str">
            <v>00021234P.11</v>
          </cell>
        </row>
        <row r="14757">
          <cell r="K14757" t="str">
            <v>00021236P.11</v>
          </cell>
        </row>
        <row r="14758">
          <cell r="K14758" t="str">
            <v>00021221P.11</v>
          </cell>
        </row>
        <row r="14759">
          <cell r="K14759" t="str">
            <v>00021212P.11</v>
          </cell>
        </row>
        <row r="14760">
          <cell r="K14760" t="str">
            <v>00021225P.11</v>
          </cell>
        </row>
        <row r="14761">
          <cell r="K14761" t="str">
            <v>00021232P.11</v>
          </cell>
        </row>
        <row r="14762">
          <cell r="K14762" t="str">
            <v>00021231P.11</v>
          </cell>
        </row>
        <row r="14763">
          <cell r="K14763" t="str">
            <v>00021236P.11</v>
          </cell>
        </row>
        <row r="14764">
          <cell r="K14764" t="str">
            <v>00021234P.11</v>
          </cell>
        </row>
        <row r="14765">
          <cell r="K14765" t="str">
            <v>00021229P.11</v>
          </cell>
        </row>
        <row r="14766">
          <cell r="K14766" t="str">
            <v>00021229P.11</v>
          </cell>
        </row>
        <row r="14767">
          <cell r="K14767" t="str">
            <v>00021219P.11</v>
          </cell>
        </row>
        <row r="14768">
          <cell r="K14768" t="str">
            <v>00021235P.11</v>
          </cell>
        </row>
        <row r="14769">
          <cell r="K14769" t="str">
            <v>00021233P.11</v>
          </cell>
        </row>
        <row r="14770">
          <cell r="K14770" t="str">
            <v>00021212P.11</v>
          </cell>
        </row>
        <row r="14771">
          <cell r="K14771" t="str">
            <v>00021229P.11</v>
          </cell>
        </row>
        <row r="14772">
          <cell r="K14772" t="str">
            <v>00021218P.11</v>
          </cell>
        </row>
        <row r="14773">
          <cell r="K14773" t="str">
            <v>00021233P.11</v>
          </cell>
        </row>
        <row r="14774">
          <cell r="K14774" t="str">
            <v>00021229P.11</v>
          </cell>
        </row>
        <row r="14775">
          <cell r="K14775" t="str">
            <v>00021226P.11</v>
          </cell>
        </row>
        <row r="14776">
          <cell r="K14776" t="str">
            <v>00021210P.11</v>
          </cell>
        </row>
        <row r="14777">
          <cell r="K14777" t="str">
            <v>00021223P.11</v>
          </cell>
        </row>
        <row r="14778">
          <cell r="K14778" t="str">
            <v>00021230P.11</v>
          </cell>
        </row>
        <row r="14779">
          <cell r="K14779" t="str">
            <v>00021227P.11</v>
          </cell>
        </row>
        <row r="14780">
          <cell r="K14780" t="str">
            <v>00021233P.11</v>
          </cell>
        </row>
        <row r="14781">
          <cell r="K14781" t="str">
            <v>00021231P.11</v>
          </cell>
        </row>
        <row r="14782">
          <cell r="K14782" t="str">
            <v>00021232P.11</v>
          </cell>
        </row>
        <row r="14783">
          <cell r="K14783" t="str">
            <v>00021229P.11</v>
          </cell>
        </row>
        <row r="14784">
          <cell r="K14784" t="str">
            <v>00021225P.11</v>
          </cell>
        </row>
        <row r="14785">
          <cell r="K14785" t="str">
            <v>00021210P.11</v>
          </cell>
        </row>
        <row r="14786">
          <cell r="K14786" t="str">
            <v>00021236P.11</v>
          </cell>
        </row>
        <row r="14787">
          <cell r="K14787" t="str">
            <v>00021234P.11</v>
          </cell>
        </row>
        <row r="14788">
          <cell r="K14788" t="str">
            <v>00021236P.11</v>
          </cell>
        </row>
        <row r="14789">
          <cell r="K14789" t="str">
            <v>00021213P.11</v>
          </cell>
        </row>
        <row r="14790">
          <cell r="K14790" t="str">
            <v>00021222P.11</v>
          </cell>
        </row>
        <row r="14791">
          <cell r="K14791" t="str">
            <v>00021226P.11</v>
          </cell>
        </row>
        <row r="14792">
          <cell r="K14792" t="str">
            <v>00021216P.11</v>
          </cell>
        </row>
        <row r="14793">
          <cell r="K14793" t="str">
            <v>00021229P.11</v>
          </cell>
        </row>
        <row r="14794">
          <cell r="K14794" t="str">
            <v>00021233P.11</v>
          </cell>
        </row>
        <row r="14795">
          <cell r="K14795" t="str">
            <v>00021214P.11</v>
          </cell>
        </row>
        <row r="14796">
          <cell r="K14796" t="str">
            <v>00021227P.11</v>
          </cell>
        </row>
        <row r="14797">
          <cell r="K14797" t="str">
            <v>00021225P.11</v>
          </cell>
        </row>
        <row r="14798">
          <cell r="K14798" t="str">
            <v>00021223P.11</v>
          </cell>
        </row>
        <row r="14799">
          <cell r="K14799" t="str">
            <v>00021231P.11</v>
          </cell>
        </row>
        <row r="14800">
          <cell r="K14800" t="str">
            <v>00021220P.11</v>
          </cell>
        </row>
        <row r="14801">
          <cell r="K14801" t="str">
            <v>00021213P.11</v>
          </cell>
        </row>
        <row r="14802">
          <cell r="K14802" t="str">
            <v>00021222P.11</v>
          </cell>
        </row>
        <row r="14803">
          <cell r="K14803" t="str">
            <v>00021229P.11</v>
          </cell>
        </row>
        <row r="14804">
          <cell r="K14804" t="str">
            <v>00021236P.11</v>
          </cell>
        </row>
        <row r="14805">
          <cell r="K14805" t="str">
            <v>00021220P.11</v>
          </cell>
        </row>
        <row r="14806">
          <cell r="K14806" t="str">
            <v>00021229P.11</v>
          </cell>
        </row>
        <row r="14807">
          <cell r="K14807" t="str">
            <v>00021233P.11</v>
          </cell>
        </row>
        <row r="14808">
          <cell r="K14808" t="str">
            <v>00021233P.11</v>
          </cell>
        </row>
        <row r="14809">
          <cell r="K14809" t="str">
            <v>00021229P.11</v>
          </cell>
        </row>
        <row r="14810">
          <cell r="K14810" t="str">
            <v>00021235P.11</v>
          </cell>
        </row>
        <row r="14811">
          <cell r="K14811" t="str">
            <v>00021224P.11</v>
          </cell>
        </row>
        <row r="14812">
          <cell r="K14812" t="str">
            <v>00021234P.11</v>
          </cell>
        </row>
        <row r="14813">
          <cell r="K14813" t="str">
            <v>00021223P.11</v>
          </cell>
        </row>
        <row r="14814">
          <cell r="K14814" t="str">
            <v>00021223P.11</v>
          </cell>
        </row>
        <row r="14815">
          <cell r="K14815" t="str">
            <v>00021213P.11</v>
          </cell>
        </row>
        <row r="14816">
          <cell r="K14816" t="str">
            <v>00021232P.11</v>
          </cell>
        </row>
        <row r="14817">
          <cell r="K14817" t="str">
            <v>00021231P.11</v>
          </cell>
        </row>
        <row r="14818">
          <cell r="K14818" t="str">
            <v>00021217P.11</v>
          </cell>
        </row>
        <row r="14819">
          <cell r="K14819" t="str">
            <v>00021229P.11</v>
          </cell>
        </row>
        <row r="14820">
          <cell r="K14820" t="str">
            <v>00021217P.11</v>
          </cell>
        </row>
        <row r="14821">
          <cell r="K14821" t="str">
            <v>00021235P.11</v>
          </cell>
        </row>
        <row r="14822">
          <cell r="K14822" t="str">
            <v>00021210P.11</v>
          </cell>
        </row>
        <row r="14823">
          <cell r="K14823" t="str">
            <v>00021233P.11</v>
          </cell>
        </row>
        <row r="14824">
          <cell r="K14824" t="str">
            <v>00021229P.11</v>
          </cell>
        </row>
        <row r="14825">
          <cell r="K14825" t="str">
            <v>00021210P.11</v>
          </cell>
        </row>
        <row r="14826">
          <cell r="K14826" t="str">
            <v>00021231P.11</v>
          </cell>
        </row>
        <row r="14827">
          <cell r="K14827" t="str">
            <v>00021229P.11</v>
          </cell>
        </row>
        <row r="14828">
          <cell r="K14828" t="str">
            <v>00021210P.11</v>
          </cell>
        </row>
        <row r="14829">
          <cell r="K14829" t="str">
            <v>00021228P.11</v>
          </cell>
        </row>
        <row r="14830">
          <cell r="K14830" t="str">
            <v>00021224P.11</v>
          </cell>
        </row>
        <row r="14831">
          <cell r="K14831" t="str">
            <v>00021234P.11</v>
          </cell>
        </row>
        <row r="14832">
          <cell r="K14832" t="str">
            <v>00021231P.11</v>
          </cell>
        </row>
        <row r="14833">
          <cell r="K14833" t="str">
            <v>00021233P.11</v>
          </cell>
        </row>
        <row r="14834">
          <cell r="K14834" t="str">
            <v>00021221P.11</v>
          </cell>
        </row>
        <row r="14835">
          <cell r="K14835" t="str">
            <v>00021225P.11</v>
          </cell>
        </row>
        <row r="14836">
          <cell r="K14836" t="str">
            <v>00021228P.11</v>
          </cell>
        </row>
        <row r="14837">
          <cell r="K14837" t="str">
            <v>00021214P.11</v>
          </cell>
        </row>
        <row r="14838">
          <cell r="K14838" t="str">
            <v>00021235P.11</v>
          </cell>
        </row>
        <row r="14839">
          <cell r="K14839" t="str">
            <v>00021232P.11</v>
          </cell>
        </row>
        <row r="14840">
          <cell r="K14840" t="str">
            <v>00021228P.11</v>
          </cell>
        </row>
        <row r="14841">
          <cell r="K14841" t="str">
            <v>00021233P.11</v>
          </cell>
        </row>
        <row r="14842">
          <cell r="K14842" t="str">
            <v>00021233P.11</v>
          </cell>
        </row>
        <row r="14843">
          <cell r="K14843" t="str">
            <v>00021211P.11</v>
          </cell>
        </row>
        <row r="14844">
          <cell r="K14844" t="str">
            <v>00021231P.11</v>
          </cell>
        </row>
        <row r="14845">
          <cell r="K14845" t="str">
            <v>00021236P.11</v>
          </cell>
        </row>
        <row r="14846">
          <cell r="K14846" t="str">
            <v>00021213P.11</v>
          </cell>
        </row>
        <row r="14847">
          <cell r="K14847" t="str">
            <v>00021233P.11</v>
          </cell>
        </row>
        <row r="14848">
          <cell r="K14848" t="str">
            <v>00021228P.11</v>
          </cell>
        </row>
        <row r="14849">
          <cell r="K14849" t="str">
            <v>00021221P.11</v>
          </cell>
        </row>
        <row r="14850">
          <cell r="K14850" t="str">
            <v>00021223P.11</v>
          </cell>
        </row>
        <row r="14851">
          <cell r="K14851" t="str">
            <v>00021228P.11</v>
          </cell>
        </row>
        <row r="14852">
          <cell r="K14852" t="str">
            <v>00021232P.11</v>
          </cell>
        </row>
        <row r="14853">
          <cell r="K14853" t="str">
            <v>00021212P.11</v>
          </cell>
        </row>
        <row r="14854">
          <cell r="K14854" t="str">
            <v>00021233P.11</v>
          </cell>
        </row>
        <row r="14855">
          <cell r="K14855" t="str">
            <v>00021218P.11</v>
          </cell>
        </row>
        <row r="14856">
          <cell r="K14856" t="str">
            <v>00021229P.11</v>
          </cell>
        </row>
        <row r="14857">
          <cell r="K14857" t="str">
            <v>00021222P.11</v>
          </cell>
        </row>
        <row r="14858">
          <cell r="K14858" t="str">
            <v>00021214P.11</v>
          </cell>
        </row>
        <row r="14859">
          <cell r="K14859" t="str">
            <v>00021229P.11</v>
          </cell>
        </row>
        <row r="14860">
          <cell r="K14860" t="str">
            <v>00021210P.11</v>
          </cell>
        </row>
        <row r="14861">
          <cell r="K14861" t="str">
            <v>00021228P.11</v>
          </cell>
        </row>
        <row r="14862">
          <cell r="K14862" t="str">
            <v>00021222P.11</v>
          </cell>
        </row>
        <row r="14863">
          <cell r="K14863" t="str">
            <v>00021231P.11</v>
          </cell>
        </row>
        <row r="14864">
          <cell r="K14864" t="str">
            <v>00021231P.11</v>
          </cell>
        </row>
        <row r="14865">
          <cell r="K14865" t="str">
            <v>00021210P.11</v>
          </cell>
        </row>
        <row r="14866">
          <cell r="K14866" t="str">
            <v>00021228P.11</v>
          </cell>
        </row>
        <row r="14867">
          <cell r="K14867" t="str">
            <v>00021226P.11</v>
          </cell>
        </row>
        <row r="14868">
          <cell r="K14868" t="str">
            <v>00021229P.11</v>
          </cell>
        </row>
        <row r="14869">
          <cell r="K14869" t="str">
            <v>00021228P.11</v>
          </cell>
        </row>
        <row r="14870">
          <cell r="K14870" t="str">
            <v>00021228P.11</v>
          </cell>
        </row>
        <row r="14871">
          <cell r="K14871" t="str">
            <v>00021232P.11</v>
          </cell>
        </row>
        <row r="14872">
          <cell r="K14872" t="str">
            <v>00021236P.11</v>
          </cell>
        </row>
        <row r="14873">
          <cell r="K14873" t="str">
            <v>00021233P.11</v>
          </cell>
        </row>
        <row r="14874">
          <cell r="K14874" t="str">
            <v>00021228P.11</v>
          </cell>
        </row>
        <row r="14875">
          <cell r="K14875" t="str">
            <v>00021218P.11</v>
          </cell>
        </row>
        <row r="14876">
          <cell r="K14876" t="str">
            <v>00021226P.11</v>
          </cell>
        </row>
        <row r="14877">
          <cell r="K14877" t="str">
            <v>00021236P.11</v>
          </cell>
        </row>
        <row r="14878">
          <cell r="K14878" t="str">
            <v>00021227P.11</v>
          </cell>
        </row>
        <row r="14879">
          <cell r="K14879" t="str">
            <v>00021214P.11</v>
          </cell>
        </row>
        <row r="14880">
          <cell r="K14880" t="str">
            <v>00021236P.11</v>
          </cell>
        </row>
        <row r="14881">
          <cell r="K14881" t="str">
            <v>00021215P.11</v>
          </cell>
        </row>
        <row r="14882">
          <cell r="K14882" t="str">
            <v>00021232P.11</v>
          </cell>
        </row>
        <row r="14883">
          <cell r="K14883" t="str">
            <v>00021233P.11</v>
          </cell>
        </row>
        <row r="14884">
          <cell r="K14884" t="str">
            <v>00021230P.11</v>
          </cell>
        </row>
        <row r="14885">
          <cell r="K14885" t="str">
            <v>00021233P.11</v>
          </cell>
        </row>
        <row r="14886">
          <cell r="K14886" t="str">
            <v>00021223P.11</v>
          </cell>
        </row>
        <row r="14887">
          <cell r="K14887" t="str">
            <v>00021223P.11</v>
          </cell>
        </row>
        <row r="14888">
          <cell r="K14888" t="str">
            <v>00021222P.11</v>
          </cell>
        </row>
        <row r="14889">
          <cell r="K14889" t="str">
            <v>00021230P.11</v>
          </cell>
        </row>
        <row r="14890">
          <cell r="K14890" t="str">
            <v>00021229P.11</v>
          </cell>
        </row>
        <row r="14891">
          <cell r="K14891" t="str">
            <v>00021224P.11</v>
          </cell>
        </row>
        <row r="14892">
          <cell r="K14892" t="str">
            <v>00021232P.11</v>
          </cell>
        </row>
        <row r="14893">
          <cell r="K14893" t="str">
            <v>00021210P.11</v>
          </cell>
        </row>
        <row r="14894">
          <cell r="K14894" t="str">
            <v>00021212P.11</v>
          </cell>
        </row>
        <row r="14895">
          <cell r="K14895" t="str">
            <v>00021232P.11</v>
          </cell>
        </row>
        <row r="14896">
          <cell r="K14896" t="str">
            <v>00021213P.11</v>
          </cell>
        </row>
        <row r="14897">
          <cell r="K14897" t="str">
            <v>00021232P.11</v>
          </cell>
        </row>
        <row r="14898">
          <cell r="K14898" t="str">
            <v>00021217P.11</v>
          </cell>
        </row>
        <row r="14899">
          <cell r="K14899" t="str">
            <v>00021214P.11</v>
          </cell>
        </row>
        <row r="14900">
          <cell r="K14900" t="str">
            <v>00021230P.11</v>
          </cell>
        </row>
        <row r="14901">
          <cell r="K14901" t="str">
            <v>00021220P.11</v>
          </cell>
        </row>
        <row r="14902">
          <cell r="K14902" t="str">
            <v>00021222P.11</v>
          </cell>
        </row>
        <row r="14903">
          <cell r="K14903" t="str">
            <v>00021230P.11</v>
          </cell>
        </row>
        <row r="14904">
          <cell r="K14904" t="str">
            <v>00021235P.11</v>
          </cell>
        </row>
        <row r="14905">
          <cell r="K14905" t="str">
            <v>00021233P.11</v>
          </cell>
        </row>
        <row r="14906">
          <cell r="K14906" t="str">
            <v>00021234P.11</v>
          </cell>
        </row>
        <row r="14907">
          <cell r="K14907" t="str">
            <v>00021228P.11</v>
          </cell>
        </row>
        <row r="14908">
          <cell r="K14908" t="str">
            <v>00021228P.11</v>
          </cell>
        </row>
        <row r="14909">
          <cell r="K14909" t="str">
            <v>00021213P.11</v>
          </cell>
        </row>
        <row r="14910">
          <cell r="K14910" t="str">
            <v>00021212P.11</v>
          </cell>
        </row>
        <row r="14911">
          <cell r="K14911" t="str">
            <v>00021234P.11</v>
          </cell>
        </row>
        <row r="14912">
          <cell r="K14912" t="str">
            <v>00021218P.11</v>
          </cell>
        </row>
        <row r="14913">
          <cell r="K14913" t="str">
            <v>00021251P.11</v>
          </cell>
        </row>
        <row r="14914">
          <cell r="K14914" t="str">
            <v>00021210P.11</v>
          </cell>
        </row>
        <row r="14915">
          <cell r="K14915" t="str">
            <v>00021210P.11</v>
          </cell>
        </row>
        <row r="14916">
          <cell r="K14916" t="str">
            <v>00021210P.11</v>
          </cell>
        </row>
        <row r="14917">
          <cell r="K14917" t="str">
            <v>00021210P.11</v>
          </cell>
        </row>
        <row r="14918">
          <cell r="K14918" t="str">
            <v>00021212P.11</v>
          </cell>
        </row>
        <row r="14919">
          <cell r="K14919" t="str">
            <v>00021213P.11</v>
          </cell>
        </row>
        <row r="14920">
          <cell r="K14920" t="str">
            <v>00021213P.11</v>
          </cell>
        </row>
        <row r="14921">
          <cell r="K14921" t="str">
            <v>00021221P.11</v>
          </cell>
        </row>
        <row r="14922">
          <cell r="K14922" t="str">
            <v>00021222P.11</v>
          </cell>
        </row>
        <row r="14923">
          <cell r="K14923" t="str">
            <v>00021222P.11</v>
          </cell>
        </row>
        <row r="14924">
          <cell r="K14924" t="str">
            <v>00021223P.11</v>
          </cell>
        </row>
        <row r="14925">
          <cell r="K14925" t="str">
            <v>00021223P.11</v>
          </cell>
        </row>
        <row r="14926">
          <cell r="K14926" t="str">
            <v>00021226P.11</v>
          </cell>
        </row>
        <row r="14927">
          <cell r="K14927" t="str">
            <v>00021228P.11</v>
          </cell>
        </row>
        <row r="14928">
          <cell r="K14928" t="str">
            <v>00021228P.11</v>
          </cell>
        </row>
        <row r="14929">
          <cell r="K14929" t="str">
            <v>00021228P.11</v>
          </cell>
        </row>
        <row r="14930">
          <cell r="K14930" t="str">
            <v>00021228P.11</v>
          </cell>
        </row>
        <row r="14931">
          <cell r="K14931" t="str">
            <v>00021228P.11</v>
          </cell>
        </row>
        <row r="14932">
          <cell r="K14932" t="str">
            <v>00021228P.11</v>
          </cell>
        </row>
        <row r="14933">
          <cell r="K14933" t="str">
            <v>00021228P.11</v>
          </cell>
        </row>
        <row r="14934">
          <cell r="K14934" t="str">
            <v>00021233P.11</v>
          </cell>
        </row>
        <row r="14935">
          <cell r="K14935" t="str">
            <v>00021233P.11</v>
          </cell>
        </row>
        <row r="14936">
          <cell r="K14936" t="str">
            <v>00021211P.11</v>
          </cell>
        </row>
        <row r="14937">
          <cell r="K14937" t="str">
            <v>00021216P.11</v>
          </cell>
        </row>
        <row r="14938">
          <cell r="K14938" t="str">
            <v>00021216P.11</v>
          </cell>
        </row>
        <row r="14939">
          <cell r="K14939" t="str">
            <v>00021217P.11</v>
          </cell>
        </row>
        <row r="14940">
          <cell r="K14940" t="str">
            <v>00021217P.11</v>
          </cell>
        </row>
        <row r="14941">
          <cell r="K14941" t="str">
            <v>00021217P.11</v>
          </cell>
        </row>
        <row r="14942">
          <cell r="K14942" t="str">
            <v>00021220P.11</v>
          </cell>
        </row>
        <row r="14943">
          <cell r="K14943" t="str">
            <v>00021220P.11</v>
          </cell>
        </row>
        <row r="14944">
          <cell r="K14944" t="str">
            <v>00021222P.11</v>
          </cell>
        </row>
        <row r="14945">
          <cell r="K14945" t="str">
            <v>00021222P.11</v>
          </cell>
        </row>
        <row r="14946">
          <cell r="K14946" t="str">
            <v>00021222P.11</v>
          </cell>
        </row>
        <row r="14947">
          <cell r="K14947" t="str">
            <v>00021222P.11</v>
          </cell>
        </row>
        <row r="14948">
          <cell r="K14948" t="str">
            <v>00021225P.11</v>
          </cell>
        </row>
        <row r="14949">
          <cell r="K14949" t="str">
            <v>00021225P.11</v>
          </cell>
        </row>
        <row r="14950">
          <cell r="K14950" t="str">
            <v>00021225P.11</v>
          </cell>
        </row>
        <row r="14951">
          <cell r="K14951" t="str">
            <v>00021228P.11</v>
          </cell>
        </row>
        <row r="14952">
          <cell r="K14952" t="str">
            <v>00021228P.11</v>
          </cell>
        </row>
        <row r="14953">
          <cell r="K14953" t="str">
            <v>00021228P.11</v>
          </cell>
        </row>
        <row r="14954">
          <cell r="K14954" t="str">
            <v>00021228P.11</v>
          </cell>
        </row>
        <row r="14955">
          <cell r="K14955" t="str">
            <v>00021228P.11</v>
          </cell>
        </row>
        <row r="14956">
          <cell r="K14956" t="str">
            <v>00021228P.11</v>
          </cell>
        </row>
        <row r="14957">
          <cell r="K14957" t="str">
            <v>00021229P.11</v>
          </cell>
        </row>
        <row r="14958">
          <cell r="K14958" t="str">
            <v>00021229P.11</v>
          </cell>
        </row>
        <row r="14959">
          <cell r="K14959" t="str">
            <v>00021229P.11</v>
          </cell>
        </row>
        <row r="14960">
          <cell r="K14960" t="str">
            <v>00021229P.11</v>
          </cell>
        </row>
        <row r="14961">
          <cell r="K14961" t="str">
            <v>00021230P.11</v>
          </cell>
        </row>
        <row r="14962">
          <cell r="K14962" t="str">
            <v>00021230P.11</v>
          </cell>
        </row>
        <row r="14963">
          <cell r="K14963" t="str">
            <v>00021230P.11</v>
          </cell>
        </row>
        <row r="14964">
          <cell r="K14964" t="str">
            <v>00021231P.11</v>
          </cell>
        </row>
        <row r="14965">
          <cell r="K14965" t="str">
            <v>00021231P.11</v>
          </cell>
        </row>
        <row r="14966">
          <cell r="K14966" t="str">
            <v>00021231P.11</v>
          </cell>
        </row>
        <row r="14967">
          <cell r="K14967" t="str">
            <v>00021231P.11</v>
          </cell>
        </row>
        <row r="14968">
          <cell r="K14968" t="str">
            <v>00021231P.11</v>
          </cell>
        </row>
        <row r="14969">
          <cell r="K14969" t="str">
            <v>00021231P.11</v>
          </cell>
        </row>
        <row r="14970">
          <cell r="K14970" t="str">
            <v>00021231P.11</v>
          </cell>
        </row>
        <row r="14971">
          <cell r="K14971" t="str">
            <v>00021231P.11</v>
          </cell>
        </row>
        <row r="14972">
          <cell r="K14972" t="str">
            <v>00021231P.11</v>
          </cell>
        </row>
        <row r="14973">
          <cell r="K14973" t="str">
            <v>00021235P.11</v>
          </cell>
        </row>
        <row r="14974">
          <cell r="K14974" t="str">
            <v>00021235P.11</v>
          </cell>
        </row>
        <row r="14975">
          <cell r="K14975" t="str">
            <v>00021253P.11</v>
          </cell>
        </row>
        <row r="14976">
          <cell r="K14976" t="str">
            <v>00021243P.11</v>
          </cell>
        </row>
        <row r="14977">
          <cell r="K14977" t="str">
            <v>00021243P.11</v>
          </cell>
        </row>
        <row r="14978">
          <cell r="K14978" t="str">
            <v>00021250P.11</v>
          </cell>
        </row>
        <row r="14979">
          <cell r="K14979" t="str">
            <v>00021210P.11</v>
          </cell>
        </row>
        <row r="14980">
          <cell r="K14980" t="str">
            <v>00021210P.11</v>
          </cell>
        </row>
        <row r="14981">
          <cell r="K14981" t="str">
            <v>00021210P.11</v>
          </cell>
        </row>
        <row r="14982">
          <cell r="K14982" t="str">
            <v>00021211P.11</v>
          </cell>
        </row>
        <row r="14983">
          <cell r="K14983" t="str">
            <v>00021212P.11</v>
          </cell>
        </row>
        <row r="14984">
          <cell r="K14984" t="str">
            <v>00021212P.11</v>
          </cell>
        </row>
        <row r="14985">
          <cell r="K14985" t="str">
            <v>00021213P.11</v>
          </cell>
        </row>
        <row r="14986">
          <cell r="K14986" t="str">
            <v>00021213P.11</v>
          </cell>
        </row>
        <row r="14987">
          <cell r="K14987" t="str">
            <v>00021213P.11</v>
          </cell>
        </row>
        <row r="14988">
          <cell r="K14988" t="str">
            <v>00021213P.11</v>
          </cell>
        </row>
        <row r="14989">
          <cell r="K14989" t="str">
            <v>00021213P.11</v>
          </cell>
        </row>
        <row r="14990">
          <cell r="K14990" t="str">
            <v>00021213P.11</v>
          </cell>
        </row>
        <row r="14991">
          <cell r="K14991" t="str">
            <v>00021215P.11</v>
          </cell>
        </row>
        <row r="14992">
          <cell r="K14992" t="str">
            <v>00021215P.11</v>
          </cell>
        </row>
        <row r="14993">
          <cell r="K14993" t="str">
            <v>00021215P.11</v>
          </cell>
        </row>
        <row r="14994">
          <cell r="K14994" t="str">
            <v>00021216P.11</v>
          </cell>
        </row>
        <row r="14995">
          <cell r="K14995" t="str">
            <v>00021217P.11</v>
          </cell>
        </row>
        <row r="14996">
          <cell r="K14996" t="str">
            <v>00021218P.11</v>
          </cell>
        </row>
        <row r="14997">
          <cell r="K14997" t="str">
            <v>00021218P.11</v>
          </cell>
        </row>
        <row r="14998">
          <cell r="K14998" t="str">
            <v>00021220P.11</v>
          </cell>
        </row>
        <row r="14999">
          <cell r="K14999" t="str">
            <v>00021220P.11</v>
          </cell>
        </row>
        <row r="15000">
          <cell r="K15000" t="str">
            <v>00021220P.11</v>
          </cell>
        </row>
        <row r="15001">
          <cell r="K15001" t="str">
            <v>00021221P.11</v>
          </cell>
        </row>
        <row r="15002">
          <cell r="K15002" t="str">
            <v>00021221P.11</v>
          </cell>
        </row>
        <row r="15003">
          <cell r="K15003" t="str">
            <v>00021221P.11</v>
          </cell>
        </row>
        <row r="15004">
          <cell r="K15004" t="str">
            <v>00021221P.11</v>
          </cell>
        </row>
        <row r="15005">
          <cell r="K15005" t="str">
            <v>00021221P.11</v>
          </cell>
        </row>
        <row r="15006">
          <cell r="K15006" t="str">
            <v>00021221P.11</v>
          </cell>
        </row>
        <row r="15007">
          <cell r="K15007" t="str">
            <v>00021221P.11</v>
          </cell>
        </row>
        <row r="15008">
          <cell r="K15008" t="str">
            <v>00021221P.11</v>
          </cell>
        </row>
        <row r="15009">
          <cell r="K15009" t="str">
            <v>00021222P.11</v>
          </cell>
        </row>
        <row r="15010">
          <cell r="K15010" t="str">
            <v>00021222P.11</v>
          </cell>
        </row>
        <row r="15011">
          <cell r="K15011" t="str">
            <v>00021222P.11</v>
          </cell>
        </row>
        <row r="15012">
          <cell r="K15012" t="str">
            <v>00021222P.11</v>
          </cell>
        </row>
        <row r="15013">
          <cell r="K15013" t="str">
            <v>00021222P.11</v>
          </cell>
        </row>
        <row r="15014">
          <cell r="K15014" t="str">
            <v>00021222P.11</v>
          </cell>
        </row>
        <row r="15015">
          <cell r="K15015" t="str">
            <v>00021222P.11</v>
          </cell>
        </row>
        <row r="15016">
          <cell r="K15016" t="str">
            <v>00021223P.11</v>
          </cell>
        </row>
        <row r="15017">
          <cell r="K15017" t="str">
            <v>00021223P.11</v>
          </cell>
        </row>
        <row r="15018">
          <cell r="K15018" t="str">
            <v>00021225P.11</v>
          </cell>
        </row>
        <row r="15019">
          <cell r="K15019" t="str">
            <v>00021225P.11</v>
          </cell>
        </row>
        <row r="15020">
          <cell r="K15020" t="str">
            <v>00021225P.11</v>
          </cell>
        </row>
        <row r="15021">
          <cell r="K15021" t="str">
            <v>00021225P.11</v>
          </cell>
        </row>
        <row r="15022">
          <cell r="K15022" t="str">
            <v>00021226P.11</v>
          </cell>
        </row>
        <row r="15023">
          <cell r="K15023" t="str">
            <v>00021226P.11</v>
          </cell>
        </row>
        <row r="15024">
          <cell r="K15024" t="str">
            <v>00021226P.11</v>
          </cell>
        </row>
        <row r="15025">
          <cell r="K15025" t="str">
            <v>00021226P.11</v>
          </cell>
        </row>
        <row r="15026">
          <cell r="K15026" t="str">
            <v>00021226P.11</v>
          </cell>
        </row>
        <row r="15027">
          <cell r="K15027" t="str">
            <v>00021227P.11</v>
          </cell>
        </row>
        <row r="15028">
          <cell r="K15028" t="str">
            <v>00021227P.11</v>
          </cell>
        </row>
        <row r="15029">
          <cell r="K15029" t="str">
            <v>00021227P.11</v>
          </cell>
        </row>
        <row r="15030">
          <cell r="K15030" t="str">
            <v>00021228P.11</v>
          </cell>
        </row>
        <row r="15031">
          <cell r="K15031" t="str">
            <v>00021228P.11</v>
          </cell>
        </row>
        <row r="15032">
          <cell r="K15032" t="str">
            <v>00021228P.11</v>
          </cell>
        </row>
        <row r="15033">
          <cell r="K15033" t="str">
            <v>00021228P.11</v>
          </cell>
        </row>
        <row r="15034">
          <cell r="K15034" t="str">
            <v>00021228P.11</v>
          </cell>
        </row>
        <row r="15035">
          <cell r="K15035" t="str">
            <v>00021228P.11</v>
          </cell>
        </row>
        <row r="15036">
          <cell r="K15036" t="str">
            <v>00021228P.11</v>
          </cell>
        </row>
        <row r="15037">
          <cell r="K15037" t="str">
            <v>00021228P.11</v>
          </cell>
        </row>
        <row r="15038">
          <cell r="K15038" t="str">
            <v>00021228P.11</v>
          </cell>
        </row>
        <row r="15039">
          <cell r="K15039" t="str">
            <v>00021228P.11</v>
          </cell>
        </row>
        <row r="15040">
          <cell r="K15040" t="str">
            <v>00021228P.11</v>
          </cell>
        </row>
        <row r="15041">
          <cell r="K15041" t="str">
            <v>00021228P.11</v>
          </cell>
        </row>
        <row r="15042">
          <cell r="K15042" t="str">
            <v>00021228P.11</v>
          </cell>
        </row>
        <row r="15043">
          <cell r="K15043" t="str">
            <v>00021229P.11</v>
          </cell>
        </row>
        <row r="15044">
          <cell r="K15044" t="str">
            <v>00021229P.11</v>
          </cell>
        </row>
        <row r="15045">
          <cell r="K15045" t="str">
            <v>00021229P.11</v>
          </cell>
        </row>
        <row r="15046">
          <cell r="K15046" t="str">
            <v>00021229P.11</v>
          </cell>
        </row>
        <row r="15047">
          <cell r="K15047" t="str">
            <v>00021229P.11</v>
          </cell>
        </row>
        <row r="15048">
          <cell r="K15048" t="str">
            <v>00021229P.11</v>
          </cell>
        </row>
        <row r="15049">
          <cell r="K15049" t="str">
            <v>00021229P.11</v>
          </cell>
        </row>
        <row r="15050">
          <cell r="K15050" t="str">
            <v>00021229P.11</v>
          </cell>
        </row>
        <row r="15051">
          <cell r="K15051" t="str">
            <v>00021230P.11</v>
          </cell>
        </row>
        <row r="15052">
          <cell r="K15052" t="str">
            <v>00021230P.11</v>
          </cell>
        </row>
        <row r="15053">
          <cell r="K15053" t="str">
            <v>00021230P.11</v>
          </cell>
        </row>
        <row r="15054">
          <cell r="K15054" t="str">
            <v>00021231P.11</v>
          </cell>
        </row>
        <row r="15055">
          <cell r="K15055" t="str">
            <v>00021231P.11</v>
          </cell>
        </row>
        <row r="15056">
          <cell r="K15056" t="str">
            <v>00021231P.11</v>
          </cell>
        </row>
        <row r="15057">
          <cell r="K15057" t="str">
            <v>00021231P.11</v>
          </cell>
        </row>
        <row r="15058">
          <cell r="K15058" t="str">
            <v>00021231P.11</v>
          </cell>
        </row>
        <row r="15059">
          <cell r="K15059" t="str">
            <v>00021231P.11</v>
          </cell>
        </row>
        <row r="15060">
          <cell r="K15060" t="str">
            <v>00021231P.11</v>
          </cell>
        </row>
        <row r="15061">
          <cell r="K15061" t="str">
            <v>00021231P.11</v>
          </cell>
        </row>
        <row r="15062">
          <cell r="K15062" t="str">
            <v>00021232P.11</v>
          </cell>
        </row>
        <row r="15063">
          <cell r="K15063" t="str">
            <v>00021232P.11</v>
          </cell>
        </row>
        <row r="15064">
          <cell r="K15064" t="str">
            <v>00021232P.11</v>
          </cell>
        </row>
        <row r="15065">
          <cell r="K15065" t="str">
            <v>00021232P.11</v>
          </cell>
        </row>
        <row r="15066">
          <cell r="K15066" t="str">
            <v>00021232P.11</v>
          </cell>
        </row>
        <row r="15067">
          <cell r="K15067" t="str">
            <v>00021232P.11</v>
          </cell>
        </row>
        <row r="15068">
          <cell r="K15068" t="str">
            <v>00021232P.11</v>
          </cell>
        </row>
        <row r="15069">
          <cell r="K15069" t="str">
            <v>00021232P.11</v>
          </cell>
        </row>
        <row r="15070">
          <cell r="K15070" t="str">
            <v>00021232P.11</v>
          </cell>
        </row>
        <row r="15071">
          <cell r="K15071" t="str">
            <v>00021232P.11</v>
          </cell>
        </row>
        <row r="15072">
          <cell r="K15072" t="str">
            <v>00021233P.11</v>
          </cell>
        </row>
        <row r="15073">
          <cell r="K15073" t="str">
            <v>00021233P.11</v>
          </cell>
        </row>
        <row r="15074">
          <cell r="K15074" t="str">
            <v>00021233P.11</v>
          </cell>
        </row>
        <row r="15075">
          <cell r="K15075" t="str">
            <v>00021233P.11</v>
          </cell>
        </row>
        <row r="15076">
          <cell r="K15076" t="str">
            <v>00021234P.11</v>
          </cell>
        </row>
        <row r="15077">
          <cell r="K15077" t="str">
            <v>00021234P.11</v>
          </cell>
        </row>
        <row r="15078">
          <cell r="K15078" t="str">
            <v>00021234P.11</v>
          </cell>
        </row>
        <row r="15079">
          <cell r="K15079" t="str">
            <v>00021235P.11</v>
          </cell>
        </row>
        <row r="15080">
          <cell r="K15080" t="str">
            <v>00021235P.11</v>
          </cell>
        </row>
        <row r="15081">
          <cell r="K15081" t="str">
            <v>00021235P.11</v>
          </cell>
        </row>
        <row r="15082">
          <cell r="K15082" t="str">
            <v>00021235P.11</v>
          </cell>
        </row>
        <row r="15083">
          <cell r="K15083" t="str">
            <v>00021235P.11</v>
          </cell>
        </row>
        <row r="15084">
          <cell r="K15084" t="str">
            <v>00021236P.11</v>
          </cell>
        </row>
        <row r="15085">
          <cell r="K15085" t="str">
            <v>00021236P.11</v>
          </cell>
        </row>
        <row r="15086">
          <cell r="K15086" t="str">
            <v>00021236P.11</v>
          </cell>
        </row>
        <row r="15087">
          <cell r="K15087" t="str">
            <v>00021236P.11</v>
          </cell>
        </row>
        <row r="15088">
          <cell r="K15088" t="str">
            <v>00021236P.11</v>
          </cell>
        </row>
        <row r="15089">
          <cell r="K15089" t="str">
            <v>00021236P.11</v>
          </cell>
        </row>
        <row r="15090">
          <cell r="K15090" t="str">
            <v>00021236P.11</v>
          </cell>
        </row>
        <row r="15091">
          <cell r="K15091" t="str">
            <v>00021236P.11</v>
          </cell>
        </row>
        <row r="15092">
          <cell r="K15092" t="str">
            <v>00021242P.11</v>
          </cell>
        </row>
        <row r="15093">
          <cell r="K15093" t="str">
            <v>00021206P.11</v>
          </cell>
        </row>
        <row r="15094">
          <cell r="K15094" t="str">
            <v>00021206P.11</v>
          </cell>
        </row>
        <row r="15095">
          <cell r="K15095" t="str">
            <v>00021214P.11</v>
          </cell>
        </row>
        <row r="15096">
          <cell r="K15096" t="str">
            <v>00021228P.11</v>
          </cell>
        </row>
        <row r="15097">
          <cell r="K15097" t="str">
            <v>00021228P.11</v>
          </cell>
        </row>
        <row r="15098">
          <cell r="K15098" t="str">
            <v>00021228P.11</v>
          </cell>
        </row>
        <row r="15099">
          <cell r="K15099" t="str">
            <v>00021228P.11</v>
          </cell>
        </row>
        <row r="15100">
          <cell r="K15100" t="str">
            <v>00021228P.11</v>
          </cell>
        </row>
        <row r="15101">
          <cell r="K15101" t="str">
            <v>00021228P.11</v>
          </cell>
        </row>
        <row r="15102">
          <cell r="K15102" t="str">
            <v>00021228P.11</v>
          </cell>
        </row>
        <row r="15103">
          <cell r="K15103" t="str">
            <v>00021228P.11</v>
          </cell>
        </row>
        <row r="15104">
          <cell r="K15104" t="str">
            <v>00021228P.11</v>
          </cell>
        </row>
        <row r="15105">
          <cell r="K15105" t="str">
            <v>00021228P.11</v>
          </cell>
        </row>
        <row r="15106">
          <cell r="K15106" t="str">
            <v>00021230P.11</v>
          </cell>
        </row>
        <row r="15107">
          <cell r="K15107" t="str">
            <v>00021230P.11</v>
          </cell>
        </row>
        <row r="15108">
          <cell r="K15108" t="str">
            <v>00021230P.11</v>
          </cell>
        </row>
        <row r="15109">
          <cell r="K15109" t="str">
            <v>00021253P.11</v>
          </cell>
        </row>
        <row r="15110">
          <cell r="K15110" t="str">
            <v>00021257P.11</v>
          </cell>
        </row>
        <row r="15111">
          <cell r="K15111" t="str">
            <v>00021217P.11</v>
          </cell>
        </row>
        <row r="15112">
          <cell r="K15112" t="str">
            <v>00021249P.11</v>
          </cell>
        </row>
        <row r="15113">
          <cell r="K15113" t="str">
            <v>00021243P.11</v>
          </cell>
        </row>
        <row r="15114">
          <cell r="K15114" t="str">
            <v>00021210P.11</v>
          </cell>
        </row>
        <row r="15115">
          <cell r="K15115" t="str">
            <v>00021213P.11</v>
          </cell>
        </row>
        <row r="15116">
          <cell r="K15116" t="str">
            <v>00021217P.11</v>
          </cell>
        </row>
        <row r="15117">
          <cell r="K15117" t="str">
            <v>00021221P.11</v>
          </cell>
        </row>
        <row r="15118">
          <cell r="K15118" t="str">
            <v>00021222P.11</v>
          </cell>
        </row>
        <row r="15119">
          <cell r="K15119" t="str">
            <v>00021222P.11</v>
          </cell>
        </row>
        <row r="15120">
          <cell r="K15120" t="str">
            <v>00021228P.11</v>
          </cell>
        </row>
        <row r="15121">
          <cell r="K15121" t="str">
            <v>00021229P.11</v>
          </cell>
        </row>
        <row r="15122">
          <cell r="K15122" t="str">
            <v>00021230P.11</v>
          </cell>
        </row>
        <row r="15123">
          <cell r="K15123" t="str">
            <v>00021230P.11</v>
          </cell>
        </row>
        <row r="15124">
          <cell r="K15124" t="str">
            <v>00021232P.11</v>
          </cell>
        </row>
        <row r="15125">
          <cell r="K15125" t="str">
            <v>00021233P.11</v>
          </cell>
        </row>
        <row r="15126">
          <cell r="K15126" t="str">
            <v>00021235P.11</v>
          </cell>
        </row>
        <row r="15127">
          <cell r="K15127" t="str">
            <v>00021236P.11</v>
          </cell>
        </row>
        <row r="15128">
          <cell r="K15128" t="str">
            <v>00021236P.11</v>
          </cell>
        </row>
        <row r="15129">
          <cell r="K15129" t="str">
            <v>00021258P.11</v>
          </cell>
        </row>
        <row r="15130">
          <cell r="K15130" t="str">
            <v>00021259P.11</v>
          </cell>
        </row>
        <row r="15131">
          <cell r="K15131" t="str">
            <v>00021217P.11</v>
          </cell>
        </row>
        <row r="15132">
          <cell r="K15132" t="str">
            <v>00021218P.11</v>
          </cell>
        </row>
        <row r="15133">
          <cell r="K15133" t="str">
            <v>00021223P.11</v>
          </cell>
        </row>
        <row r="15134">
          <cell r="K15134" t="str">
            <v>00021224P.11</v>
          </cell>
        </row>
        <row r="15135">
          <cell r="K15135" t="str">
            <v>00021229P.11</v>
          </cell>
        </row>
        <row r="15136">
          <cell r="K15136" t="str">
            <v>00021229P.11</v>
          </cell>
        </row>
        <row r="15137">
          <cell r="K15137" t="str">
            <v>00021230P.11</v>
          </cell>
        </row>
        <row r="15138">
          <cell r="K15138" t="str">
            <v>00021231P.11</v>
          </cell>
        </row>
        <row r="15139">
          <cell r="K15139" t="str">
            <v>00021232P.11</v>
          </cell>
        </row>
        <row r="15140">
          <cell r="K15140" t="str">
            <v>00021234P.11</v>
          </cell>
        </row>
        <row r="15141">
          <cell r="K15141" t="str">
            <v>00021258P.11</v>
          </cell>
        </row>
        <row r="15142">
          <cell r="K15142" t="str">
            <v>00021249P.11</v>
          </cell>
        </row>
        <row r="15143">
          <cell r="K15143" t="str">
            <v>00021251P.11</v>
          </cell>
        </row>
        <row r="15144">
          <cell r="K15144" t="str">
            <v>00021253P.11</v>
          </cell>
        </row>
        <row r="15145">
          <cell r="K15145" t="str">
            <v>00021253P.11</v>
          </cell>
        </row>
        <row r="15146">
          <cell r="K15146" t="str">
            <v>00021253P.11</v>
          </cell>
        </row>
        <row r="15147">
          <cell r="K15147" t="str">
            <v>00021259P.11</v>
          </cell>
        </row>
        <row r="15148">
          <cell r="K15148" t="str">
            <v>00021259P.11</v>
          </cell>
        </row>
        <row r="15149">
          <cell r="K15149" t="str">
            <v>00021210P.11</v>
          </cell>
        </row>
        <row r="15150">
          <cell r="K15150" t="str">
            <v>00021210P.11</v>
          </cell>
        </row>
        <row r="15151">
          <cell r="K15151" t="str">
            <v>00021212P.11</v>
          </cell>
        </row>
        <row r="15152">
          <cell r="K15152" t="str">
            <v>00021212P.11</v>
          </cell>
        </row>
        <row r="15153">
          <cell r="K15153" t="str">
            <v>00021212P.11</v>
          </cell>
        </row>
        <row r="15154">
          <cell r="K15154" t="str">
            <v>00021212P.11</v>
          </cell>
        </row>
        <row r="15155">
          <cell r="K15155" t="str">
            <v>00021212P.11</v>
          </cell>
        </row>
        <row r="15156">
          <cell r="K15156" t="str">
            <v>00021212P.11</v>
          </cell>
        </row>
        <row r="15157">
          <cell r="K15157" t="str">
            <v>00021212P.11</v>
          </cell>
        </row>
        <row r="15158">
          <cell r="K15158" t="str">
            <v>00021213P.11</v>
          </cell>
        </row>
        <row r="15159">
          <cell r="K15159" t="str">
            <v>00021213P.11</v>
          </cell>
        </row>
        <row r="15160">
          <cell r="K15160" t="str">
            <v>00021213P.11</v>
          </cell>
        </row>
        <row r="15161">
          <cell r="K15161" t="str">
            <v>00021213P.11</v>
          </cell>
        </row>
        <row r="15162">
          <cell r="K15162" t="str">
            <v>00021217P.11</v>
          </cell>
        </row>
        <row r="15163">
          <cell r="K15163" t="str">
            <v>00021217P.11</v>
          </cell>
        </row>
        <row r="15164">
          <cell r="K15164" t="str">
            <v>00021217P.11</v>
          </cell>
        </row>
        <row r="15165">
          <cell r="K15165" t="str">
            <v>00021217P.11</v>
          </cell>
        </row>
        <row r="15166">
          <cell r="K15166" t="str">
            <v>00021217P.11</v>
          </cell>
        </row>
        <row r="15167">
          <cell r="K15167" t="str">
            <v>00021218P.11</v>
          </cell>
        </row>
        <row r="15168">
          <cell r="K15168" t="str">
            <v>00021220P.11</v>
          </cell>
        </row>
        <row r="15169">
          <cell r="K15169" t="str">
            <v>00021220P.11</v>
          </cell>
        </row>
        <row r="15170">
          <cell r="K15170" t="str">
            <v>00021221P.11</v>
          </cell>
        </row>
        <row r="15171">
          <cell r="K15171" t="str">
            <v>00021221P.11</v>
          </cell>
        </row>
        <row r="15172">
          <cell r="K15172" t="str">
            <v>00021221P.11</v>
          </cell>
        </row>
        <row r="15173">
          <cell r="K15173" t="str">
            <v>00021222P.11</v>
          </cell>
        </row>
        <row r="15174">
          <cell r="K15174" t="str">
            <v>00021222P.11</v>
          </cell>
        </row>
        <row r="15175">
          <cell r="K15175" t="str">
            <v>00021222P.11</v>
          </cell>
        </row>
        <row r="15176">
          <cell r="K15176" t="str">
            <v>00021222P.11</v>
          </cell>
        </row>
        <row r="15177">
          <cell r="K15177" t="str">
            <v>00021222P.11</v>
          </cell>
        </row>
        <row r="15178">
          <cell r="K15178" t="str">
            <v>00021222P.11</v>
          </cell>
        </row>
        <row r="15179">
          <cell r="K15179" t="str">
            <v>00021224P.11</v>
          </cell>
        </row>
        <row r="15180">
          <cell r="K15180" t="str">
            <v>00021224P.11</v>
          </cell>
        </row>
        <row r="15181">
          <cell r="K15181" t="str">
            <v>00021224P.11</v>
          </cell>
        </row>
        <row r="15182">
          <cell r="K15182" t="str">
            <v>00021226P.11</v>
          </cell>
        </row>
        <row r="15183">
          <cell r="K15183" t="str">
            <v>00021226P.11</v>
          </cell>
        </row>
        <row r="15184">
          <cell r="K15184" t="str">
            <v>00021228P.11</v>
          </cell>
        </row>
        <row r="15185">
          <cell r="K15185" t="str">
            <v>00021228P.11</v>
          </cell>
        </row>
        <row r="15186">
          <cell r="K15186" t="str">
            <v>00021228P.11</v>
          </cell>
        </row>
        <row r="15187">
          <cell r="K15187" t="str">
            <v>00021228P.11</v>
          </cell>
        </row>
        <row r="15188">
          <cell r="K15188" t="str">
            <v>00021228P.11</v>
          </cell>
        </row>
        <row r="15189">
          <cell r="K15189" t="str">
            <v>00021228P.11</v>
          </cell>
        </row>
        <row r="15190">
          <cell r="K15190" t="str">
            <v>00021228P.11</v>
          </cell>
        </row>
        <row r="15191">
          <cell r="K15191" t="str">
            <v>00021228P.11</v>
          </cell>
        </row>
        <row r="15192">
          <cell r="K15192" t="str">
            <v>00021230P.11</v>
          </cell>
        </row>
        <row r="15193">
          <cell r="K15193" t="str">
            <v>00021230P.11</v>
          </cell>
        </row>
        <row r="15194">
          <cell r="K15194" t="str">
            <v>00021231P.11</v>
          </cell>
        </row>
        <row r="15195">
          <cell r="K15195" t="str">
            <v>00021231P.11</v>
          </cell>
        </row>
        <row r="15196">
          <cell r="K15196" t="str">
            <v>00021231P.11</v>
          </cell>
        </row>
        <row r="15197">
          <cell r="K15197" t="str">
            <v>00021231P.11</v>
          </cell>
        </row>
        <row r="15198">
          <cell r="K15198" t="str">
            <v>00021231P.11</v>
          </cell>
        </row>
        <row r="15199">
          <cell r="K15199" t="str">
            <v>00021255P.11</v>
          </cell>
        </row>
        <row r="15200">
          <cell r="K15200" t="str">
            <v>00021234P.11</v>
          </cell>
        </row>
        <row r="15201">
          <cell r="K15201" t="str">
            <v>00021234P.11</v>
          </cell>
        </row>
        <row r="15202">
          <cell r="K15202" t="str">
            <v>00021234P.11</v>
          </cell>
        </row>
        <row r="15203">
          <cell r="K15203" t="str">
            <v>00021236P.11</v>
          </cell>
        </row>
        <row r="15204">
          <cell r="K15204" t="str">
            <v>00021236P.11</v>
          </cell>
        </row>
        <row r="15205">
          <cell r="K15205" t="str">
            <v>00021236P.11</v>
          </cell>
        </row>
        <row r="15206">
          <cell r="K15206" t="str">
            <v>00021236P.11</v>
          </cell>
        </row>
        <row r="15207">
          <cell r="K15207" t="str">
            <v>00021259P.11</v>
          </cell>
        </row>
        <row r="15208">
          <cell r="K15208" t="str">
            <v>00021258P.11</v>
          </cell>
        </row>
        <row r="15209">
          <cell r="K15209" t="str">
            <v>00021240P.11</v>
          </cell>
        </row>
        <row r="15210">
          <cell r="K15210" t="str">
            <v>00021240P.11</v>
          </cell>
        </row>
        <row r="15211">
          <cell r="K15211" t="str">
            <v>00021245P.11</v>
          </cell>
        </row>
        <row r="15212">
          <cell r="K15212" t="str">
            <v>00021245P.11</v>
          </cell>
        </row>
        <row r="15213">
          <cell r="K15213" t="str">
            <v>00021245P.11</v>
          </cell>
        </row>
        <row r="15214">
          <cell r="K15214" t="str">
            <v>00021248P.11</v>
          </cell>
        </row>
        <row r="15215">
          <cell r="K15215" t="str">
            <v>00021248P.11</v>
          </cell>
        </row>
        <row r="15216">
          <cell r="K15216" t="str">
            <v>00021257P.11</v>
          </cell>
        </row>
        <row r="15217">
          <cell r="K15217" t="str">
            <v>00021224P.11</v>
          </cell>
        </row>
        <row r="15218">
          <cell r="K15218" t="str">
            <v>00021206P.11</v>
          </cell>
        </row>
        <row r="15219">
          <cell r="K15219" t="str">
            <v>00021206P.11</v>
          </cell>
        </row>
        <row r="15220">
          <cell r="K15220" t="str">
            <v>00021207P.11</v>
          </cell>
        </row>
        <row r="15221">
          <cell r="K15221" t="str">
            <v>00021207P.11</v>
          </cell>
        </row>
        <row r="15222">
          <cell r="K15222" t="str">
            <v>00021207P.11</v>
          </cell>
        </row>
        <row r="15223">
          <cell r="K15223" t="str">
            <v>00021210P.11</v>
          </cell>
        </row>
        <row r="15224">
          <cell r="K15224" t="str">
            <v>00021210P.11</v>
          </cell>
        </row>
        <row r="15225">
          <cell r="K15225" t="str">
            <v>00021210P.11</v>
          </cell>
        </row>
        <row r="15226">
          <cell r="K15226" t="str">
            <v>00021211P.11</v>
          </cell>
        </row>
        <row r="15227">
          <cell r="K15227" t="str">
            <v>00021213P.11</v>
          </cell>
        </row>
        <row r="15228">
          <cell r="K15228" t="str">
            <v>00021213P.11</v>
          </cell>
        </row>
        <row r="15229">
          <cell r="K15229" t="str">
            <v>00021213P.11</v>
          </cell>
        </row>
        <row r="15230">
          <cell r="K15230" t="str">
            <v>00021213P.11</v>
          </cell>
        </row>
        <row r="15231">
          <cell r="K15231" t="str">
            <v>00021213P.11</v>
          </cell>
        </row>
        <row r="15232">
          <cell r="K15232" t="str">
            <v>00021213P.11</v>
          </cell>
        </row>
        <row r="15233">
          <cell r="K15233" t="str">
            <v>00021213P.11</v>
          </cell>
        </row>
        <row r="15234">
          <cell r="K15234" t="str">
            <v>00021214P.11</v>
          </cell>
        </row>
        <row r="15235">
          <cell r="K15235" t="str">
            <v>00021214P.11</v>
          </cell>
        </row>
        <row r="15236">
          <cell r="K15236" t="str">
            <v>00021215P.11</v>
          </cell>
        </row>
        <row r="15237">
          <cell r="K15237" t="str">
            <v>00021215P.11</v>
          </cell>
        </row>
        <row r="15238">
          <cell r="K15238" t="str">
            <v>00021216P.11</v>
          </cell>
        </row>
        <row r="15239">
          <cell r="K15239" t="str">
            <v>00021217P.11</v>
          </cell>
        </row>
        <row r="15240">
          <cell r="K15240" t="str">
            <v>00021217P.11</v>
          </cell>
        </row>
        <row r="15241">
          <cell r="K15241" t="str">
            <v>00021217P.11</v>
          </cell>
        </row>
        <row r="15242">
          <cell r="K15242" t="str">
            <v>00021220P.11</v>
          </cell>
        </row>
        <row r="15243">
          <cell r="K15243" t="str">
            <v>00021220P.11</v>
          </cell>
        </row>
        <row r="15244">
          <cell r="K15244" t="str">
            <v>00021220P.11</v>
          </cell>
        </row>
        <row r="15245">
          <cell r="K15245" t="str">
            <v>00021220P.11</v>
          </cell>
        </row>
        <row r="15246">
          <cell r="K15246" t="str">
            <v>00021220P.11</v>
          </cell>
        </row>
        <row r="15247">
          <cell r="K15247" t="str">
            <v>00021220P.11</v>
          </cell>
        </row>
        <row r="15248">
          <cell r="K15248" t="str">
            <v>00021221P.11</v>
          </cell>
        </row>
        <row r="15249">
          <cell r="K15249" t="str">
            <v>00021221P.11</v>
          </cell>
        </row>
        <row r="15250">
          <cell r="K15250" t="str">
            <v>00021222P.11</v>
          </cell>
        </row>
        <row r="15251">
          <cell r="K15251" t="str">
            <v>00021222P.11</v>
          </cell>
        </row>
        <row r="15252">
          <cell r="K15252" t="str">
            <v>00021222P.11</v>
          </cell>
        </row>
        <row r="15253">
          <cell r="K15253" t="str">
            <v>00021222P.11</v>
          </cell>
        </row>
        <row r="15254">
          <cell r="K15254" t="str">
            <v>00021222P.11</v>
          </cell>
        </row>
        <row r="15255">
          <cell r="K15255" t="str">
            <v>00021222P.11</v>
          </cell>
        </row>
        <row r="15256">
          <cell r="K15256" t="str">
            <v>00021223P.11</v>
          </cell>
        </row>
        <row r="15257">
          <cell r="K15257" t="str">
            <v>00021223P.11</v>
          </cell>
        </row>
        <row r="15258">
          <cell r="K15258" t="str">
            <v>00021223P.11</v>
          </cell>
        </row>
        <row r="15259">
          <cell r="K15259" t="str">
            <v>00021223P.11</v>
          </cell>
        </row>
        <row r="15260">
          <cell r="K15260" t="str">
            <v>00021223P.11</v>
          </cell>
        </row>
        <row r="15261">
          <cell r="K15261" t="str">
            <v>00021225P.11</v>
          </cell>
        </row>
        <row r="15262">
          <cell r="K15262" t="str">
            <v>00021225P.11</v>
          </cell>
        </row>
        <row r="15263">
          <cell r="K15263" t="str">
            <v>00021226P.11</v>
          </cell>
        </row>
        <row r="15264">
          <cell r="K15264" t="str">
            <v>00021226P.11</v>
          </cell>
        </row>
        <row r="15265">
          <cell r="K15265" t="str">
            <v>00021226P.11</v>
          </cell>
        </row>
        <row r="15266">
          <cell r="K15266" t="str">
            <v>00021226P.11</v>
          </cell>
        </row>
        <row r="15267">
          <cell r="K15267" t="str">
            <v>00021226P.11</v>
          </cell>
        </row>
        <row r="15268">
          <cell r="K15268" t="str">
            <v>00021227P.11</v>
          </cell>
        </row>
        <row r="15269">
          <cell r="K15269" t="str">
            <v>00021228P.11</v>
          </cell>
        </row>
        <row r="15270">
          <cell r="K15270" t="str">
            <v>00021228P.11</v>
          </cell>
        </row>
        <row r="15271">
          <cell r="K15271" t="str">
            <v>00021228P.11</v>
          </cell>
        </row>
        <row r="15272">
          <cell r="K15272" t="str">
            <v>00021228P.11</v>
          </cell>
        </row>
        <row r="15273">
          <cell r="K15273" t="str">
            <v>00021228P.11</v>
          </cell>
        </row>
        <row r="15274">
          <cell r="K15274" t="str">
            <v>00021229P.11</v>
          </cell>
        </row>
        <row r="15275">
          <cell r="K15275" t="str">
            <v>00021229P.11</v>
          </cell>
        </row>
        <row r="15276">
          <cell r="K15276" t="str">
            <v>00021229P.11</v>
          </cell>
        </row>
        <row r="15277">
          <cell r="K15277" t="str">
            <v>00021229P.11</v>
          </cell>
        </row>
        <row r="15278">
          <cell r="K15278" t="str">
            <v>00021229P.11</v>
          </cell>
        </row>
        <row r="15279">
          <cell r="K15279" t="str">
            <v>00021229P.11</v>
          </cell>
        </row>
        <row r="15280">
          <cell r="K15280" t="str">
            <v>00021229P.11</v>
          </cell>
        </row>
        <row r="15281">
          <cell r="K15281" t="str">
            <v>00021229P.11</v>
          </cell>
        </row>
        <row r="15282">
          <cell r="K15282" t="str">
            <v>00021229P.11</v>
          </cell>
        </row>
        <row r="15283">
          <cell r="K15283" t="str">
            <v>00021230P.11</v>
          </cell>
        </row>
        <row r="15284">
          <cell r="K15284" t="str">
            <v>00021230P.11</v>
          </cell>
        </row>
        <row r="15285">
          <cell r="K15285" t="str">
            <v>00021230P.11</v>
          </cell>
        </row>
        <row r="15286">
          <cell r="K15286" t="str">
            <v>00021231P.11</v>
          </cell>
        </row>
        <row r="15287">
          <cell r="K15287" t="str">
            <v>00021231P.11</v>
          </cell>
        </row>
        <row r="15288">
          <cell r="K15288" t="str">
            <v>00021231P.11</v>
          </cell>
        </row>
        <row r="15289">
          <cell r="K15289" t="str">
            <v>00021231P.11</v>
          </cell>
        </row>
        <row r="15290">
          <cell r="K15290" t="str">
            <v>00021231P.11</v>
          </cell>
        </row>
        <row r="15291">
          <cell r="K15291" t="str">
            <v>00021231P.11</v>
          </cell>
        </row>
        <row r="15292">
          <cell r="K15292" t="str">
            <v>00021232P.11</v>
          </cell>
        </row>
        <row r="15293">
          <cell r="K15293" t="str">
            <v>00021232P.11</v>
          </cell>
        </row>
        <row r="15294">
          <cell r="K15294" t="str">
            <v>00021232P.11</v>
          </cell>
        </row>
        <row r="15295">
          <cell r="K15295" t="str">
            <v>00021232P.11</v>
          </cell>
        </row>
        <row r="15296">
          <cell r="K15296" t="str">
            <v>00021232P.11</v>
          </cell>
        </row>
        <row r="15297">
          <cell r="K15297" t="str">
            <v>00021232P.11</v>
          </cell>
        </row>
        <row r="15298">
          <cell r="K15298" t="str">
            <v>00021232P.11</v>
          </cell>
        </row>
        <row r="15299">
          <cell r="K15299" t="str">
            <v>00021233P.11</v>
          </cell>
        </row>
        <row r="15300">
          <cell r="K15300" t="str">
            <v>00021233P.11</v>
          </cell>
        </row>
        <row r="15301">
          <cell r="K15301" t="str">
            <v>00021233P.11</v>
          </cell>
        </row>
        <row r="15302">
          <cell r="K15302" t="str">
            <v>00021233P.11</v>
          </cell>
        </row>
        <row r="15303">
          <cell r="K15303" t="str">
            <v>00021234P.11</v>
          </cell>
        </row>
        <row r="15304">
          <cell r="K15304" t="str">
            <v>00021234P.11</v>
          </cell>
        </row>
        <row r="15305">
          <cell r="K15305" t="str">
            <v>00021234P.11</v>
          </cell>
        </row>
        <row r="15306">
          <cell r="K15306" t="str">
            <v>00021234P.11</v>
          </cell>
        </row>
        <row r="15307">
          <cell r="K15307" t="str">
            <v>00021235P.11</v>
          </cell>
        </row>
        <row r="15308">
          <cell r="K15308" t="str">
            <v>00021236P.11</v>
          </cell>
        </row>
        <row r="15309">
          <cell r="K15309" t="str">
            <v>00021236P.11</v>
          </cell>
        </row>
        <row r="15310">
          <cell r="K15310" t="str">
            <v>00021236P.11</v>
          </cell>
        </row>
        <row r="15311">
          <cell r="K15311" t="str">
            <v>00021238P.11</v>
          </cell>
        </row>
        <row r="15312">
          <cell r="K15312" t="str">
            <v>00021240P.11</v>
          </cell>
        </row>
        <row r="15313">
          <cell r="K15313" t="str">
            <v>00021245P.11</v>
          </cell>
        </row>
        <row r="15314">
          <cell r="K15314" t="str">
            <v>00021245P.11</v>
          </cell>
        </row>
        <row r="15315">
          <cell r="K15315" t="str">
            <v>00021245P.11</v>
          </cell>
        </row>
        <row r="15316">
          <cell r="K15316" t="str">
            <v>00021248P.11</v>
          </cell>
        </row>
        <row r="15317">
          <cell r="K15317" t="str">
            <v>00021248P.11</v>
          </cell>
        </row>
        <row r="15318">
          <cell r="K15318" t="str">
            <v>00021248P.11</v>
          </cell>
        </row>
        <row r="15319">
          <cell r="K15319" t="str">
            <v>00021248P.11</v>
          </cell>
        </row>
        <row r="15320">
          <cell r="K15320" t="str">
            <v>00021249P.11</v>
          </cell>
        </row>
        <row r="15321">
          <cell r="K15321" t="str">
            <v>00021249P.11</v>
          </cell>
        </row>
        <row r="15322">
          <cell r="K15322" t="str">
            <v>00021253P.11</v>
          </cell>
        </row>
        <row r="15323">
          <cell r="K15323" t="str">
            <v>00021253P.11</v>
          </cell>
        </row>
        <row r="15324">
          <cell r="K15324" t="str">
            <v>00021259P.11</v>
          </cell>
        </row>
        <row r="15325">
          <cell r="K15325" t="str">
            <v>00021211P.11</v>
          </cell>
        </row>
        <row r="15326">
          <cell r="K15326" t="str">
            <v>00021220P.11</v>
          </cell>
        </row>
        <row r="15327">
          <cell r="K15327" t="str">
            <v>00021220P.11</v>
          </cell>
        </row>
        <row r="15328">
          <cell r="K15328" t="str">
            <v>00021222P.11</v>
          </cell>
        </row>
        <row r="15329">
          <cell r="K15329" t="str">
            <v>00021222P.11</v>
          </cell>
        </row>
        <row r="15330">
          <cell r="K15330" t="str">
            <v>00021254P.11</v>
          </cell>
        </row>
        <row r="15331">
          <cell r="K15331" t="str">
            <v>00021256P.13</v>
          </cell>
        </row>
        <row r="15332">
          <cell r="K15332" t="str">
            <v>00021260P.13</v>
          </cell>
        </row>
        <row r="15333">
          <cell r="K15333" t="str">
            <v>00021247P.11</v>
          </cell>
        </row>
        <row r="15334">
          <cell r="K15334" t="str">
            <v>00021202P.11</v>
          </cell>
        </row>
        <row r="15335">
          <cell r="K15335" t="str">
            <v>00021202P.11</v>
          </cell>
        </row>
        <row r="15336">
          <cell r="K15336" t="str">
            <v>00021205P.11</v>
          </cell>
        </row>
        <row r="15337">
          <cell r="K15337" t="str">
            <v>00021202P.11</v>
          </cell>
        </row>
        <row r="15338">
          <cell r="K15338" t="str">
            <v>00021215P.11</v>
          </cell>
        </row>
        <row r="15339">
          <cell r="K15339" t="str">
            <v>00021230P.11</v>
          </cell>
        </row>
        <row r="15340">
          <cell r="K15340" t="str">
            <v>00021210P.11</v>
          </cell>
        </row>
        <row r="15341">
          <cell r="K15341" t="str">
            <v>00021210P.11</v>
          </cell>
        </row>
        <row r="15342">
          <cell r="K15342" t="str">
            <v>00021212P.11</v>
          </cell>
        </row>
        <row r="15343">
          <cell r="K15343" t="str">
            <v>00021251P.11</v>
          </cell>
        </row>
        <row r="15344">
          <cell r="K15344" t="str">
            <v>00021251P.11</v>
          </cell>
        </row>
        <row r="15345">
          <cell r="K15345" t="str">
            <v>00021251P.11</v>
          </cell>
        </row>
        <row r="15346">
          <cell r="K15346" t="str">
            <v>00021254P.11</v>
          </cell>
        </row>
        <row r="15347">
          <cell r="K15347" t="str">
            <v>00021256P.11</v>
          </cell>
        </row>
        <row r="15348">
          <cell r="K15348" t="str">
            <v>00021256P.11</v>
          </cell>
        </row>
        <row r="15349">
          <cell r="K15349" t="str">
            <v>00021256P.11</v>
          </cell>
        </row>
        <row r="15350">
          <cell r="K15350" t="str">
            <v>00021256P.11</v>
          </cell>
        </row>
        <row r="15351">
          <cell r="K15351" t="str">
            <v>00021256P.11</v>
          </cell>
        </row>
        <row r="15352">
          <cell r="K15352" t="str">
            <v>00021256P.11</v>
          </cell>
        </row>
        <row r="15353">
          <cell r="K15353" t="str">
            <v>00021249P.11</v>
          </cell>
        </row>
        <row r="15354">
          <cell r="K15354" t="str">
            <v>00021249P.11</v>
          </cell>
        </row>
        <row r="15355">
          <cell r="K15355" t="str">
            <v>00021249P.11</v>
          </cell>
        </row>
        <row r="15356">
          <cell r="K15356" t="str">
            <v>00021257P.11</v>
          </cell>
        </row>
        <row r="15357">
          <cell r="K15357" t="str">
            <v>00021256P.13</v>
          </cell>
        </row>
        <row r="15358">
          <cell r="K15358" t="str">
            <v>00021254P.11</v>
          </cell>
        </row>
        <row r="15359">
          <cell r="K15359" t="str">
            <v>00021254P.11</v>
          </cell>
        </row>
        <row r="15360">
          <cell r="K15360" t="str">
            <v>00021254P.11</v>
          </cell>
        </row>
        <row r="15361">
          <cell r="K15361" t="str">
            <v>00021254P.11</v>
          </cell>
        </row>
        <row r="15362">
          <cell r="K15362" t="str">
            <v>00021254P.11</v>
          </cell>
        </row>
        <row r="15363">
          <cell r="K15363" t="str">
            <v>00021254P.11</v>
          </cell>
        </row>
        <row r="15364">
          <cell r="K15364" t="str">
            <v>00021256P.11</v>
          </cell>
        </row>
        <row r="15365">
          <cell r="K15365" t="str">
            <v>00021257P.13</v>
          </cell>
        </row>
        <row r="15366">
          <cell r="K15366" t="str">
            <v>00021260P.13</v>
          </cell>
        </row>
        <row r="15367">
          <cell r="K15367" t="str">
            <v>00021257P.11</v>
          </cell>
        </row>
        <row r="15368">
          <cell r="K15368" t="str">
            <v>00021257P.11</v>
          </cell>
        </row>
        <row r="15369">
          <cell r="K15369" t="str">
            <v>00021212P.11</v>
          </cell>
        </row>
        <row r="15370">
          <cell r="K15370" t="str">
            <v>00021212P.11</v>
          </cell>
        </row>
        <row r="15371">
          <cell r="K15371" t="str">
            <v>00021212P.11</v>
          </cell>
        </row>
        <row r="15372">
          <cell r="K15372" t="str">
            <v>00021212P.11</v>
          </cell>
        </row>
        <row r="15373">
          <cell r="K15373" t="str">
            <v>00021213P.11</v>
          </cell>
        </row>
        <row r="15374">
          <cell r="K15374" t="str">
            <v>00021217P.11</v>
          </cell>
        </row>
        <row r="15375">
          <cell r="K15375" t="str">
            <v>00021218P.11</v>
          </cell>
        </row>
        <row r="15376">
          <cell r="K15376" t="str">
            <v>00021221P.11</v>
          </cell>
        </row>
        <row r="15377">
          <cell r="K15377" t="str">
            <v>00021221P.11</v>
          </cell>
        </row>
        <row r="15378">
          <cell r="K15378" t="str">
            <v>00021222P.11</v>
          </cell>
        </row>
        <row r="15379">
          <cell r="K15379" t="str">
            <v>00021222P.11</v>
          </cell>
        </row>
        <row r="15380">
          <cell r="K15380" t="str">
            <v>00021223P.11</v>
          </cell>
        </row>
        <row r="15381">
          <cell r="K15381" t="str">
            <v>00021225P.11</v>
          </cell>
        </row>
        <row r="15382">
          <cell r="K15382" t="str">
            <v>00021227P.11</v>
          </cell>
        </row>
        <row r="15383">
          <cell r="K15383" t="str">
            <v>00021228P.11</v>
          </cell>
        </row>
        <row r="15384">
          <cell r="K15384" t="str">
            <v>00021228P.11</v>
          </cell>
        </row>
        <row r="15385">
          <cell r="K15385" t="str">
            <v>00021228P.11</v>
          </cell>
        </row>
        <row r="15386">
          <cell r="K15386" t="str">
            <v>00021231P.11</v>
          </cell>
        </row>
        <row r="15387">
          <cell r="K15387" t="str">
            <v>00021231P.11</v>
          </cell>
        </row>
        <row r="15388">
          <cell r="K15388" t="str">
            <v>00021232P.11</v>
          </cell>
        </row>
        <row r="15389">
          <cell r="K15389" t="str">
            <v>00021232P.11</v>
          </cell>
        </row>
        <row r="15390">
          <cell r="K15390" t="str">
            <v>00021233P.11</v>
          </cell>
        </row>
        <row r="15391">
          <cell r="K15391" t="str">
            <v>00021233P.11</v>
          </cell>
        </row>
        <row r="15392">
          <cell r="K15392" t="str">
            <v>00021233P.11</v>
          </cell>
        </row>
        <row r="15393">
          <cell r="K15393" t="str">
            <v>00021234P.11</v>
          </cell>
        </row>
        <row r="15394">
          <cell r="K15394" t="str">
            <v>00021234P.11</v>
          </cell>
        </row>
        <row r="15395">
          <cell r="K15395" t="str">
            <v>00021236P.11</v>
          </cell>
        </row>
        <row r="15396">
          <cell r="K15396" t="str">
            <v>00021245P.11</v>
          </cell>
        </row>
        <row r="15397">
          <cell r="K15397" t="str">
            <v>00021257P.11</v>
          </cell>
        </row>
        <row r="15398">
          <cell r="K15398" t="str">
            <v>00021257P.11</v>
          </cell>
        </row>
        <row r="15399">
          <cell r="K15399" t="str">
            <v>00021228P.11</v>
          </cell>
        </row>
        <row r="15400">
          <cell r="K15400" t="str">
            <v>00021228P.11</v>
          </cell>
        </row>
        <row r="15401">
          <cell r="K15401" t="str">
            <v>00021226P.11</v>
          </cell>
        </row>
        <row r="15402">
          <cell r="K15402" t="str">
            <v>00021250P.11</v>
          </cell>
        </row>
        <row r="15403">
          <cell r="K15403" t="str">
            <v>00021213P.11</v>
          </cell>
        </row>
        <row r="15404">
          <cell r="K15404" t="str">
            <v>00021221P.11</v>
          </cell>
        </row>
        <row r="15405">
          <cell r="K15405" t="str">
            <v>00021246P.11</v>
          </cell>
        </row>
        <row r="15406">
          <cell r="K15406" t="str">
            <v>00021245P.11</v>
          </cell>
        </row>
        <row r="15407">
          <cell r="K15407" t="str">
            <v>00021222P.11</v>
          </cell>
        </row>
        <row r="15408">
          <cell r="K15408" t="str">
            <v>00021223P.11</v>
          </cell>
        </row>
        <row r="15409">
          <cell r="K15409" t="str">
            <v>00021245P.11</v>
          </cell>
        </row>
        <row r="15410">
          <cell r="K15410" t="str">
            <v>00021245P.11</v>
          </cell>
        </row>
        <row r="15411">
          <cell r="K15411" t="str">
            <v>00021245P.11</v>
          </cell>
        </row>
        <row r="15412">
          <cell r="K15412" t="str">
            <v>00021245P.11</v>
          </cell>
        </row>
        <row r="15413">
          <cell r="K15413" t="str">
            <v>00021253P.11</v>
          </cell>
        </row>
        <row r="15414">
          <cell r="K15414" t="str">
            <v>00021245P.11</v>
          </cell>
        </row>
        <row r="15415">
          <cell r="K15415" t="str">
            <v>00021245P.11</v>
          </cell>
        </row>
        <row r="15416">
          <cell r="K15416" t="str">
            <v>00021245P.11</v>
          </cell>
        </row>
        <row r="15417">
          <cell r="K15417" t="str">
            <v>00021245P.11</v>
          </cell>
        </row>
        <row r="15418">
          <cell r="K15418" t="str">
            <v>00021245P.11</v>
          </cell>
        </row>
        <row r="15419">
          <cell r="K15419" t="str">
            <v>00021245P.11</v>
          </cell>
        </row>
        <row r="15420">
          <cell r="K15420" t="str">
            <v>00021245P.11</v>
          </cell>
        </row>
        <row r="15421">
          <cell r="K15421" t="str">
            <v>00021250P.11</v>
          </cell>
        </row>
        <row r="15422">
          <cell r="K15422" t="str">
            <v>00111148P.2</v>
          </cell>
        </row>
        <row r="15423">
          <cell r="K15423" t="str">
            <v>00111148P.2</v>
          </cell>
        </row>
        <row r="15424">
          <cell r="K15424" t="str">
            <v>00111148P.2</v>
          </cell>
        </row>
        <row r="15425">
          <cell r="K15425" t="str">
            <v>00111148P.2</v>
          </cell>
        </row>
        <row r="15426">
          <cell r="K15426" t="str">
            <v>00111143P.2</v>
          </cell>
        </row>
        <row r="15427">
          <cell r="K15427" t="str">
            <v>00111143P.2</v>
          </cell>
        </row>
        <row r="15428">
          <cell r="K15428" t="str">
            <v>00111143P.2</v>
          </cell>
        </row>
        <row r="15429">
          <cell r="K15429" t="str">
            <v>00111143P.2</v>
          </cell>
        </row>
        <row r="15430">
          <cell r="K15430" t="str">
            <v>00111143P.2</v>
          </cell>
        </row>
        <row r="15431">
          <cell r="K15431" t="str">
            <v>00111143P.2</v>
          </cell>
        </row>
        <row r="15432">
          <cell r="K15432" t="str">
            <v>00111143P.2</v>
          </cell>
        </row>
        <row r="15433">
          <cell r="K15433" t="str">
            <v>00111143P.2</v>
          </cell>
        </row>
        <row r="15434">
          <cell r="K15434" t="str">
            <v>00111143P.2</v>
          </cell>
        </row>
        <row r="15435">
          <cell r="K15435" t="str">
            <v>00111143P.2</v>
          </cell>
        </row>
        <row r="15436">
          <cell r="K15436" t="str">
            <v>00111143P.2</v>
          </cell>
        </row>
        <row r="15437">
          <cell r="K15437" t="str">
            <v>00111143P.2</v>
          </cell>
        </row>
        <row r="15438">
          <cell r="K15438" t="str">
            <v>00111143P.2</v>
          </cell>
        </row>
        <row r="15439">
          <cell r="K15439" t="str">
            <v>00111143P.2</v>
          </cell>
        </row>
        <row r="15440">
          <cell r="K15440" t="str">
            <v>00111143P.2</v>
          </cell>
        </row>
        <row r="15441">
          <cell r="K15441" t="str">
            <v>00111143P.2</v>
          </cell>
        </row>
        <row r="15442">
          <cell r="K15442" t="str">
            <v>00111143P.2</v>
          </cell>
        </row>
        <row r="15443">
          <cell r="K15443" t="str">
            <v>00111143P.2</v>
          </cell>
        </row>
        <row r="15444">
          <cell r="K15444" t="str">
            <v>00111143P.2</v>
          </cell>
        </row>
        <row r="15445">
          <cell r="K15445" t="str">
            <v>00111143P.2</v>
          </cell>
        </row>
        <row r="15446">
          <cell r="K15446" t="str">
            <v>00111143P.2</v>
          </cell>
        </row>
        <row r="15447">
          <cell r="K15447" t="str">
            <v>00111143P.2</v>
          </cell>
        </row>
        <row r="15448">
          <cell r="K15448" t="str">
            <v>00111143P.2</v>
          </cell>
        </row>
        <row r="15449">
          <cell r="K15449" t="str">
            <v>00111143P.2</v>
          </cell>
        </row>
        <row r="15450">
          <cell r="K15450" t="str">
            <v>00111143P.2</v>
          </cell>
        </row>
        <row r="15451">
          <cell r="K15451" t="str">
            <v>00111143P.2</v>
          </cell>
        </row>
        <row r="15452">
          <cell r="K15452" t="str">
            <v>00111103P.2</v>
          </cell>
        </row>
        <row r="15453">
          <cell r="K15453" t="str">
            <v>00111103P.2</v>
          </cell>
        </row>
        <row r="15454">
          <cell r="K15454" t="str">
            <v>00111104P.2</v>
          </cell>
        </row>
        <row r="15455">
          <cell r="K15455" t="str">
            <v>00111104P.2</v>
          </cell>
        </row>
        <row r="15456">
          <cell r="K15456" t="str">
            <v>00111105P.2</v>
          </cell>
        </row>
        <row r="15457">
          <cell r="K15457" t="str">
            <v>00111105P.2</v>
          </cell>
        </row>
        <row r="15458">
          <cell r="K15458" t="str">
            <v>00111105P.2</v>
          </cell>
        </row>
        <row r="15459">
          <cell r="K15459" t="str">
            <v>00111138P.2</v>
          </cell>
        </row>
        <row r="15460">
          <cell r="K15460" t="str">
            <v>00111138P.2</v>
          </cell>
        </row>
        <row r="15461">
          <cell r="K15461" t="str">
            <v>00111138P.2</v>
          </cell>
        </row>
        <row r="15462">
          <cell r="K15462" t="str">
            <v>00111138P.2</v>
          </cell>
        </row>
        <row r="15463">
          <cell r="K15463" t="str">
            <v>00111138P.2</v>
          </cell>
        </row>
        <row r="15464">
          <cell r="K15464" t="str">
            <v>00111138P.2</v>
          </cell>
        </row>
        <row r="15465">
          <cell r="K15465" t="str">
            <v>00111138P.2</v>
          </cell>
        </row>
        <row r="15466">
          <cell r="K15466" t="str">
            <v>00111138P.2</v>
          </cell>
        </row>
        <row r="15467">
          <cell r="K15467" t="str">
            <v>00111138P.2</v>
          </cell>
        </row>
        <row r="15468">
          <cell r="K15468" t="str">
            <v>00111138P.2</v>
          </cell>
        </row>
        <row r="15469">
          <cell r="K15469" t="str">
            <v>00111138P.2</v>
          </cell>
        </row>
        <row r="15470">
          <cell r="K15470" t="str">
            <v>00111138P.2</v>
          </cell>
        </row>
        <row r="15471">
          <cell r="K15471" t="str">
            <v>00111138P.2</v>
          </cell>
        </row>
        <row r="15472">
          <cell r="K15472" t="str">
            <v>00111138P.2</v>
          </cell>
        </row>
        <row r="15473">
          <cell r="K15473" t="str">
            <v>00111138P.2</v>
          </cell>
        </row>
        <row r="15474">
          <cell r="K15474" t="str">
            <v>00111140P.2</v>
          </cell>
        </row>
        <row r="15475">
          <cell r="K15475" t="str">
            <v>00111140P.2</v>
          </cell>
        </row>
        <row r="15476">
          <cell r="K15476" t="str">
            <v>00111140P.2</v>
          </cell>
        </row>
        <row r="15477">
          <cell r="K15477" t="str">
            <v>00111140P.2</v>
          </cell>
        </row>
        <row r="15478">
          <cell r="K15478" t="str">
            <v>00111140P.2</v>
          </cell>
        </row>
        <row r="15479">
          <cell r="K15479" t="str">
            <v>00111140P.2</v>
          </cell>
        </row>
        <row r="15480">
          <cell r="K15480" t="str">
            <v>00111140P.2</v>
          </cell>
        </row>
        <row r="15481">
          <cell r="K15481" t="str">
            <v>00111140P.2</v>
          </cell>
        </row>
        <row r="15482">
          <cell r="K15482" t="str">
            <v>00111140P.2</v>
          </cell>
        </row>
        <row r="15483">
          <cell r="K15483" t="str">
            <v>00111140P.2</v>
          </cell>
        </row>
        <row r="15484">
          <cell r="K15484" t="str">
            <v>00111140P.2</v>
          </cell>
        </row>
        <row r="15485">
          <cell r="K15485" t="str">
            <v>00111140P.2</v>
          </cell>
        </row>
        <row r="15486">
          <cell r="K15486" t="str">
            <v>00111140P.2</v>
          </cell>
        </row>
        <row r="15487">
          <cell r="K15487" t="str">
            <v>00111140P.2</v>
          </cell>
        </row>
        <row r="15488">
          <cell r="K15488" t="str">
            <v>00111140P.2</v>
          </cell>
        </row>
        <row r="15489">
          <cell r="K15489" t="str">
            <v>00111140P.2</v>
          </cell>
        </row>
        <row r="15490">
          <cell r="K15490" t="str">
            <v>00111140P.2</v>
          </cell>
        </row>
        <row r="15491">
          <cell r="K15491" t="str">
            <v>00111140P.2</v>
          </cell>
        </row>
        <row r="15492">
          <cell r="K15492" t="str">
            <v>00111158P.2</v>
          </cell>
        </row>
        <row r="15493">
          <cell r="K15493" t="str">
            <v>00111158P.2</v>
          </cell>
        </row>
        <row r="15494">
          <cell r="K15494" t="str">
            <v>00111158P.2</v>
          </cell>
        </row>
        <row r="15495">
          <cell r="K15495" t="str">
            <v>00111158P.2</v>
          </cell>
        </row>
        <row r="15496">
          <cell r="K15496" t="str">
            <v>00111158P.2</v>
          </cell>
        </row>
        <row r="15497">
          <cell r="K15497" t="str">
            <v>00111158P.2</v>
          </cell>
        </row>
        <row r="15498">
          <cell r="K15498" t="str">
            <v>00111158P.2</v>
          </cell>
        </row>
        <row r="15499">
          <cell r="K15499" t="str">
            <v>00111158P.2</v>
          </cell>
        </row>
        <row r="15500">
          <cell r="K15500" t="str">
            <v>00111158P.2</v>
          </cell>
        </row>
        <row r="15501">
          <cell r="K15501" t="str">
            <v>00111158P.2</v>
          </cell>
        </row>
        <row r="15502">
          <cell r="K15502" t="str">
            <v>00111158P.2</v>
          </cell>
        </row>
        <row r="15503">
          <cell r="K15503" t="str">
            <v>00111158P.2</v>
          </cell>
        </row>
        <row r="15504">
          <cell r="K15504" t="str">
            <v>00111158P.2</v>
          </cell>
        </row>
        <row r="15505">
          <cell r="K15505" t="str">
            <v>00111158P.2</v>
          </cell>
        </row>
        <row r="15506">
          <cell r="K15506" t="str">
            <v>00111158P.2</v>
          </cell>
        </row>
        <row r="15507">
          <cell r="K15507" t="str">
            <v>00111158P.2</v>
          </cell>
        </row>
        <row r="15508">
          <cell r="K15508" t="str">
            <v>00111150P.2</v>
          </cell>
        </row>
        <row r="15509">
          <cell r="K15509" t="str">
            <v>00111150P.2</v>
          </cell>
        </row>
        <row r="15510">
          <cell r="K15510" t="str">
            <v>00111150P.2</v>
          </cell>
        </row>
        <row r="15511">
          <cell r="K15511" t="str">
            <v>00111150P.2</v>
          </cell>
        </row>
        <row r="15512">
          <cell r="K15512" t="str">
            <v>00111150P.2</v>
          </cell>
        </row>
        <row r="15513">
          <cell r="K15513" t="str">
            <v>00111102P.2</v>
          </cell>
        </row>
        <row r="15514">
          <cell r="K15514" t="str">
            <v>00111102P.2</v>
          </cell>
        </row>
        <row r="15515">
          <cell r="K15515" t="str">
            <v>00111102P.2</v>
          </cell>
        </row>
        <row r="15516">
          <cell r="K15516" t="str">
            <v>00111102P.2</v>
          </cell>
        </row>
        <row r="15517">
          <cell r="K15517" t="str">
            <v>00111102P.2</v>
          </cell>
        </row>
        <row r="15518">
          <cell r="K15518" t="str">
            <v>00111102P.2</v>
          </cell>
        </row>
        <row r="15519">
          <cell r="K15519" t="str">
            <v>00111102P.2</v>
          </cell>
        </row>
        <row r="15520">
          <cell r="K15520" t="str">
            <v>00111102P.2</v>
          </cell>
        </row>
        <row r="15521">
          <cell r="K15521" t="str">
            <v>00111102P.2</v>
          </cell>
        </row>
        <row r="15522">
          <cell r="K15522" t="str">
            <v>00111102P.2</v>
          </cell>
        </row>
        <row r="15523">
          <cell r="K15523" t="str">
            <v>00111102P.2</v>
          </cell>
        </row>
        <row r="15524">
          <cell r="K15524" t="str">
            <v>00111102P.2</v>
          </cell>
        </row>
        <row r="15525">
          <cell r="K15525" t="str">
            <v>00111102P.2</v>
          </cell>
        </row>
        <row r="15526">
          <cell r="K15526" t="str">
            <v>00111102P.2</v>
          </cell>
        </row>
        <row r="15527">
          <cell r="K15527" t="str">
            <v>00111102P.2</v>
          </cell>
        </row>
        <row r="15528">
          <cell r="K15528" t="str">
            <v>00111102P.2</v>
          </cell>
        </row>
        <row r="15529">
          <cell r="K15529" t="str">
            <v>00111102P.2</v>
          </cell>
        </row>
        <row r="15530">
          <cell r="K15530" t="str">
            <v>00111102P.2</v>
          </cell>
        </row>
        <row r="15531">
          <cell r="K15531" t="str">
            <v>00111102P.2</v>
          </cell>
        </row>
        <row r="15532">
          <cell r="K15532" t="str">
            <v>00111102P.2</v>
          </cell>
        </row>
        <row r="15533">
          <cell r="K15533" t="str">
            <v>00111102P.2</v>
          </cell>
        </row>
        <row r="15534">
          <cell r="K15534" t="str">
            <v>00111102P.2</v>
          </cell>
        </row>
        <row r="15535">
          <cell r="K15535" t="str">
            <v>00111102P.2</v>
          </cell>
        </row>
        <row r="15536">
          <cell r="K15536" t="str">
            <v>00111102P.2</v>
          </cell>
        </row>
        <row r="15537">
          <cell r="K15537" t="str">
            <v>00111102P.2</v>
          </cell>
        </row>
        <row r="15538">
          <cell r="K15538" t="str">
            <v>00111102P.2</v>
          </cell>
        </row>
        <row r="15539">
          <cell r="K15539" t="str">
            <v>00111102P.2</v>
          </cell>
        </row>
        <row r="15540">
          <cell r="K15540" t="str">
            <v>00111102P.2</v>
          </cell>
        </row>
        <row r="15541">
          <cell r="K15541" t="str">
            <v>00111152P.2</v>
          </cell>
        </row>
        <row r="15542">
          <cell r="K15542" t="str">
            <v>00111152P.2</v>
          </cell>
        </row>
        <row r="15543">
          <cell r="K15543" t="str">
            <v>00111152P.2</v>
          </cell>
        </row>
        <row r="15544">
          <cell r="K15544" t="str">
            <v>00111152P.2</v>
          </cell>
        </row>
        <row r="15545">
          <cell r="K15545" t="str">
            <v>00111152P.2</v>
          </cell>
        </row>
        <row r="15546">
          <cell r="K15546" t="str">
            <v>00111152P.2</v>
          </cell>
        </row>
        <row r="15547">
          <cell r="K15547" t="str">
            <v>00111152P.2</v>
          </cell>
        </row>
        <row r="15548">
          <cell r="K15548" t="str">
            <v>00111123P.2</v>
          </cell>
        </row>
        <row r="15549">
          <cell r="K15549" t="str">
            <v>00111123P.2</v>
          </cell>
        </row>
        <row r="15550">
          <cell r="K15550" t="str">
            <v>00111135P.2</v>
          </cell>
        </row>
        <row r="15551">
          <cell r="K15551" t="str">
            <v>00111135P.2</v>
          </cell>
        </row>
        <row r="15552">
          <cell r="K15552" t="str">
            <v>00111135P.2</v>
          </cell>
        </row>
        <row r="15553">
          <cell r="K15553" t="str">
            <v>00111135P.2</v>
          </cell>
        </row>
        <row r="15554">
          <cell r="K15554" t="str">
            <v>00111135P.2</v>
          </cell>
        </row>
        <row r="15555">
          <cell r="K15555" t="str">
            <v>00111135P.2</v>
          </cell>
        </row>
        <row r="15556">
          <cell r="K15556" t="str">
            <v>00111136P.2</v>
          </cell>
        </row>
        <row r="15557">
          <cell r="K15557" t="str">
            <v>00111136P.2</v>
          </cell>
        </row>
        <row r="15558">
          <cell r="K15558" t="str">
            <v>00111136P.2</v>
          </cell>
        </row>
        <row r="15559">
          <cell r="K15559" t="str">
            <v>00111122P.2</v>
          </cell>
        </row>
        <row r="15560">
          <cell r="K15560" t="str">
            <v>00111122P.2</v>
          </cell>
        </row>
        <row r="15561">
          <cell r="K15561" t="str">
            <v>00111122P.2</v>
          </cell>
        </row>
        <row r="15562">
          <cell r="K15562" t="str">
            <v>00111128P.2</v>
          </cell>
        </row>
        <row r="15563">
          <cell r="K15563" t="str">
            <v>00111128P.2</v>
          </cell>
        </row>
        <row r="15564">
          <cell r="K15564" t="str">
            <v>00111128P.2</v>
          </cell>
        </row>
        <row r="15565">
          <cell r="K15565" t="str">
            <v>00111153P.2</v>
          </cell>
        </row>
        <row r="15566">
          <cell r="K15566" t="str">
            <v>00111153P.2</v>
          </cell>
        </row>
        <row r="15567">
          <cell r="K15567" t="str">
            <v>00111122P.2</v>
          </cell>
        </row>
        <row r="15568">
          <cell r="K15568" t="str">
            <v>00111122P.2</v>
          </cell>
        </row>
        <row r="15569">
          <cell r="K15569" t="str">
            <v>00111110P.2</v>
          </cell>
        </row>
        <row r="15570">
          <cell r="K15570" t="str">
            <v>00111110P.2</v>
          </cell>
        </row>
        <row r="15571">
          <cell r="K15571" t="str">
            <v>00111110P.2</v>
          </cell>
        </row>
        <row r="15572">
          <cell r="K15572" t="str">
            <v>00111110P.2</v>
          </cell>
        </row>
        <row r="15573">
          <cell r="K15573" t="str">
            <v>00111110P.2</v>
          </cell>
        </row>
        <row r="15574">
          <cell r="K15574" t="str">
            <v>00111110P.2</v>
          </cell>
        </row>
        <row r="15575">
          <cell r="K15575" t="str">
            <v>00111110P.2</v>
          </cell>
        </row>
        <row r="15576">
          <cell r="K15576" t="str">
            <v>00111110P.2</v>
          </cell>
        </row>
        <row r="15577">
          <cell r="K15577" t="str">
            <v>00111110P.2</v>
          </cell>
        </row>
        <row r="15578">
          <cell r="K15578" t="str">
            <v>00111110P.2</v>
          </cell>
        </row>
        <row r="15579">
          <cell r="K15579" t="str">
            <v>00111110P.2</v>
          </cell>
        </row>
        <row r="15580">
          <cell r="K15580" t="str">
            <v>00111110P.2</v>
          </cell>
        </row>
        <row r="15581">
          <cell r="K15581" t="str">
            <v>00111118P.2</v>
          </cell>
        </row>
        <row r="15582">
          <cell r="K15582" t="str">
            <v>00111118P.2</v>
          </cell>
        </row>
        <row r="15583">
          <cell r="K15583" t="str">
            <v>00111126P.2</v>
          </cell>
        </row>
        <row r="15584">
          <cell r="K15584" t="str">
            <v>00111126P.2</v>
          </cell>
        </row>
        <row r="15585">
          <cell r="K15585" t="str">
            <v>00111126P.2</v>
          </cell>
        </row>
        <row r="15586">
          <cell r="K15586" t="str">
            <v>00111126P.2</v>
          </cell>
        </row>
        <row r="15587">
          <cell r="K15587" t="str">
            <v>00111126P.2</v>
          </cell>
        </row>
        <row r="15588">
          <cell r="K15588" t="str">
            <v>00111126P.2</v>
          </cell>
        </row>
        <row r="15589">
          <cell r="K15589" t="str">
            <v>00111126P.2</v>
          </cell>
        </row>
        <row r="15590">
          <cell r="K15590" t="str">
            <v>00111126P.2</v>
          </cell>
        </row>
        <row r="15591">
          <cell r="K15591" t="str">
            <v>00111126P.2</v>
          </cell>
        </row>
        <row r="15592">
          <cell r="K15592" t="str">
            <v>00111126P.2</v>
          </cell>
        </row>
        <row r="15593">
          <cell r="K15593" t="str">
            <v>00111126P.2</v>
          </cell>
        </row>
        <row r="15594">
          <cell r="K15594" t="str">
            <v>00111134P.2</v>
          </cell>
        </row>
        <row r="15595">
          <cell r="K15595" t="str">
            <v>00111134P.2</v>
          </cell>
        </row>
        <row r="15596">
          <cell r="K15596" t="str">
            <v>00111134P.2</v>
          </cell>
        </row>
        <row r="15597">
          <cell r="K15597" t="str">
            <v>00111143P.2</v>
          </cell>
        </row>
        <row r="15598">
          <cell r="K15598" t="str">
            <v>00111143P.2</v>
          </cell>
        </row>
        <row r="15599">
          <cell r="K15599" t="str">
            <v>00111143P.2</v>
          </cell>
        </row>
        <row r="15600">
          <cell r="K15600" t="str">
            <v>00111143P.2</v>
          </cell>
        </row>
        <row r="15601">
          <cell r="K15601" t="str">
            <v>00111143P.2</v>
          </cell>
        </row>
        <row r="15602">
          <cell r="K15602" t="str">
            <v>00111143P.2</v>
          </cell>
        </row>
        <row r="15603">
          <cell r="K15603" t="str">
            <v>00111143P.2</v>
          </cell>
        </row>
        <row r="15604">
          <cell r="K15604" t="str">
            <v>00111143P.2</v>
          </cell>
        </row>
        <row r="15605">
          <cell r="K15605" t="str">
            <v>00111143P.2</v>
          </cell>
        </row>
        <row r="15606">
          <cell r="K15606" t="str">
            <v>00111145P.2</v>
          </cell>
        </row>
        <row r="15607">
          <cell r="K15607" t="str">
            <v>00111145P.2</v>
          </cell>
        </row>
        <row r="15608">
          <cell r="K15608" t="str">
            <v>00111145P.2</v>
          </cell>
        </row>
        <row r="15609">
          <cell r="K15609" t="str">
            <v>00111145P.2</v>
          </cell>
        </row>
        <row r="15610">
          <cell r="K15610" t="str">
            <v>00111145P.2</v>
          </cell>
        </row>
        <row r="15611">
          <cell r="K15611" t="str">
            <v>00111145P.2</v>
          </cell>
        </row>
        <row r="15612">
          <cell r="K15612" t="str">
            <v>00111145P.2</v>
          </cell>
        </row>
        <row r="15613">
          <cell r="K15613" t="str">
            <v>00111145P.2</v>
          </cell>
        </row>
        <row r="15614">
          <cell r="K15614" t="str">
            <v>00111145P.2</v>
          </cell>
        </row>
        <row r="15615">
          <cell r="K15615" t="str">
            <v>00111145P.2</v>
          </cell>
        </row>
        <row r="15616">
          <cell r="K15616" t="str">
            <v>00111145P.2</v>
          </cell>
        </row>
        <row r="15617">
          <cell r="K15617" t="str">
            <v>00111145P.2</v>
          </cell>
        </row>
        <row r="15618">
          <cell r="K15618" t="str">
            <v>00111145P.2</v>
          </cell>
        </row>
        <row r="15619">
          <cell r="K15619" t="str">
            <v>00111145P.2</v>
          </cell>
        </row>
        <row r="15620">
          <cell r="K15620" t="str">
            <v>00111145P.2</v>
          </cell>
        </row>
        <row r="15621">
          <cell r="K15621" t="str">
            <v>00111145P.2</v>
          </cell>
        </row>
        <row r="15622">
          <cell r="K15622" t="str">
            <v>00111145P.2</v>
          </cell>
        </row>
        <row r="15623">
          <cell r="K15623" t="str">
            <v>00111145P.2</v>
          </cell>
        </row>
        <row r="15624">
          <cell r="K15624" t="str">
            <v>00111145P.2</v>
          </cell>
        </row>
        <row r="15625">
          <cell r="K15625" t="str">
            <v>00111145P.2</v>
          </cell>
        </row>
        <row r="15626">
          <cell r="K15626" t="str">
            <v>00111145P.2</v>
          </cell>
        </row>
        <row r="15627">
          <cell r="K15627" t="str">
            <v>00111145P.2</v>
          </cell>
        </row>
        <row r="15628">
          <cell r="K15628" t="str">
            <v>00111145P.2</v>
          </cell>
        </row>
        <row r="15629">
          <cell r="K15629" t="str">
            <v>00111145P.2</v>
          </cell>
        </row>
        <row r="15630">
          <cell r="K15630" t="str">
            <v>00111148P.2</v>
          </cell>
        </row>
        <row r="15631">
          <cell r="K15631" t="str">
            <v>00111148P.2</v>
          </cell>
        </row>
        <row r="15632">
          <cell r="K15632" t="str">
            <v>00111148P.2</v>
          </cell>
        </row>
        <row r="15633">
          <cell r="K15633" t="str">
            <v>00111148P.2</v>
          </cell>
        </row>
        <row r="15634">
          <cell r="K15634" t="str">
            <v>00111148P.2</v>
          </cell>
        </row>
        <row r="15635">
          <cell r="K15635" t="str">
            <v>00111149P.2</v>
          </cell>
        </row>
        <row r="15636">
          <cell r="K15636" t="str">
            <v>00111149P.2</v>
          </cell>
        </row>
        <row r="15637">
          <cell r="K15637" t="str">
            <v>00111149P.2</v>
          </cell>
        </row>
        <row r="15638">
          <cell r="K15638" t="str">
            <v>00111150P.2</v>
          </cell>
        </row>
        <row r="15639">
          <cell r="K15639" t="str">
            <v>00111150P.2</v>
          </cell>
        </row>
        <row r="15640">
          <cell r="K15640" t="str">
            <v>00111150P.2</v>
          </cell>
        </row>
        <row r="15641">
          <cell r="K15641" t="str">
            <v>00111150P.2</v>
          </cell>
        </row>
        <row r="15642">
          <cell r="K15642" t="str">
            <v>00111150P.2</v>
          </cell>
        </row>
        <row r="15643">
          <cell r="K15643" t="str">
            <v>00111150P.2</v>
          </cell>
        </row>
        <row r="15644">
          <cell r="K15644" t="str">
            <v>00111150P.2</v>
          </cell>
        </row>
        <row r="15645">
          <cell r="K15645" t="str">
            <v>00111150P.2</v>
          </cell>
        </row>
        <row r="15646">
          <cell r="K15646" t="str">
            <v>00111150P.2</v>
          </cell>
        </row>
        <row r="15647">
          <cell r="K15647" t="str">
            <v>00111157P.2</v>
          </cell>
        </row>
        <row r="15648">
          <cell r="K15648" t="str">
            <v>00111157P.2</v>
          </cell>
        </row>
        <row r="15649">
          <cell r="K15649" t="str">
            <v>00111157P.2</v>
          </cell>
        </row>
        <row r="15650">
          <cell r="K15650" t="str">
            <v>00111157P.2</v>
          </cell>
        </row>
        <row r="15651">
          <cell r="K15651" t="str">
            <v>00111157P.2</v>
          </cell>
        </row>
        <row r="15652">
          <cell r="K15652" t="str">
            <v>00111157P.2</v>
          </cell>
        </row>
        <row r="15653">
          <cell r="K15653" t="str">
            <v>00111157P.2</v>
          </cell>
        </row>
        <row r="15654">
          <cell r="K15654" t="str">
            <v>00111157P.2</v>
          </cell>
        </row>
        <row r="15655">
          <cell r="K15655" t="str">
            <v>00111157P.2</v>
          </cell>
        </row>
        <row r="15656">
          <cell r="K15656" t="str">
            <v>00111159P.2</v>
          </cell>
        </row>
        <row r="15657">
          <cell r="K15657" t="str">
            <v>00111159P.2</v>
          </cell>
        </row>
        <row r="15658">
          <cell r="K15658" t="str">
            <v>00111159P.2</v>
          </cell>
        </row>
        <row r="15659">
          <cell r="K15659" t="str">
            <v>00111159P.2</v>
          </cell>
        </row>
        <row r="15660">
          <cell r="K15660" t="str">
            <v>00111159P.2</v>
          </cell>
        </row>
        <row r="15661">
          <cell r="K15661" t="str">
            <v>00111159P.2</v>
          </cell>
        </row>
        <row r="15662">
          <cell r="K15662" t="str">
            <v>00111159P.2</v>
          </cell>
        </row>
        <row r="15663">
          <cell r="K15663" t="str">
            <v>00111159P.2</v>
          </cell>
        </row>
        <row r="15664">
          <cell r="K15664" t="str">
            <v>00111159P.2</v>
          </cell>
        </row>
        <row r="15665">
          <cell r="K15665" t="str">
            <v>00111159P.2</v>
          </cell>
        </row>
        <row r="15666">
          <cell r="K15666" t="str">
            <v>00111159P.2</v>
          </cell>
        </row>
        <row r="15667">
          <cell r="K15667" t="str">
            <v>00111107P.2</v>
          </cell>
        </row>
        <row r="15668">
          <cell r="K15668" t="str">
            <v>00111107P.2</v>
          </cell>
        </row>
        <row r="15669">
          <cell r="K15669" t="str">
            <v>00111107P.2</v>
          </cell>
        </row>
        <row r="15670">
          <cell r="K15670" t="str">
            <v>00111144P.2</v>
          </cell>
        </row>
        <row r="15671">
          <cell r="K15671" t="str">
            <v>00111144P.2</v>
          </cell>
        </row>
        <row r="15672">
          <cell r="K15672" t="str">
            <v>00111144P.2</v>
          </cell>
        </row>
        <row r="15673">
          <cell r="K15673" t="str">
            <v>00111144P.2</v>
          </cell>
        </row>
        <row r="15674">
          <cell r="K15674" t="str">
            <v>00111144P.2</v>
          </cell>
        </row>
        <row r="15675">
          <cell r="K15675" t="str">
            <v>00111144P.2</v>
          </cell>
        </row>
        <row r="15676">
          <cell r="K15676" t="str">
            <v>00111144P.2</v>
          </cell>
        </row>
        <row r="15677">
          <cell r="K15677" t="str">
            <v>00111144P.2</v>
          </cell>
        </row>
        <row r="15678">
          <cell r="K15678" t="str">
            <v>00111144P.2</v>
          </cell>
        </row>
        <row r="15679">
          <cell r="K15679" t="str">
            <v>00111144P.2</v>
          </cell>
        </row>
        <row r="15680">
          <cell r="K15680" t="str">
            <v>00111153P.2</v>
          </cell>
        </row>
        <row r="15681">
          <cell r="K15681" t="str">
            <v>00111126P.2</v>
          </cell>
        </row>
        <row r="15682">
          <cell r="K15682" t="str">
            <v>00111126P.2</v>
          </cell>
        </row>
        <row r="15683">
          <cell r="K15683" t="str">
            <v>00111126P.2</v>
          </cell>
        </row>
        <row r="15684">
          <cell r="K15684" t="str">
            <v>00111126P.2</v>
          </cell>
        </row>
        <row r="15685">
          <cell r="K15685" t="str">
            <v>00111160P.2</v>
          </cell>
        </row>
        <row r="15686">
          <cell r="K15686" t="str">
            <v>00111160P.2</v>
          </cell>
        </row>
        <row r="15687">
          <cell r="K15687" t="str">
            <v>00111160P.2</v>
          </cell>
        </row>
        <row r="15688">
          <cell r="K15688" t="str">
            <v>00111160P.2</v>
          </cell>
        </row>
        <row r="15689">
          <cell r="K15689" t="str">
            <v>00111160P.2</v>
          </cell>
        </row>
        <row r="15690">
          <cell r="K15690" t="str">
            <v>00111160P.2</v>
          </cell>
        </row>
        <row r="15691">
          <cell r="K15691" t="str">
            <v>00111160P.2</v>
          </cell>
        </row>
        <row r="15692">
          <cell r="K15692" t="str">
            <v>00111160P.2</v>
          </cell>
        </row>
        <row r="15693">
          <cell r="K15693" t="str">
            <v>00111160P.2</v>
          </cell>
        </row>
        <row r="15694">
          <cell r="K15694" t="str">
            <v>00111160P.2</v>
          </cell>
        </row>
        <row r="15695">
          <cell r="K15695" t="str">
            <v>00111160P.2</v>
          </cell>
        </row>
        <row r="15696">
          <cell r="K15696" t="str">
            <v>00111160P.2</v>
          </cell>
        </row>
        <row r="15697">
          <cell r="K15697" t="str">
            <v>00111160P.2</v>
          </cell>
        </row>
        <row r="15698">
          <cell r="K15698" t="str">
            <v>00111160P.2</v>
          </cell>
        </row>
        <row r="15699">
          <cell r="K15699" t="str">
            <v>00111160P.2</v>
          </cell>
        </row>
        <row r="15700">
          <cell r="K15700" t="str">
            <v>00111160P.2</v>
          </cell>
        </row>
        <row r="15701">
          <cell r="K15701" t="str">
            <v>00111160P.2</v>
          </cell>
        </row>
        <row r="15702">
          <cell r="K15702" t="str">
            <v>00111160P.2</v>
          </cell>
        </row>
        <row r="15703">
          <cell r="K15703" t="str">
            <v>00111160P.2</v>
          </cell>
        </row>
        <row r="15704">
          <cell r="K15704" t="str">
            <v>00111160P.2</v>
          </cell>
        </row>
        <row r="15705">
          <cell r="K15705" t="str">
            <v>00111160P.2</v>
          </cell>
        </row>
        <row r="15706">
          <cell r="K15706" t="str">
            <v>00111160P.2</v>
          </cell>
        </row>
        <row r="15707">
          <cell r="K15707" t="str">
            <v>00111160P.2</v>
          </cell>
        </row>
        <row r="15708">
          <cell r="K15708" t="str">
            <v>00111160P.2</v>
          </cell>
        </row>
        <row r="15709">
          <cell r="K15709" t="str">
            <v>00111160P.2</v>
          </cell>
        </row>
        <row r="15710">
          <cell r="K15710" t="str">
            <v>00111160P.2</v>
          </cell>
        </row>
        <row r="15711">
          <cell r="K15711" t="str">
            <v>00111159P.2</v>
          </cell>
        </row>
        <row r="15712">
          <cell r="K15712" t="str">
            <v>00111159P.2</v>
          </cell>
        </row>
        <row r="15713">
          <cell r="K15713" t="str">
            <v>00111159P.2</v>
          </cell>
        </row>
        <row r="15714">
          <cell r="K15714" t="str">
            <v>00111159P.2</v>
          </cell>
        </row>
        <row r="15715">
          <cell r="K15715" t="str">
            <v>00111159P.2</v>
          </cell>
        </row>
        <row r="15716">
          <cell r="K15716" t="str">
            <v>00111159P.2</v>
          </cell>
        </row>
        <row r="15717">
          <cell r="K15717" t="str">
            <v>00111159P.2</v>
          </cell>
        </row>
        <row r="15718">
          <cell r="K15718" t="str">
            <v>00111159P.2</v>
          </cell>
        </row>
        <row r="15719">
          <cell r="K15719" t="str">
            <v>00111159P.2</v>
          </cell>
        </row>
        <row r="15720">
          <cell r="K15720" t="str">
            <v>00111159P.2</v>
          </cell>
        </row>
        <row r="15721">
          <cell r="K15721" t="str">
            <v>00111159P.2</v>
          </cell>
        </row>
        <row r="15722">
          <cell r="K15722" t="str">
            <v>00111159P.2</v>
          </cell>
        </row>
        <row r="15723">
          <cell r="K15723" t="str">
            <v>00111114P.2</v>
          </cell>
        </row>
        <row r="15724">
          <cell r="K15724" t="str">
            <v>00111115P.2</v>
          </cell>
        </row>
        <row r="15725">
          <cell r="K15725" t="str">
            <v>00111117P.2</v>
          </cell>
        </row>
        <row r="15726">
          <cell r="K15726" t="str">
            <v>00111121P.2</v>
          </cell>
        </row>
        <row r="15727">
          <cell r="K15727" t="str">
            <v>00111121P.2</v>
          </cell>
        </row>
        <row r="15728">
          <cell r="K15728" t="str">
            <v>00111128P.2</v>
          </cell>
        </row>
        <row r="15729">
          <cell r="K15729" t="str">
            <v>00111130P.2</v>
          </cell>
        </row>
        <row r="15730">
          <cell r="K15730" t="str">
            <v>00111135P.2</v>
          </cell>
        </row>
        <row r="15731">
          <cell r="K15731" t="str">
            <v>00111110P.2</v>
          </cell>
        </row>
        <row r="15732">
          <cell r="K15732" t="str">
            <v>00111111P.2</v>
          </cell>
        </row>
        <row r="15733">
          <cell r="K15733" t="str">
            <v>00111111P.2</v>
          </cell>
        </row>
        <row r="15734">
          <cell r="K15734" t="str">
            <v>00111114P.2</v>
          </cell>
        </row>
        <row r="15735">
          <cell r="K15735" t="str">
            <v>00111119P.2</v>
          </cell>
        </row>
        <row r="15736">
          <cell r="K15736" t="str">
            <v>00111119P.2</v>
          </cell>
        </row>
        <row r="15737">
          <cell r="K15737" t="str">
            <v>00111119P.2</v>
          </cell>
        </row>
        <row r="15738">
          <cell r="K15738" t="str">
            <v>00111119P.2</v>
          </cell>
        </row>
        <row r="15739">
          <cell r="K15739" t="str">
            <v>00111123P.2</v>
          </cell>
        </row>
        <row r="15740">
          <cell r="K15740" t="str">
            <v>00111126P.2</v>
          </cell>
        </row>
        <row r="15741">
          <cell r="K15741" t="str">
            <v>00111127P.2</v>
          </cell>
        </row>
        <row r="15742">
          <cell r="K15742" t="str">
            <v>00111130P.2</v>
          </cell>
        </row>
        <row r="15743">
          <cell r="K15743" t="str">
            <v>00111131P.2</v>
          </cell>
        </row>
        <row r="15744">
          <cell r="K15744" t="str">
            <v>00111132P.2</v>
          </cell>
        </row>
        <row r="15745">
          <cell r="K15745" t="str">
            <v>00111133P.2</v>
          </cell>
        </row>
        <row r="15746">
          <cell r="K15746" t="str">
            <v>00111133P.2</v>
          </cell>
        </row>
        <row r="15747">
          <cell r="K15747" t="str">
            <v>00111134P.2</v>
          </cell>
        </row>
        <row r="15748">
          <cell r="K15748" t="str">
            <v>00111135P.2</v>
          </cell>
        </row>
        <row r="15749">
          <cell r="K15749" t="str">
            <v>00111135P.2</v>
          </cell>
        </row>
        <row r="15750">
          <cell r="K15750" t="str">
            <v>00111135P.2</v>
          </cell>
        </row>
        <row r="15751">
          <cell r="K15751" t="str">
            <v>00111136P.2</v>
          </cell>
        </row>
        <row r="15752">
          <cell r="K15752" t="str">
            <v>00111136P.2</v>
          </cell>
        </row>
        <row r="15753">
          <cell r="K15753" t="str">
            <v>00111136P.2</v>
          </cell>
        </row>
        <row r="15754">
          <cell r="K15754" t="str">
            <v>00111128P.2</v>
          </cell>
        </row>
        <row r="15755">
          <cell r="K15755" t="str">
            <v>00111130P.2</v>
          </cell>
        </row>
        <row r="15756">
          <cell r="K15756" t="str">
            <v>00111130P.2</v>
          </cell>
        </row>
        <row r="15757">
          <cell r="K15757" t="str">
            <v>00111131P.2</v>
          </cell>
        </row>
        <row r="15758">
          <cell r="K15758" t="str">
            <v>00111131P.2</v>
          </cell>
        </row>
        <row r="15759">
          <cell r="K15759" t="str">
            <v>00111110P.2</v>
          </cell>
        </row>
        <row r="15760">
          <cell r="K15760" t="str">
            <v>00111113P.2</v>
          </cell>
        </row>
        <row r="15761">
          <cell r="K15761" t="str">
            <v>00111116P.2</v>
          </cell>
        </row>
        <row r="15762">
          <cell r="K15762" t="str">
            <v>00111118P.2</v>
          </cell>
        </row>
        <row r="15763">
          <cell r="K15763" t="str">
            <v>00111118P.2</v>
          </cell>
        </row>
        <row r="15764">
          <cell r="K15764" t="str">
            <v>00111120P.2</v>
          </cell>
        </row>
        <row r="15765">
          <cell r="K15765" t="str">
            <v>00111129P.2</v>
          </cell>
        </row>
        <row r="15766">
          <cell r="K15766" t="str">
            <v>00111131P.2</v>
          </cell>
        </row>
        <row r="15767">
          <cell r="K15767" t="str">
            <v>00111131P.2</v>
          </cell>
        </row>
        <row r="15768">
          <cell r="K15768" t="str">
            <v>00111136P.2</v>
          </cell>
        </row>
        <row r="15769">
          <cell r="K15769" t="str">
            <v>00111110P.2</v>
          </cell>
        </row>
        <row r="15770">
          <cell r="K15770" t="str">
            <v>00111110P.2</v>
          </cell>
        </row>
        <row r="15771">
          <cell r="K15771" t="str">
            <v>00111118P.2</v>
          </cell>
        </row>
        <row r="15772">
          <cell r="K15772" t="str">
            <v>00111120P.2</v>
          </cell>
        </row>
        <row r="15773">
          <cell r="K15773" t="str">
            <v>00111121P.2</v>
          </cell>
        </row>
        <row r="15774">
          <cell r="K15774" t="str">
            <v>00111129P.2</v>
          </cell>
        </row>
        <row r="15775">
          <cell r="K15775" t="str">
            <v>00111110P.2</v>
          </cell>
        </row>
        <row r="15776">
          <cell r="K15776" t="str">
            <v>00111114P.2</v>
          </cell>
        </row>
        <row r="15777">
          <cell r="K15777" t="str">
            <v>00111114P.2</v>
          </cell>
        </row>
        <row r="15778">
          <cell r="K15778" t="str">
            <v>00111119P.2</v>
          </cell>
        </row>
        <row r="15779">
          <cell r="K15779" t="str">
            <v>00111126P.2</v>
          </cell>
        </row>
        <row r="15780">
          <cell r="K15780" t="str">
            <v>00111126P.2</v>
          </cell>
        </row>
        <row r="15781">
          <cell r="K15781" t="str">
            <v>00111129P.2</v>
          </cell>
        </row>
        <row r="15782">
          <cell r="K15782" t="str">
            <v>00111130P.2</v>
          </cell>
        </row>
        <row r="15783">
          <cell r="K15783" t="str">
            <v>00111135P.2</v>
          </cell>
        </row>
        <row r="15784">
          <cell r="K15784" t="str">
            <v>00111136P.2</v>
          </cell>
        </row>
        <row r="15785">
          <cell r="K15785" t="str">
            <v>00111123P.2</v>
          </cell>
        </row>
        <row r="15786">
          <cell r="K15786" t="str">
            <v>00111131P.2</v>
          </cell>
        </row>
        <row r="15787">
          <cell r="K15787" t="str">
            <v>00111132P.2</v>
          </cell>
        </row>
        <row r="15788">
          <cell r="K15788" t="str">
            <v>00111114P.2</v>
          </cell>
        </row>
        <row r="15789">
          <cell r="K15789" t="str">
            <v>00111114P.2</v>
          </cell>
        </row>
        <row r="15790">
          <cell r="K15790" t="str">
            <v>00111118P.2</v>
          </cell>
        </row>
        <row r="15791">
          <cell r="K15791" t="str">
            <v>00111120P.2</v>
          </cell>
        </row>
        <row r="15792">
          <cell r="K15792" t="str">
            <v>00111124P.2</v>
          </cell>
        </row>
        <row r="15793">
          <cell r="K15793" t="str">
            <v>00111126P.2</v>
          </cell>
        </row>
        <row r="15794">
          <cell r="K15794" t="str">
            <v>00111128P.2</v>
          </cell>
        </row>
        <row r="15795">
          <cell r="K15795" t="str">
            <v>00111136P.2</v>
          </cell>
        </row>
        <row r="15796">
          <cell r="K15796" t="str">
            <v>00111110P.2</v>
          </cell>
        </row>
        <row r="15797">
          <cell r="K15797" t="str">
            <v>00111120P.2</v>
          </cell>
        </row>
        <row r="15798">
          <cell r="K15798" t="str">
            <v>00111122P.2</v>
          </cell>
        </row>
        <row r="15799">
          <cell r="K15799" t="str">
            <v>00111127P.2</v>
          </cell>
        </row>
        <row r="15800">
          <cell r="K15800" t="str">
            <v>00111130P.2</v>
          </cell>
        </row>
        <row r="15801">
          <cell r="K15801" t="str">
            <v>00111131P.2</v>
          </cell>
        </row>
        <row r="15802">
          <cell r="K15802" t="str">
            <v>00111115P.2</v>
          </cell>
        </row>
        <row r="15803">
          <cell r="K15803" t="str">
            <v>00111115P.2</v>
          </cell>
        </row>
        <row r="15804">
          <cell r="K15804" t="str">
            <v>00111116P.2</v>
          </cell>
        </row>
        <row r="15805">
          <cell r="K15805" t="str">
            <v>00111119P.2</v>
          </cell>
        </row>
        <row r="15806">
          <cell r="K15806" t="str">
            <v>00111126P.2</v>
          </cell>
        </row>
        <row r="15807">
          <cell r="K15807" t="str">
            <v>00111129P.2</v>
          </cell>
        </row>
        <row r="15808">
          <cell r="K15808" t="str">
            <v>00111129P.2</v>
          </cell>
        </row>
        <row r="15809">
          <cell r="K15809" t="str">
            <v>00111133P.2</v>
          </cell>
        </row>
        <row r="15810">
          <cell r="K15810" t="str">
            <v>00111134P.2</v>
          </cell>
        </row>
        <row r="15811">
          <cell r="K15811" t="str">
            <v>00111136P.2</v>
          </cell>
        </row>
        <row r="15812">
          <cell r="K15812" t="str">
            <v>00111126P.2</v>
          </cell>
        </row>
        <row r="15813">
          <cell r="K15813" t="str">
            <v>00111128P.2</v>
          </cell>
        </row>
        <row r="15814">
          <cell r="K15814" t="str">
            <v>00111131P.2</v>
          </cell>
        </row>
        <row r="15815">
          <cell r="K15815" t="str">
            <v>00111131P.2</v>
          </cell>
        </row>
        <row r="15816">
          <cell r="K15816" t="str">
            <v>00111132P.2</v>
          </cell>
        </row>
        <row r="15817">
          <cell r="K15817" t="str">
            <v>00111116P.2</v>
          </cell>
        </row>
        <row r="15818">
          <cell r="K15818" t="str">
            <v>00111123P.2</v>
          </cell>
        </row>
        <row r="15819">
          <cell r="K15819" t="str">
            <v>00111129P.2</v>
          </cell>
        </row>
        <row r="15820">
          <cell r="K15820" t="str">
            <v>00111131P.2</v>
          </cell>
        </row>
        <row r="15821">
          <cell r="K15821" t="str">
            <v>00111115P.2</v>
          </cell>
        </row>
        <row r="15822">
          <cell r="K15822" t="str">
            <v>00111118P.2</v>
          </cell>
        </row>
        <row r="15823">
          <cell r="K15823" t="str">
            <v>00111120P.2</v>
          </cell>
        </row>
        <row r="15824">
          <cell r="K15824" t="str">
            <v>00111124P.2</v>
          </cell>
        </row>
        <row r="15825">
          <cell r="K15825" t="str">
            <v>00111130P.2</v>
          </cell>
        </row>
        <row r="15826">
          <cell r="K15826" t="str">
            <v>00111133P.2</v>
          </cell>
        </row>
        <row r="15827">
          <cell r="K15827" t="str">
            <v>00111121P.2</v>
          </cell>
        </row>
        <row r="15828">
          <cell r="K15828" t="str">
            <v>00111131P.2</v>
          </cell>
        </row>
        <row r="15829">
          <cell r="K15829" t="str">
            <v>00111115P.2</v>
          </cell>
        </row>
        <row r="15830">
          <cell r="K15830" t="str">
            <v>00111117P.2</v>
          </cell>
        </row>
        <row r="15831">
          <cell r="K15831" t="str">
            <v>00111123P.2</v>
          </cell>
        </row>
        <row r="15832">
          <cell r="K15832" t="str">
            <v>00111124P.2</v>
          </cell>
        </row>
        <row r="15833">
          <cell r="K15833" t="str">
            <v>00111127P.2</v>
          </cell>
        </row>
        <row r="15834">
          <cell r="K15834" t="str">
            <v>00111132P.2</v>
          </cell>
        </row>
        <row r="15835">
          <cell r="K15835" t="str">
            <v>00111136P.2</v>
          </cell>
        </row>
        <row r="15836">
          <cell r="K15836" t="str">
            <v>00111129P.2</v>
          </cell>
        </row>
        <row r="15837">
          <cell r="K15837" t="str">
            <v>00111110P.2</v>
          </cell>
        </row>
        <row r="15838">
          <cell r="K15838" t="str">
            <v>00111121P.2</v>
          </cell>
        </row>
        <row r="15839">
          <cell r="K15839" t="str">
            <v>00111122P.2</v>
          </cell>
        </row>
        <row r="15840">
          <cell r="K15840" t="str">
            <v>00111128P.2</v>
          </cell>
        </row>
        <row r="15841">
          <cell r="K15841" t="str">
            <v>00111129P.2</v>
          </cell>
        </row>
        <row r="15842">
          <cell r="K15842" t="str">
            <v>00111133P.2</v>
          </cell>
        </row>
        <row r="15843">
          <cell r="K15843" t="str">
            <v>00111124P.2</v>
          </cell>
        </row>
        <row r="15844">
          <cell r="K15844" t="str">
            <v>00111118P.2</v>
          </cell>
        </row>
        <row r="15845">
          <cell r="K15845" t="str">
            <v>00111124P.2</v>
          </cell>
        </row>
        <row r="15846">
          <cell r="K15846" t="str">
            <v>00111128P.2</v>
          </cell>
        </row>
        <row r="15847">
          <cell r="K15847" t="str">
            <v>00111130P.2</v>
          </cell>
        </row>
        <row r="15848">
          <cell r="K15848" t="str">
            <v>00111133P.2</v>
          </cell>
        </row>
        <row r="15849">
          <cell r="K15849" t="str">
            <v>00111134P.2</v>
          </cell>
        </row>
        <row r="15850">
          <cell r="K15850" t="str">
            <v>00111123P.2</v>
          </cell>
        </row>
        <row r="15851">
          <cell r="K15851" t="str">
            <v>00111117P.2</v>
          </cell>
        </row>
        <row r="15852">
          <cell r="K15852" t="str">
            <v>00111119P.2</v>
          </cell>
        </row>
        <row r="15853">
          <cell r="K15853" t="str">
            <v>00111120P.2</v>
          </cell>
        </row>
        <row r="15854">
          <cell r="K15854" t="str">
            <v>00111136P.2</v>
          </cell>
        </row>
        <row r="15855">
          <cell r="K15855" t="str">
            <v>00111115P.2</v>
          </cell>
        </row>
        <row r="15856">
          <cell r="K15856" t="str">
            <v>00111117P.2</v>
          </cell>
        </row>
        <row r="15857">
          <cell r="K15857" t="str">
            <v>00111124P.2</v>
          </cell>
        </row>
        <row r="15858">
          <cell r="K15858" t="str">
            <v>00111126P.2</v>
          </cell>
        </row>
        <row r="15859">
          <cell r="K15859" t="str">
            <v>00111136P.2</v>
          </cell>
        </row>
        <row r="15860">
          <cell r="K15860" t="str">
            <v>00111129P.2</v>
          </cell>
        </row>
        <row r="15861">
          <cell r="K15861" t="str">
            <v>00111110P.2</v>
          </cell>
        </row>
        <row r="15862">
          <cell r="K15862" t="str">
            <v>00111113P.2</v>
          </cell>
        </row>
        <row r="15863">
          <cell r="K15863" t="str">
            <v>00111115P.2</v>
          </cell>
        </row>
        <row r="15864">
          <cell r="K15864" t="str">
            <v>00111115P.2</v>
          </cell>
        </row>
        <row r="15865">
          <cell r="K15865" t="str">
            <v>00111129P.2</v>
          </cell>
        </row>
        <row r="15866">
          <cell r="K15866" t="str">
            <v>00111133P.2</v>
          </cell>
        </row>
        <row r="15867">
          <cell r="K15867" t="str">
            <v>00111113P.2</v>
          </cell>
        </row>
        <row r="15868">
          <cell r="K15868" t="str">
            <v>00111133P.2</v>
          </cell>
        </row>
        <row r="15869">
          <cell r="K15869" t="str">
            <v>00111112P.2</v>
          </cell>
        </row>
        <row r="15870">
          <cell r="K15870" t="str">
            <v>00111120P.2</v>
          </cell>
        </row>
        <row r="15871">
          <cell r="K15871" t="str">
            <v>00111127P.2</v>
          </cell>
        </row>
        <row r="15872">
          <cell r="K15872" t="str">
            <v>00111134P.2</v>
          </cell>
        </row>
        <row r="15873">
          <cell r="K15873" t="str">
            <v>00111117P.2</v>
          </cell>
        </row>
        <row r="15874">
          <cell r="K15874" t="str">
            <v>00111136P.2</v>
          </cell>
        </row>
        <row r="15875">
          <cell r="K15875" t="str">
            <v>00111130P.2</v>
          </cell>
        </row>
        <row r="15876">
          <cell r="K15876" t="str">
            <v>00111136P.2</v>
          </cell>
        </row>
        <row r="15877">
          <cell r="K15877" t="str">
            <v>00111136P.2</v>
          </cell>
        </row>
        <row r="15878">
          <cell r="K15878" t="str">
            <v>00111110P.2</v>
          </cell>
        </row>
        <row r="15879">
          <cell r="K15879" t="str">
            <v>00111125P.2</v>
          </cell>
        </row>
        <row r="15880">
          <cell r="K15880" t="str">
            <v>00111128P.2</v>
          </cell>
        </row>
        <row r="15881">
          <cell r="K15881" t="str">
            <v>00111130P.2</v>
          </cell>
        </row>
        <row r="15882">
          <cell r="K15882" t="str">
            <v>00111136P.2</v>
          </cell>
        </row>
        <row r="15883">
          <cell r="K15883" t="str">
            <v>00111117P.2</v>
          </cell>
        </row>
        <row r="15884">
          <cell r="K15884" t="str">
            <v>00111127P.2</v>
          </cell>
        </row>
        <row r="15885">
          <cell r="K15885" t="str">
            <v>00111118P.2</v>
          </cell>
        </row>
        <row r="15886">
          <cell r="K15886" t="str">
            <v>00111126P.2</v>
          </cell>
        </row>
        <row r="15887">
          <cell r="K15887" t="str">
            <v>00111120P.2</v>
          </cell>
        </row>
        <row r="15888">
          <cell r="K15888" t="str">
            <v>00111114P.2</v>
          </cell>
        </row>
        <row r="15889">
          <cell r="K15889" t="str">
            <v>00111117P.2</v>
          </cell>
        </row>
        <row r="15890">
          <cell r="K15890" t="str">
            <v>00111119P.2</v>
          </cell>
        </row>
        <row r="15891">
          <cell r="K15891" t="str">
            <v>00111117P.2</v>
          </cell>
        </row>
        <row r="15892">
          <cell r="K15892" t="str">
            <v>00111117P.2</v>
          </cell>
        </row>
        <row r="15893">
          <cell r="K15893" t="str">
            <v>00111124P.2</v>
          </cell>
        </row>
        <row r="15894">
          <cell r="K15894" t="str">
            <v>00111129P.2</v>
          </cell>
        </row>
        <row r="15895">
          <cell r="K15895" t="str">
            <v>00111129P.2</v>
          </cell>
        </row>
        <row r="15896">
          <cell r="K15896" t="str">
            <v>00111130P.2</v>
          </cell>
        </row>
        <row r="15897">
          <cell r="K15897" t="str">
            <v>00111133P.2</v>
          </cell>
        </row>
        <row r="15898">
          <cell r="K15898" t="str">
            <v>00111136P.2</v>
          </cell>
        </row>
        <row r="15899">
          <cell r="K15899" t="str">
            <v>00111126P.2</v>
          </cell>
        </row>
        <row r="15900">
          <cell r="K15900" t="str">
            <v>00111128P.2</v>
          </cell>
        </row>
        <row r="15901">
          <cell r="K15901" t="str">
            <v>00111128P.2</v>
          </cell>
        </row>
        <row r="15902">
          <cell r="K15902" t="str">
            <v>00111131P.2</v>
          </cell>
        </row>
        <row r="15903">
          <cell r="K15903" t="str">
            <v>00111126P.2</v>
          </cell>
        </row>
        <row r="15904">
          <cell r="K15904" t="str">
            <v>00111128P.2</v>
          </cell>
        </row>
        <row r="15905">
          <cell r="K15905" t="str">
            <v>00111130P.2</v>
          </cell>
        </row>
        <row r="15906">
          <cell r="K15906" t="str">
            <v>00111136P.2</v>
          </cell>
        </row>
        <row r="15907">
          <cell r="K15907" t="str">
            <v>00111126P.2</v>
          </cell>
        </row>
        <row r="15908">
          <cell r="K15908" t="str">
            <v>00111126P.2</v>
          </cell>
        </row>
        <row r="15909">
          <cell r="K15909" t="str">
            <v>00111130P.2</v>
          </cell>
        </row>
        <row r="15910">
          <cell r="K15910" t="str">
            <v>00111131P.2</v>
          </cell>
        </row>
        <row r="15911">
          <cell r="K15911" t="str">
            <v>00111117P.2</v>
          </cell>
        </row>
        <row r="15912">
          <cell r="K15912" t="str">
            <v>00111131P.2</v>
          </cell>
        </row>
        <row r="15913">
          <cell r="K15913" t="str">
            <v>00111133P.2</v>
          </cell>
        </row>
        <row r="15914">
          <cell r="K15914" t="str">
            <v>00111136P.2</v>
          </cell>
        </row>
        <row r="15915">
          <cell r="K15915" t="str">
            <v>00111136P.2</v>
          </cell>
        </row>
        <row r="15916">
          <cell r="K15916" t="str">
            <v>00111112P.2</v>
          </cell>
        </row>
        <row r="15917">
          <cell r="K15917" t="str">
            <v>00111126P.2</v>
          </cell>
        </row>
        <row r="15918">
          <cell r="K15918" t="str">
            <v>00111131P.2</v>
          </cell>
        </row>
        <row r="15919">
          <cell r="K15919" t="str">
            <v>00111124P.2</v>
          </cell>
        </row>
        <row r="15920">
          <cell r="K15920" t="str">
            <v>00111132P.2</v>
          </cell>
        </row>
        <row r="15921">
          <cell r="K15921" t="str">
            <v>00111115P.2</v>
          </cell>
        </row>
        <row r="15922">
          <cell r="K15922" t="str">
            <v>00111110P.2</v>
          </cell>
        </row>
        <row r="15923">
          <cell r="K15923" t="str">
            <v>00111114P.2</v>
          </cell>
        </row>
        <row r="15924">
          <cell r="K15924" t="str">
            <v>00111114P.2</v>
          </cell>
        </row>
        <row r="15925">
          <cell r="K15925" t="str">
            <v>00111121P.2</v>
          </cell>
        </row>
        <row r="15926">
          <cell r="K15926" t="str">
            <v>00111124P.2</v>
          </cell>
        </row>
        <row r="15927">
          <cell r="K15927" t="str">
            <v>00111135P.2</v>
          </cell>
        </row>
        <row r="15928">
          <cell r="K15928" t="str">
            <v>00111123P.2</v>
          </cell>
        </row>
        <row r="15929">
          <cell r="K15929" t="str">
            <v>00111132P.2</v>
          </cell>
        </row>
        <row r="15930">
          <cell r="K15930" t="str">
            <v>00111115P.2</v>
          </cell>
        </row>
        <row r="15931">
          <cell r="K15931" t="str">
            <v>00111128P.2</v>
          </cell>
        </row>
        <row r="15932">
          <cell r="K15932" t="str">
            <v>00111134P.2</v>
          </cell>
        </row>
        <row r="15933">
          <cell r="K15933" t="str">
            <v>00111136P.2</v>
          </cell>
        </row>
        <row r="15934">
          <cell r="K15934" t="str">
            <v>00111131P.2</v>
          </cell>
        </row>
        <row r="15935">
          <cell r="K15935" t="str">
            <v>00111136P.2</v>
          </cell>
        </row>
        <row r="15936">
          <cell r="K15936" t="str">
            <v>00111115P.2</v>
          </cell>
        </row>
        <row r="15937">
          <cell r="K15937" t="str">
            <v>00111132P.2</v>
          </cell>
        </row>
        <row r="15938">
          <cell r="K15938" t="str">
            <v>00111110P.2</v>
          </cell>
        </row>
        <row r="15939">
          <cell r="K15939" t="str">
            <v>00111126P.2</v>
          </cell>
        </row>
        <row r="15940">
          <cell r="K15940" t="str">
            <v>00111131P.2</v>
          </cell>
        </row>
        <row r="15941">
          <cell r="K15941" t="str">
            <v>00111115P.2</v>
          </cell>
        </row>
        <row r="15942">
          <cell r="K15942" t="str">
            <v>00111123P.2</v>
          </cell>
        </row>
        <row r="15943">
          <cell r="K15943" t="str">
            <v>00111133P.2</v>
          </cell>
        </row>
        <row r="15944">
          <cell r="K15944" t="str">
            <v>00111114P.2</v>
          </cell>
        </row>
        <row r="15945">
          <cell r="K15945" t="str">
            <v>00111124P.2</v>
          </cell>
        </row>
        <row r="15946">
          <cell r="K15946" t="str">
            <v>00111134P.2</v>
          </cell>
        </row>
        <row r="15947">
          <cell r="K15947" t="str">
            <v>00111116P.2</v>
          </cell>
        </row>
        <row r="15948">
          <cell r="K15948" t="str">
            <v>00111121P.2</v>
          </cell>
        </row>
        <row r="15949">
          <cell r="K15949" t="str">
            <v>00111116P.2</v>
          </cell>
        </row>
        <row r="15950">
          <cell r="K15950" t="str">
            <v>00111120P.2</v>
          </cell>
        </row>
        <row r="15951">
          <cell r="K15951" t="str">
            <v>00111128P.2</v>
          </cell>
        </row>
        <row r="15952">
          <cell r="K15952" t="str">
            <v>00111122P.2</v>
          </cell>
        </row>
        <row r="15953">
          <cell r="K15953" t="str">
            <v>00111126P.2</v>
          </cell>
        </row>
        <row r="15954">
          <cell r="K15954" t="str">
            <v>00111126P.2</v>
          </cell>
        </row>
        <row r="15955">
          <cell r="K15955" t="str">
            <v>00111135P.2</v>
          </cell>
        </row>
        <row r="15956">
          <cell r="K15956" t="str">
            <v>00111110P.2</v>
          </cell>
        </row>
        <row r="15957">
          <cell r="K15957" t="str">
            <v>00111120P.2</v>
          </cell>
        </row>
        <row r="15958">
          <cell r="K15958" t="str">
            <v>00111124P.2</v>
          </cell>
        </row>
        <row r="15959">
          <cell r="K15959" t="str">
            <v>00111126P.2</v>
          </cell>
        </row>
        <row r="15960">
          <cell r="K15960" t="str">
            <v>00111126P.2</v>
          </cell>
        </row>
        <row r="15961">
          <cell r="K15961" t="str">
            <v>00111133P.2</v>
          </cell>
        </row>
        <row r="15962">
          <cell r="K15962" t="str">
            <v>00111135P.2</v>
          </cell>
        </row>
        <row r="15963">
          <cell r="K15963" t="str">
            <v>00111128P.2</v>
          </cell>
        </row>
        <row r="15964">
          <cell r="K15964" t="str">
            <v>00111112P.2</v>
          </cell>
        </row>
        <row r="15965">
          <cell r="K15965" t="str">
            <v>00111120P.2</v>
          </cell>
        </row>
        <row r="15966">
          <cell r="K15966" t="str">
            <v>00111129P.2</v>
          </cell>
        </row>
        <row r="15967">
          <cell r="K15967" t="str">
            <v>00111132P.2</v>
          </cell>
        </row>
        <row r="15968">
          <cell r="K15968" t="str">
            <v>00111133P.2</v>
          </cell>
        </row>
        <row r="15969">
          <cell r="K15969" t="str">
            <v>00111133P.2</v>
          </cell>
        </row>
        <row r="15970">
          <cell r="K15970" t="str">
            <v>00111136P.2</v>
          </cell>
        </row>
        <row r="15971">
          <cell r="K15971" t="str">
            <v>00111112P.2</v>
          </cell>
        </row>
        <row r="15972">
          <cell r="K15972" t="str">
            <v>00111114P.2</v>
          </cell>
        </row>
        <row r="15973">
          <cell r="K15973" t="str">
            <v>00111128P.2</v>
          </cell>
        </row>
        <row r="15974">
          <cell r="K15974" t="str">
            <v>00111130P.2</v>
          </cell>
        </row>
        <row r="15975">
          <cell r="K15975" t="str">
            <v>00111133P.2</v>
          </cell>
        </row>
        <row r="15976">
          <cell r="K15976" t="str">
            <v>00111118P.2</v>
          </cell>
        </row>
        <row r="15977">
          <cell r="K15977" t="str">
            <v>00111118P.2</v>
          </cell>
        </row>
        <row r="15978">
          <cell r="K15978" t="str">
            <v>00111126P.2</v>
          </cell>
        </row>
        <row r="15979">
          <cell r="K15979" t="str">
            <v>00111129P.2</v>
          </cell>
        </row>
        <row r="15980">
          <cell r="K15980" t="str">
            <v>00111130P.2</v>
          </cell>
        </row>
        <row r="15981">
          <cell r="K15981" t="str">
            <v>00111135P.2</v>
          </cell>
        </row>
        <row r="15982">
          <cell r="K15982" t="str">
            <v>00111113P.2</v>
          </cell>
        </row>
        <row r="15983">
          <cell r="K15983" t="str">
            <v>00111116P.2</v>
          </cell>
        </row>
        <row r="15984">
          <cell r="K15984" t="str">
            <v>00111136P.2</v>
          </cell>
        </row>
        <row r="15985">
          <cell r="K15985" t="str">
            <v>00111112P.2</v>
          </cell>
        </row>
        <row r="15986">
          <cell r="K15986" t="str">
            <v>00111118P.2</v>
          </cell>
        </row>
        <row r="15987">
          <cell r="K15987" t="str">
            <v>00111129P.2</v>
          </cell>
        </row>
        <row r="15988">
          <cell r="K15988" t="str">
            <v>00111136P.2</v>
          </cell>
        </row>
        <row r="15989">
          <cell r="K15989" t="str">
            <v>00111124P.2</v>
          </cell>
        </row>
        <row r="15990">
          <cell r="K15990" t="str">
            <v>00111130P.2</v>
          </cell>
        </row>
        <row r="15991">
          <cell r="K15991" t="str">
            <v>00111132P.2</v>
          </cell>
        </row>
        <row r="15992">
          <cell r="K15992" t="str">
            <v>00111132P.2</v>
          </cell>
        </row>
        <row r="15993">
          <cell r="K15993" t="str">
            <v>00111112P.2</v>
          </cell>
        </row>
        <row r="15994">
          <cell r="K15994" t="str">
            <v>00111123P.2</v>
          </cell>
        </row>
        <row r="15995">
          <cell r="K15995" t="str">
            <v>00111132P.2</v>
          </cell>
        </row>
        <row r="15996">
          <cell r="K15996" t="str">
            <v>00111118P.2</v>
          </cell>
        </row>
        <row r="15997">
          <cell r="K15997" t="str">
            <v>00111116P.2</v>
          </cell>
        </row>
        <row r="15998">
          <cell r="K15998" t="str">
            <v>00111132P.2</v>
          </cell>
        </row>
        <row r="15999">
          <cell r="K15999" t="str">
            <v>00111131P.2</v>
          </cell>
        </row>
        <row r="16000">
          <cell r="K16000" t="str">
            <v>00111118P.2</v>
          </cell>
        </row>
        <row r="16001">
          <cell r="K16001" t="str">
            <v>00111136P.2</v>
          </cell>
        </row>
        <row r="16002">
          <cell r="K16002" t="str">
            <v>00111136P.2</v>
          </cell>
        </row>
        <row r="16003">
          <cell r="K16003" t="str">
            <v>00111125P.2</v>
          </cell>
        </row>
        <row r="16004">
          <cell r="K16004" t="str">
            <v>00111133P.2</v>
          </cell>
        </row>
        <row r="16005">
          <cell r="K16005" t="str">
            <v>00111128P.2</v>
          </cell>
        </row>
        <row r="16006">
          <cell r="K16006" t="str">
            <v>00111114P.2</v>
          </cell>
        </row>
        <row r="16007">
          <cell r="K16007" t="str">
            <v>00111115P.2</v>
          </cell>
        </row>
        <row r="16008">
          <cell r="K16008" t="str">
            <v>00111116P.2</v>
          </cell>
        </row>
        <row r="16009">
          <cell r="K16009" t="str">
            <v>00111113P.2</v>
          </cell>
        </row>
        <row r="16010">
          <cell r="K16010" t="str">
            <v>00111116P.2</v>
          </cell>
        </row>
        <row r="16011">
          <cell r="K16011" t="str">
            <v>00111117P.2</v>
          </cell>
        </row>
        <row r="16012">
          <cell r="K16012" t="str">
            <v>00111136P.2</v>
          </cell>
        </row>
        <row r="16013">
          <cell r="K16013" t="str">
            <v>00111112P.2</v>
          </cell>
        </row>
        <row r="16014">
          <cell r="K16014" t="str">
            <v>00111132P.2</v>
          </cell>
        </row>
        <row r="16015">
          <cell r="K16015" t="str">
            <v>00111132P.2</v>
          </cell>
        </row>
        <row r="16016">
          <cell r="K16016" t="str">
            <v>00111127P.2</v>
          </cell>
        </row>
        <row r="16017">
          <cell r="K16017" t="str">
            <v>00111110P.2</v>
          </cell>
        </row>
        <row r="16018">
          <cell r="K16018" t="str">
            <v>00111117P.2</v>
          </cell>
        </row>
        <row r="16019">
          <cell r="K16019" t="str">
            <v>00111121P.2</v>
          </cell>
        </row>
        <row r="16020">
          <cell r="K16020" t="str">
            <v>00111112P.2</v>
          </cell>
        </row>
        <row r="16021">
          <cell r="K16021" t="str">
            <v>00111110P.2</v>
          </cell>
        </row>
        <row r="16022">
          <cell r="K16022" t="str">
            <v>00111124P.2</v>
          </cell>
        </row>
        <row r="16023">
          <cell r="K16023" t="str">
            <v>00111118P.2</v>
          </cell>
        </row>
        <row r="16024">
          <cell r="K16024" t="str">
            <v>00111136P.2</v>
          </cell>
        </row>
        <row r="16025">
          <cell r="K16025" t="str">
            <v>00111131P.2</v>
          </cell>
        </row>
        <row r="16026">
          <cell r="K16026" t="str">
            <v>00111111P.2</v>
          </cell>
        </row>
        <row r="16027">
          <cell r="K16027" t="str">
            <v>00111130P.2</v>
          </cell>
        </row>
        <row r="16028">
          <cell r="K16028" t="str">
            <v>00111110P.2</v>
          </cell>
        </row>
        <row r="16029">
          <cell r="K16029" t="str">
            <v>00111114P.2</v>
          </cell>
        </row>
        <row r="16030">
          <cell r="K16030" t="str">
            <v>00111114P.2</v>
          </cell>
        </row>
        <row r="16031">
          <cell r="K16031" t="str">
            <v>00111128P.2</v>
          </cell>
        </row>
        <row r="16032">
          <cell r="K16032" t="str">
            <v>00111114P.2</v>
          </cell>
        </row>
        <row r="16033">
          <cell r="K16033" t="str">
            <v>00111112P.2</v>
          </cell>
        </row>
        <row r="16034">
          <cell r="K16034" t="str">
            <v>00111131P.2</v>
          </cell>
        </row>
        <row r="16035">
          <cell r="K16035" t="str">
            <v>00111128P.2</v>
          </cell>
        </row>
        <row r="16036">
          <cell r="K16036" t="str">
            <v>00111129P.2</v>
          </cell>
        </row>
        <row r="16037">
          <cell r="K16037" t="str">
            <v>00111133P.2</v>
          </cell>
        </row>
        <row r="16038">
          <cell r="K16038" t="str">
            <v>00111136P.2</v>
          </cell>
        </row>
        <row r="16039">
          <cell r="K16039" t="str">
            <v>00111110P.2</v>
          </cell>
        </row>
        <row r="16040">
          <cell r="K16040" t="str">
            <v>00111128P.2</v>
          </cell>
        </row>
        <row r="16041">
          <cell r="K16041" t="str">
            <v>00111116P.2</v>
          </cell>
        </row>
        <row r="16042">
          <cell r="K16042" t="str">
            <v>00111113P.2</v>
          </cell>
        </row>
        <row r="16043">
          <cell r="K16043" t="str">
            <v>00111114P.2</v>
          </cell>
        </row>
        <row r="16044">
          <cell r="K16044" t="str">
            <v>00111118P.2</v>
          </cell>
        </row>
        <row r="16045">
          <cell r="K16045" t="str">
            <v>00111114P.2</v>
          </cell>
        </row>
        <row r="16046">
          <cell r="K16046" t="str">
            <v>00111116P.2</v>
          </cell>
        </row>
        <row r="16047">
          <cell r="K16047" t="str">
            <v>00111131P.2</v>
          </cell>
        </row>
        <row r="16048">
          <cell r="K16048" t="str">
            <v>00111117P.2</v>
          </cell>
        </row>
        <row r="16049">
          <cell r="K16049" t="str">
            <v>00111130P.2</v>
          </cell>
        </row>
        <row r="16050">
          <cell r="K16050" t="str">
            <v>00111133P.2</v>
          </cell>
        </row>
        <row r="16051">
          <cell r="K16051" t="str">
            <v>00111115P.2</v>
          </cell>
        </row>
        <row r="16052">
          <cell r="K16052" t="str">
            <v>00111117P.2</v>
          </cell>
        </row>
        <row r="16053">
          <cell r="K16053" t="str">
            <v>00111118P.2</v>
          </cell>
        </row>
        <row r="16054">
          <cell r="K16054" t="str">
            <v>00111113P.2</v>
          </cell>
        </row>
        <row r="16055">
          <cell r="K16055" t="str">
            <v>00111124P.2</v>
          </cell>
        </row>
        <row r="16056">
          <cell r="K16056" t="str">
            <v>00111119P.2</v>
          </cell>
        </row>
        <row r="16057">
          <cell r="K16057" t="str">
            <v>00111128P.2</v>
          </cell>
        </row>
        <row r="16058">
          <cell r="K16058" t="str">
            <v>00111125P.2</v>
          </cell>
        </row>
        <row r="16059">
          <cell r="K16059" t="str">
            <v>00111127P.2</v>
          </cell>
        </row>
        <row r="16060">
          <cell r="K16060" t="str">
            <v>00111134P.2</v>
          </cell>
        </row>
        <row r="16061">
          <cell r="K16061" t="str">
            <v>00111115P.2</v>
          </cell>
        </row>
        <row r="16062">
          <cell r="K16062" t="str">
            <v>00111110P.2</v>
          </cell>
        </row>
        <row r="16063">
          <cell r="K16063" t="str">
            <v>00111125P.2</v>
          </cell>
        </row>
        <row r="16064">
          <cell r="K16064" t="str">
            <v>00111134P.2</v>
          </cell>
        </row>
        <row r="16065">
          <cell r="K16065" t="str">
            <v>00111129P.2</v>
          </cell>
        </row>
        <row r="16066">
          <cell r="K16066" t="str">
            <v>00111129P.2</v>
          </cell>
        </row>
        <row r="16067">
          <cell r="K16067" t="str">
            <v>00111135P.2</v>
          </cell>
        </row>
        <row r="16068">
          <cell r="K16068" t="str">
            <v>00111114P.2</v>
          </cell>
        </row>
        <row r="16069">
          <cell r="K16069" t="str">
            <v>00111120P.2</v>
          </cell>
        </row>
        <row r="16070">
          <cell r="K16070" t="str">
            <v>00111132P.2</v>
          </cell>
        </row>
        <row r="16071">
          <cell r="K16071" t="str">
            <v>00111110P.2</v>
          </cell>
        </row>
        <row r="16072">
          <cell r="K16072" t="str">
            <v>00111118P.2</v>
          </cell>
        </row>
        <row r="16073">
          <cell r="K16073" t="str">
            <v>00111132P.2</v>
          </cell>
        </row>
        <row r="16074">
          <cell r="K16074" t="str">
            <v>00111112P.2</v>
          </cell>
        </row>
        <row r="16075">
          <cell r="K16075" t="str">
            <v>00111128P.2</v>
          </cell>
        </row>
        <row r="16076">
          <cell r="K16076" t="str">
            <v>00111135P.2</v>
          </cell>
        </row>
        <row r="16077">
          <cell r="K16077" t="str">
            <v>00111128P.2</v>
          </cell>
        </row>
        <row r="16078">
          <cell r="K16078" t="str">
            <v>00111123P.2</v>
          </cell>
        </row>
        <row r="16079">
          <cell r="K16079" t="str">
            <v>00111120P.2</v>
          </cell>
        </row>
        <row r="16080">
          <cell r="K16080" t="str">
            <v>00111133P.2</v>
          </cell>
        </row>
        <row r="16081">
          <cell r="K16081" t="str">
            <v>00111136P.2</v>
          </cell>
        </row>
        <row r="16082">
          <cell r="K16082" t="str">
            <v>00111112P.2</v>
          </cell>
        </row>
        <row r="16083">
          <cell r="K16083" t="str">
            <v>00111122P.2</v>
          </cell>
        </row>
        <row r="16084">
          <cell r="K16084" t="str">
            <v>00111127P.2</v>
          </cell>
        </row>
        <row r="16085">
          <cell r="K16085" t="str">
            <v>00111124P.2</v>
          </cell>
        </row>
        <row r="16086">
          <cell r="K16086" t="str">
            <v>00111118P.2</v>
          </cell>
        </row>
        <row r="16087">
          <cell r="K16087" t="str">
            <v>00111123P.2</v>
          </cell>
        </row>
        <row r="16088">
          <cell r="K16088" t="str">
            <v>00111125P.2</v>
          </cell>
        </row>
        <row r="16089">
          <cell r="K16089" t="str">
            <v>00111134P.2</v>
          </cell>
        </row>
        <row r="16090">
          <cell r="K16090" t="str">
            <v>00111117P.2</v>
          </cell>
        </row>
        <row r="16091">
          <cell r="K16091" t="str">
            <v>00111128P.2</v>
          </cell>
        </row>
        <row r="16092">
          <cell r="K16092" t="str">
            <v>00111135P.2</v>
          </cell>
        </row>
        <row r="16093">
          <cell r="K16093" t="str">
            <v>00111125P.2</v>
          </cell>
        </row>
        <row r="16094">
          <cell r="K16094" t="str">
            <v>00111129P.2</v>
          </cell>
        </row>
        <row r="16095">
          <cell r="K16095" t="str">
            <v>00111134P.2</v>
          </cell>
        </row>
        <row r="16096">
          <cell r="K16096" t="str">
            <v>00111114P.2</v>
          </cell>
        </row>
        <row r="16097">
          <cell r="K16097" t="str">
            <v>00111129P.2</v>
          </cell>
        </row>
        <row r="16098">
          <cell r="K16098" t="str">
            <v>00111117P.2</v>
          </cell>
        </row>
        <row r="16099">
          <cell r="K16099" t="str">
            <v>00111120P.2</v>
          </cell>
        </row>
        <row r="16100">
          <cell r="K16100" t="str">
            <v>00111116P.2</v>
          </cell>
        </row>
        <row r="16101">
          <cell r="K16101" t="str">
            <v>00111133P.2</v>
          </cell>
        </row>
        <row r="16102">
          <cell r="K16102" t="str">
            <v>00111128P.2</v>
          </cell>
        </row>
        <row r="16103">
          <cell r="K16103" t="str">
            <v>00111129P.2</v>
          </cell>
        </row>
        <row r="16104">
          <cell r="K16104" t="str">
            <v>00111130P.2</v>
          </cell>
        </row>
        <row r="16105">
          <cell r="K16105" t="str">
            <v>00111135P.2</v>
          </cell>
        </row>
        <row r="16106">
          <cell r="K16106" t="str">
            <v>00111128P.2</v>
          </cell>
        </row>
        <row r="16107">
          <cell r="K16107" t="str">
            <v>00111124P.2</v>
          </cell>
        </row>
        <row r="16108">
          <cell r="K16108" t="str">
            <v>00111121P.2</v>
          </cell>
        </row>
        <row r="16109">
          <cell r="K16109" t="str">
            <v>00111133P.2</v>
          </cell>
        </row>
        <row r="16110">
          <cell r="K16110" t="str">
            <v>00111118P.2</v>
          </cell>
        </row>
        <row r="16111">
          <cell r="K16111" t="str">
            <v>00111123P.2</v>
          </cell>
        </row>
        <row r="16112">
          <cell r="K16112" t="str">
            <v>00111126P.2</v>
          </cell>
        </row>
        <row r="16113">
          <cell r="K16113" t="str">
            <v>00111127P.2</v>
          </cell>
        </row>
        <row r="16114">
          <cell r="K16114" t="str">
            <v>00111129P.2</v>
          </cell>
        </row>
        <row r="16115">
          <cell r="K16115" t="str">
            <v>00111134P.2</v>
          </cell>
        </row>
        <row r="16116">
          <cell r="K16116" t="str">
            <v>00111130P.2</v>
          </cell>
        </row>
        <row r="16117">
          <cell r="K16117" t="str">
            <v>00111110P.2</v>
          </cell>
        </row>
        <row r="16118">
          <cell r="K16118" t="str">
            <v>00111118P.2</v>
          </cell>
        </row>
        <row r="16119">
          <cell r="K16119" t="str">
            <v>00111135P.2</v>
          </cell>
        </row>
        <row r="16120">
          <cell r="K16120" t="str">
            <v>00111113P.2</v>
          </cell>
        </row>
        <row r="16121">
          <cell r="K16121" t="str">
            <v>00111127P.2</v>
          </cell>
        </row>
        <row r="16122">
          <cell r="K16122" t="str">
            <v>00111125P.2</v>
          </cell>
        </row>
        <row r="16123">
          <cell r="K16123" t="str">
            <v>00111126P.2</v>
          </cell>
        </row>
        <row r="16124">
          <cell r="K16124" t="str">
            <v>00111126P.2</v>
          </cell>
        </row>
        <row r="16125">
          <cell r="K16125" t="str">
            <v>00111121P.2</v>
          </cell>
        </row>
        <row r="16126">
          <cell r="K16126" t="str">
            <v>00111130P.2</v>
          </cell>
        </row>
        <row r="16127">
          <cell r="K16127" t="str">
            <v>00111130P.2</v>
          </cell>
        </row>
        <row r="16128">
          <cell r="K16128" t="str">
            <v>00111125P.2</v>
          </cell>
        </row>
        <row r="16129">
          <cell r="K16129" t="str">
            <v>00111117P.2</v>
          </cell>
        </row>
        <row r="16130">
          <cell r="K16130" t="str">
            <v>00111128P.2</v>
          </cell>
        </row>
        <row r="16131">
          <cell r="K16131" t="str">
            <v>00111136P.2</v>
          </cell>
        </row>
        <row r="16132">
          <cell r="K16132" t="str">
            <v>00111111P.2</v>
          </cell>
        </row>
        <row r="16133">
          <cell r="K16133" t="str">
            <v>00111111P.2</v>
          </cell>
        </row>
        <row r="16134">
          <cell r="K16134" t="str">
            <v>00111114P.2</v>
          </cell>
        </row>
        <row r="16135">
          <cell r="K16135" t="str">
            <v>00111125P.2</v>
          </cell>
        </row>
        <row r="16136">
          <cell r="K16136" t="str">
            <v>00111129P.2</v>
          </cell>
        </row>
        <row r="16137">
          <cell r="K16137" t="str">
            <v>00111117P.2</v>
          </cell>
        </row>
        <row r="16138">
          <cell r="K16138" t="str">
            <v>00111126P.2</v>
          </cell>
        </row>
        <row r="16139">
          <cell r="K16139" t="str">
            <v>00111110P.2</v>
          </cell>
        </row>
        <row r="16140">
          <cell r="K16140" t="str">
            <v>00111120P.2</v>
          </cell>
        </row>
        <row r="16141">
          <cell r="K16141" t="str">
            <v>00111111P.2</v>
          </cell>
        </row>
        <row r="16142">
          <cell r="K16142" t="str">
            <v>00111123P.2</v>
          </cell>
        </row>
        <row r="16143">
          <cell r="K16143" t="str">
            <v>00111112P.2</v>
          </cell>
        </row>
        <row r="16144">
          <cell r="K16144" t="str">
            <v>00111130P.2</v>
          </cell>
        </row>
        <row r="16145">
          <cell r="K16145" t="str">
            <v>00111118P.2</v>
          </cell>
        </row>
        <row r="16146">
          <cell r="K16146" t="str">
            <v>00111126P.2</v>
          </cell>
        </row>
        <row r="16147">
          <cell r="K16147" t="str">
            <v>00111121P.2</v>
          </cell>
        </row>
        <row r="16148">
          <cell r="K16148" t="str">
            <v>00111116P.2</v>
          </cell>
        </row>
        <row r="16149">
          <cell r="K16149" t="str">
            <v>00111126P.2</v>
          </cell>
        </row>
        <row r="16150">
          <cell r="K16150" t="str">
            <v>00111112P.2</v>
          </cell>
        </row>
        <row r="16151">
          <cell r="K16151" t="str">
            <v>00111134P.2</v>
          </cell>
        </row>
        <row r="16152">
          <cell r="K16152" t="str">
            <v>00111136P.2</v>
          </cell>
        </row>
        <row r="16153">
          <cell r="K16153" t="str">
            <v>00111131P.2</v>
          </cell>
        </row>
        <row r="16154">
          <cell r="K16154" t="str">
            <v>00111134P.2</v>
          </cell>
        </row>
        <row r="16155">
          <cell r="K16155" t="str">
            <v>00111132P.2</v>
          </cell>
        </row>
        <row r="16156">
          <cell r="K16156" t="str">
            <v>00111130P.2</v>
          </cell>
        </row>
        <row r="16157">
          <cell r="K16157" t="str">
            <v>00111129P.2</v>
          </cell>
        </row>
        <row r="16158">
          <cell r="K16158" t="str">
            <v>00111136P.2</v>
          </cell>
        </row>
        <row r="16159">
          <cell r="K16159" t="str">
            <v>00111114P.2</v>
          </cell>
        </row>
        <row r="16160">
          <cell r="K16160" t="str">
            <v>00111111P.2</v>
          </cell>
        </row>
        <row r="16161">
          <cell r="K16161" t="str">
            <v>00111114P.2</v>
          </cell>
        </row>
        <row r="16162">
          <cell r="K16162" t="str">
            <v>00111110P.2</v>
          </cell>
        </row>
        <row r="16163">
          <cell r="K16163" t="str">
            <v>00111134P.2</v>
          </cell>
        </row>
        <row r="16164">
          <cell r="K16164" t="str">
            <v>00111124P.2</v>
          </cell>
        </row>
        <row r="16165">
          <cell r="K16165" t="str">
            <v>00111114P.2</v>
          </cell>
        </row>
        <row r="16166">
          <cell r="K16166" t="str">
            <v>00111129P.2</v>
          </cell>
        </row>
        <row r="16167">
          <cell r="K16167" t="str">
            <v>00111118P.2</v>
          </cell>
        </row>
        <row r="16168">
          <cell r="K16168" t="str">
            <v>00111129P.2</v>
          </cell>
        </row>
        <row r="16169">
          <cell r="K16169" t="str">
            <v>00111120P.2</v>
          </cell>
        </row>
        <row r="16170">
          <cell r="K16170" t="str">
            <v>00111122P.2</v>
          </cell>
        </row>
        <row r="16171">
          <cell r="K16171" t="str">
            <v>00111132P.2</v>
          </cell>
        </row>
        <row r="16172">
          <cell r="K16172" t="str">
            <v>00111114P.2</v>
          </cell>
        </row>
        <row r="16173">
          <cell r="K16173" t="str">
            <v>00111111P.2</v>
          </cell>
        </row>
        <row r="16174">
          <cell r="K16174" t="str">
            <v>00111110P.2</v>
          </cell>
        </row>
        <row r="16175">
          <cell r="K16175" t="str">
            <v>00111113P.2</v>
          </cell>
        </row>
        <row r="16176">
          <cell r="K16176" t="str">
            <v>00111136P.2</v>
          </cell>
        </row>
        <row r="16177">
          <cell r="K16177" t="str">
            <v>00111131P.2</v>
          </cell>
        </row>
        <row r="16178">
          <cell r="K16178" t="str">
            <v>00111124P.2</v>
          </cell>
        </row>
        <row r="16179">
          <cell r="K16179" t="str">
            <v>00111132P.2</v>
          </cell>
        </row>
        <row r="16180">
          <cell r="K16180" t="str">
            <v>00111132P.2</v>
          </cell>
        </row>
        <row r="16181">
          <cell r="K16181" t="str">
            <v>00111127P.2</v>
          </cell>
        </row>
        <row r="16182">
          <cell r="K16182" t="str">
            <v>00111118P.2</v>
          </cell>
        </row>
        <row r="16183">
          <cell r="K16183" t="str">
            <v>00111110P.2</v>
          </cell>
        </row>
        <row r="16184">
          <cell r="K16184" t="str">
            <v>00111114P.2</v>
          </cell>
        </row>
        <row r="16185">
          <cell r="K16185" t="str">
            <v>00111128P.2</v>
          </cell>
        </row>
        <row r="16186">
          <cell r="K16186" t="str">
            <v>00111124P.2</v>
          </cell>
        </row>
        <row r="16187">
          <cell r="K16187" t="str">
            <v>00111114P.2</v>
          </cell>
        </row>
        <row r="16188">
          <cell r="K16188" t="str">
            <v>00111119P.2</v>
          </cell>
        </row>
        <row r="16189">
          <cell r="K16189" t="str">
            <v>00111128P.2</v>
          </cell>
        </row>
        <row r="16190">
          <cell r="K16190" t="str">
            <v>00111133P.2</v>
          </cell>
        </row>
        <row r="16191">
          <cell r="K16191" t="str">
            <v>00111129P.2</v>
          </cell>
        </row>
        <row r="16192">
          <cell r="K16192" t="str">
            <v>00111125P.2</v>
          </cell>
        </row>
        <row r="16193">
          <cell r="K16193" t="str">
            <v>00111130P.2</v>
          </cell>
        </row>
        <row r="16194">
          <cell r="K16194" t="str">
            <v>00111126P.2</v>
          </cell>
        </row>
        <row r="16195">
          <cell r="K16195" t="str">
            <v>00111123P.2</v>
          </cell>
        </row>
        <row r="16196">
          <cell r="K16196" t="str">
            <v>00111134P.2</v>
          </cell>
        </row>
        <row r="16197">
          <cell r="K16197" t="str">
            <v>00111123P.2</v>
          </cell>
        </row>
        <row r="16198">
          <cell r="K16198" t="str">
            <v>00111124P.2</v>
          </cell>
        </row>
        <row r="16199">
          <cell r="K16199" t="str">
            <v>00111134P.2</v>
          </cell>
        </row>
        <row r="16200">
          <cell r="K16200" t="str">
            <v>00111130P.2</v>
          </cell>
        </row>
        <row r="16201">
          <cell r="K16201" t="str">
            <v>00111128P.2</v>
          </cell>
        </row>
        <row r="16202">
          <cell r="K16202" t="str">
            <v>00111130P.2</v>
          </cell>
        </row>
        <row r="16203">
          <cell r="K16203" t="str">
            <v>00111124P.2</v>
          </cell>
        </row>
        <row r="16204">
          <cell r="K16204" t="str">
            <v>00111112P.2</v>
          </cell>
        </row>
        <row r="16205">
          <cell r="K16205" t="str">
            <v>00111112P.2</v>
          </cell>
        </row>
        <row r="16206">
          <cell r="K16206" t="str">
            <v>00111111P.2</v>
          </cell>
        </row>
        <row r="16207">
          <cell r="K16207" t="str">
            <v>00111123P.2</v>
          </cell>
        </row>
        <row r="16208">
          <cell r="K16208" t="str">
            <v>00111131P.2</v>
          </cell>
        </row>
        <row r="16209">
          <cell r="K16209" t="str">
            <v>00111128P.2</v>
          </cell>
        </row>
        <row r="16210">
          <cell r="K16210" t="str">
            <v>00111116P.2</v>
          </cell>
        </row>
        <row r="16211">
          <cell r="K16211" t="str">
            <v>00111114P.2</v>
          </cell>
        </row>
        <row r="16212">
          <cell r="K16212" t="str">
            <v>00111131P.2</v>
          </cell>
        </row>
        <row r="16213">
          <cell r="K16213" t="str">
            <v>00111118P.2</v>
          </cell>
        </row>
        <row r="16214">
          <cell r="K16214" t="str">
            <v>00111131P.2</v>
          </cell>
        </row>
        <row r="16215">
          <cell r="K16215" t="str">
            <v>00111130P.2</v>
          </cell>
        </row>
        <row r="16216">
          <cell r="K16216" t="str">
            <v>00111113P.2</v>
          </cell>
        </row>
        <row r="16217">
          <cell r="K16217" t="str">
            <v>00111116P.2</v>
          </cell>
        </row>
        <row r="16218">
          <cell r="K16218" t="str">
            <v>00111118P.2</v>
          </cell>
        </row>
        <row r="16219">
          <cell r="K16219" t="str">
            <v>00111118P.2</v>
          </cell>
        </row>
        <row r="16220">
          <cell r="K16220" t="str">
            <v>00111118P.2</v>
          </cell>
        </row>
        <row r="16221">
          <cell r="K16221" t="str">
            <v>00111134P.2</v>
          </cell>
        </row>
        <row r="16222">
          <cell r="K16222" t="str">
            <v>00111110P.2</v>
          </cell>
        </row>
        <row r="16223">
          <cell r="K16223" t="str">
            <v>00111124P.2</v>
          </cell>
        </row>
        <row r="16224">
          <cell r="K16224" t="str">
            <v>00111132P.2</v>
          </cell>
        </row>
        <row r="16225">
          <cell r="K16225" t="str">
            <v>00111112P.2</v>
          </cell>
        </row>
        <row r="16226">
          <cell r="K16226" t="str">
            <v>00111112P.2</v>
          </cell>
        </row>
        <row r="16227">
          <cell r="K16227" t="str">
            <v>00111112P.2</v>
          </cell>
        </row>
        <row r="16228">
          <cell r="K16228" t="str">
            <v>00111132P.2</v>
          </cell>
        </row>
        <row r="16229">
          <cell r="K16229" t="str">
            <v>00111132P.2</v>
          </cell>
        </row>
        <row r="16230">
          <cell r="K16230" t="str">
            <v>00111118P.2</v>
          </cell>
        </row>
        <row r="16231">
          <cell r="K16231" t="str">
            <v>00111113P.2</v>
          </cell>
        </row>
        <row r="16232">
          <cell r="K16232" t="str">
            <v>00111126P.2</v>
          </cell>
        </row>
        <row r="16233">
          <cell r="K16233" t="str">
            <v>00111126P.2</v>
          </cell>
        </row>
        <row r="16234">
          <cell r="K16234" t="str">
            <v>00111131P.2</v>
          </cell>
        </row>
        <row r="16235">
          <cell r="K16235" t="str">
            <v>00111128P.2</v>
          </cell>
        </row>
        <row r="16236">
          <cell r="K16236" t="str">
            <v>00111113P.2</v>
          </cell>
        </row>
        <row r="16237">
          <cell r="K16237" t="str">
            <v>00111127P.2</v>
          </cell>
        </row>
        <row r="16238">
          <cell r="K16238" t="str">
            <v>00111125P.2</v>
          </cell>
        </row>
        <row r="16239">
          <cell r="K16239" t="str">
            <v>00111126P.2</v>
          </cell>
        </row>
        <row r="16240">
          <cell r="K16240" t="str">
            <v>00111110P.2</v>
          </cell>
        </row>
        <row r="16241">
          <cell r="K16241" t="str">
            <v>00111111P.2</v>
          </cell>
        </row>
        <row r="16242">
          <cell r="K16242" t="str">
            <v>00111110P.2</v>
          </cell>
        </row>
        <row r="16243">
          <cell r="K16243" t="str">
            <v>00111112P.2</v>
          </cell>
        </row>
        <row r="16244">
          <cell r="K16244" t="str">
            <v>00111123P.2</v>
          </cell>
        </row>
        <row r="16245">
          <cell r="K16245" t="str">
            <v>00111135P.2</v>
          </cell>
        </row>
        <row r="16246">
          <cell r="K16246" t="str">
            <v>00111130P.2</v>
          </cell>
        </row>
        <row r="16247">
          <cell r="K16247" t="str">
            <v>00111133P.2</v>
          </cell>
        </row>
        <row r="16248">
          <cell r="K16248" t="str">
            <v>00111135P.2</v>
          </cell>
        </row>
        <row r="16249">
          <cell r="K16249" t="str">
            <v>00111115P.2</v>
          </cell>
        </row>
        <row r="16250">
          <cell r="K16250" t="str">
            <v>00111125P.2</v>
          </cell>
        </row>
        <row r="16251">
          <cell r="K16251" t="str">
            <v>00111133P.2</v>
          </cell>
        </row>
        <row r="16252">
          <cell r="K16252" t="str">
            <v>00111132P.2</v>
          </cell>
        </row>
        <row r="16253">
          <cell r="K16253" t="str">
            <v>00111125P.2</v>
          </cell>
        </row>
        <row r="16254">
          <cell r="K16254" t="str">
            <v>00111118P.2</v>
          </cell>
        </row>
        <row r="16255">
          <cell r="K16255" t="str">
            <v>00111117P.2</v>
          </cell>
        </row>
        <row r="16256">
          <cell r="K16256" t="str">
            <v>00111134P.2</v>
          </cell>
        </row>
        <row r="16257">
          <cell r="K16257" t="str">
            <v>00111113P.2</v>
          </cell>
        </row>
        <row r="16258">
          <cell r="K16258" t="str">
            <v>00111133P.2</v>
          </cell>
        </row>
        <row r="16259">
          <cell r="K16259" t="str">
            <v>00111135P.2</v>
          </cell>
        </row>
        <row r="16260">
          <cell r="K16260" t="str">
            <v>00111117P.2</v>
          </cell>
        </row>
        <row r="16261">
          <cell r="K16261" t="str">
            <v>00111121P.2</v>
          </cell>
        </row>
        <row r="16262">
          <cell r="K16262" t="str">
            <v>00111124P.2</v>
          </cell>
        </row>
        <row r="16263">
          <cell r="K16263" t="str">
            <v>00111114P.2</v>
          </cell>
        </row>
        <row r="16264">
          <cell r="K16264" t="str">
            <v>00111113P.2</v>
          </cell>
        </row>
        <row r="16265">
          <cell r="K16265" t="str">
            <v>00111110P.2</v>
          </cell>
        </row>
        <row r="16266">
          <cell r="K16266" t="str">
            <v>00111110P.2</v>
          </cell>
        </row>
        <row r="16267">
          <cell r="K16267" t="str">
            <v>00111121P.2</v>
          </cell>
        </row>
        <row r="16268">
          <cell r="K16268" t="str">
            <v>00111123P.2</v>
          </cell>
        </row>
        <row r="16269">
          <cell r="K16269" t="str">
            <v>00111126P.2</v>
          </cell>
        </row>
        <row r="16270">
          <cell r="K16270" t="str">
            <v>00111115P.2</v>
          </cell>
        </row>
        <row r="16271">
          <cell r="K16271" t="str">
            <v>00111119P.2</v>
          </cell>
        </row>
        <row r="16272">
          <cell r="K16272" t="str">
            <v>00111125P.2</v>
          </cell>
        </row>
        <row r="16273">
          <cell r="K16273" t="str">
            <v>00111123P.2</v>
          </cell>
        </row>
        <row r="16274">
          <cell r="K16274" t="str">
            <v>00111110P.2</v>
          </cell>
        </row>
        <row r="16275">
          <cell r="K16275" t="str">
            <v>00111117P.2</v>
          </cell>
        </row>
        <row r="16276">
          <cell r="K16276" t="str">
            <v>00111133P.2</v>
          </cell>
        </row>
        <row r="16277">
          <cell r="K16277" t="str">
            <v>00111122P.2</v>
          </cell>
        </row>
        <row r="16278">
          <cell r="K16278" t="str">
            <v>00111132P.2</v>
          </cell>
        </row>
        <row r="16279">
          <cell r="K16279" t="str">
            <v>00111110P.2</v>
          </cell>
        </row>
        <row r="16280">
          <cell r="K16280" t="str">
            <v>00111112P.2</v>
          </cell>
        </row>
        <row r="16281">
          <cell r="K16281" t="str">
            <v>00111125P.2</v>
          </cell>
        </row>
        <row r="16282">
          <cell r="K16282" t="str">
            <v>00111133P.2</v>
          </cell>
        </row>
        <row r="16283">
          <cell r="K16283" t="str">
            <v>00111122P.2</v>
          </cell>
        </row>
        <row r="16284">
          <cell r="K16284" t="str">
            <v>00111123P.2</v>
          </cell>
        </row>
        <row r="16285">
          <cell r="K16285" t="str">
            <v>00111134P.2</v>
          </cell>
        </row>
        <row r="16286">
          <cell r="K16286" t="str">
            <v>00111115P.2</v>
          </cell>
        </row>
        <row r="16287">
          <cell r="K16287" t="str">
            <v>00111133P.2</v>
          </cell>
        </row>
        <row r="16288">
          <cell r="K16288" t="str">
            <v>00111118P.2</v>
          </cell>
        </row>
        <row r="16289">
          <cell r="K16289" t="str">
            <v>00111132P.2</v>
          </cell>
        </row>
        <row r="16290">
          <cell r="K16290" t="str">
            <v>00111133P.2</v>
          </cell>
        </row>
        <row r="16291">
          <cell r="K16291" t="str">
            <v>00111124P.2</v>
          </cell>
        </row>
        <row r="16292">
          <cell r="K16292" t="str">
            <v>00111136P.2</v>
          </cell>
        </row>
        <row r="16293">
          <cell r="K16293" t="str">
            <v>00111135P.2</v>
          </cell>
        </row>
        <row r="16294">
          <cell r="K16294" t="str">
            <v>00111136P.2</v>
          </cell>
        </row>
        <row r="16295">
          <cell r="K16295" t="str">
            <v>00111113P.2</v>
          </cell>
        </row>
        <row r="16296">
          <cell r="K16296" t="str">
            <v>00111123P.2</v>
          </cell>
        </row>
        <row r="16297">
          <cell r="K16297" t="str">
            <v>00111132P.2</v>
          </cell>
        </row>
        <row r="16298">
          <cell r="K16298" t="str">
            <v>00111122P.2</v>
          </cell>
        </row>
        <row r="16299">
          <cell r="K16299" t="str">
            <v>00111133P.2</v>
          </cell>
        </row>
        <row r="16300">
          <cell r="K16300" t="str">
            <v>00111135P.2</v>
          </cell>
        </row>
        <row r="16301">
          <cell r="K16301" t="str">
            <v>00111111P.2</v>
          </cell>
        </row>
        <row r="16302">
          <cell r="K16302" t="str">
            <v>00111132P.2</v>
          </cell>
        </row>
        <row r="16303">
          <cell r="K16303" t="str">
            <v>00111122P.2</v>
          </cell>
        </row>
        <row r="16304">
          <cell r="K16304" t="str">
            <v>00111125P.2</v>
          </cell>
        </row>
        <row r="16305">
          <cell r="K16305" t="str">
            <v>00111113P.2</v>
          </cell>
        </row>
        <row r="16306">
          <cell r="K16306" t="str">
            <v>00111128P.2</v>
          </cell>
        </row>
        <row r="16307">
          <cell r="K16307" t="str">
            <v>00111116P.2</v>
          </cell>
        </row>
        <row r="16308">
          <cell r="K16308" t="str">
            <v>00111119P.2</v>
          </cell>
        </row>
        <row r="16309">
          <cell r="K16309" t="str">
            <v>00111129P.2</v>
          </cell>
        </row>
        <row r="16310">
          <cell r="K16310" t="str">
            <v>00111112P.2</v>
          </cell>
        </row>
        <row r="16311">
          <cell r="K16311" t="str">
            <v>00111132P.2</v>
          </cell>
        </row>
        <row r="16312">
          <cell r="K16312" t="str">
            <v>00111134P.2</v>
          </cell>
        </row>
        <row r="16313">
          <cell r="K16313" t="str">
            <v>00111121P.2</v>
          </cell>
        </row>
        <row r="16314">
          <cell r="K16314" t="str">
            <v>00111125P.2</v>
          </cell>
        </row>
        <row r="16315">
          <cell r="K16315" t="str">
            <v>00111134P.2</v>
          </cell>
        </row>
        <row r="16316">
          <cell r="K16316" t="str">
            <v>00111120P.2</v>
          </cell>
        </row>
        <row r="16317">
          <cell r="K16317" t="str">
            <v>00111136P.2</v>
          </cell>
        </row>
        <row r="16318">
          <cell r="K16318" t="str">
            <v>00111130P.2</v>
          </cell>
        </row>
        <row r="16319">
          <cell r="K16319" t="str">
            <v>00111129P.2</v>
          </cell>
        </row>
        <row r="16320">
          <cell r="K16320" t="str">
            <v>00111114P.2</v>
          </cell>
        </row>
        <row r="16321">
          <cell r="K16321" t="str">
            <v>00111124P.2</v>
          </cell>
        </row>
        <row r="16322">
          <cell r="K16322" t="str">
            <v>00111121P.2</v>
          </cell>
        </row>
        <row r="16323">
          <cell r="K16323" t="str">
            <v>00111110P.2</v>
          </cell>
        </row>
        <row r="16324">
          <cell r="K16324" t="str">
            <v>00111121P.2</v>
          </cell>
        </row>
        <row r="16325">
          <cell r="K16325" t="str">
            <v>00111123P.2</v>
          </cell>
        </row>
        <row r="16326">
          <cell r="K16326" t="str">
            <v>00111128P.2</v>
          </cell>
        </row>
        <row r="16327">
          <cell r="K16327" t="str">
            <v>00111134P.2</v>
          </cell>
        </row>
        <row r="16328">
          <cell r="K16328" t="str">
            <v>00111136P.2</v>
          </cell>
        </row>
        <row r="16329">
          <cell r="K16329" t="str">
            <v>00111117P.2</v>
          </cell>
        </row>
        <row r="16330">
          <cell r="K16330" t="str">
            <v>00111130P.2</v>
          </cell>
        </row>
        <row r="16331">
          <cell r="K16331" t="str">
            <v>00111114P.2</v>
          </cell>
        </row>
        <row r="16332">
          <cell r="K16332" t="str">
            <v>00111113P.2</v>
          </cell>
        </row>
        <row r="16333">
          <cell r="K16333" t="str">
            <v>00111133P.2</v>
          </cell>
        </row>
        <row r="16334">
          <cell r="K16334" t="str">
            <v>00111132P.2</v>
          </cell>
        </row>
        <row r="16335">
          <cell r="K16335" t="str">
            <v>00111111P.2</v>
          </cell>
        </row>
        <row r="16336">
          <cell r="K16336" t="str">
            <v>00111133P.2</v>
          </cell>
        </row>
        <row r="16337">
          <cell r="K16337" t="str">
            <v>00111113P.2</v>
          </cell>
        </row>
        <row r="16338">
          <cell r="K16338" t="str">
            <v>00111127P.2</v>
          </cell>
        </row>
        <row r="16339">
          <cell r="K16339" t="str">
            <v>00111123P.2</v>
          </cell>
        </row>
        <row r="16340">
          <cell r="K16340" t="str">
            <v>00111132P.2</v>
          </cell>
        </row>
        <row r="16341">
          <cell r="K16341" t="str">
            <v>00111131P.2</v>
          </cell>
        </row>
        <row r="16342">
          <cell r="K16342" t="str">
            <v>00111124P.2</v>
          </cell>
        </row>
        <row r="16343">
          <cell r="K16343" t="str">
            <v>00111130P.2</v>
          </cell>
        </row>
        <row r="16344">
          <cell r="K16344" t="str">
            <v>00111134P.2</v>
          </cell>
        </row>
        <row r="16345">
          <cell r="K16345" t="str">
            <v>00111118P.2</v>
          </cell>
        </row>
        <row r="16346">
          <cell r="K16346" t="str">
            <v>00111135P.2</v>
          </cell>
        </row>
        <row r="16347">
          <cell r="K16347" t="str">
            <v>00111110P.2</v>
          </cell>
        </row>
        <row r="16348">
          <cell r="K16348" t="str">
            <v>00111123P.2</v>
          </cell>
        </row>
        <row r="16349">
          <cell r="K16349" t="str">
            <v>00111116P.2</v>
          </cell>
        </row>
        <row r="16350">
          <cell r="K16350" t="str">
            <v>00111113P.2</v>
          </cell>
        </row>
        <row r="16351">
          <cell r="K16351" t="str">
            <v>00111126P.2</v>
          </cell>
        </row>
        <row r="16352">
          <cell r="K16352" t="str">
            <v>00111129P.2</v>
          </cell>
        </row>
        <row r="16353">
          <cell r="K16353" t="str">
            <v>00111125P.2</v>
          </cell>
        </row>
        <row r="16354">
          <cell r="K16354" t="str">
            <v>00111131P.2</v>
          </cell>
        </row>
        <row r="16355">
          <cell r="K16355" t="str">
            <v>00111128P.2</v>
          </cell>
        </row>
        <row r="16356">
          <cell r="K16356" t="str">
            <v>00111113P.2</v>
          </cell>
        </row>
        <row r="16357">
          <cell r="K16357" t="str">
            <v>00111136P.2</v>
          </cell>
        </row>
        <row r="16358">
          <cell r="K16358" t="str">
            <v>00111128P.2</v>
          </cell>
        </row>
        <row r="16359">
          <cell r="K16359" t="str">
            <v>00111124P.2</v>
          </cell>
        </row>
        <row r="16360">
          <cell r="K16360" t="str">
            <v>00111117P.2</v>
          </cell>
        </row>
        <row r="16361">
          <cell r="K16361" t="str">
            <v>00111130P.2</v>
          </cell>
        </row>
        <row r="16362">
          <cell r="K16362" t="str">
            <v>00111124P.2</v>
          </cell>
        </row>
        <row r="16363">
          <cell r="K16363" t="str">
            <v>00111113P.2</v>
          </cell>
        </row>
        <row r="16364">
          <cell r="K16364" t="str">
            <v>00111132P.2</v>
          </cell>
        </row>
        <row r="16365">
          <cell r="K16365" t="str">
            <v>00111135P.2</v>
          </cell>
        </row>
        <row r="16366">
          <cell r="K16366" t="str">
            <v>00111123P.2</v>
          </cell>
        </row>
        <row r="16367">
          <cell r="K16367" t="str">
            <v>00111127P.2</v>
          </cell>
        </row>
        <row r="16368">
          <cell r="K16368" t="str">
            <v>00111122P.2</v>
          </cell>
        </row>
        <row r="16369">
          <cell r="K16369" t="str">
            <v>00111129P.2</v>
          </cell>
        </row>
        <row r="16370">
          <cell r="K16370" t="str">
            <v>00111121P.2</v>
          </cell>
        </row>
        <row r="16371">
          <cell r="K16371" t="str">
            <v>00111112P.2</v>
          </cell>
        </row>
        <row r="16372">
          <cell r="K16372" t="str">
            <v>00111133P.2</v>
          </cell>
        </row>
        <row r="16373">
          <cell r="K16373" t="str">
            <v>00111121P.2</v>
          </cell>
        </row>
        <row r="16374">
          <cell r="K16374" t="str">
            <v>00111120P.2</v>
          </cell>
        </row>
        <row r="16375">
          <cell r="K16375" t="str">
            <v>00111136P.2</v>
          </cell>
        </row>
      </sheetData>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dades territoriales"/>
      <sheetName val="Sectores y Programas"/>
      <sheetName val="Catálogo productos "/>
      <sheetName val="Insumos cadena de valor"/>
      <sheetName val="Indicadores de gestión"/>
      <sheetName val="Fuente de financiación"/>
      <sheetName val="Ingresos y Beneficios"/>
      <sheetName val="Depreciación"/>
      <sheetName val="CATÁLOGO MGA 01_ 27012020"/>
    </sheetNames>
    <sheetDataSet>
      <sheetData sheetId="0" refreshError="1"/>
      <sheetData sheetId="1" refreshError="1">
        <row r="5">
          <cell r="H5" t="str">
            <v>01</v>
          </cell>
          <cell r="I5" t="str">
            <v>CONGRESO</v>
          </cell>
        </row>
        <row r="6">
          <cell r="H6" t="str">
            <v>02</v>
          </cell>
          <cell r="I6" t="str">
            <v>PRESIDENCIA DE LA REPÚBLICA</v>
          </cell>
        </row>
        <row r="7">
          <cell r="H7" t="str">
            <v>03</v>
          </cell>
          <cell r="I7" t="str">
            <v>PLANEACIÓN</v>
          </cell>
        </row>
        <row r="8">
          <cell r="H8" t="str">
            <v>04</v>
          </cell>
          <cell r="I8" t="str">
            <v>INFORMACIÓN ESTADÍSTICA</v>
          </cell>
        </row>
        <row r="9">
          <cell r="H9" t="str">
            <v>05</v>
          </cell>
          <cell r="I9" t="str">
            <v>EMPLEO PÚBLICO</v>
          </cell>
        </row>
        <row r="10">
          <cell r="H10" t="str">
            <v>11</v>
          </cell>
          <cell r="I10" t="str">
            <v>RELACIONES EXTERIORES</v>
          </cell>
        </row>
        <row r="11">
          <cell r="H11" t="str">
            <v>12</v>
          </cell>
          <cell r="I11" t="str">
            <v>JUSTICIA Y DEL DERECHO</v>
          </cell>
        </row>
        <row r="12">
          <cell r="H12" t="str">
            <v>13</v>
          </cell>
          <cell r="I12" t="str">
            <v>HACIENDA</v>
          </cell>
        </row>
        <row r="13">
          <cell r="H13" t="str">
            <v>15</v>
          </cell>
          <cell r="I13" t="str">
            <v>SECTOR DEFENSA Y POLICÍA</v>
          </cell>
        </row>
        <row r="14">
          <cell r="H14" t="str">
            <v>17</v>
          </cell>
          <cell r="I14" t="str">
            <v>AGRICULTURA Y DESARROLLO RURAL</v>
          </cell>
        </row>
        <row r="15">
          <cell r="H15" t="str">
            <v>19</v>
          </cell>
          <cell r="I15" t="str">
            <v>SALUD Y PROTECCIÓN SOCIAL</v>
          </cell>
        </row>
        <row r="16">
          <cell r="H16" t="str">
            <v>21</v>
          </cell>
          <cell r="I16" t="str">
            <v>MINAS Y ENERGÍA</v>
          </cell>
        </row>
        <row r="17">
          <cell r="H17" t="str">
            <v>22</v>
          </cell>
          <cell r="I17" t="str">
            <v>EDUCACIÓN</v>
          </cell>
        </row>
        <row r="18">
          <cell r="H18" t="str">
            <v>23</v>
          </cell>
          <cell r="I18" t="str">
            <v>TECNOLOGÍAS DE LA INFORMACIÓN Y LAS COMUNICACIONES</v>
          </cell>
        </row>
        <row r="19">
          <cell r="H19" t="str">
            <v>24</v>
          </cell>
          <cell r="I19" t="str">
            <v>TRANSPORTE</v>
          </cell>
        </row>
        <row r="20">
          <cell r="H20" t="str">
            <v>25</v>
          </cell>
          <cell r="I20" t="str">
            <v>ORGANISMOS DE CONTROL</v>
          </cell>
        </row>
        <row r="21">
          <cell r="H21" t="str">
            <v>27</v>
          </cell>
          <cell r="I21" t="str">
            <v>RAMA JUDICIAL</v>
          </cell>
        </row>
        <row r="22">
          <cell r="H22" t="str">
            <v>28</v>
          </cell>
          <cell r="I22" t="str">
            <v>REGISTRADURÍA</v>
          </cell>
        </row>
        <row r="23">
          <cell r="H23" t="str">
            <v>29</v>
          </cell>
          <cell r="I23" t="str">
            <v>FISCALÍA</v>
          </cell>
        </row>
        <row r="24">
          <cell r="H24" t="str">
            <v>32</v>
          </cell>
          <cell r="I24" t="str">
            <v>AMBIENTE Y DESARROLLO SOSTENIBLE</v>
          </cell>
        </row>
        <row r="25">
          <cell r="H25" t="str">
            <v>33</v>
          </cell>
          <cell r="I25" t="str">
            <v>CULTURA</v>
          </cell>
        </row>
        <row r="26">
          <cell r="H26" t="str">
            <v>35</v>
          </cell>
          <cell r="I26" t="str">
            <v>COMERCIO, INDUSTRIA Y TURISMO</v>
          </cell>
        </row>
        <row r="27">
          <cell r="H27" t="str">
            <v>36</v>
          </cell>
          <cell r="I27" t="str">
            <v>TRABAJO</v>
          </cell>
        </row>
        <row r="28">
          <cell r="H28" t="str">
            <v>37</v>
          </cell>
          <cell r="I28" t="str">
            <v>INTERIOR</v>
          </cell>
        </row>
        <row r="29">
          <cell r="H29" t="str">
            <v>39</v>
          </cell>
          <cell r="I29" t="str">
            <v>CIENCIA, TECNOLOGÍA E INNOVACIÓN</v>
          </cell>
        </row>
        <row r="30">
          <cell r="H30" t="str">
            <v>40</v>
          </cell>
          <cell r="I30" t="str">
            <v>VIVIENDA, CIUDAD Y TERRITORIO</v>
          </cell>
        </row>
        <row r="31">
          <cell r="H31" t="str">
            <v>41</v>
          </cell>
          <cell r="I31" t="str">
            <v>INCLUSIÓN SOCIAL Y RECONCILIACIÓN</v>
          </cell>
        </row>
        <row r="32">
          <cell r="H32" t="str">
            <v>42</v>
          </cell>
          <cell r="I32" t="str">
            <v>INTELIGENCIA</v>
          </cell>
        </row>
        <row r="33">
          <cell r="H33" t="str">
            <v>43</v>
          </cell>
          <cell r="I33" t="str">
            <v>DEPORTE Y RECREACIÓN</v>
          </cell>
        </row>
        <row r="34">
          <cell r="H34" t="str">
            <v>44</v>
          </cell>
          <cell r="I34" t="str">
            <v>SISTEMA INTEGRAL DE VERDAD, JUSTICIA, REPARACIÓN Y NO REPETICIÓN</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tros"/>
      <sheetName val="Cuentas_Corrientes"/>
      <sheetName val="Cuentas_Acumulacion"/>
      <sheetName val="Configuracion"/>
      <sheetName val="Detalle"/>
      <sheetName val="Validacion"/>
    </sheetNames>
    <sheetDataSet>
      <sheetData sheetId="0"/>
      <sheetData sheetId="1" refreshError="1">
        <row r="133">
          <cell r="A133" t="str">
            <v>S0099901</v>
          </cell>
          <cell r="B133" t="str">
            <v>S002??</v>
          </cell>
          <cell r="C133" t="str">
            <v>S00105</v>
          </cell>
          <cell r="D133" t="str">
            <v>S00104</v>
          </cell>
          <cell r="E133" t="str">
            <v>S0010304*</v>
          </cell>
          <cell r="F133" t="str">
            <v>S00103??</v>
          </cell>
          <cell r="G133" t="str">
            <v>S00102??</v>
          </cell>
          <cell r="H133" t="str">
            <v>S00101??</v>
          </cell>
          <cell r="I133" t="str">
            <v>SE</v>
          </cell>
        </row>
      </sheetData>
      <sheetData sheetId="2"/>
      <sheetData sheetId="3"/>
      <sheetData sheetId="4"/>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colaboracion.dnp.gov.co/CDT/Contratacion/Resoluci%c3%b3n%203483%20de%202022.pdf?" TargetMode="External"/><Relationship Id="rId1" Type="http://schemas.openxmlformats.org/officeDocument/2006/relationships/hyperlink" Target="https://colaboracion.dnp.gov.co/CDT/Contrataci&#243;n/Resoluci%c3%b3n%203483%20de%202022.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DD803-A00A-41C0-B142-33A0CB6ABCF6}">
  <dimension ref="A1:XFD112"/>
  <sheetViews>
    <sheetView showGridLines="0" zoomScale="70" zoomScaleNormal="70" workbookViewId="0">
      <selection activeCell="A2" sqref="A2:G2"/>
    </sheetView>
  </sheetViews>
  <sheetFormatPr baseColWidth="10" defaultColWidth="12.140625" defaultRowHeight="107.45" customHeight="1"/>
  <cols>
    <col min="1" max="1" width="61.28515625" style="716" customWidth="1"/>
    <col min="2" max="2" width="60.140625" style="716" customWidth="1"/>
    <col min="3" max="3" width="39.42578125" style="716" customWidth="1"/>
    <col min="4" max="4" width="21.85546875" style="717" customWidth="1"/>
    <col min="5" max="6" width="12.140625" style="716"/>
    <col min="7" max="7" width="33.28515625" style="716" customWidth="1"/>
    <col min="8" max="8" width="15.42578125" style="716" customWidth="1"/>
    <col min="9" max="16384" width="12.140625" style="716"/>
  </cols>
  <sheetData>
    <row r="1" spans="1:8" ht="19.5" customHeight="1"/>
    <row r="2" spans="1:8" ht="27.75" customHeight="1">
      <c r="A2" s="783" t="s">
        <v>2019</v>
      </c>
      <c r="B2" s="783"/>
      <c r="C2" s="783"/>
      <c r="D2" s="783"/>
      <c r="E2" s="783"/>
      <c r="F2" s="783"/>
      <c r="G2" s="783"/>
    </row>
    <row r="3" spans="1:8" ht="49.5" customHeight="1">
      <c r="A3" s="718" t="s">
        <v>1833</v>
      </c>
      <c r="B3" s="784" t="s">
        <v>2015</v>
      </c>
      <c r="C3" s="785"/>
      <c r="D3" s="785"/>
      <c r="E3" s="785"/>
      <c r="F3" s="785"/>
      <c r="G3" s="785"/>
    </row>
    <row r="4" spans="1:8" s="721" customFormat="1" ht="56.45" customHeight="1">
      <c r="A4" s="720" t="s">
        <v>1834</v>
      </c>
      <c r="B4" s="784" t="s">
        <v>1835</v>
      </c>
      <c r="C4" s="785"/>
      <c r="D4" s="785"/>
      <c r="E4" s="785"/>
      <c r="F4" s="785"/>
      <c r="G4" s="785"/>
    </row>
    <row r="5" spans="1:8" s="721" customFormat="1" ht="56.45" customHeight="1">
      <c r="A5" s="722" t="s">
        <v>1836</v>
      </c>
      <c r="B5" s="784" t="s">
        <v>1837</v>
      </c>
      <c r="C5" s="785"/>
      <c r="D5" s="785"/>
      <c r="E5" s="785"/>
      <c r="F5" s="785"/>
      <c r="G5" s="785"/>
    </row>
    <row r="6" spans="1:8" s="721" customFormat="1" ht="45.75" customHeight="1">
      <c r="A6" s="722" t="s">
        <v>1968</v>
      </c>
      <c r="B6" s="784" t="s">
        <v>1838</v>
      </c>
      <c r="C6" s="785"/>
      <c r="D6" s="785"/>
      <c r="E6" s="785"/>
      <c r="F6" s="785"/>
      <c r="G6" s="785"/>
    </row>
    <row r="7" spans="1:8" s="721" customFormat="1" ht="51" customHeight="1">
      <c r="A7" s="722" t="s">
        <v>1839</v>
      </c>
      <c r="B7" s="784" t="s">
        <v>1840</v>
      </c>
      <c r="C7" s="785"/>
      <c r="D7" s="785"/>
      <c r="E7" s="785"/>
      <c r="F7" s="785"/>
      <c r="G7" s="785"/>
    </row>
    <row r="8" spans="1:8" s="721" customFormat="1" ht="51" customHeight="1">
      <c r="A8" s="722" t="s">
        <v>1841</v>
      </c>
      <c r="B8" s="784" t="s">
        <v>1842</v>
      </c>
      <c r="C8" s="785"/>
      <c r="D8" s="785"/>
      <c r="E8" s="785"/>
      <c r="F8" s="785"/>
      <c r="G8" s="785"/>
    </row>
    <row r="9" spans="1:8" s="721" customFormat="1" ht="63.75" customHeight="1">
      <c r="A9" s="722" t="s">
        <v>1843</v>
      </c>
      <c r="B9" s="784" t="s">
        <v>1844</v>
      </c>
      <c r="C9" s="785"/>
      <c r="D9" s="785"/>
      <c r="E9" s="785"/>
      <c r="F9" s="785"/>
      <c r="G9" s="785"/>
    </row>
    <row r="10" spans="1:8" s="721" customFormat="1" ht="42.75" customHeight="1">
      <c r="A10" s="723"/>
      <c r="B10" s="724"/>
      <c r="C10" s="725"/>
      <c r="D10" s="725"/>
      <c r="E10" s="725"/>
      <c r="F10" s="725"/>
      <c r="G10" s="725"/>
    </row>
    <row r="11" spans="1:8" s="721" customFormat="1" ht="84" customHeight="1">
      <c r="A11" s="726" t="s">
        <v>1657</v>
      </c>
      <c r="B11" s="784" t="s">
        <v>1845</v>
      </c>
      <c r="C11" s="785"/>
      <c r="D11" s="785"/>
      <c r="E11" s="785"/>
      <c r="F11" s="785"/>
      <c r="G11" s="785"/>
    </row>
    <row r="12" spans="1:8" s="721" customFormat="1" ht="55.5" customHeight="1">
      <c r="A12" s="722" t="s">
        <v>1846</v>
      </c>
      <c r="B12" s="784" t="s">
        <v>1847</v>
      </c>
      <c r="C12" s="785"/>
      <c r="D12" s="785"/>
      <c r="E12" s="785"/>
      <c r="F12" s="785"/>
      <c r="G12" s="785"/>
    </row>
    <row r="13" spans="1:8" ht="42" customHeight="1">
      <c r="A13" s="722" t="str">
        <f>+'Categoria de Costos'!B195</f>
        <v>b. Tiquetes  aéreos nacionales</v>
      </c>
      <c r="B13" s="784" t="s">
        <v>1870</v>
      </c>
      <c r="C13" s="785"/>
      <c r="D13" s="785"/>
      <c r="E13" s="785"/>
      <c r="F13" s="785"/>
      <c r="G13" s="785"/>
      <c r="H13" s="721"/>
    </row>
    <row r="14" spans="1:8" ht="46.5" customHeight="1">
      <c r="A14" s="722" t="str">
        <f>+'Categoria de Costos'!B219</f>
        <v>c. Tiquetes  aéreos internacionales</v>
      </c>
      <c r="B14" s="784" t="s">
        <v>1869</v>
      </c>
      <c r="C14" s="784"/>
      <c r="D14" s="784"/>
      <c r="E14" s="784"/>
      <c r="F14" s="784"/>
      <c r="G14" s="784"/>
      <c r="H14" s="721"/>
    </row>
    <row r="15" spans="1:8" ht="46.5" customHeight="1">
      <c r="A15" s="722" t="str">
        <f>+'Categoria de Costos'!B233</f>
        <v>d. Desplazamiento terrestre en vehículo propio (rodamiento)</v>
      </c>
      <c r="B15" s="784" t="s">
        <v>1868</v>
      </c>
      <c r="C15" s="785"/>
      <c r="D15" s="785"/>
      <c r="E15" s="785"/>
      <c r="F15" s="785"/>
      <c r="G15" s="785"/>
      <c r="H15" s="721"/>
    </row>
    <row r="16" spans="1:8" ht="46.5" customHeight="1">
      <c r="A16" s="722" t="str">
        <f>+'Categoria de Costos'!B263</f>
        <v xml:space="preserve">e. Gastos desplazamiento  rodamiento para recurso humano regional </v>
      </c>
      <c r="B16" s="784" t="s">
        <v>1969</v>
      </c>
      <c r="C16" s="785"/>
      <c r="D16" s="785"/>
      <c r="E16" s="785"/>
      <c r="F16" s="785"/>
      <c r="G16" s="785"/>
      <c r="H16" s="721"/>
    </row>
    <row r="17" spans="1:8" ht="43.5" customHeight="1">
      <c r="A17" s="722" t="str">
        <f>+'Categoria de Costos'!B267</f>
        <v>f. Transporte fluvial</v>
      </c>
      <c r="B17" s="784" t="s">
        <v>1871</v>
      </c>
      <c r="C17" s="785"/>
      <c r="D17" s="785"/>
      <c r="E17" s="785"/>
      <c r="F17" s="785"/>
      <c r="G17" s="785"/>
      <c r="H17" s="721"/>
    </row>
    <row r="18" spans="1:8" ht="44.25" customHeight="1">
      <c r="A18" s="723"/>
      <c r="B18" s="724"/>
      <c r="C18" s="725"/>
      <c r="D18" s="725"/>
      <c r="E18" s="725"/>
      <c r="F18" s="725"/>
      <c r="G18" s="725"/>
      <c r="H18" s="721"/>
    </row>
    <row r="19" spans="1:8" ht="55.5" customHeight="1">
      <c r="A19" s="718" t="str">
        <f>+'Categoria de Costos'!B274</f>
        <v>3. Costos  administrativos</v>
      </c>
      <c r="B19" s="784" t="s">
        <v>1872</v>
      </c>
      <c r="C19" s="785"/>
      <c r="D19" s="785"/>
      <c r="E19" s="785"/>
      <c r="F19" s="785"/>
      <c r="G19" s="785"/>
    </row>
    <row r="20" spans="1:8" ht="42" customHeight="1">
      <c r="A20" s="722" t="str">
        <f>+'Categoria de Costos'!B276</f>
        <v>a. Alquiler  espacio (Puesto de trabajo)</v>
      </c>
      <c r="B20" s="784" t="s">
        <v>1873</v>
      </c>
      <c r="C20" s="785"/>
      <c r="D20" s="785"/>
      <c r="E20" s="785"/>
      <c r="F20" s="785"/>
      <c r="G20" s="785"/>
    </row>
    <row r="21" spans="1:8" ht="42" customHeight="1">
      <c r="A21" s="722" t="str">
        <f>+'Categoria de Costos'!B287</f>
        <v>b. Computador Portátil</v>
      </c>
      <c r="B21" s="784" t="s">
        <v>1848</v>
      </c>
      <c r="C21" s="785"/>
      <c r="D21" s="785"/>
      <c r="E21" s="785"/>
      <c r="F21" s="785"/>
      <c r="G21" s="785"/>
    </row>
    <row r="22" spans="1:8" ht="42" customHeight="1">
      <c r="A22" s="722" t="str">
        <f>+'Categoria de Costos'!B298</f>
        <v>c. Computador PC escritorio</v>
      </c>
      <c r="B22" s="784" t="s">
        <v>1849</v>
      </c>
      <c r="C22" s="785"/>
      <c r="D22" s="785"/>
      <c r="E22" s="785"/>
      <c r="F22" s="785"/>
      <c r="G22" s="785"/>
    </row>
    <row r="23" spans="1:8" ht="42" customHeight="1">
      <c r="A23" s="722" t="str">
        <f>+'Categoria de Costos'!B309</f>
        <v xml:space="preserve">d. Impresora </v>
      </c>
      <c r="B23" s="784" t="s">
        <v>1874</v>
      </c>
      <c r="C23" s="785"/>
      <c r="D23" s="785"/>
      <c r="E23" s="785"/>
      <c r="F23" s="785"/>
      <c r="G23" s="785"/>
    </row>
    <row r="24" spans="1:8" ht="42" customHeight="1">
      <c r="A24" s="727" t="str">
        <f>+'Categoria de Costos'!B321</f>
        <v>e. Combo teclado mouse (Compra)</v>
      </c>
      <c r="B24" s="784" t="s">
        <v>1850</v>
      </c>
      <c r="C24" s="785"/>
      <c r="D24" s="785"/>
      <c r="E24" s="785"/>
      <c r="F24" s="785"/>
      <c r="G24" s="785"/>
    </row>
    <row r="25" spans="1:8" ht="42" customHeight="1">
      <c r="A25" s="727" t="str">
        <f>+'Categoria de Costos'!B322</f>
        <v>f. Licencia Software/persona (Compra duración 12 meses)</v>
      </c>
      <c r="B25" s="784" t="s">
        <v>1876</v>
      </c>
      <c r="C25" s="785"/>
      <c r="D25" s="785"/>
      <c r="E25" s="785"/>
      <c r="F25" s="785"/>
      <c r="G25" s="785"/>
    </row>
    <row r="26" spans="1:8" ht="42" customHeight="1">
      <c r="A26" s="727" t="str">
        <f>+'Categoria de Costos'!B323</f>
        <v>g. Suministros y papelería (compra promedio mes)</v>
      </c>
      <c r="B26" s="784" t="s">
        <v>1851</v>
      </c>
      <c r="C26" s="785"/>
      <c r="D26" s="785"/>
      <c r="E26" s="785"/>
      <c r="F26" s="785"/>
      <c r="G26" s="785"/>
    </row>
    <row r="27" spans="1:8" ht="42" customHeight="1">
      <c r="A27" s="727" t="str">
        <f>+'Categoria de Costos'!B324</f>
        <v>h. Arrendamiento Oficina (Alquiler de espacio) por mes</v>
      </c>
      <c r="B27" s="784" t="s">
        <v>1875</v>
      </c>
      <c r="C27" s="785"/>
      <c r="D27" s="785"/>
      <c r="E27" s="785"/>
      <c r="F27" s="785"/>
      <c r="G27" s="785"/>
    </row>
    <row r="28" spans="1:8" ht="35.25" customHeight="1">
      <c r="A28" s="728"/>
      <c r="B28" s="724"/>
      <c r="C28" s="725"/>
      <c r="D28" s="725"/>
      <c r="E28" s="725"/>
      <c r="F28" s="725"/>
      <c r="G28" s="725"/>
    </row>
    <row r="29" spans="1:8" s="729" customFormat="1" ht="52.5" customHeight="1">
      <c r="A29" s="718" t="str">
        <f>+'Categoria de Costos'!B327</f>
        <v>4. Costos actividades grupales</v>
      </c>
      <c r="B29" s="784" t="s">
        <v>1877</v>
      </c>
      <c r="C29" s="785"/>
      <c r="D29" s="785"/>
      <c r="E29" s="785"/>
      <c r="F29" s="785"/>
      <c r="G29" s="785"/>
    </row>
    <row r="30" spans="1:8" s="729" customFormat="1" ht="49.5" customHeight="1">
      <c r="A30" s="730" t="str">
        <f>+'Categoria de Costos'!B329</f>
        <v>a. Mesas de trabajo presenciales básicas</v>
      </c>
      <c r="B30" s="784" t="s">
        <v>1852</v>
      </c>
      <c r="C30" s="785"/>
      <c r="D30" s="785"/>
      <c r="E30" s="785"/>
      <c r="F30" s="785"/>
      <c r="G30" s="785"/>
    </row>
    <row r="31" spans="1:8" s="729" customFormat="1" ht="71.099999999999994" customHeight="1">
      <c r="A31" s="730" t="str">
        <f>+'Categoria de Costos'!B336</f>
        <v>b. Mesas de trabajo presenciales ampliadas</v>
      </c>
      <c r="B31" s="784" t="s">
        <v>1853</v>
      </c>
      <c r="C31" s="785"/>
      <c r="D31" s="785"/>
      <c r="E31" s="785"/>
      <c r="F31" s="785"/>
      <c r="G31" s="785"/>
    </row>
    <row r="32" spans="1:8" s="729" customFormat="1" ht="63" customHeight="1">
      <c r="A32" s="730" t="str">
        <f>+'Categoria de Costos'!B346</f>
        <v>c. Mesas de trabajo, talleres y/o eventos virtuales</v>
      </c>
      <c r="B32" s="784" t="s">
        <v>1878</v>
      </c>
      <c r="C32" s="785"/>
      <c r="D32" s="785"/>
      <c r="E32" s="785"/>
      <c r="F32" s="785"/>
      <c r="G32" s="785"/>
    </row>
    <row r="33" spans="1:18" s="729" customFormat="1" ht="57" customHeight="1">
      <c r="A33" s="730" t="str">
        <f>+'Categoria de Costos'!B354</f>
        <v>d. Talleres, talleres especializados y/ o eventos de divulgación nacionales y/o regionales</v>
      </c>
      <c r="B33" s="784" t="s">
        <v>1854</v>
      </c>
      <c r="C33" s="785"/>
      <c r="D33" s="785"/>
      <c r="E33" s="785"/>
      <c r="F33" s="785"/>
      <c r="G33" s="785"/>
    </row>
    <row r="34" spans="1:18" s="729" customFormat="1" ht="57" customHeight="1">
      <c r="A34" s="730" t="str">
        <f>+'Categoria de Costos'!B366</f>
        <v xml:space="preserve">e. Días de campo, taller de proceso, giras técnicas, visitas y/o demostraciones de método </v>
      </c>
      <c r="B34" s="784" t="s">
        <v>1855</v>
      </c>
      <c r="C34" s="785"/>
      <c r="D34" s="785"/>
      <c r="E34" s="785"/>
      <c r="F34" s="785"/>
      <c r="G34" s="785"/>
    </row>
    <row r="35" spans="1:18" s="729" customFormat="1" ht="39.75" customHeight="1">
      <c r="A35" s="731"/>
      <c r="B35" s="724"/>
      <c r="C35" s="725"/>
      <c r="D35" s="725"/>
      <c r="E35" s="725"/>
      <c r="F35" s="725"/>
      <c r="G35" s="725"/>
    </row>
    <row r="36" spans="1:18" s="721" customFormat="1" ht="78.95" customHeight="1">
      <c r="A36" s="718" t="str">
        <f>+'Categoria de Costos'!B377</f>
        <v xml:space="preserve">5. Capacitación y Formación </v>
      </c>
      <c r="B36" s="784" t="s">
        <v>1879</v>
      </c>
      <c r="C36" s="784"/>
      <c r="D36" s="784"/>
      <c r="E36" s="784"/>
      <c r="F36" s="784"/>
      <c r="G36" s="784"/>
      <c r="H36" s="716"/>
    </row>
    <row r="37" spans="1:18" ht="67.5" customHeight="1">
      <c r="A37" s="730" t="str">
        <f>+'Categoria de Costos'!B379</f>
        <v xml:space="preserve">a. Cursos cortos virtuales </v>
      </c>
      <c r="B37" s="784" t="s">
        <v>1880</v>
      </c>
      <c r="C37" s="784"/>
      <c r="D37" s="784"/>
      <c r="E37" s="784"/>
      <c r="F37" s="784"/>
      <c r="G37" s="784"/>
      <c r="H37" s="721"/>
      <c r="I37" s="721"/>
      <c r="J37" s="721"/>
      <c r="K37" s="721"/>
      <c r="L37" s="721"/>
      <c r="M37" s="721"/>
      <c r="N37" s="721"/>
      <c r="O37" s="721"/>
      <c r="P37" s="721"/>
      <c r="Q37" s="721"/>
      <c r="R37" s="721"/>
    </row>
    <row r="38" spans="1:18" s="721" customFormat="1" ht="67.5" customHeight="1">
      <c r="A38" s="730" t="str">
        <f>+'Categoria de Costos'!B390</f>
        <v xml:space="preserve">b. Cursos cortos presenciales </v>
      </c>
      <c r="B38" s="784" t="s">
        <v>1881</v>
      </c>
      <c r="C38" s="784"/>
      <c r="D38" s="784"/>
      <c r="E38" s="784"/>
      <c r="F38" s="784"/>
      <c r="G38" s="784"/>
    </row>
    <row r="39" spans="1:18" s="721" customFormat="1" ht="67.5" customHeight="1">
      <c r="A39" s="730" t="str">
        <f>+'Categoria de Costos'!B403</f>
        <v xml:space="preserve">c. Diplomados  virtuales </v>
      </c>
      <c r="B39" s="784" t="s">
        <v>1882</v>
      </c>
      <c r="C39" s="784"/>
      <c r="D39" s="784"/>
      <c r="E39" s="784"/>
      <c r="F39" s="784"/>
      <c r="G39" s="784"/>
    </row>
    <row r="40" spans="1:18" s="721" customFormat="1" ht="67.5" customHeight="1">
      <c r="A40" s="732" t="str">
        <f>+'Categoria de Costos'!B415</f>
        <v xml:space="preserve">d. Diplomados presenciales </v>
      </c>
      <c r="B40" s="784" t="s">
        <v>1882</v>
      </c>
      <c r="C40" s="784"/>
      <c r="D40" s="784"/>
      <c r="E40" s="784"/>
      <c r="F40" s="784"/>
      <c r="G40" s="784"/>
    </row>
    <row r="41" spans="1:18" ht="67.5" customHeight="1">
      <c r="A41" s="732" t="str">
        <f>+'Categoria de Costos'!B428</f>
        <v>e. Formación  tecnológica y/o universitaria</v>
      </c>
      <c r="B41" s="784" t="s">
        <v>1883</v>
      </c>
      <c r="C41" s="784"/>
      <c r="D41" s="784"/>
      <c r="E41" s="784"/>
      <c r="F41" s="784"/>
      <c r="G41" s="784"/>
      <c r="H41" s="721"/>
      <c r="I41" s="721"/>
      <c r="J41" s="721"/>
      <c r="K41" s="721"/>
      <c r="L41" s="721"/>
      <c r="M41" s="721"/>
      <c r="N41" s="721"/>
      <c r="O41" s="721"/>
      <c r="P41" s="721"/>
      <c r="Q41" s="721"/>
      <c r="R41" s="721"/>
    </row>
    <row r="42" spans="1:18" s="721" customFormat="1" ht="67.5" customHeight="1">
      <c r="A42" s="732" t="str">
        <f>+'Categoria de Costos'!B437</f>
        <v xml:space="preserve">f. Especializaciones  </v>
      </c>
      <c r="B42" s="784" t="s">
        <v>1884</v>
      </c>
      <c r="C42" s="784"/>
      <c r="D42" s="784"/>
      <c r="E42" s="784"/>
      <c r="F42" s="784"/>
      <c r="G42" s="784"/>
    </row>
    <row r="43" spans="1:18" s="721" customFormat="1" ht="67.5" customHeight="1">
      <c r="A43" s="732" t="str">
        <f>+'Categoria de Costos'!B443</f>
        <v xml:space="preserve">g. Maestrías </v>
      </c>
      <c r="B43" s="784" t="s">
        <v>1884</v>
      </c>
      <c r="C43" s="784"/>
      <c r="D43" s="784"/>
      <c r="E43" s="784"/>
      <c r="F43" s="784"/>
      <c r="G43" s="784"/>
    </row>
    <row r="44" spans="1:18" s="721" customFormat="1" ht="67.5" customHeight="1">
      <c r="A44" s="732" t="str">
        <f>+'Categoria de Costos'!B449</f>
        <v>h. Doctorados</v>
      </c>
      <c r="B44" s="784" t="s">
        <v>1885</v>
      </c>
      <c r="C44" s="784"/>
      <c r="D44" s="784"/>
      <c r="E44" s="784"/>
      <c r="F44" s="784"/>
      <c r="G44" s="784"/>
    </row>
    <row r="45" spans="1:18" s="721" customFormat="1" ht="44.25" customHeight="1">
      <c r="A45" s="733"/>
      <c r="B45" s="724"/>
      <c r="C45" s="724"/>
      <c r="D45" s="724"/>
      <c r="E45" s="724"/>
      <c r="F45" s="724"/>
      <c r="G45" s="724"/>
    </row>
    <row r="46" spans="1:18" ht="43.5" customHeight="1">
      <c r="A46" s="718" t="str">
        <f>+'Categoria de Costos'!B456</f>
        <v>6. Promoción  y comunicación</v>
      </c>
      <c r="B46" s="786" t="s">
        <v>1886</v>
      </c>
      <c r="C46" s="787"/>
      <c r="D46" s="787"/>
      <c r="E46" s="787"/>
      <c r="F46" s="787"/>
      <c r="G46" s="787"/>
    </row>
    <row r="47" spans="1:18" ht="43.5" customHeight="1">
      <c r="A47" s="732" t="str">
        <f>+'Categoria de Costos'!B458</f>
        <v xml:space="preserve">a. Creación de imagen institucional </v>
      </c>
      <c r="B47" s="786" t="s">
        <v>1887</v>
      </c>
      <c r="C47" s="787"/>
      <c r="D47" s="787"/>
      <c r="E47" s="787"/>
      <c r="F47" s="787"/>
      <c r="G47" s="787"/>
    </row>
    <row r="48" spans="1:18" ht="43.5" customHeight="1">
      <c r="A48" s="732" t="str">
        <f>+'Categoria de Costos'!B461</f>
        <v>b. Campaña de promoción al consumo, fortalecimiento imagen corporativa, material promocional, etc.</v>
      </c>
      <c r="B48" s="786" t="s">
        <v>1888</v>
      </c>
      <c r="C48" s="787"/>
      <c r="D48" s="787"/>
      <c r="E48" s="787"/>
      <c r="F48" s="787"/>
      <c r="G48" s="787"/>
    </row>
    <row r="49" spans="1:7" ht="43.5" customHeight="1">
      <c r="A49" s="732" t="str">
        <f>+'Categoria de Costos'!B464</f>
        <v>c. Promoción y comunicación en medios masivos</v>
      </c>
      <c r="B49" s="786" t="s">
        <v>1889</v>
      </c>
      <c r="C49" s="787"/>
      <c r="D49" s="787"/>
      <c r="E49" s="787"/>
      <c r="F49" s="787"/>
      <c r="G49" s="787"/>
    </row>
    <row r="50" spans="1:7" ht="43.5" customHeight="1">
      <c r="A50" s="732" t="str">
        <f>+'Categoria de Costos'!B499</f>
        <v>d. Promoción y comunicación para correos masivos y mensajes</v>
      </c>
      <c r="B50" s="786" t="s">
        <v>1856</v>
      </c>
      <c r="C50" s="787"/>
      <c r="D50" s="787"/>
      <c r="E50" s="787"/>
      <c r="F50" s="787"/>
      <c r="G50" s="787"/>
    </row>
    <row r="51" spans="1:7" ht="43.5" customHeight="1">
      <c r="A51" s="732" t="str">
        <f>+'Categoria de Costos'!B510</f>
        <v>e. Promoción comunicación plataformas digitales</v>
      </c>
      <c r="B51" s="786" t="s">
        <v>1890</v>
      </c>
      <c r="C51" s="787"/>
      <c r="D51" s="787"/>
      <c r="E51" s="787"/>
      <c r="F51" s="787"/>
      <c r="G51" s="787"/>
    </row>
    <row r="52" spans="1:7" ht="43.5" customHeight="1">
      <c r="A52" s="732" t="str">
        <f>+'Categoria de Costos'!B532</f>
        <v>f. Herramientas para la promoción y comunicación</v>
      </c>
      <c r="B52" s="786" t="s">
        <v>1857</v>
      </c>
      <c r="C52" s="787"/>
      <c r="D52" s="787"/>
      <c r="E52" s="787"/>
      <c r="F52" s="787"/>
      <c r="G52" s="787"/>
    </row>
    <row r="53" spans="1:7" ht="43.5" customHeight="1">
      <c r="A53" s="732" t="str">
        <f>+'Categoria de Costos'!B541</f>
        <v xml:space="preserve">g. Proyecto de comunicación radial regional para acuicultores: </v>
      </c>
      <c r="B53" s="786" t="s">
        <v>1891</v>
      </c>
      <c r="C53" s="787"/>
      <c r="D53" s="787"/>
      <c r="E53" s="787"/>
      <c r="F53" s="787"/>
      <c r="G53" s="787"/>
    </row>
    <row r="54" spans="1:7" ht="43.5" customHeight="1">
      <c r="A54" s="732" t="str">
        <f>+'Categoria de Costos'!B551</f>
        <v>h. Material de promoción y divulgación (Impresos,  llaveros, otros)</v>
      </c>
      <c r="B54" s="786" t="s">
        <v>1858</v>
      </c>
      <c r="C54" s="787"/>
      <c r="D54" s="787"/>
      <c r="E54" s="787"/>
      <c r="F54" s="787"/>
      <c r="G54" s="787"/>
    </row>
    <row r="55" spans="1:7" ht="43.5" customHeight="1">
      <c r="A55" s="732" t="str">
        <f>+'Categoria de Costos'!B553</f>
        <v xml:space="preserve">i. Material publicitario, de promoción y/o comunicación </v>
      </c>
      <c r="B55" s="786" t="s">
        <v>1859</v>
      </c>
      <c r="C55" s="787"/>
      <c r="D55" s="787"/>
      <c r="E55" s="787"/>
      <c r="F55" s="787"/>
      <c r="G55" s="787"/>
    </row>
    <row r="56" spans="1:7" ht="47.25" customHeight="1">
      <c r="A56" s="735"/>
      <c r="B56" s="724"/>
      <c r="C56" s="725"/>
      <c r="D56" s="725"/>
      <c r="E56" s="725"/>
      <c r="F56" s="725"/>
      <c r="G56" s="725"/>
    </row>
    <row r="57" spans="1:7" ht="57.6" customHeight="1">
      <c r="A57" s="718" t="str">
        <f>+'Categoria de Costos'!B568</f>
        <v>7. Actividades para comercialización</v>
      </c>
      <c r="B57" s="784" t="s">
        <v>1860</v>
      </c>
      <c r="C57" s="785"/>
      <c r="D57" s="785"/>
      <c r="E57" s="785"/>
      <c r="F57" s="785"/>
      <c r="G57" s="785"/>
    </row>
    <row r="58" spans="1:7" ht="74.45" customHeight="1">
      <c r="A58" s="719" t="str">
        <f>+'Categoria de Costos'!B570</f>
        <v>a. Rueda de negocio presencial (10 empresas)</v>
      </c>
      <c r="B58" s="784" t="s">
        <v>1893</v>
      </c>
      <c r="C58" s="785"/>
      <c r="D58" s="785"/>
      <c r="E58" s="785"/>
      <c r="F58" s="785"/>
      <c r="G58" s="785"/>
    </row>
    <row r="59" spans="1:7" ht="60.95" customHeight="1">
      <c r="A59" s="719" t="str">
        <f>+'Categoria de Costos'!B584</f>
        <v>b Rueda de negocio  virtual</v>
      </c>
      <c r="B59" s="784" t="s">
        <v>1892</v>
      </c>
      <c r="C59" s="785"/>
      <c r="D59" s="785"/>
      <c r="E59" s="785"/>
      <c r="F59" s="785"/>
      <c r="G59" s="785"/>
    </row>
    <row r="60" spans="1:7" ht="67.5" customHeight="1">
      <c r="A60" s="719" t="str">
        <f>+'Categoria de Costos'!B592</f>
        <v>c. Participación en ferias comerciales internacionales</v>
      </c>
      <c r="B60" s="784" t="s">
        <v>1894</v>
      </c>
      <c r="C60" s="785"/>
      <c r="D60" s="785"/>
      <c r="E60" s="785"/>
      <c r="F60" s="785"/>
      <c r="G60" s="785"/>
    </row>
    <row r="61" spans="1:7" ht="62.45" customHeight="1">
      <c r="A61" s="719" t="str">
        <f>+'Categoria de Costos'!B601</f>
        <v xml:space="preserve">d. Participación en mercados campesinos/ Circuitos cortos de comercialización </v>
      </c>
      <c r="B61" s="784" t="s">
        <v>1895</v>
      </c>
      <c r="C61" s="785"/>
      <c r="D61" s="785"/>
      <c r="E61" s="785"/>
      <c r="F61" s="785"/>
      <c r="G61" s="785"/>
    </row>
    <row r="62" spans="1:7" ht="45.75" customHeight="1">
      <c r="A62" s="719" t="str">
        <f>+'Categoria de Costos'!B610</f>
        <v>e. Misiones comerciales internacionales</v>
      </c>
      <c r="B62" s="784" t="s">
        <v>1896</v>
      </c>
      <c r="C62" s="785"/>
      <c r="D62" s="785"/>
      <c r="E62" s="785"/>
      <c r="F62" s="785"/>
      <c r="G62" s="785"/>
    </row>
    <row r="63" spans="1:7" ht="56.25" customHeight="1">
      <c r="A63" s="719" t="str">
        <f>+'Categoria de Costos'!B619</f>
        <v xml:space="preserve">f. Elaboración de feria Nacional </v>
      </c>
      <c r="B63" s="784" t="s">
        <v>1897</v>
      </c>
      <c r="C63" s="785"/>
      <c r="D63" s="785"/>
      <c r="E63" s="785"/>
      <c r="F63" s="785"/>
      <c r="G63" s="785"/>
    </row>
    <row r="64" spans="1:7" ht="47.25" customHeight="1">
      <c r="A64" s="719" t="str">
        <f>+'Categoria de Costos'!B622</f>
        <v xml:space="preserve">g. Elaboración feria Regional </v>
      </c>
      <c r="B64" s="784" t="s">
        <v>1898</v>
      </c>
      <c r="C64" s="785"/>
      <c r="D64" s="785"/>
      <c r="E64" s="785"/>
      <c r="F64" s="785"/>
      <c r="G64" s="785"/>
    </row>
    <row r="65" spans="1:16378" ht="47.25" customHeight="1">
      <c r="A65" s="725"/>
      <c r="B65" s="724"/>
      <c r="C65" s="725"/>
      <c r="D65" s="725"/>
      <c r="E65" s="725"/>
      <c r="F65" s="725"/>
      <c r="G65" s="725"/>
    </row>
    <row r="66" spans="1:16378" ht="63.75" customHeight="1">
      <c r="A66" s="718" t="str">
        <f>+'Categoria de Costos'!B625</f>
        <v xml:space="preserve">8. Certificaciones </v>
      </c>
      <c r="B66" s="784" t="s">
        <v>1861</v>
      </c>
      <c r="C66" s="785"/>
      <c r="D66" s="785"/>
      <c r="E66" s="785"/>
      <c r="F66" s="785"/>
      <c r="G66" s="785"/>
    </row>
    <row r="67" spans="1:16378" ht="126" customHeight="1">
      <c r="A67" s="736" t="str">
        <f>+'Categoria de Costos'!B627</f>
        <v>a. Certificaciones Buenas Practicas de Producción Acuícola - BPPA / Producción Primaria</v>
      </c>
      <c r="B67" s="786" t="s">
        <v>1899</v>
      </c>
      <c r="C67" s="787"/>
      <c r="D67" s="787"/>
      <c r="E67" s="787"/>
      <c r="F67" s="787"/>
      <c r="G67" s="787"/>
    </row>
    <row r="68" spans="1:16378" ht="66.75" customHeight="1">
      <c r="A68" s="736" t="str">
        <f>+'Categoria de Costos'!B640</f>
        <v>b. Visita Verificación Cumplimiento -  BPM (Buenas Prácticas de Manufacturas) /Plantas de Procesamiento</v>
      </c>
      <c r="B68" s="786" t="s">
        <v>1970</v>
      </c>
      <c r="C68" s="787"/>
      <c r="D68" s="787"/>
      <c r="E68" s="787"/>
      <c r="F68" s="787"/>
      <c r="G68" s="787"/>
    </row>
    <row r="69" spans="1:16378" ht="70.5" customHeight="1">
      <c r="A69" s="736" t="str">
        <f>+'Categoria de Costos'!B650</f>
        <v>c. Certificaciones  HACCP / Plantas de Procesamiento</v>
      </c>
      <c r="B69" s="786" t="s">
        <v>1900</v>
      </c>
      <c r="C69" s="787"/>
      <c r="D69" s="787"/>
      <c r="E69" s="787"/>
      <c r="F69" s="787"/>
      <c r="G69" s="787"/>
    </row>
    <row r="70" spans="1:16378" ht="63.75" customHeight="1">
      <c r="A70" s="736" t="str">
        <f>+'Categoria de Costos'!B661</f>
        <v xml:space="preserve">d. Certificaciones BAP </v>
      </c>
      <c r="B70" s="786" t="s">
        <v>1862</v>
      </c>
      <c r="C70" s="787"/>
      <c r="D70" s="787"/>
      <c r="E70" s="787"/>
      <c r="F70" s="787"/>
      <c r="G70" s="787"/>
    </row>
    <row r="71" spans="1:16378" ht="48.75" customHeight="1">
      <c r="A71" s="735"/>
      <c r="B71" s="724"/>
      <c r="C71" s="725"/>
      <c r="D71" s="725"/>
      <c r="E71" s="725"/>
      <c r="F71" s="725"/>
      <c r="G71" s="725"/>
    </row>
    <row r="72" spans="1:16378" ht="57.95" customHeight="1">
      <c r="A72" s="737" t="str">
        <f>+'Categoria de Costos'!B688</f>
        <v xml:space="preserve">9. Análisis de laboratorios </v>
      </c>
      <c r="B72" s="724"/>
      <c r="C72" s="725"/>
      <c r="D72" s="725"/>
      <c r="E72" s="725"/>
      <c r="F72" s="725"/>
      <c r="G72" s="725"/>
    </row>
    <row r="73" spans="1:16378" ht="75.95" customHeight="1">
      <c r="A73" s="738" t="str">
        <f>+'Categoria de Costos'!B690</f>
        <v>a. Análisis de Calidad de Aguas. (Deben ser laboratorios acreditados por IDEAM)</v>
      </c>
      <c r="B73" s="786" t="s">
        <v>1901</v>
      </c>
      <c r="C73" s="787"/>
      <c r="D73" s="787"/>
      <c r="E73" s="787"/>
      <c r="F73" s="787"/>
      <c r="G73" s="787"/>
    </row>
    <row r="74" spans="1:16378" ht="45" customHeight="1">
      <c r="A74" s="738" t="str">
        <f>+'Categoria de Costos'!B710</f>
        <v>b. Análisis de  Suelos : Se solicita para el trámite de concesión por Reusó</v>
      </c>
      <c r="B74" s="786" t="s">
        <v>1863</v>
      </c>
      <c r="C74" s="787"/>
      <c r="D74" s="787"/>
      <c r="E74" s="787"/>
      <c r="F74" s="787"/>
      <c r="G74" s="787"/>
    </row>
    <row r="75" spans="1:16378" ht="45" customHeight="1">
      <c r="A75" s="738" t="str">
        <f>+'Categoria de Costos'!B717</f>
        <v>c. Análisis Bromatológico de la carne (pescado)</v>
      </c>
      <c r="B75" s="786" t="s">
        <v>1902</v>
      </c>
      <c r="C75" s="787"/>
      <c r="D75" s="787"/>
      <c r="E75" s="787"/>
      <c r="F75" s="787"/>
      <c r="G75" s="787"/>
    </row>
    <row r="76" spans="1:16378" ht="56.1" customHeight="1">
      <c r="B76" s="724"/>
      <c r="C76" s="724"/>
      <c r="D76" s="724"/>
      <c r="E76" s="724"/>
      <c r="F76" s="724"/>
      <c r="G76" s="724"/>
    </row>
    <row r="77" spans="1:16378" ht="63.6" customHeight="1">
      <c r="A77" s="718" t="s">
        <v>893</v>
      </c>
      <c r="B77" s="784" t="s">
        <v>1864</v>
      </c>
      <c r="C77" s="785"/>
      <c r="D77" s="785"/>
      <c r="E77" s="785"/>
      <c r="F77" s="785"/>
      <c r="G77" s="785"/>
    </row>
    <row r="78" spans="1:16378" ht="107.45" customHeight="1">
      <c r="A78" s="734" t="str">
        <f>+'Categoria de Costos'!B728</f>
        <v>a. Apoyo Buenas Prácticas de Producción de la Acuicultura - (BPPA)</v>
      </c>
      <c r="B78" s="786" t="s">
        <v>1932</v>
      </c>
      <c r="C78" s="787"/>
      <c r="D78" s="787"/>
      <c r="E78" s="787"/>
      <c r="F78" s="787"/>
      <c r="G78" s="787"/>
    </row>
    <row r="79" spans="1:16378" ht="150.94999999999999" customHeight="1">
      <c r="A79" s="734" t="str">
        <f>+'Categoria de Costos'!B740</f>
        <v>b. LEC Desarrollo Productivo (Sostenimiento pecuario, acuícola, pesca, zoocría y apícola).</v>
      </c>
      <c r="B79" s="786" t="s">
        <v>1865</v>
      </c>
      <c r="C79" s="787"/>
      <c r="D79" s="787"/>
      <c r="E79" s="787"/>
      <c r="F79" s="787"/>
      <c r="G79" s="787"/>
      <c r="I79" s="717"/>
      <c r="J79" s="788"/>
      <c r="K79" s="789"/>
      <c r="L79" s="789"/>
      <c r="M79" s="789"/>
      <c r="N79" s="789"/>
      <c r="O79" s="789"/>
      <c r="P79" s="717"/>
      <c r="Q79" s="788"/>
      <c r="R79" s="789"/>
      <c r="S79" s="789"/>
      <c r="T79" s="789"/>
      <c r="U79" s="789"/>
      <c r="V79" s="789"/>
      <c r="W79" s="717"/>
      <c r="X79" s="788"/>
      <c r="Y79" s="789"/>
      <c r="Z79" s="789"/>
      <c r="AA79" s="789"/>
      <c r="AB79" s="789"/>
      <c r="AC79" s="789"/>
      <c r="AD79" s="717"/>
      <c r="AE79" s="788"/>
      <c r="AF79" s="789"/>
      <c r="AG79" s="789"/>
      <c r="AH79" s="789"/>
      <c r="AI79" s="789"/>
      <c r="AJ79" s="789"/>
      <c r="AK79" s="717"/>
      <c r="AL79" s="788"/>
      <c r="AM79" s="789"/>
      <c r="AN79" s="789"/>
      <c r="AO79" s="789"/>
      <c r="AP79" s="789"/>
      <c r="AQ79" s="789"/>
      <c r="AR79" s="717"/>
      <c r="AS79" s="788"/>
      <c r="AT79" s="789"/>
      <c r="AU79" s="789"/>
      <c r="AV79" s="789"/>
      <c r="AW79" s="789"/>
      <c r="AX79" s="789"/>
      <c r="AY79" s="739"/>
      <c r="AZ79" s="790"/>
      <c r="BA79" s="791"/>
      <c r="BB79" s="791"/>
      <c r="BC79" s="791"/>
      <c r="BD79" s="791"/>
      <c r="BE79" s="791"/>
      <c r="BF79" s="740"/>
      <c r="BG79" s="790"/>
      <c r="BH79" s="791"/>
      <c r="BI79" s="791"/>
      <c r="BJ79" s="791"/>
      <c r="BK79" s="791"/>
      <c r="BL79" s="791"/>
      <c r="BM79" s="740"/>
      <c r="BN79" s="790"/>
      <c r="BO79" s="791"/>
      <c r="BP79" s="791"/>
      <c r="BQ79" s="791"/>
      <c r="BR79" s="791"/>
      <c r="BS79" s="791"/>
      <c r="BT79" s="740"/>
      <c r="BU79" s="790"/>
      <c r="BV79" s="791"/>
      <c r="BW79" s="791"/>
      <c r="BX79" s="791"/>
      <c r="BY79" s="791"/>
      <c r="BZ79" s="791"/>
      <c r="CA79" s="740"/>
      <c r="CB79" s="790"/>
      <c r="CC79" s="791"/>
      <c r="CD79" s="791"/>
      <c r="CE79" s="791"/>
      <c r="CF79" s="791"/>
      <c r="CG79" s="791"/>
      <c r="CH79" s="740"/>
      <c r="CI79" s="790"/>
      <c r="CJ79" s="791"/>
      <c r="CK79" s="791"/>
      <c r="CL79" s="791"/>
      <c r="CM79" s="791"/>
      <c r="CN79" s="791"/>
      <c r="CO79" s="740"/>
      <c r="CP79" s="790"/>
      <c r="CQ79" s="791"/>
      <c r="CR79" s="791"/>
      <c r="CS79" s="791"/>
      <c r="CT79" s="791"/>
      <c r="CU79" s="791"/>
      <c r="CV79" s="740"/>
      <c r="CW79" s="790"/>
      <c r="CX79" s="791"/>
      <c r="CY79" s="791"/>
      <c r="CZ79" s="791"/>
      <c r="DA79" s="791"/>
      <c r="DB79" s="791"/>
      <c r="DC79" s="740"/>
      <c r="DD79" s="790"/>
      <c r="DE79" s="791"/>
      <c r="DF79" s="791"/>
      <c r="DG79" s="791"/>
      <c r="DH79" s="791"/>
      <c r="DI79" s="791"/>
      <c r="DJ79" s="740"/>
      <c r="DK79" s="790"/>
      <c r="DL79" s="791"/>
      <c r="DM79" s="791"/>
      <c r="DN79" s="791"/>
      <c r="DO79" s="791"/>
      <c r="DP79" s="791"/>
      <c r="DQ79" s="740"/>
      <c r="DR79" s="790"/>
      <c r="DS79" s="791"/>
      <c r="DT79" s="791"/>
      <c r="DU79" s="791"/>
      <c r="DV79" s="791"/>
      <c r="DW79" s="791"/>
      <c r="DX79" s="740"/>
      <c r="DY79" s="790"/>
      <c r="DZ79" s="791"/>
      <c r="EA79" s="791"/>
      <c r="EB79" s="791"/>
      <c r="EC79" s="791"/>
      <c r="ED79" s="791"/>
      <c r="EE79" s="740"/>
      <c r="EF79" s="790"/>
      <c r="EG79" s="791"/>
      <c r="EH79" s="791"/>
      <c r="EI79" s="791"/>
      <c r="EJ79" s="791"/>
      <c r="EK79" s="791"/>
      <c r="EL79" s="740"/>
      <c r="EM79" s="790"/>
      <c r="EN79" s="791"/>
      <c r="EO79" s="791"/>
      <c r="EP79" s="791"/>
      <c r="EQ79" s="791"/>
      <c r="ER79" s="791"/>
      <c r="ES79" s="740"/>
      <c r="ET79" s="790"/>
      <c r="EU79" s="791"/>
      <c r="EV79" s="791"/>
      <c r="EW79" s="791"/>
      <c r="EX79" s="791"/>
      <c r="EY79" s="791"/>
      <c r="EZ79" s="740"/>
      <c r="FA79" s="790"/>
      <c r="FB79" s="791"/>
      <c r="FC79" s="791"/>
      <c r="FD79" s="791"/>
      <c r="FE79" s="791"/>
      <c r="FF79" s="791"/>
      <c r="FG79" s="740"/>
      <c r="FH79" s="790"/>
      <c r="FI79" s="791"/>
      <c r="FJ79" s="791"/>
      <c r="FK79" s="791"/>
      <c r="FL79" s="791"/>
      <c r="FM79" s="791"/>
      <c r="FN79" s="740"/>
      <c r="FO79" s="790"/>
      <c r="FP79" s="791"/>
      <c r="FQ79" s="791"/>
      <c r="FR79" s="791"/>
      <c r="FS79" s="791"/>
      <c r="FT79" s="791"/>
      <c r="FU79" s="740"/>
      <c r="FV79" s="790"/>
      <c r="FW79" s="791"/>
      <c r="FX79" s="791"/>
      <c r="FY79" s="791"/>
      <c r="FZ79" s="791"/>
      <c r="GA79" s="791"/>
      <c r="GB79" s="740"/>
      <c r="GC79" s="790"/>
      <c r="GD79" s="791"/>
      <c r="GE79" s="791"/>
      <c r="GF79" s="791"/>
      <c r="GG79" s="791"/>
      <c r="GH79" s="791"/>
      <c r="GI79" s="740"/>
      <c r="GJ79" s="790"/>
      <c r="GK79" s="791"/>
      <c r="GL79" s="791"/>
      <c r="GM79" s="791"/>
      <c r="GN79" s="791"/>
      <c r="GO79" s="791"/>
      <c r="GP79" s="740"/>
      <c r="GQ79" s="790"/>
      <c r="GR79" s="791"/>
      <c r="GS79" s="791"/>
      <c r="GT79" s="791"/>
      <c r="GU79" s="791"/>
      <c r="GV79" s="791"/>
      <c r="GW79" s="740"/>
      <c r="GX79" s="790"/>
      <c r="GY79" s="791"/>
      <c r="GZ79" s="791"/>
      <c r="HA79" s="791"/>
      <c r="HB79" s="791"/>
      <c r="HC79" s="791"/>
      <c r="HD79" s="740"/>
      <c r="HE79" s="790"/>
      <c r="HF79" s="791"/>
      <c r="HG79" s="791"/>
      <c r="HH79" s="791"/>
      <c r="HI79" s="791"/>
      <c r="HJ79" s="791"/>
      <c r="HK79" s="740"/>
      <c r="HL79" s="790"/>
      <c r="HM79" s="791"/>
      <c r="HN79" s="791"/>
      <c r="HO79" s="791"/>
      <c r="HP79" s="791"/>
      <c r="HQ79" s="791"/>
      <c r="HR79" s="740"/>
      <c r="HS79" s="790"/>
      <c r="HT79" s="791"/>
      <c r="HU79" s="791"/>
      <c r="HV79" s="791"/>
      <c r="HW79" s="791"/>
      <c r="HX79" s="791"/>
      <c r="HY79" s="740"/>
      <c r="HZ79" s="790"/>
      <c r="IA79" s="791"/>
      <c r="IB79" s="791"/>
      <c r="IC79" s="791"/>
      <c r="ID79" s="791"/>
      <c r="IE79" s="791"/>
      <c r="IF79" s="740"/>
      <c r="IG79" s="790"/>
      <c r="IH79" s="791"/>
      <c r="II79" s="791"/>
      <c r="IJ79" s="791"/>
      <c r="IK79" s="791"/>
      <c r="IL79" s="791"/>
      <c r="IM79" s="740"/>
      <c r="IN79" s="790"/>
      <c r="IO79" s="791"/>
      <c r="IP79" s="791"/>
      <c r="IQ79" s="791"/>
      <c r="IR79" s="791"/>
      <c r="IS79" s="791"/>
      <c r="IT79" s="740"/>
      <c r="IU79" s="790"/>
      <c r="IV79" s="791"/>
      <c r="IW79" s="791"/>
      <c r="IX79" s="791"/>
      <c r="IY79" s="791"/>
      <c r="IZ79" s="791"/>
      <c r="JA79" s="740"/>
      <c r="JB79" s="790"/>
      <c r="JC79" s="791"/>
      <c r="JD79" s="791"/>
      <c r="JE79" s="791"/>
      <c r="JF79" s="791"/>
      <c r="JG79" s="791"/>
      <c r="JH79" s="740"/>
      <c r="JI79" s="790"/>
      <c r="JJ79" s="791"/>
      <c r="JK79" s="791"/>
      <c r="JL79" s="791"/>
      <c r="JM79" s="791"/>
      <c r="JN79" s="791"/>
      <c r="JO79" s="740"/>
      <c r="JP79" s="790"/>
      <c r="JQ79" s="791"/>
      <c r="JR79" s="791"/>
      <c r="JS79" s="791"/>
      <c r="JT79" s="791"/>
      <c r="JU79" s="791"/>
      <c r="JV79" s="740"/>
      <c r="JW79" s="790"/>
      <c r="JX79" s="791"/>
      <c r="JY79" s="791"/>
      <c r="JZ79" s="791"/>
      <c r="KA79" s="791"/>
      <c r="KB79" s="791"/>
      <c r="KC79" s="740"/>
      <c r="KD79" s="790"/>
      <c r="KE79" s="791"/>
      <c r="KF79" s="791"/>
      <c r="KG79" s="791"/>
      <c r="KH79" s="791"/>
      <c r="KI79" s="791"/>
      <c r="KJ79" s="740"/>
      <c r="KK79" s="790"/>
      <c r="KL79" s="791"/>
      <c r="KM79" s="791"/>
      <c r="KN79" s="791"/>
      <c r="KO79" s="791"/>
      <c r="KP79" s="791"/>
      <c r="KQ79" s="740"/>
      <c r="KR79" s="790"/>
      <c r="KS79" s="791"/>
      <c r="KT79" s="791"/>
      <c r="KU79" s="791"/>
      <c r="KV79" s="791"/>
      <c r="KW79" s="791"/>
      <c r="KX79" s="740"/>
      <c r="KY79" s="790"/>
      <c r="KZ79" s="791"/>
      <c r="LA79" s="791"/>
      <c r="LB79" s="791"/>
      <c r="LC79" s="791"/>
      <c r="LD79" s="791"/>
      <c r="LE79" s="740"/>
      <c r="LF79" s="790"/>
      <c r="LG79" s="791"/>
      <c r="LH79" s="791"/>
      <c r="LI79" s="791"/>
      <c r="LJ79" s="791"/>
      <c r="LK79" s="791"/>
      <c r="LL79" s="740"/>
      <c r="LM79" s="790"/>
      <c r="LN79" s="791"/>
      <c r="LO79" s="791"/>
      <c r="LP79" s="791"/>
      <c r="LQ79" s="791"/>
      <c r="LR79" s="791"/>
      <c r="LS79" s="740"/>
      <c r="LT79" s="790"/>
      <c r="LU79" s="791"/>
      <c r="LV79" s="791"/>
      <c r="LW79" s="791"/>
      <c r="LX79" s="791"/>
      <c r="LY79" s="791"/>
      <c r="LZ79" s="740"/>
      <c r="MA79" s="790"/>
      <c r="MB79" s="791"/>
      <c r="MC79" s="791"/>
      <c r="MD79" s="791"/>
      <c r="ME79" s="791"/>
      <c r="MF79" s="791"/>
      <c r="MG79" s="740"/>
      <c r="MH79" s="790"/>
      <c r="MI79" s="791"/>
      <c r="MJ79" s="791"/>
      <c r="MK79" s="791"/>
      <c r="ML79" s="791"/>
      <c r="MM79" s="791"/>
      <c r="MN79" s="740"/>
      <c r="MO79" s="790"/>
      <c r="MP79" s="791"/>
      <c r="MQ79" s="791"/>
      <c r="MR79" s="791"/>
      <c r="MS79" s="791"/>
      <c r="MT79" s="791"/>
      <c r="MU79" s="740"/>
      <c r="MV79" s="790"/>
      <c r="MW79" s="791"/>
      <c r="MX79" s="791"/>
      <c r="MY79" s="791"/>
      <c r="MZ79" s="791"/>
      <c r="NA79" s="791"/>
      <c r="NB79" s="740"/>
      <c r="NC79" s="790"/>
      <c r="ND79" s="791"/>
      <c r="NE79" s="791"/>
      <c r="NF79" s="791"/>
      <c r="NG79" s="791"/>
      <c r="NH79" s="791"/>
      <c r="NI79" s="740"/>
      <c r="NJ79" s="790"/>
      <c r="NK79" s="791"/>
      <c r="NL79" s="791"/>
      <c r="NM79" s="791"/>
      <c r="NN79" s="791"/>
      <c r="NO79" s="791"/>
      <c r="NP79" s="740"/>
      <c r="NQ79" s="790"/>
      <c r="NR79" s="791"/>
      <c r="NS79" s="791"/>
      <c r="NT79" s="791"/>
      <c r="NU79" s="791"/>
      <c r="NV79" s="791"/>
      <c r="NW79" s="740"/>
      <c r="NX79" s="790"/>
      <c r="NY79" s="791"/>
      <c r="NZ79" s="791"/>
      <c r="OA79" s="791"/>
      <c r="OB79" s="791"/>
      <c r="OC79" s="791"/>
      <c r="OD79" s="740"/>
      <c r="OE79" s="790"/>
      <c r="OF79" s="791"/>
      <c r="OG79" s="791"/>
      <c r="OH79" s="791"/>
      <c r="OI79" s="791"/>
      <c r="OJ79" s="791"/>
      <c r="OK79" s="740"/>
      <c r="OL79" s="790"/>
      <c r="OM79" s="791"/>
      <c r="ON79" s="791"/>
      <c r="OO79" s="791"/>
      <c r="OP79" s="791"/>
      <c r="OQ79" s="791"/>
      <c r="OR79" s="740"/>
      <c r="OS79" s="790"/>
      <c r="OT79" s="791"/>
      <c r="OU79" s="791"/>
      <c r="OV79" s="791"/>
      <c r="OW79" s="791"/>
      <c r="OX79" s="791"/>
      <c r="OY79" s="740"/>
      <c r="OZ79" s="790"/>
      <c r="PA79" s="791"/>
      <c r="PB79" s="791"/>
      <c r="PC79" s="791"/>
      <c r="PD79" s="791"/>
      <c r="PE79" s="791"/>
      <c r="PF79" s="740"/>
      <c r="PG79" s="790"/>
      <c r="PH79" s="791"/>
      <c r="PI79" s="791"/>
      <c r="PJ79" s="791"/>
      <c r="PK79" s="791"/>
      <c r="PL79" s="791"/>
      <c r="PM79" s="740"/>
      <c r="PN79" s="790"/>
      <c r="PO79" s="791"/>
      <c r="PP79" s="791"/>
      <c r="PQ79" s="791"/>
      <c r="PR79" s="791"/>
      <c r="PS79" s="791"/>
      <c r="PT79" s="740"/>
      <c r="PU79" s="790"/>
      <c r="PV79" s="791"/>
      <c r="PW79" s="791"/>
      <c r="PX79" s="791"/>
      <c r="PY79" s="791"/>
      <c r="PZ79" s="791"/>
      <c r="QA79" s="740"/>
      <c r="QB79" s="790"/>
      <c r="QC79" s="791"/>
      <c r="QD79" s="791"/>
      <c r="QE79" s="791"/>
      <c r="QF79" s="791"/>
      <c r="QG79" s="791"/>
      <c r="QH79" s="740"/>
      <c r="QI79" s="790"/>
      <c r="QJ79" s="791"/>
      <c r="QK79" s="791"/>
      <c r="QL79" s="791"/>
      <c r="QM79" s="791"/>
      <c r="QN79" s="791"/>
      <c r="QO79" s="740"/>
      <c r="QP79" s="790"/>
      <c r="QQ79" s="791"/>
      <c r="QR79" s="791"/>
      <c r="QS79" s="791"/>
      <c r="QT79" s="791"/>
      <c r="QU79" s="791"/>
      <c r="QV79" s="740"/>
      <c r="QW79" s="790"/>
      <c r="QX79" s="791"/>
      <c r="QY79" s="791"/>
      <c r="QZ79" s="791"/>
      <c r="RA79" s="791"/>
      <c r="RB79" s="791"/>
      <c r="RC79" s="740"/>
      <c r="RD79" s="790"/>
      <c r="RE79" s="791"/>
      <c r="RF79" s="791"/>
      <c r="RG79" s="791"/>
      <c r="RH79" s="791"/>
      <c r="RI79" s="791"/>
      <c r="RJ79" s="740"/>
      <c r="RK79" s="790"/>
      <c r="RL79" s="791"/>
      <c r="RM79" s="791"/>
      <c r="RN79" s="791"/>
      <c r="RO79" s="791"/>
      <c r="RP79" s="791"/>
      <c r="RQ79" s="740"/>
      <c r="RR79" s="790"/>
      <c r="RS79" s="791"/>
      <c r="RT79" s="791"/>
      <c r="RU79" s="791"/>
      <c r="RV79" s="791"/>
      <c r="RW79" s="791"/>
      <c r="RX79" s="740"/>
      <c r="RY79" s="790"/>
      <c r="RZ79" s="791"/>
      <c r="SA79" s="791"/>
      <c r="SB79" s="791"/>
      <c r="SC79" s="791"/>
      <c r="SD79" s="791"/>
      <c r="SE79" s="740"/>
      <c r="SF79" s="790"/>
      <c r="SG79" s="791"/>
      <c r="SH79" s="791"/>
      <c r="SI79" s="791"/>
      <c r="SJ79" s="791"/>
      <c r="SK79" s="791"/>
      <c r="SL79" s="740"/>
      <c r="SM79" s="790"/>
      <c r="SN79" s="791"/>
      <c r="SO79" s="791"/>
      <c r="SP79" s="791"/>
      <c r="SQ79" s="791"/>
      <c r="SR79" s="791"/>
      <c r="SS79" s="740"/>
      <c r="ST79" s="790"/>
      <c r="SU79" s="791"/>
      <c r="SV79" s="791"/>
      <c r="SW79" s="791"/>
      <c r="SX79" s="791"/>
      <c r="SY79" s="791"/>
      <c r="SZ79" s="740"/>
      <c r="TA79" s="790"/>
      <c r="TB79" s="791"/>
      <c r="TC79" s="791"/>
      <c r="TD79" s="791"/>
      <c r="TE79" s="791"/>
      <c r="TF79" s="791"/>
      <c r="TG79" s="740"/>
      <c r="TH79" s="790"/>
      <c r="TI79" s="791"/>
      <c r="TJ79" s="791"/>
      <c r="TK79" s="791"/>
      <c r="TL79" s="791"/>
      <c r="TM79" s="791"/>
      <c r="TN79" s="740"/>
      <c r="TO79" s="790"/>
      <c r="TP79" s="791"/>
      <c r="TQ79" s="791"/>
      <c r="TR79" s="791"/>
      <c r="TS79" s="791"/>
      <c r="TT79" s="791"/>
      <c r="TU79" s="740"/>
      <c r="TV79" s="790"/>
      <c r="TW79" s="791"/>
      <c r="TX79" s="791"/>
      <c r="TY79" s="791"/>
      <c r="TZ79" s="791"/>
      <c r="UA79" s="791"/>
      <c r="UB79" s="740"/>
      <c r="UC79" s="790"/>
      <c r="UD79" s="791"/>
      <c r="UE79" s="791"/>
      <c r="UF79" s="791"/>
      <c r="UG79" s="791"/>
      <c r="UH79" s="791"/>
      <c r="UI79" s="740"/>
      <c r="UJ79" s="790"/>
      <c r="UK79" s="791"/>
      <c r="UL79" s="791"/>
      <c r="UM79" s="791"/>
      <c r="UN79" s="791"/>
      <c r="UO79" s="791"/>
      <c r="UP79" s="740"/>
      <c r="UQ79" s="790"/>
      <c r="UR79" s="791"/>
      <c r="US79" s="791"/>
      <c r="UT79" s="791"/>
      <c r="UU79" s="791"/>
      <c r="UV79" s="791"/>
      <c r="UW79" s="740"/>
      <c r="UX79" s="790"/>
      <c r="UY79" s="791"/>
      <c r="UZ79" s="791"/>
      <c r="VA79" s="791"/>
      <c r="VB79" s="791"/>
      <c r="VC79" s="791"/>
      <c r="VD79" s="740"/>
      <c r="VE79" s="790"/>
      <c r="VF79" s="791"/>
      <c r="VG79" s="791"/>
      <c r="VH79" s="791"/>
      <c r="VI79" s="791"/>
      <c r="VJ79" s="791"/>
      <c r="VK79" s="740"/>
      <c r="VL79" s="790"/>
      <c r="VM79" s="791"/>
      <c r="VN79" s="791"/>
      <c r="VO79" s="791"/>
      <c r="VP79" s="791"/>
      <c r="VQ79" s="791"/>
      <c r="VR79" s="740"/>
      <c r="VS79" s="790"/>
      <c r="VT79" s="791"/>
      <c r="VU79" s="791"/>
      <c r="VV79" s="791"/>
      <c r="VW79" s="791"/>
      <c r="VX79" s="791"/>
      <c r="VY79" s="740"/>
      <c r="VZ79" s="790"/>
      <c r="WA79" s="791"/>
      <c r="WB79" s="791"/>
      <c r="WC79" s="791"/>
      <c r="WD79" s="791"/>
      <c r="WE79" s="791"/>
      <c r="WF79" s="740"/>
      <c r="WG79" s="790"/>
      <c r="WH79" s="791"/>
      <c r="WI79" s="791"/>
      <c r="WJ79" s="791"/>
      <c r="WK79" s="791"/>
      <c r="WL79" s="791"/>
      <c r="WM79" s="740"/>
      <c r="WN79" s="790"/>
      <c r="WO79" s="791"/>
      <c r="WP79" s="791"/>
      <c r="WQ79" s="791"/>
      <c r="WR79" s="791"/>
      <c r="WS79" s="791"/>
      <c r="WT79" s="740"/>
      <c r="WU79" s="790"/>
      <c r="WV79" s="791"/>
      <c r="WW79" s="791"/>
      <c r="WX79" s="791"/>
      <c r="WY79" s="791"/>
      <c r="WZ79" s="791"/>
      <c r="XA79" s="740"/>
      <c r="XB79" s="790"/>
      <c r="XC79" s="791"/>
      <c r="XD79" s="791"/>
      <c r="XE79" s="791"/>
      <c r="XF79" s="791"/>
      <c r="XG79" s="791"/>
      <c r="XH79" s="740"/>
      <c r="XI79" s="790"/>
      <c r="XJ79" s="791"/>
      <c r="XK79" s="791"/>
      <c r="XL79" s="791"/>
      <c r="XM79" s="791"/>
      <c r="XN79" s="791"/>
      <c r="XO79" s="740"/>
      <c r="XP79" s="790"/>
      <c r="XQ79" s="791"/>
      <c r="XR79" s="791"/>
      <c r="XS79" s="791"/>
      <c r="XT79" s="791"/>
      <c r="XU79" s="791"/>
      <c r="XV79" s="740"/>
      <c r="XW79" s="790"/>
      <c r="XX79" s="791"/>
      <c r="XY79" s="791"/>
      <c r="XZ79" s="791"/>
      <c r="YA79" s="791"/>
      <c r="YB79" s="791"/>
      <c r="YC79" s="740"/>
      <c r="YD79" s="790"/>
      <c r="YE79" s="791"/>
      <c r="YF79" s="791"/>
      <c r="YG79" s="791"/>
      <c r="YH79" s="791"/>
      <c r="YI79" s="791"/>
      <c r="YJ79" s="740"/>
      <c r="YK79" s="790"/>
      <c r="YL79" s="791"/>
      <c r="YM79" s="791"/>
      <c r="YN79" s="791"/>
      <c r="YO79" s="791"/>
      <c r="YP79" s="791"/>
      <c r="YQ79" s="740"/>
      <c r="YR79" s="790"/>
      <c r="YS79" s="791"/>
      <c r="YT79" s="791"/>
      <c r="YU79" s="791"/>
      <c r="YV79" s="791"/>
      <c r="YW79" s="791"/>
      <c r="YX79" s="740"/>
      <c r="YY79" s="790"/>
      <c r="YZ79" s="791"/>
      <c r="ZA79" s="791"/>
      <c r="ZB79" s="791"/>
      <c r="ZC79" s="791"/>
      <c r="ZD79" s="791"/>
      <c r="ZE79" s="740"/>
      <c r="ZF79" s="790"/>
      <c r="ZG79" s="791"/>
      <c r="ZH79" s="791"/>
      <c r="ZI79" s="791"/>
      <c r="ZJ79" s="791"/>
      <c r="ZK79" s="791"/>
      <c r="ZL79" s="740"/>
      <c r="ZM79" s="790"/>
      <c r="ZN79" s="791"/>
      <c r="ZO79" s="791"/>
      <c r="ZP79" s="791"/>
      <c r="ZQ79" s="791"/>
      <c r="ZR79" s="791"/>
      <c r="ZS79" s="740"/>
      <c r="ZT79" s="790"/>
      <c r="ZU79" s="791"/>
      <c r="ZV79" s="791"/>
      <c r="ZW79" s="791"/>
      <c r="ZX79" s="791"/>
      <c r="ZY79" s="791"/>
      <c r="ZZ79" s="740"/>
      <c r="AAA79" s="790"/>
      <c r="AAB79" s="791"/>
      <c r="AAC79" s="791"/>
      <c r="AAD79" s="791"/>
      <c r="AAE79" s="791"/>
      <c r="AAF79" s="791"/>
      <c r="AAG79" s="740"/>
      <c r="AAH79" s="790"/>
      <c r="AAI79" s="791"/>
      <c r="AAJ79" s="791"/>
      <c r="AAK79" s="791"/>
      <c r="AAL79" s="791"/>
      <c r="AAM79" s="791"/>
      <c r="AAN79" s="740"/>
      <c r="AAO79" s="790"/>
      <c r="AAP79" s="791"/>
      <c r="AAQ79" s="791"/>
      <c r="AAR79" s="791"/>
      <c r="AAS79" s="791"/>
      <c r="AAT79" s="791"/>
      <c r="AAU79" s="740"/>
      <c r="AAV79" s="790"/>
      <c r="AAW79" s="791"/>
      <c r="AAX79" s="791"/>
      <c r="AAY79" s="791"/>
      <c r="AAZ79" s="791"/>
      <c r="ABA79" s="791"/>
      <c r="ABB79" s="740"/>
      <c r="ABC79" s="790"/>
      <c r="ABD79" s="791"/>
      <c r="ABE79" s="791"/>
      <c r="ABF79" s="791"/>
      <c r="ABG79" s="791"/>
      <c r="ABH79" s="791"/>
      <c r="ABI79" s="740"/>
      <c r="ABJ79" s="790"/>
      <c r="ABK79" s="791"/>
      <c r="ABL79" s="791"/>
      <c r="ABM79" s="791"/>
      <c r="ABN79" s="791"/>
      <c r="ABO79" s="791"/>
      <c r="ABP79" s="740"/>
      <c r="ABQ79" s="790"/>
      <c r="ABR79" s="791"/>
      <c r="ABS79" s="791"/>
      <c r="ABT79" s="791"/>
      <c r="ABU79" s="791"/>
      <c r="ABV79" s="791"/>
      <c r="ABW79" s="740"/>
      <c r="ABX79" s="790"/>
      <c r="ABY79" s="791"/>
      <c r="ABZ79" s="791"/>
      <c r="ACA79" s="791"/>
      <c r="ACB79" s="791"/>
      <c r="ACC79" s="791"/>
      <c r="ACD79" s="740"/>
      <c r="ACE79" s="790"/>
      <c r="ACF79" s="791"/>
      <c r="ACG79" s="791"/>
      <c r="ACH79" s="791"/>
      <c r="ACI79" s="791"/>
      <c r="ACJ79" s="791"/>
      <c r="ACK79" s="740"/>
      <c r="ACL79" s="790"/>
      <c r="ACM79" s="791"/>
      <c r="ACN79" s="791"/>
      <c r="ACO79" s="791"/>
      <c r="ACP79" s="791"/>
      <c r="ACQ79" s="791"/>
      <c r="ACR79" s="740"/>
      <c r="ACS79" s="790"/>
      <c r="ACT79" s="791"/>
      <c r="ACU79" s="791"/>
      <c r="ACV79" s="791"/>
      <c r="ACW79" s="791"/>
      <c r="ACX79" s="791"/>
      <c r="ACY79" s="740"/>
      <c r="ACZ79" s="790"/>
      <c r="ADA79" s="791"/>
      <c r="ADB79" s="791"/>
      <c r="ADC79" s="791"/>
      <c r="ADD79" s="791"/>
      <c r="ADE79" s="791"/>
      <c r="ADF79" s="740"/>
      <c r="ADG79" s="790"/>
      <c r="ADH79" s="791"/>
      <c r="ADI79" s="791"/>
      <c r="ADJ79" s="791"/>
      <c r="ADK79" s="791"/>
      <c r="ADL79" s="791"/>
      <c r="ADM79" s="740"/>
      <c r="ADN79" s="790"/>
      <c r="ADO79" s="791"/>
      <c r="ADP79" s="791"/>
      <c r="ADQ79" s="791"/>
      <c r="ADR79" s="791"/>
      <c r="ADS79" s="791"/>
      <c r="ADT79" s="740"/>
      <c r="ADU79" s="790"/>
      <c r="ADV79" s="791"/>
      <c r="ADW79" s="791"/>
      <c r="ADX79" s="791"/>
      <c r="ADY79" s="791"/>
      <c r="ADZ79" s="791"/>
      <c r="AEA79" s="740"/>
      <c r="AEB79" s="790"/>
      <c r="AEC79" s="791"/>
      <c r="AED79" s="791"/>
      <c r="AEE79" s="791"/>
      <c r="AEF79" s="791"/>
      <c r="AEG79" s="791"/>
      <c r="AEH79" s="740"/>
      <c r="AEI79" s="790"/>
      <c r="AEJ79" s="791"/>
      <c r="AEK79" s="791"/>
      <c r="AEL79" s="791"/>
      <c r="AEM79" s="791"/>
      <c r="AEN79" s="791"/>
      <c r="AEO79" s="740"/>
      <c r="AEP79" s="790"/>
      <c r="AEQ79" s="791"/>
      <c r="AER79" s="791"/>
      <c r="AES79" s="791"/>
      <c r="AET79" s="791"/>
      <c r="AEU79" s="791"/>
      <c r="AEV79" s="740"/>
      <c r="AEW79" s="790"/>
      <c r="AEX79" s="791"/>
      <c r="AEY79" s="791"/>
      <c r="AEZ79" s="791"/>
      <c r="AFA79" s="791"/>
      <c r="AFB79" s="791"/>
      <c r="AFC79" s="740"/>
      <c r="AFD79" s="790"/>
      <c r="AFE79" s="791"/>
      <c r="AFF79" s="791"/>
      <c r="AFG79" s="791"/>
      <c r="AFH79" s="791"/>
      <c r="AFI79" s="791"/>
      <c r="AFJ79" s="740"/>
      <c r="AFK79" s="790"/>
      <c r="AFL79" s="791"/>
      <c r="AFM79" s="791"/>
      <c r="AFN79" s="791"/>
      <c r="AFO79" s="791"/>
      <c r="AFP79" s="791"/>
      <c r="AFQ79" s="740"/>
      <c r="AFR79" s="790"/>
      <c r="AFS79" s="791"/>
      <c r="AFT79" s="791"/>
      <c r="AFU79" s="791"/>
      <c r="AFV79" s="791"/>
      <c r="AFW79" s="791"/>
      <c r="AFX79" s="740"/>
      <c r="AFY79" s="790"/>
      <c r="AFZ79" s="791"/>
      <c r="AGA79" s="791"/>
      <c r="AGB79" s="791"/>
      <c r="AGC79" s="791"/>
      <c r="AGD79" s="791"/>
      <c r="AGE79" s="740"/>
      <c r="AGF79" s="790"/>
      <c r="AGG79" s="791"/>
      <c r="AGH79" s="791"/>
      <c r="AGI79" s="791"/>
      <c r="AGJ79" s="791"/>
      <c r="AGK79" s="791"/>
      <c r="AGL79" s="740"/>
      <c r="AGM79" s="790"/>
      <c r="AGN79" s="791"/>
      <c r="AGO79" s="791"/>
      <c r="AGP79" s="791"/>
      <c r="AGQ79" s="791"/>
      <c r="AGR79" s="791"/>
      <c r="AGS79" s="740"/>
      <c r="AGT79" s="790"/>
      <c r="AGU79" s="791"/>
      <c r="AGV79" s="791"/>
      <c r="AGW79" s="791"/>
      <c r="AGX79" s="791"/>
      <c r="AGY79" s="791"/>
      <c r="AGZ79" s="740"/>
      <c r="AHA79" s="790"/>
      <c r="AHB79" s="791"/>
      <c r="AHC79" s="791"/>
      <c r="AHD79" s="791"/>
      <c r="AHE79" s="791"/>
      <c r="AHF79" s="791"/>
      <c r="AHG79" s="740"/>
      <c r="AHH79" s="790"/>
      <c r="AHI79" s="791"/>
      <c r="AHJ79" s="791"/>
      <c r="AHK79" s="791"/>
      <c r="AHL79" s="791"/>
      <c r="AHM79" s="791"/>
      <c r="AHN79" s="740"/>
      <c r="AHO79" s="790"/>
      <c r="AHP79" s="791"/>
      <c r="AHQ79" s="791"/>
      <c r="AHR79" s="791"/>
      <c r="AHS79" s="791"/>
      <c r="AHT79" s="791"/>
      <c r="AHU79" s="740"/>
      <c r="AHV79" s="790"/>
      <c r="AHW79" s="791"/>
      <c r="AHX79" s="791"/>
      <c r="AHY79" s="791"/>
      <c r="AHZ79" s="791"/>
      <c r="AIA79" s="791"/>
      <c r="AIB79" s="740"/>
      <c r="AIC79" s="790"/>
      <c r="AID79" s="791"/>
      <c r="AIE79" s="791"/>
      <c r="AIF79" s="791"/>
      <c r="AIG79" s="791"/>
      <c r="AIH79" s="791"/>
      <c r="AII79" s="740"/>
      <c r="AIJ79" s="790"/>
      <c r="AIK79" s="791"/>
      <c r="AIL79" s="791"/>
      <c r="AIM79" s="791"/>
      <c r="AIN79" s="791"/>
      <c r="AIO79" s="791"/>
      <c r="AIP79" s="740"/>
      <c r="AIQ79" s="790"/>
      <c r="AIR79" s="791"/>
      <c r="AIS79" s="791"/>
      <c r="AIT79" s="791"/>
      <c r="AIU79" s="791"/>
      <c r="AIV79" s="791"/>
      <c r="AIW79" s="740"/>
      <c r="AIX79" s="790"/>
      <c r="AIY79" s="791"/>
      <c r="AIZ79" s="791"/>
      <c r="AJA79" s="791"/>
      <c r="AJB79" s="791"/>
      <c r="AJC79" s="791"/>
      <c r="AJD79" s="740"/>
      <c r="AJE79" s="790"/>
      <c r="AJF79" s="791"/>
      <c r="AJG79" s="791"/>
      <c r="AJH79" s="791"/>
      <c r="AJI79" s="791"/>
      <c r="AJJ79" s="791"/>
      <c r="AJK79" s="740"/>
      <c r="AJL79" s="790"/>
      <c r="AJM79" s="791"/>
      <c r="AJN79" s="791"/>
      <c r="AJO79" s="791"/>
      <c r="AJP79" s="791"/>
      <c r="AJQ79" s="791"/>
      <c r="AJR79" s="740"/>
      <c r="AJS79" s="790"/>
      <c r="AJT79" s="791"/>
      <c r="AJU79" s="791"/>
      <c r="AJV79" s="791"/>
      <c r="AJW79" s="791"/>
      <c r="AJX79" s="791"/>
      <c r="AJY79" s="740"/>
      <c r="AJZ79" s="790"/>
      <c r="AKA79" s="791"/>
      <c r="AKB79" s="791"/>
      <c r="AKC79" s="791"/>
      <c r="AKD79" s="791"/>
      <c r="AKE79" s="791"/>
      <c r="AKF79" s="740"/>
      <c r="AKG79" s="790"/>
      <c r="AKH79" s="791"/>
      <c r="AKI79" s="791"/>
      <c r="AKJ79" s="791"/>
      <c r="AKK79" s="791"/>
      <c r="AKL79" s="791"/>
      <c r="AKM79" s="740"/>
      <c r="AKN79" s="790"/>
      <c r="AKO79" s="791"/>
      <c r="AKP79" s="791"/>
      <c r="AKQ79" s="791"/>
      <c r="AKR79" s="791"/>
      <c r="AKS79" s="791"/>
      <c r="AKT79" s="740"/>
      <c r="AKU79" s="790"/>
      <c r="AKV79" s="791"/>
      <c r="AKW79" s="791"/>
      <c r="AKX79" s="791"/>
      <c r="AKY79" s="791"/>
      <c r="AKZ79" s="791"/>
      <c r="ALA79" s="740"/>
      <c r="ALB79" s="790"/>
      <c r="ALC79" s="791"/>
      <c r="ALD79" s="791"/>
      <c r="ALE79" s="791"/>
      <c r="ALF79" s="791"/>
      <c r="ALG79" s="791"/>
      <c r="ALH79" s="740"/>
      <c r="ALI79" s="790"/>
      <c r="ALJ79" s="791"/>
      <c r="ALK79" s="791"/>
      <c r="ALL79" s="791"/>
      <c r="ALM79" s="791"/>
      <c r="ALN79" s="791"/>
      <c r="ALO79" s="740"/>
      <c r="ALP79" s="790"/>
      <c r="ALQ79" s="791"/>
      <c r="ALR79" s="791"/>
      <c r="ALS79" s="791"/>
      <c r="ALT79" s="791"/>
      <c r="ALU79" s="791"/>
      <c r="ALV79" s="740"/>
      <c r="ALW79" s="790"/>
      <c r="ALX79" s="791"/>
      <c r="ALY79" s="791"/>
      <c r="ALZ79" s="791"/>
      <c r="AMA79" s="791"/>
      <c r="AMB79" s="791"/>
      <c r="AMC79" s="740"/>
      <c r="AMD79" s="790"/>
      <c r="AME79" s="791"/>
      <c r="AMF79" s="791"/>
      <c r="AMG79" s="791"/>
      <c r="AMH79" s="791"/>
      <c r="AMI79" s="791"/>
      <c r="AMJ79" s="740"/>
      <c r="AMK79" s="790"/>
      <c r="AML79" s="791"/>
      <c r="AMM79" s="791"/>
      <c r="AMN79" s="791"/>
      <c r="AMO79" s="791"/>
      <c r="AMP79" s="791"/>
      <c r="AMQ79" s="740"/>
      <c r="AMR79" s="790"/>
      <c r="AMS79" s="791"/>
      <c r="AMT79" s="791"/>
      <c r="AMU79" s="791"/>
      <c r="AMV79" s="791"/>
      <c r="AMW79" s="791"/>
      <c r="AMX79" s="740"/>
      <c r="AMY79" s="790"/>
      <c r="AMZ79" s="791"/>
      <c r="ANA79" s="791"/>
      <c r="ANB79" s="791"/>
      <c r="ANC79" s="791"/>
      <c r="AND79" s="791"/>
      <c r="ANE79" s="740"/>
      <c r="ANF79" s="790"/>
      <c r="ANG79" s="791"/>
      <c r="ANH79" s="791"/>
      <c r="ANI79" s="791"/>
      <c r="ANJ79" s="791"/>
      <c r="ANK79" s="791"/>
      <c r="ANL79" s="740"/>
      <c r="ANM79" s="790"/>
      <c r="ANN79" s="791"/>
      <c r="ANO79" s="791"/>
      <c r="ANP79" s="791"/>
      <c r="ANQ79" s="791"/>
      <c r="ANR79" s="791"/>
      <c r="ANS79" s="740"/>
      <c r="ANT79" s="790"/>
      <c r="ANU79" s="791"/>
      <c r="ANV79" s="791"/>
      <c r="ANW79" s="791"/>
      <c r="ANX79" s="791"/>
      <c r="ANY79" s="791"/>
      <c r="ANZ79" s="740"/>
      <c r="AOA79" s="790"/>
      <c r="AOB79" s="791"/>
      <c r="AOC79" s="791"/>
      <c r="AOD79" s="791"/>
      <c r="AOE79" s="791"/>
      <c r="AOF79" s="791"/>
      <c r="AOG79" s="740"/>
      <c r="AOH79" s="790"/>
      <c r="AOI79" s="791"/>
      <c r="AOJ79" s="791"/>
      <c r="AOK79" s="791"/>
      <c r="AOL79" s="791"/>
      <c r="AOM79" s="791"/>
      <c r="AON79" s="740"/>
      <c r="AOO79" s="790"/>
      <c r="AOP79" s="791"/>
      <c r="AOQ79" s="791"/>
      <c r="AOR79" s="791"/>
      <c r="AOS79" s="791"/>
      <c r="AOT79" s="791"/>
      <c r="AOU79" s="740"/>
      <c r="AOV79" s="790"/>
      <c r="AOW79" s="791"/>
      <c r="AOX79" s="791"/>
      <c r="AOY79" s="791"/>
      <c r="AOZ79" s="791"/>
      <c r="APA79" s="791"/>
      <c r="APB79" s="740"/>
      <c r="APC79" s="790"/>
      <c r="APD79" s="791"/>
      <c r="APE79" s="791"/>
      <c r="APF79" s="791"/>
      <c r="APG79" s="791"/>
      <c r="APH79" s="791"/>
      <c r="API79" s="740"/>
      <c r="APJ79" s="790"/>
      <c r="APK79" s="791"/>
      <c r="APL79" s="791"/>
      <c r="APM79" s="791"/>
      <c r="APN79" s="791"/>
      <c r="APO79" s="791"/>
      <c r="APP79" s="740"/>
      <c r="APQ79" s="790"/>
      <c r="APR79" s="791"/>
      <c r="APS79" s="791"/>
      <c r="APT79" s="791"/>
      <c r="APU79" s="791"/>
      <c r="APV79" s="791"/>
      <c r="APW79" s="740"/>
      <c r="APX79" s="790"/>
      <c r="APY79" s="791"/>
      <c r="APZ79" s="791"/>
      <c r="AQA79" s="791"/>
      <c r="AQB79" s="791"/>
      <c r="AQC79" s="791"/>
      <c r="AQD79" s="740"/>
      <c r="AQE79" s="790"/>
      <c r="AQF79" s="791"/>
      <c r="AQG79" s="791"/>
      <c r="AQH79" s="791"/>
      <c r="AQI79" s="791"/>
      <c r="AQJ79" s="791"/>
      <c r="AQK79" s="740"/>
      <c r="AQL79" s="790"/>
      <c r="AQM79" s="791"/>
      <c r="AQN79" s="791"/>
      <c r="AQO79" s="791"/>
      <c r="AQP79" s="791"/>
      <c r="AQQ79" s="791"/>
      <c r="AQR79" s="740"/>
      <c r="AQS79" s="790"/>
      <c r="AQT79" s="791"/>
      <c r="AQU79" s="791"/>
      <c r="AQV79" s="791"/>
      <c r="AQW79" s="791"/>
      <c r="AQX79" s="791"/>
      <c r="AQY79" s="740"/>
      <c r="AQZ79" s="790"/>
      <c r="ARA79" s="791"/>
      <c r="ARB79" s="791"/>
      <c r="ARC79" s="791"/>
      <c r="ARD79" s="791"/>
      <c r="ARE79" s="791"/>
      <c r="ARF79" s="740"/>
      <c r="ARG79" s="790"/>
      <c r="ARH79" s="791"/>
      <c r="ARI79" s="791"/>
      <c r="ARJ79" s="791"/>
      <c r="ARK79" s="791"/>
      <c r="ARL79" s="791"/>
      <c r="ARM79" s="740"/>
      <c r="ARN79" s="790"/>
      <c r="ARO79" s="791"/>
      <c r="ARP79" s="791"/>
      <c r="ARQ79" s="791"/>
      <c r="ARR79" s="791"/>
      <c r="ARS79" s="791"/>
      <c r="ART79" s="740"/>
      <c r="ARU79" s="790"/>
      <c r="ARV79" s="791"/>
      <c r="ARW79" s="791"/>
      <c r="ARX79" s="791"/>
      <c r="ARY79" s="791"/>
      <c r="ARZ79" s="791"/>
      <c r="ASA79" s="740"/>
      <c r="ASB79" s="790"/>
      <c r="ASC79" s="791"/>
      <c r="ASD79" s="791"/>
      <c r="ASE79" s="791"/>
      <c r="ASF79" s="791"/>
      <c r="ASG79" s="791"/>
      <c r="ASH79" s="740"/>
      <c r="ASI79" s="790"/>
      <c r="ASJ79" s="791"/>
      <c r="ASK79" s="791"/>
      <c r="ASL79" s="791"/>
      <c r="ASM79" s="791"/>
      <c r="ASN79" s="791"/>
      <c r="ASO79" s="740"/>
      <c r="ASP79" s="790"/>
      <c r="ASQ79" s="791"/>
      <c r="ASR79" s="791"/>
      <c r="ASS79" s="791"/>
      <c r="AST79" s="791"/>
      <c r="ASU79" s="791"/>
      <c r="ASV79" s="740"/>
      <c r="ASW79" s="790"/>
      <c r="ASX79" s="791"/>
      <c r="ASY79" s="791"/>
      <c r="ASZ79" s="791"/>
      <c r="ATA79" s="791"/>
      <c r="ATB79" s="791"/>
      <c r="ATC79" s="740"/>
      <c r="ATD79" s="790"/>
      <c r="ATE79" s="791"/>
      <c r="ATF79" s="791"/>
      <c r="ATG79" s="791"/>
      <c r="ATH79" s="791"/>
      <c r="ATI79" s="791"/>
      <c r="ATJ79" s="740"/>
      <c r="ATK79" s="790"/>
      <c r="ATL79" s="791"/>
      <c r="ATM79" s="791"/>
      <c r="ATN79" s="791"/>
      <c r="ATO79" s="791"/>
      <c r="ATP79" s="791"/>
      <c r="ATQ79" s="740"/>
      <c r="ATR79" s="790"/>
      <c r="ATS79" s="791"/>
      <c r="ATT79" s="791"/>
      <c r="ATU79" s="791"/>
      <c r="ATV79" s="791"/>
      <c r="ATW79" s="791"/>
      <c r="ATX79" s="740"/>
      <c r="ATY79" s="790"/>
      <c r="ATZ79" s="791"/>
      <c r="AUA79" s="791"/>
      <c r="AUB79" s="791"/>
      <c r="AUC79" s="791"/>
      <c r="AUD79" s="791"/>
      <c r="AUE79" s="740"/>
      <c r="AUF79" s="790"/>
      <c r="AUG79" s="791"/>
      <c r="AUH79" s="791"/>
      <c r="AUI79" s="791"/>
      <c r="AUJ79" s="791"/>
      <c r="AUK79" s="791"/>
      <c r="AUL79" s="740"/>
      <c r="AUM79" s="790"/>
      <c r="AUN79" s="791"/>
      <c r="AUO79" s="791"/>
      <c r="AUP79" s="791"/>
      <c r="AUQ79" s="791"/>
      <c r="AUR79" s="791"/>
      <c r="AUS79" s="740"/>
      <c r="AUT79" s="790"/>
      <c r="AUU79" s="791"/>
      <c r="AUV79" s="791"/>
      <c r="AUW79" s="791"/>
      <c r="AUX79" s="791"/>
      <c r="AUY79" s="791"/>
      <c r="AUZ79" s="740"/>
      <c r="AVA79" s="790"/>
      <c r="AVB79" s="791"/>
      <c r="AVC79" s="791"/>
      <c r="AVD79" s="791"/>
      <c r="AVE79" s="791"/>
      <c r="AVF79" s="791"/>
      <c r="AVG79" s="740"/>
      <c r="AVH79" s="790"/>
      <c r="AVI79" s="791"/>
      <c r="AVJ79" s="791"/>
      <c r="AVK79" s="791"/>
      <c r="AVL79" s="791"/>
      <c r="AVM79" s="791"/>
      <c r="AVN79" s="740"/>
      <c r="AVO79" s="790"/>
      <c r="AVP79" s="791"/>
      <c r="AVQ79" s="791"/>
      <c r="AVR79" s="791"/>
      <c r="AVS79" s="791"/>
      <c r="AVT79" s="791"/>
      <c r="AVU79" s="740"/>
      <c r="AVV79" s="790"/>
      <c r="AVW79" s="791"/>
      <c r="AVX79" s="791"/>
      <c r="AVY79" s="791"/>
      <c r="AVZ79" s="791"/>
      <c r="AWA79" s="791"/>
      <c r="AWB79" s="740"/>
      <c r="AWC79" s="790"/>
      <c r="AWD79" s="791"/>
      <c r="AWE79" s="791"/>
      <c r="AWF79" s="791"/>
      <c r="AWG79" s="791"/>
      <c r="AWH79" s="791"/>
      <c r="AWI79" s="740"/>
      <c r="AWJ79" s="790"/>
      <c r="AWK79" s="791"/>
      <c r="AWL79" s="791"/>
      <c r="AWM79" s="791"/>
      <c r="AWN79" s="791"/>
      <c r="AWO79" s="791"/>
      <c r="AWP79" s="740"/>
      <c r="AWQ79" s="790"/>
      <c r="AWR79" s="791"/>
      <c r="AWS79" s="791"/>
      <c r="AWT79" s="791"/>
      <c r="AWU79" s="791"/>
      <c r="AWV79" s="791"/>
      <c r="AWW79" s="740"/>
      <c r="AWX79" s="790"/>
      <c r="AWY79" s="791"/>
      <c r="AWZ79" s="791"/>
      <c r="AXA79" s="791"/>
      <c r="AXB79" s="791"/>
      <c r="AXC79" s="791"/>
      <c r="AXD79" s="740"/>
      <c r="AXE79" s="790"/>
      <c r="AXF79" s="791"/>
      <c r="AXG79" s="791"/>
      <c r="AXH79" s="791"/>
      <c r="AXI79" s="791"/>
      <c r="AXJ79" s="791"/>
      <c r="AXK79" s="740"/>
      <c r="AXL79" s="790"/>
      <c r="AXM79" s="791"/>
      <c r="AXN79" s="791"/>
      <c r="AXO79" s="791"/>
      <c r="AXP79" s="791"/>
      <c r="AXQ79" s="791"/>
      <c r="AXR79" s="740"/>
      <c r="AXS79" s="790"/>
      <c r="AXT79" s="791"/>
      <c r="AXU79" s="791"/>
      <c r="AXV79" s="791"/>
      <c r="AXW79" s="791"/>
      <c r="AXX79" s="791"/>
      <c r="AXY79" s="740"/>
      <c r="AXZ79" s="790"/>
      <c r="AYA79" s="791"/>
      <c r="AYB79" s="791"/>
      <c r="AYC79" s="791"/>
      <c r="AYD79" s="791"/>
      <c r="AYE79" s="791"/>
      <c r="AYF79" s="740"/>
      <c r="AYG79" s="790"/>
      <c r="AYH79" s="791"/>
      <c r="AYI79" s="791"/>
      <c r="AYJ79" s="791"/>
      <c r="AYK79" s="791"/>
      <c r="AYL79" s="791"/>
      <c r="AYM79" s="740"/>
      <c r="AYN79" s="790"/>
      <c r="AYO79" s="791"/>
      <c r="AYP79" s="791"/>
      <c r="AYQ79" s="791"/>
      <c r="AYR79" s="791"/>
      <c r="AYS79" s="791"/>
      <c r="AYT79" s="740"/>
      <c r="AYU79" s="790"/>
      <c r="AYV79" s="791"/>
      <c r="AYW79" s="791"/>
      <c r="AYX79" s="791"/>
      <c r="AYY79" s="791"/>
      <c r="AYZ79" s="791"/>
      <c r="AZA79" s="740"/>
      <c r="AZB79" s="790"/>
      <c r="AZC79" s="791"/>
      <c r="AZD79" s="791"/>
      <c r="AZE79" s="791"/>
      <c r="AZF79" s="791"/>
      <c r="AZG79" s="791"/>
      <c r="AZH79" s="740"/>
      <c r="AZI79" s="790"/>
      <c r="AZJ79" s="791"/>
      <c r="AZK79" s="791"/>
      <c r="AZL79" s="791"/>
      <c r="AZM79" s="791"/>
      <c r="AZN79" s="791"/>
      <c r="AZO79" s="740"/>
      <c r="AZP79" s="790"/>
      <c r="AZQ79" s="791"/>
      <c r="AZR79" s="791"/>
      <c r="AZS79" s="791"/>
      <c r="AZT79" s="791"/>
      <c r="AZU79" s="791"/>
      <c r="AZV79" s="740"/>
      <c r="AZW79" s="790"/>
      <c r="AZX79" s="791"/>
      <c r="AZY79" s="791"/>
      <c r="AZZ79" s="791"/>
      <c r="BAA79" s="791"/>
      <c r="BAB79" s="791"/>
      <c r="BAC79" s="740"/>
      <c r="BAD79" s="790"/>
      <c r="BAE79" s="791"/>
      <c r="BAF79" s="791"/>
      <c r="BAG79" s="791"/>
      <c r="BAH79" s="791"/>
      <c r="BAI79" s="791"/>
      <c r="BAJ79" s="740"/>
      <c r="BAK79" s="790"/>
      <c r="BAL79" s="791"/>
      <c r="BAM79" s="791"/>
      <c r="BAN79" s="791"/>
      <c r="BAO79" s="791"/>
      <c r="BAP79" s="791"/>
      <c r="BAQ79" s="740"/>
      <c r="BAR79" s="790"/>
      <c r="BAS79" s="791"/>
      <c r="BAT79" s="791"/>
      <c r="BAU79" s="791"/>
      <c r="BAV79" s="791"/>
      <c r="BAW79" s="791"/>
      <c r="BAX79" s="740"/>
      <c r="BAY79" s="790"/>
      <c r="BAZ79" s="791"/>
      <c r="BBA79" s="791"/>
      <c r="BBB79" s="791"/>
      <c r="BBC79" s="791"/>
      <c r="BBD79" s="791"/>
      <c r="BBE79" s="740"/>
      <c r="BBF79" s="790"/>
      <c r="BBG79" s="791"/>
      <c r="BBH79" s="791"/>
      <c r="BBI79" s="791"/>
      <c r="BBJ79" s="791"/>
      <c r="BBK79" s="791"/>
      <c r="BBL79" s="740"/>
      <c r="BBM79" s="790"/>
      <c r="BBN79" s="791"/>
      <c r="BBO79" s="791"/>
      <c r="BBP79" s="791"/>
      <c r="BBQ79" s="791"/>
      <c r="BBR79" s="791"/>
      <c r="BBS79" s="740"/>
      <c r="BBT79" s="790"/>
      <c r="BBU79" s="791"/>
      <c r="BBV79" s="791"/>
      <c r="BBW79" s="791"/>
      <c r="BBX79" s="791"/>
      <c r="BBY79" s="791"/>
      <c r="BBZ79" s="740"/>
      <c r="BCA79" s="790"/>
      <c r="BCB79" s="791"/>
      <c r="BCC79" s="791"/>
      <c r="BCD79" s="791"/>
      <c r="BCE79" s="791"/>
      <c r="BCF79" s="791"/>
      <c r="BCG79" s="740"/>
      <c r="BCH79" s="790"/>
      <c r="BCI79" s="791"/>
      <c r="BCJ79" s="791"/>
      <c r="BCK79" s="791"/>
      <c r="BCL79" s="791"/>
      <c r="BCM79" s="791"/>
      <c r="BCN79" s="740"/>
      <c r="BCO79" s="790"/>
      <c r="BCP79" s="791"/>
      <c r="BCQ79" s="791"/>
      <c r="BCR79" s="791"/>
      <c r="BCS79" s="791"/>
      <c r="BCT79" s="791"/>
      <c r="BCU79" s="740"/>
      <c r="BCV79" s="790"/>
      <c r="BCW79" s="791"/>
      <c r="BCX79" s="791"/>
      <c r="BCY79" s="791"/>
      <c r="BCZ79" s="791"/>
      <c r="BDA79" s="791"/>
      <c r="BDB79" s="740"/>
      <c r="BDC79" s="790"/>
      <c r="BDD79" s="791"/>
      <c r="BDE79" s="791"/>
      <c r="BDF79" s="791"/>
      <c r="BDG79" s="791"/>
      <c r="BDH79" s="791"/>
      <c r="BDI79" s="740"/>
      <c r="BDJ79" s="790"/>
      <c r="BDK79" s="791"/>
      <c r="BDL79" s="791"/>
      <c r="BDM79" s="791"/>
      <c r="BDN79" s="791"/>
      <c r="BDO79" s="791"/>
      <c r="BDP79" s="740"/>
      <c r="BDQ79" s="790"/>
      <c r="BDR79" s="791"/>
      <c r="BDS79" s="791"/>
      <c r="BDT79" s="791"/>
      <c r="BDU79" s="791"/>
      <c r="BDV79" s="791"/>
      <c r="BDW79" s="740"/>
      <c r="BDX79" s="790"/>
      <c r="BDY79" s="791"/>
      <c r="BDZ79" s="791"/>
      <c r="BEA79" s="791"/>
      <c r="BEB79" s="791"/>
      <c r="BEC79" s="791"/>
      <c r="BED79" s="740"/>
      <c r="BEE79" s="790"/>
      <c r="BEF79" s="791"/>
      <c r="BEG79" s="791"/>
      <c r="BEH79" s="791"/>
      <c r="BEI79" s="791"/>
      <c r="BEJ79" s="791"/>
      <c r="BEK79" s="740"/>
      <c r="BEL79" s="790"/>
      <c r="BEM79" s="791"/>
      <c r="BEN79" s="791"/>
      <c r="BEO79" s="791"/>
      <c r="BEP79" s="791"/>
      <c r="BEQ79" s="791"/>
      <c r="BER79" s="740"/>
      <c r="BES79" s="790"/>
      <c r="BET79" s="791"/>
      <c r="BEU79" s="791"/>
      <c r="BEV79" s="791"/>
      <c r="BEW79" s="791"/>
      <c r="BEX79" s="791"/>
      <c r="BEY79" s="740"/>
      <c r="BEZ79" s="790"/>
      <c r="BFA79" s="791"/>
      <c r="BFB79" s="791"/>
      <c r="BFC79" s="791"/>
      <c r="BFD79" s="791"/>
      <c r="BFE79" s="791"/>
      <c r="BFF79" s="740"/>
      <c r="BFG79" s="790"/>
      <c r="BFH79" s="791"/>
      <c r="BFI79" s="791"/>
      <c r="BFJ79" s="791"/>
      <c r="BFK79" s="791"/>
      <c r="BFL79" s="791"/>
      <c r="BFM79" s="740"/>
      <c r="BFN79" s="790"/>
      <c r="BFO79" s="791"/>
      <c r="BFP79" s="791"/>
      <c r="BFQ79" s="791"/>
      <c r="BFR79" s="791"/>
      <c r="BFS79" s="791"/>
      <c r="BFT79" s="740"/>
      <c r="BFU79" s="790"/>
      <c r="BFV79" s="791"/>
      <c r="BFW79" s="791"/>
      <c r="BFX79" s="791"/>
      <c r="BFY79" s="791"/>
      <c r="BFZ79" s="791"/>
      <c r="BGA79" s="740"/>
      <c r="BGB79" s="790"/>
      <c r="BGC79" s="791"/>
      <c r="BGD79" s="791"/>
      <c r="BGE79" s="791"/>
      <c r="BGF79" s="791"/>
      <c r="BGG79" s="791"/>
      <c r="BGH79" s="740"/>
      <c r="BGI79" s="790"/>
      <c r="BGJ79" s="791"/>
      <c r="BGK79" s="791"/>
      <c r="BGL79" s="791"/>
      <c r="BGM79" s="791"/>
      <c r="BGN79" s="791"/>
      <c r="BGO79" s="740"/>
      <c r="BGP79" s="790"/>
      <c r="BGQ79" s="791"/>
      <c r="BGR79" s="791"/>
      <c r="BGS79" s="791"/>
      <c r="BGT79" s="791"/>
      <c r="BGU79" s="791"/>
      <c r="BGV79" s="740"/>
      <c r="BGW79" s="790"/>
      <c r="BGX79" s="791"/>
      <c r="BGY79" s="791"/>
      <c r="BGZ79" s="791"/>
      <c r="BHA79" s="791"/>
      <c r="BHB79" s="791"/>
      <c r="BHC79" s="740"/>
      <c r="BHD79" s="790"/>
      <c r="BHE79" s="791"/>
      <c r="BHF79" s="791"/>
      <c r="BHG79" s="791"/>
      <c r="BHH79" s="791"/>
      <c r="BHI79" s="791"/>
      <c r="BHJ79" s="740"/>
      <c r="BHK79" s="790"/>
      <c r="BHL79" s="791"/>
      <c r="BHM79" s="791"/>
      <c r="BHN79" s="791"/>
      <c r="BHO79" s="791"/>
      <c r="BHP79" s="791"/>
      <c r="BHQ79" s="740"/>
      <c r="BHR79" s="790"/>
      <c r="BHS79" s="791"/>
      <c r="BHT79" s="791"/>
      <c r="BHU79" s="791"/>
      <c r="BHV79" s="791"/>
      <c r="BHW79" s="791"/>
      <c r="BHX79" s="740"/>
      <c r="BHY79" s="790"/>
      <c r="BHZ79" s="791"/>
      <c r="BIA79" s="791"/>
      <c r="BIB79" s="791"/>
      <c r="BIC79" s="791"/>
      <c r="BID79" s="791"/>
      <c r="BIE79" s="740"/>
      <c r="BIF79" s="790"/>
      <c r="BIG79" s="791"/>
      <c r="BIH79" s="791"/>
      <c r="BII79" s="791"/>
      <c r="BIJ79" s="791"/>
      <c r="BIK79" s="791"/>
      <c r="BIL79" s="740"/>
      <c r="BIM79" s="790"/>
      <c r="BIN79" s="791"/>
      <c r="BIO79" s="791"/>
      <c r="BIP79" s="791"/>
      <c r="BIQ79" s="791"/>
      <c r="BIR79" s="791"/>
      <c r="BIS79" s="740"/>
      <c r="BIT79" s="790"/>
      <c r="BIU79" s="791"/>
      <c r="BIV79" s="791"/>
      <c r="BIW79" s="791"/>
      <c r="BIX79" s="791"/>
      <c r="BIY79" s="791"/>
      <c r="BIZ79" s="740"/>
      <c r="BJA79" s="790"/>
      <c r="BJB79" s="791"/>
      <c r="BJC79" s="791"/>
      <c r="BJD79" s="791"/>
      <c r="BJE79" s="791"/>
      <c r="BJF79" s="791"/>
      <c r="BJG79" s="740"/>
      <c r="BJH79" s="790"/>
      <c r="BJI79" s="791"/>
      <c r="BJJ79" s="791"/>
      <c r="BJK79" s="791"/>
      <c r="BJL79" s="791"/>
      <c r="BJM79" s="791"/>
      <c r="BJN79" s="740"/>
      <c r="BJO79" s="790"/>
      <c r="BJP79" s="791"/>
      <c r="BJQ79" s="791"/>
      <c r="BJR79" s="791"/>
      <c r="BJS79" s="791"/>
      <c r="BJT79" s="791"/>
      <c r="BJU79" s="740"/>
      <c r="BJV79" s="790"/>
      <c r="BJW79" s="791"/>
      <c r="BJX79" s="791"/>
      <c r="BJY79" s="791"/>
      <c r="BJZ79" s="791"/>
      <c r="BKA79" s="791"/>
      <c r="BKB79" s="740"/>
      <c r="BKC79" s="790"/>
      <c r="BKD79" s="791"/>
      <c r="BKE79" s="791"/>
      <c r="BKF79" s="791"/>
      <c r="BKG79" s="791"/>
      <c r="BKH79" s="791"/>
      <c r="BKI79" s="740"/>
      <c r="BKJ79" s="790"/>
      <c r="BKK79" s="791"/>
      <c r="BKL79" s="791"/>
      <c r="BKM79" s="791"/>
      <c r="BKN79" s="791"/>
      <c r="BKO79" s="791"/>
      <c r="BKP79" s="740"/>
      <c r="BKQ79" s="790"/>
      <c r="BKR79" s="791"/>
      <c r="BKS79" s="791"/>
      <c r="BKT79" s="791"/>
      <c r="BKU79" s="791"/>
      <c r="BKV79" s="791"/>
      <c r="BKW79" s="740"/>
      <c r="BKX79" s="790"/>
      <c r="BKY79" s="791"/>
      <c r="BKZ79" s="791"/>
      <c r="BLA79" s="791"/>
      <c r="BLB79" s="791"/>
      <c r="BLC79" s="791"/>
      <c r="BLD79" s="740"/>
      <c r="BLE79" s="790"/>
      <c r="BLF79" s="791"/>
      <c r="BLG79" s="791"/>
      <c r="BLH79" s="791"/>
      <c r="BLI79" s="791"/>
      <c r="BLJ79" s="791"/>
      <c r="BLK79" s="740"/>
      <c r="BLL79" s="790"/>
      <c r="BLM79" s="791"/>
      <c r="BLN79" s="791"/>
      <c r="BLO79" s="791"/>
      <c r="BLP79" s="791"/>
      <c r="BLQ79" s="791"/>
      <c r="BLR79" s="740"/>
      <c r="BLS79" s="790"/>
      <c r="BLT79" s="791"/>
      <c r="BLU79" s="791"/>
      <c r="BLV79" s="791"/>
      <c r="BLW79" s="791"/>
      <c r="BLX79" s="791"/>
      <c r="BLY79" s="740"/>
      <c r="BLZ79" s="790"/>
      <c r="BMA79" s="791"/>
      <c r="BMB79" s="791"/>
      <c r="BMC79" s="791"/>
      <c r="BMD79" s="791"/>
      <c r="BME79" s="791"/>
      <c r="BMF79" s="740"/>
      <c r="BMG79" s="790"/>
      <c r="BMH79" s="791"/>
      <c r="BMI79" s="791"/>
      <c r="BMJ79" s="791"/>
      <c r="BMK79" s="791"/>
      <c r="BML79" s="791"/>
      <c r="BMM79" s="740"/>
      <c r="BMN79" s="790"/>
      <c r="BMO79" s="791"/>
      <c r="BMP79" s="791"/>
      <c r="BMQ79" s="791"/>
      <c r="BMR79" s="791"/>
      <c r="BMS79" s="791"/>
      <c r="BMT79" s="740"/>
      <c r="BMU79" s="790"/>
      <c r="BMV79" s="791"/>
      <c r="BMW79" s="791"/>
      <c r="BMX79" s="791"/>
      <c r="BMY79" s="791"/>
      <c r="BMZ79" s="791"/>
      <c r="BNA79" s="740"/>
      <c r="BNB79" s="790"/>
      <c r="BNC79" s="791"/>
      <c r="BND79" s="791"/>
      <c r="BNE79" s="791"/>
      <c r="BNF79" s="791"/>
      <c r="BNG79" s="791"/>
      <c r="BNH79" s="740"/>
      <c r="BNI79" s="790"/>
      <c r="BNJ79" s="791"/>
      <c r="BNK79" s="791"/>
      <c r="BNL79" s="791"/>
      <c r="BNM79" s="791"/>
      <c r="BNN79" s="791"/>
      <c r="BNO79" s="740"/>
      <c r="BNP79" s="790"/>
      <c r="BNQ79" s="791"/>
      <c r="BNR79" s="791"/>
      <c r="BNS79" s="791"/>
      <c r="BNT79" s="791"/>
      <c r="BNU79" s="791"/>
      <c r="BNV79" s="740"/>
      <c r="BNW79" s="790"/>
      <c r="BNX79" s="791"/>
      <c r="BNY79" s="791"/>
      <c r="BNZ79" s="791"/>
      <c r="BOA79" s="791"/>
      <c r="BOB79" s="791"/>
      <c r="BOC79" s="740"/>
      <c r="BOD79" s="790"/>
      <c r="BOE79" s="791"/>
      <c r="BOF79" s="791"/>
      <c r="BOG79" s="791"/>
      <c r="BOH79" s="791"/>
      <c r="BOI79" s="791"/>
      <c r="BOJ79" s="740"/>
      <c r="BOK79" s="790"/>
      <c r="BOL79" s="791"/>
      <c r="BOM79" s="791"/>
      <c r="BON79" s="791"/>
      <c r="BOO79" s="791"/>
      <c r="BOP79" s="791"/>
      <c r="BOQ79" s="740"/>
      <c r="BOR79" s="790"/>
      <c r="BOS79" s="791"/>
      <c r="BOT79" s="791"/>
      <c r="BOU79" s="791"/>
      <c r="BOV79" s="791"/>
      <c r="BOW79" s="791"/>
      <c r="BOX79" s="740"/>
      <c r="BOY79" s="790"/>
      <c r="BOZ79" s="791"/>
      <c r="BPA79" s="791"/>
      <c r="BPB79" s="791"/>
      <c r="BPC79" s="791"/>
      <c r="BPD79" s="791"/>
      <c r="BPE79" s="740"/>
      <c r="BPF79" s="790"/>
      <c r="BPG79" s="791"/>
      <c r="BPH79" s="791"/>
      <c r="BPI79" s="791"/>
      <c r="BPJ79" s="791"/>
      <c r="BPK79" s="791"/>
      <c r="BPL79" s="740"/>
      <c r="BPM79" s="790"/>
      <c r="BPN79" s="791"/>
      <c r="BPO79" s="791"/>
      <c r="BPP79" s="791"/>
      <c r="BPQ79" s="791"/>
      <c r="BPR79" s="791"/>
      <c r="BPS79" s="740"/>
      <c r="BPT79" s="790"/>
      <c r="BPU79" s="791"/>
      <c r="BPV79" s="791"/>
      <c r="BPW79" s="791"/>
      <c r="BPX79" s="791"/>
      <c r="BPY79" s="791"/>
      <c r="BPZ79" s="740"/>
      <c r="BQA79" s="790"/>
      <c r="BQB79" s="791"/>
      <c r="BQC79" s="791"/>
      <c r="BQD79" s="791"/>
      <c r="BQE79" s="791"/>
      <c r="BQF79" s="791"/>
      <c r="BQG79" s="740"/>
      <c r="BQH79" s="790"/>
      <c r="BQI79" s="791"/>
      <c r="BQJ79" s="791"/>
      <c r="BQK79" s="791"/>
      <c r="BQL79" s="791"/>
      <c r="BQM79" s="791"/>
      <c r="BQN79" s="740"/>
      <c r="BQO79" s="790"/>
      <c r="BQP79" s="791"/>
      <c r="BQQ79" s="791"/>
      <c r="BQR79" s="791"/>
      <c r="BQS79" s="791"/>
      <c r="BQT79" s="791"/>
      <c r="BQU79" s="740"/>
      <c r="BQV79" s="790"/>
      <c r="BQW79" s="791"/>
      <c r="BQX79" s="791"/>
      <c r="BQY79" s="791"/>
      <c r="BQZ79" s="791"/>
      <c r="BRA79" s="791"/>
      <c r="BRB79" s="740"/>
      <c r="BRC79" s="790"/>
      <c r="BRD79" s="791"/>
      <c r="BRE79" s="791"/>
      <c r="BRF79" s="791"/>
      <c r="BRG79" s="791"/>
      <c r="BRH79" s="791"/>
      <c r="BRI79" s="740"/>
      <c r="BRJ79" s="790"/>
      <c r="BRK79" s="791"/>
      <c r="BRL79" s="791"/>
      <c r="BRM79" s="791"/>
      <c r="BRN79" s="791"/>
      <c r="BRO79" s="791"/>
      <c r="BRP79" s="740"/>
      <c r="BRQ79" s="790"/>
      <c r="BRR79" s="791"/>
      <c r="BRS79" s="791"/>
      <c r="BRT79" s="791"/>
      <c r="BRU79" s="791"/>
      <c r="BRV79" s="791"/>
      <c r="BRW79" s="740"/>
      <c r="BRX79" s="790"/>
      <c r="BRY79" s="791"/>
      <c r="BRZ79" s="791"/>
      <c r="BSA79" s="791"/>
      <c r="BSB79" s="791"/>
      <c r="BSC79" s="791"/>
      <c r="BSD79" s="740"/>
      <c r="BSE79" s="790"/>
      <c r="BSF79" s="791"/>
      <c r="BSG79" s="791"/>
      <c r="BSH79" s="791"/>
      <c r="BSI79" s="791"/>
      <c r="BSJ79" s="791"/>
      <c r="BSK79" s="740"/>
      <c r="BSL79" s="790"/>
      <c r="BSM79" s="791"/>
      <c r="BSN79" s="791"/>
      <c r="BSO79" s="791"/>
      <c r="BSP79" s="791"/>
      <c r="BSQ79" s="791"/>
      <c r="BSR79" s="740"/>
      <c r="BSS79" s="790"/>
      <c r="BST79" s="791"/>
      <c r="BSU79" s="791"/>
      <c r="BSV79" s="791"/>
      <c r="BSW79" s="791"/>
      <c r="BSX79" s="791"/>
      <c r="BSY79" s="740"/>
      <c r="BSZ79" s="790"/>
      <c r="BTA79" s="791"/>
      <c r="BTB79" s="791"/>
      <c r="BTC79" s="791"/>
      <c r="BTD79" s="791"/>
      <c r="BTE79" s="791"/>
      <c r="BTF79" s="740"/>
      <c r="BTG79" s="790"/>
      <c r="BTH79" s="791"/>
      <c r="BTI79" s="791"/>
      <c r="BTJ79" s="791"/>
      <c r="BTK79" s="791"/>
      <c r="BTL79" s="791"/>
      <c r="BTM79" s="740"/>
      <c r="BTN79" s="790"/>
      <c r="BTO79" s="791"/>
      <c r="BTP79" s="791"/>
      <c r="BTQ79" s="791"/>
      <c r="BTR79" s="791"/>
      <c r="BTS79" s="791"/>
      <c r="BTT79" s="740"/>
      <c r="BTU79" s="790"/>
      <c r="BTV79" s="791"/>
      <c r="BTW79" s="791"/>
      <c r="BTX79" s="791"/>
      <c r="BTY79" s="791"/>
      <c r="BTZ79" s="791"/>
      <c r="BUA79" s="740"/>
      <c r="BUB79" s="790"/>
      <c r="BUC79" s="791"/>
      <c r="BUD79" s="791"/>
      <c r="BUE79" s="791"/>
      <c r="BUF79" s="791"/>
      <c r="BUG79" s="791"/>
      <c r="BUH79" s="740"/>
      <c r="BUI79" s="790"/>
      <c r="BUJ79" s="791"/>
      <c r="BUK79" s="791"/>
      <c r="BUL79" s="791"/>
      <c r="BUM79" s="791"/>
      <c r="BUN79" s="791"/>
      <c r="BUO79" s="740"/>
      <c r="BUP79" s="790"/>
      <c r="BUQ79" s="791"/>
      <c r="BUR79" s="791"/>
      <c r="BUS79" s="791"/>
      <c r="BUT79" s="791"/>
      <c r="BUU79" s="791"/>
      <c r="BUV79" s="740"/>
      <c r="BUW79" s="790"/>
      <c r="BUX79" s="791"/>
      <c r="BUY79" s="791"/>
      <c r="BUZ79" s="791"/>
      <c r="BVA79" s="791"/>
      <c r="BVB79" s="791"/>
      <c r="BVC79" s="740"/>
      <c r="BVD79" s="790"/>
      <c r="BVE79" s="791"/>
      <c r="BVF79" s="791"/>
      <c r="BVG79" s="791"/>
      <c r="BVH79" s="791"/>
      <c r="BVI79" s="791"/>
      <c r="BVJ79" s="740"/>
      <c r="BVK79" s="790"/>
      <c r="BVL79" s="791"/>
      <c r="BVM79" s="791"/>
      <c r="BVN79" s="791"/>
      <c r="BVO79" s="791"/>
      <c r="BVP79" s="791"/>
      <c r="BVQ79" s="740"/>
      <c r="BVR79" s="790"/>
      <c r="BVS79" s="791"/>
      <c r="BVT79" s="791"/>
      <c r="BVU79" s="791"/>
      <c r="BVV79" s="791"/>
      <c r="BVW79" s="791"/>
      <c r="BVX79" s="740"/>
      <c r="BVY79" s="790"/>
      <c r="BVZ79" s="791"/>
      <c r="BWA79" s="791"/>
      <c r="BWB79" s="791"/>
      <c r="BWC79" s="791"/>
      <c r="BWD79" s="791"/>
      <c r="BWE79" s="740"/>
      <c r="BWF79" s="790"/>
      <c r="BWG79" s="791"/>
      <c r="BWH79" s="791"/>
      <c r="BWI79" s="791"/>
      <c r="BWJ79" s="791"/>
      <c r="BWK79" s="791"/>
      <c r="BWL79" s="740"/>
      <c r="BWM79" s="790"/>
      <c r="BWN79" s="791"/>
      <c r="BWO79" s="791"/>
      <c r="BWP79" s="791"/>
      <c r="BWQ79" s="791"/>
      <c r="BWR79" s="791"/>
      <c r="BWS79" s="740"/>
      <c r="BWT79" s="790"/>
      <c r="BWU79" s="791"/>
      <c r="BWV79" s="791"/>
      <c r="BWW79" s="791"/>
      <c r="BWX79" s="791"/>
      <c r="BWY79" s="791"/>
      <c r="BWZ79" s="740"/>
      <c r="BXA79" s="790"/>
      <c r="BXB79" s="791"/>
      <c r="BXC79" s="791"/>
      <c r="BXD79" s="791"/>
      <c r="BXE79" s="791"/>
      <c r="BXF79" s="791"/>
      <c r="BXG79" s="740"/>
      <c r="BXH79" s="790"/>
      <c r="BXI79" s="791"/>
      <c r="BXJ79" s="791"/>
      <c r="BXK79" s="791"/>
      <c r="BXL79" s="791"/>
      <c r="BXM79" s="791"/>
      <c r="BXN79" s="740"/>
      <c r="BXO79" s="790"/>
      <c r="BXP79" s="791"/>
      <c r="BXQ79" s="791"/>
      <c r="BXR79" s="791"/>
      <c r="BXS79" s="791"/>
      <c r="BXT79" s="791"/>
      <c r="BXU79" s="740"/>
      <c r="BXV79" s="790"/>
      <c r="BXW79" s="791"/>
      <c r="BXX79" s="791"/>
      <c r="BXY79" s="791"/>
      <c r="BXZ79" s="791"/>
      <c r="BYA79" s="791"/>
      <c r="BYB79" s="740"/>
      <c r="BYC79" s="790"/>
      <c r="BYD79" s="791"/>
      <c r="BYE79" s="791"/>
      <c r="BYF79" s="791"/>
      <c r="BYG79" s="791"/>
      <c r="BYH79" s="791"/>
      <c r="BYI79" s="740"/>
      <c r="BYJ79" s="790"/>
      <c r="BYK79" s="791"/>
      <c r="BYL79" s="791"/>
      <c r="BYM79" s="791"/>
      <c r="BYN79" s="791"/>
      <c r="BYO79" s="791"/>
      <c r="BYP79" s="740"/>
      <c r="BYQ79" s="790"/>
      <c r="BYR79" s="791"/>
      <c r="BYS79" s="791"/>
      <c r="BYT79" s="791"/>
      <c r="BYU79" s="791"/>
      <c r="BYV79" s="791"/>
      <c r="BYW79" s="740"/>
      <c r="BYX79" s="790"/>
      <c r="BYY79" s="791"/>
      <c r="BYZ79" s="791"/>
      <c r="BZA79" s="791"/>
      <c r="BZB79" s="791"/>
      <c r="BZC79" s="791"/>
      <c r="BZD79" s="740"/>
      <c r="BZE79" s="790"/>
      <c r="BZF79" s="791"/>
      <c r="BZG79" s="791"/>
      <c r="BZH79" s="791"/>
      <c r="BZI79" s="791"/>
      <c r="BZJ79" s="791"/>
      <c r="BZK79" s="740"/>
      <c r="BZL79" s="790"/>
      <c r="BZM79" s="791"/>
      <c r="BZN79" s="791"/>
      <c r="BZO79" s="791"/>
      <c r="BZP79" s="791"/>
      <c r="BZQ79" s="791"/>
      <c r="BZR79" s="740"/>
      <c r="BZS79" s="790"/>
      <c r="BZT79" s="791"/>
      <c r="BZU79" s="791"/>
      <c r="BZV79" s="791"/>
      <c r="BZW79" s="791"/>
      <c r="BZX79" s="791"/>
      <c r="BZY79" s="740"/>
      <c r="BZZ79" s="790"/>
      <c r="CAA79" s="791"/>
      <c r="CAB79" s="791"/>
      <c r="CAC79" s="791"/>
      <c r="CAD79" s="791"/>
      <c r="CAE79" s="791"/>
      <c r="CAF79" s="740"/>
      <c r="CAG79" s="790"/>
      <c r="CAH79" s="791"/>
      <c r="CAI79" s="791"/>
      <c r="CAJ79" s="791"/>
      <c r="CAK79" s="791"/>
      <c r="CAL79" s="791"/>
      <c r="CAM79" s="740"/>
      <c r="CAN79" s="790"/>
      <c r="CAO79" s="791"/>
      <c r="CAP79" s="791"/>
      <c r="CAQ79" s="791"/>
      <c r="CAR79" s="791"/>
      <c r="CAS79" s="791"/>
      <c r="CAT79" s="740"/>
      <c r="CAU79" s="790"/>
      <c r="CAV79" s="791"/>
      <c r="CAW79" s="791"/>
      <c r="CAX79" s="791"/>
      <c r="CAY79" s="791"/>
      <c r="CAZ79" s="791"/>
      <c r="CBA79" s="740"/>
      <c r="CBB79" s="790"/>
      <c r="CBC79" s="791"/>
      <c r="CBD79" s="791"/>
      <c r="CBE79" s="791"/>
      <c r="CBF79" s="791"/>
      <c r="CBG79" s="791"/>
      <c r="CBH79" s="740"/>
      <c r="CBI79" s="790"/>
      <c r="CBJ79" s="791"/>
      <c r="CBK79" s="791"/>
      <c r="CBL79" s="791"/>
      <c r="CBM79" s="791"/>
      <c r="CBN79" s="791"/>
      <c r="CBO79" s="740"/>
      <c r="CBP79" s="790"/>
      <c r="CBQ79" s="791"/>
      <c r="CBR79" s="791"/>
      <c r="CBS79" s="791"/>
      <c r="CBT79" s="791"/>
      <c r="CBU79" s="791"/>
      <c r="CBV79" s="740"/>
      <c r="CBW79" s="790"/>
      <c r="CBX79" s="791"/>
      <c r="CBY79" s="791"/>
      <c r="CBZ79" s="791"/>
      <c r="CCA79" s="791"/>
      <c r="CCB79" s="791"/>
      <c r="CCC79" s="740"/>
      <c r="CCD79" s="790"/>
      <c r="CCE79" s="791"/>
      <c r="CCF79" s="791"/>
      <c r="CCG79" s="791"/>
      <c r="CCH79" s="791"/>
      <c r="CCI79" s="791"/>
      <c r="CCJ79" s="740"/>
      <c r="CCK79" s="790"/>
      <c r="CCL79" s="791"/>
      <c r="CCM79" s="791"/>
      <c r="CCN79" s="791"/>
      <c r="CCO79" s="791"/>
      <c r="CCP79" s="791"/>
      <c r="CCQ79" s="740"/>
      <c r="CCR79" s="790"/>
      <c r="CCS79" s="791"/>
      <c r="CCT79" s="791"/>
      <c r="CCU79" s="791"/>
      <c r="CCV79" s="791"/>
      <c r="CCW79" s="791"/>
      <c r="CCX79" s="740"/>
      <c r="CCY79" s="790"/>
      <c r="CCZ79" s="791"/>
      <c r="CDA79" s="791"/>
      <c r="CDB79" s="791"/>
      <c r="CDC79" s="791"/>
      <c r="CDD79" s="791"/>
      <c r="CDE79" s="740"/>
      <c r="CDF79" s="790"/>
      <c r="CDG79" s="791"/>
      <c r="CDH79" s="791"/>
      <c r="CDI79" s="791"/>
      <c r="CDJ79" s="791"/>
      <c r="CDK79" s="791"/>
      <c r="CDL79" s="740"/>
      <c r="CDM79" s="790"/>
      <c r="CDN79" s="791"/>
      <c r="CDO79" s="791"/>
      <c r="CDP79" s="791"/>
      <c r="CDQ79" s="791"/>
      <c r="CDR79" s="791"/>
      <c r="CDS79" s="740"/>
      <c r="CDT79" s="790"/>
      <c r="CDU79" s="791"/>
      <c r="CDV79" s="791"/>
      <c r="CDW79" s="791"/>
      <c r="CDX79" s="791"/>
      <c r="CDY79" s="791"/>
      <c r="CDZ79" s="740"/>
      <c r="CEA79" s="790"/>
      <c r="CEB79" s="791"/>
      <c r="CEC79" s="791"/>
      <c r="CED79" s="791"/>
      <c r="CEE79" s="791"/>
      <c r="CEF79" s="791"/>
      <c r="CEG79" s="740"/>
      <c r="CEH79" s="790"/>
      <c r="CEI79" s="791"/>
      <c r="CEJ79" s="791"/>
      <c r="CEK79" s="791"/>
      <c r="CEL79" s="791"/>
      <c r="CEM79" s="791"/>
      <c r="CEN79" s="740"/>
      <c r="CEO79" s="790"/>
      <c r="CEP79" s="791"/>
      <c r="CEQ79" s="791"/>
      <c r="CER79" s="791"/>
      <c r="CES79" s="791"/>
      <c r="CET79" s="791"/>
      <c r="CEU79" s="740"/>
      <c r="CEV79" s="790"/>
      <c r="CEW79" s="791"/>
      <c r="CEX79" s="791"/>
      <c r="CEY79" s="791"/>
      <c r="CEZ79" s="791"/>
      <c r="CFA79" s="791"/>
      <c r="CFB79" s="740"/>
      <c r="CFC79" s="790"/>
      <c r="CFD79" s="791"/>
      <c r="CFE79" s="791"/>
      <c r="CFF79" s="791"/>
      <c r="CFG79" s="791"/>
      <c r="CFH79" s="791"/>
      <c r="CFI79" s="740"/>
      <c r="CFJ79" s="790"/>
      <c r="CFK79" s="791"/>
      <c r="CFL79" s="791"/>
      <c r="CFM79" s="791"/>
      <c r="CFN79" s="791"/>
      <c r="CFO79" s="791"/>
      <c r="CFP79" s="740"/>
      <c r="CFQ79" s="790"/>
      <c r="CFR79" s="791"/>
      <c r="CFS79" s="791"/>
      <c r="CFT79" s="791"/>
      <c r="CFU79" s="791"/>
      <c r="CFV79" s="791"/>
      <c r="CFW79" s="740"/>
      <c r="CFX79" s="790"/>
      <c r="CFY79" s="791"/>
      <c r="CFZ79" s="791"/>
      <c r="CGA79" s="791"/>
      <c r="CGB79" s="791"/>
      <c r="CGC79" s="791"/>
      <c r="CGD79" s="740"/>
      <c r="CGE79" s="790"/>
      <c r="CGF79" s="791"/>
      <c r="CGG79" s="791"/>
      <c r="CGH79" s="791"/>
      <c r="CGI79" s="791"/>
      <c r="CGJ79" s="791"/>
      <c r="CGK79" s="740"/>
      <c r="CGL79" s="790"/>
      <c r="CGM79" s="791"/>
      <c r="CGN79" s="791"/>
      <c r="CGO79" s="791"/>
      <c r="CGP79" s="791"/>
      <c r="CGQ79" s="791"/>
      <c r="CGR79" s="740"/>
      <c r="CGS79" s="790"/>
      <c r="CGT79" s="791"/>
      <c r="CGU79" s="791"/>
      <c r="CGV79" s="791"/>
      <c r="CGW79" s="791"/>
      <c r="CGX79" s="791"/>
      <c r="CGY79" s="740"/>
      <c r="CGZ79" s="790"/>
      <c r="CHA79" s="791"/>
      <c r="CHB79" s="791"/>
      <c r="CHC79" s="791"/>
      <c r="CHD79" s="791"/>
      <c r="CHE79" s="791"/>
      <c r="CHF79" s="740"/>
      <c r="CHG79" s="790"/>
      <c r="CHH79" s="791"/>
      <c r="CHI79" s="791"/>
      <c r="CHJ79" s="791"/>
      <c r="CHK79" s="791"/>
      <c r="CHL79" s="791"/>
      <c r="CHM79" s="740"/>
      <c r="CHN79" s="790"/>
      <c r="CHO79" s="791"/>
      <c r="CHP79" s="791"/>
      <c r="CHQ79" s="791"/>
      <c r="CHR79" s="791"/>
      <c r="CHS79" s="791"/>
      <c r="CHT79" s="740"/>
      <c r="CHU79" s="790"/>
      <c r="CHV79" s="791"/>
      <c r="CHW79" s="791"/>
      <c r="CHX79" s="791"/>
      <c r="CHY79" s="791"/>
      <c r="CHZ79" s="791"/>
      <c r="CIA79" s="740"/>
      <c r="CIB79" s="790"/>
      <c r="CIC79" s="791"/>
      <c r="CID79" s="791"/>
      <c r="CIE79" s="791"/>
      <c r="CIF79" s="791"/>
      <c r="CIG79" s="791"/>
      <c r="CIH79" s="740"/>
      <c r="CII79" s="790"/>
      <c r="CIJ79" s="791"/>
      <c r="CIK79" s="791"/>
      <c r="CIL79" s="791"/>
      <c r="CIM79" s="791"/>
      <c r="CIN79" s="791"/>
      <c r="CIO79" s="740"/>
      <c r="CIP79" s="790"/>
      <c r="CIQ79" s="791"/>
      <c r="CIR79" s="791"/>
      <c r="CIS79" s="791"/>
      <c r="CIT79" s="791"/>
      <c r="CIU79" s="791"/>
      <c r="CIV79" s="740"/>
      <c r="CIW79" s="790"/>
      <c r="CIX79" s="791"/>
      <c r="CIY79" s="791"/>
      <c r="CIZ79" s="791"/>
      <c r="CJA79" s="791"/>
      <c r="CJB79" s="791"/>
      <c r="CJC79" s="740"/>
      <c r="CJD79" s="790"/>
      <c r="CJE79" s="791"/>
      <c r="CJF79" s="791"/>
      <c r="CJG79" s="791"/>
      <c r="CJH79" s="791"/>
      <c r="CJI79" s="791"/>
      <c r="CJJ79" s="740"/>
      <c r="CJK79" s="790"/>
      <c r="CJL79" s="791"/>
      <c r="CJM79" s="791"/>
      <c r="CJN79" s="791"/>
      <c r="CJO79" s="791"/>
      <c r="CJP79" s="791"/>
      <c r="CJQ79" s="740"/>
      <c r="CJR79" s="790"/>
      <c r="CJS79" s="791"/>
      <c r="CJT79" s="791"/>
      <c r="CJU79" s="791"/>
      <c r="CJV79" s="791"/>
      <c r="CJW79" s="791"/>
      <c r="CJX79" s="740"/>
      <c r="CJY79" s="790"/>
      <c r="CJZ79" s="791"/>
      <c r="CKA79" s="791"/>
      <c r="CKB79" s="791"/>
      <c r="CKC79" s="791"/>
      <c r="CKD79" s="791"/>
      <c r="CKE79" s="740"/>
      <c r="CKF79" s="790"/>
      <c r="CKG79" s="791"/>
      <c r="CKH79" s="791"/>
      <c r="CKI79" s="791"/>
      <c r="CKJ79" s="791"/>
      <c r="CKK79" s="791"/>
      <c r="CKL79" s="740"/>
      <c r="CKM79" s="790"/>
      <c r="CKN79" s="791"/>
      <c r="CKO79" s="791"/>
      <c r="CKP79" s="791"/>
      <c r="CKQ79" s="791"/>
      <c r="CKR79" s="791"/>
      <c r="CKS79" s="740"/>
      <c r="CKT79" s="790"/>
      <c r="CKU79" s="791"/>
      <c r="CKV79" s="791"/>
      <c r="CKW79" s="791"/>
      <c r="CKX79" s="791"/>
      <c r="CKY79" s="791"/>
      <c r="CKZ79" s="740"/>
      <c r="CLA79" s="790"/>
      <c r="CLB79" s="791"/>
      <c r="CLC79" s="791"/>
      <c r="CLD79" s="791"/>
      <c r="CLE79" s="791"/>
      <c r="CLF79" s="791"/>
      <c r="CLG79" s="740"/>
      <c r="CLH79" s="790"/>
      <c r="CLI79" s="791"/>
      <c r="CLJ79" s="791"/>
      <c r="CLK79" s="791"/>
      <c r="CLL79" s="791"/>
      <c r="CLM79" s="791"/>
      <c r="CLN79" s="740"/>
      <c r="CLO79" s="790"/>
      <c r="CLP79" s="791"/>
      <c r="CLQ79" s="791"/>
      <c r="CLR79" s="791"/>
      <c r="CLS79" s="791"/>
      <c r="CLT79" s="791"/>
      <c r="CLU79" s="740"/>
      <c r="CLV79" s="790"/>
      <c r="CLW79" s="791"/>
      <c r="CLX79" s="791"/>
      <c r="CLY79" s="791"/>
      <c r="CLZ79" s="791"/>
      <c r="CMA79" s="791"/>
      <c r="CMB79" s="740"/>
      <c r="CMC79" s="790"/>
      <c r="CMD79" s="791"/>
      <c r="CME79" s="791"/>
      <c r="CMF79" s="791"/>
      <c r="CMG79" s="791"/>
      <c r="CMH79" s="791"/>
      <c r="CMI79" s="740"/>
      <c r="CMJ79" s="790"/>
      <c r="CMK79" s="791"/>
      <c r="CML79" s="791"/>
      <c r="CMM79" s="791"/>
      <c r="CMN79" s="791"/>
      <c r="CMO79" s="791"/>
      <c r="CMP79" s="740"/>
      <c r="CMQ79" s="790"/>
      <c r="CMR79" s="791"/>
      <c r="CMS79" s="791"/>
      <c r="CMT79" s="791"/>
      <c r="CMU79" s="791"/>
      <c r="CMV79" s="791"/>
      <c r="CMW79" s="740"/>
      <c r="CMX79" s="790"/>
      <c r="CMY79" s="791"/>
      <c r="CMZ79" s="791"/>
      <c r="CNA79" s="791"/>
      <c r="CNB79" s="791"/>
      <c r="CNC79" s="791"/>
      <c r="CND79" s="740"/>
      <c r="CNE79" s="790"/>
      <c r="CNF79" s="791"/>
      <c r="CNG79" s="791"/>
      <c r="CNH79" s="791"/>
      <c r="CNI79" s="791"/>
      <c r="CNJ79" s="791"/>
      <c r="CNK79" s="740"/>
      <c r="CNL79" s="790"/>
      <c r="CNM79" s="791"/>
      <c r="CNN79" s="791"/>
      <c r="CNO79" s="791"/>
      <c r="CNP79" s="791"/>
      <c r="CNQ79" s="791"/>
      <c r="CNR79" s="740"/>
      <c r="CNS79" s="790"/>
      <c r="CNT79" s="791"/>
      <c r="CNU79" s="791"/>
      <c r="CNV79" s="791"/>
      <c r="CNW79" s="791"/>
      <c r="CNX79" s="791"/>
      <c r="CNY79" s="740"/>
      <c r="CNZ79" s="790"/>
      <c r="COA79" s="791"/>
      <c r="COB79" s="791"/>
      <c r="COC79" s="791"/>
      <c r="COD79" s="791"/>
      <c r="COE79" s="791"/>
      <c r="COF79" s="740"/>
      <c r="COG79" s="790"/>
      <c r="COH79" s="791"/>
      <c r="COI79" s="791"/>
      <c r="COJ79" s="791"/>
      <c r="COK79" s="791"/>
      <c r="COL79" s="791"/>
      <c r="COM79" s="740"/>
      <c r="CON79" s="790"/>
      <c r="COO79" s="791"/>
      <c r="COP79" s="791"/>
      <c r="COQ79" s="791"/>
      <c r="COR79" s="791"/>
      <c r="COS79" s="791"/>
      <c r="COT79" s="740"/>
      <c r="COU79" s="790"/>
      <c r="COV79" s="791"/>
      <c r="COW79" s="791"/>
      <c r="COX79" s="791"/>
      <c r="COY79" s="791"/>
      <c r="COZ79" s="791"/>
      <c r="CPA79" s="740"/>
      <c r="CPB79" s="790"/>
      <c r="CPC79" s="791"/>
      <c r="CPD79" s="791"/>
      <c r="CPE79" s="791"/>
      <c r="CPF79" s="791"/>
      <c r="CPG79" s="791"/>
      <c r="CPH79" s="740"/>
      <c r="CPI79" s="790"/>
      <c r="CPJ79" s="791"/>
      <c r="CPK79" s="791"/>
      <c r="CPL79" s="791"/>
      <c r="CPM79" s="791"/>
      <c r="CPN79" s="791"/>
      <c r="CPO79" s="740"/>
      <c r="CPP79" s="790"/>
      <c r="CPQ79" s="791"/>
      <c r="CPR79" s="791"/>
      <c r="CPS79" s="791"/>
      <c r="CPT79" s="791"/>
      <c r="CPU79" s="791"/>
      <c r="CPV79" s="740"/>
      <c r="CPW79" s="790"/>
      <c r="CPX79" s="791"/>
      <c r="CPY79" s="791"/>
      <c r="CPZ79" s="791"/>
      <c r="CQA79" s="791"/>
      <c r="CQB79" s="791"/>
      <c r="CQC79" s="740"/>
      <c r="CQD79" s="790"/>
      <c r="CQE79" s="791"/>
      <c r="CQF79" s="791"/>
      <c r="CQG79" s="791"/>
      <c r="CQH79" s="791"/>
      <c r="CQI79" s="791"/>
      <c r="CQJ79" s="740"/>
      <c r="CQK79" s="790"/>
      <c r="CQL79" s="791"/>
      <c r="CQM79" s="791"/>
      <c r="CQN79" s="791"/>
      <c r="CQO79" s="791"/>
      <c r="CQP79" s="791"/>
      <c r="CQQ79" s="740"/>
      <c r="CQR79" s="790"/>
      <c r="CQS79" s="791"/>
      <c r="CQT79" s="791"/>
      <c r="CQU79" s="791"/>
      <c r="CQV79" s="791"/>
      <c r="CQW79" s="791"/>
      <c r="CQX79" s="740"/>
      <c r="CQY79" s="790"/>
      <c r="CQZ79" s="791"/>
      <c r="CRA79" s="791"/>
      <c r="CRB79" s="791"/>
      <c r="CRC79" s="791"/>
      <c r="CRD79" s="791"/>
      <c r="CRE79" s="740"/>
      <c r="CRF79" s="790"/>
      <c r="CRG79" s="791"/>
      <c r="CRH79" s="791"/>
      <c r="CRI79" s="791"/>
      <c r="CRJ79" s="791"/>
      <c r="CRK79" s="791"/>
      <c r="CRL79" s="740"/>
      <c r="CRM79" s="790"/>
      <c r="CRN79" s="791"/>
      <c r="CRO79" s="791"/>
      <c r="CRP79" s="791"/>
      <c r="CRQ79" s="791"/>
      <c r="CRR79" s="791"/>
      <c r="CRS79" s="740"/>
      <c r="CRT79" s="790"/>
      <c r="CRU79" s="791"/>
      <c r="CRV79" s="791"/>
      <c r="CRW79" s="791"/>
      <c r="CRX79" s="791"/>
      <c r="CRY79" s="791"/>
      <c r="CRZ79" s="740"/>
      <c r="CSA79" s="790"/>
      <c r="CSB79" s="791"/>
      <c r="CSC79" s="791"/>
      <c r="CSD79" s="791"/>
      <c r="CSE79" s="791"/>
      <c r="CSF79" s="791"/>
      <c r="CSG79" s="740"/>
      <c r="CSH79" s="790"/>
      <c r="CSI79" s="791"/>
      <c r="CSJ79" s="791"/>
      <c r="CSK79" s="791"/>
      <c r="CSL79" s="791"/>
      <c r="CSM79" s="791"/>
      <c r="CSN79" s="740"/>
      <c r="CSO79" s="790"/>
      <c r="CSP79" s="791"/>
      <c r="CSQ79" s="791"/>
      <c r="CSR79" s="791"/>
      <c r="CSS79" s="791"/>
      <c r="CST79" s="791"/>
      <c r="CSU79" s="740"/>
      <c r="CSV79" s="790"/>
      <c r="CSW79" s="791"/>
      <c r="CSX79" s="791"/>
      <c r="CSY79" s="791"/>
      <c r="CSZ79" s="791"/>
      <c r="CTA79" s="791"/>
      <c r="CTB79" s="740"/>
      <c r="CTC79" s="790"/>
      <c r="CTD79" s="791"/>
      <c r="CTE79" s="791"/>
      <c r="CTF79" s="791"/>
      <c r="CTG79" s="791"/>
      <c r="CTH79" s="791"/>
      <c r="CTI79" s="740"/>
      <c r="CTJ79" s="790"/>
      <c r="CTK79" s="791"/>
      <c r="CTL79" s="791"/>
      <c r="CTM79" s="791"/>
      <c r="CTN79" s="791"/>
      <c r="CTO79" s="791"/>
      <c r="CTP79" s="740"/>
      <c r="CTQ79" s="790"/>
      <c r="CTR79" s="791"/>
      <c r="CTS79" s="791"/>
      <c r="CTT79" s="791"/>
      <c r="CTU79" s="791"/>
      <c r="CTV79" s="791"/>
      <c r="CTW79" s="740"/>
      <c r="CTX79" s="790"/>
      <c r="CTY79" s="791"/>
      <c r="CTZ79" s="791"/>
      <c r="CUA79" s="791"/>
      <c r="CUB79" s="791"/>
      <c r="CUC79" s="791"/>
      <c r="CUD79" s="740"/>
      <c r="CUE79" s="790"/>
      <c r="CUF79" s="791"/>
      <c r="CUG79" s="791"/>
      <c r="CUH79" s="791"/>
      <c r="CUI79" s="791"/>
      <c r="CUJ79" s="791"/>
      <c r="CUK79" s="740"/>
      <c r="CUL79" s="790"/>
      <c r="CUM79" s="791"/>
      <c r="CUN79" s="791"/>
      <c r="CUO79" s="791"/>
      <c r="CUP79" s="791"/>
      <c r="CUQ79" s="791"/>
      <c r="CUR79" s="740"/>
      <c r="CUS79" s="790"/>
      <c r="CUT79" s="791"/>
      <c r="CUU79" s="791"/>
      <c r="CUV79" s="791"/>
      <c r="CUW79" s="791"/>
      <c r="CUX79" s="791"/>
      <c r="CUY79" s="740"/>
      <c r="CUZ79" s="790"/>
      <c r="CVA79" s="791"/>
      <c r="CVB79" s="791"/>
      <c r="CVC79" s="791"/>
      <c r="CVD79" s="791"/>
      <c r="CVE79" s="791"/>
      <c r="CVF79" s="740"/>
      <c r="CVG79" s="790"/>
      <c r="CVH79" s="791"/>
      <c r="CVI79" s="791"/>
      <c r="CVJ79" s="791"/>
      <c r="CVK79" s="791"/>
      <c r="CVL79" s="791"/>
      <c r="CVM79" s="740"/>
      <c r="CVN79" s="790"/>
      <c r="CVO79" s="791"/>
      <c r="CVP79" s="791"/>
      <c r="CVQ79" s="791"/>
      <c r="CVR79" s="791"/>
      <c r="CVS79" s="791"/>
      <c r="CVT79" s="740"/>
      <c r="CVU79" s="790"/>
      <c r="CVV79" s="791"/>
      <c r="CVW79" s="791"/>
      <c r="CVX79" s="791"/>
      <c r="CVY79" s="791"/>
      <c r="CVZ79" s="791"/>
      <c r="CWA79" s="740"/>
      <c r="CWB79" s="790"/>
      <c r="CWC79" s="791"/>
      <c r="CWD79" s="791"/>
      <c r="CWE79" s="791"/>
      <c r="CWF79" s="791"/>
      <c r="CWG79" s="791"/>
      <c r="CWH79" s="740"/>
      <c r="CWI79" s="790"/>
      <c r="CWJ79" s="791"/>
      <c r="CWK79" s="791"/>
      <c r="CWL79" s="791"/>
      <c r="CWM79" s="791"/>
      <c r="CWN79" s="791"/>
      <c r="CWO79" s="740"/>
      <c r="CWP79" s="790"/>
      <c r="CWQ79" s="791"/>
      <c r="CWR79" s="791"/>
      <c r="CWS79" s="791"/>
      <c r="CWT79" s="791"/>
      <c r="CWU79" s="791"/>
      <c r="CWV79" s="740"/>
      <c r="CWW79" s="790"/>
      <c r="CWX79" s="791"/>
      <c r="CWY79" s="791"/>
      <c r="CWZ79" s="791"/>
      <c r="CXA79" s="791"/>
      <c r="CXB79" s="791"/>
      <c r="CXC79" s="740"/>
      <c r="CXD79" s="790"/>
      <c r="CXE79" s="791"/>
      <c r="CXF79" s="791"/>
      <c r="CXG79" s="791"/>
      <c r="CXH79" s="791"/>
      <c r="CXI79" s="791"/>
      <c r="CXJ79" s="740"/>
      <c r="CXK79" s="790"/>
      <c r="CXL79" s="791"/>
      <c r="CXM79" s="791"/>
      <c r="CXN79" s="791"/>
      <c r="CXO79" s="791"/>
      <c r="CXP79" s="791"/>
      <c r="CXQ79" s="740"/>
      <c r="CXR79" s="790"/>
      <c r="CXS79" s="791"/>
      <c r="CXT79" s="791"/>
      <c r="CXU79" s="791"/>
      <c r="CXV79" s="791"/>
      <c r="CXW79" s="791"/>
      <c r="CXX79" s="740"/>
      <c r="CXY79" s="790"/>
      <c r="CXZ79" s="791"/>
      <c r="CYA79" s="791"/>
      <c r="CYB79" s="791"/>
      <c r="CYC79" s="791"/>
      <c r="CYD79" s="791"/>
      <c r="CYE79" s="740"/>
      <c r="CYF79" s="790"/>
      <c r="CYG79" s="791"/>
      <c r="CYH79" s="791"/>
      <c r="CYI79" s="791"/>
      <c r="CYJ79" s="791"/>
      <c r="CYK79" s="791"/>
      <c r="CYL79" s="740"/>
      <c r="CYM79" s="790"/>
      <c r="CYN79" s="791"/>
      <c r="CYO79" s="791"/>
      <c r="CYP79" s="791"/>
      <c r="CYQ79" s="791"/>
      <c r="CYR79" s="791"/>
      <c r="CYS79" s="740"/>
      <c r="CYT79" s="790"/>
      <c r="CYU79" s="791"/>
      <c r="CYV79" s="791"/>
      <c r="CYW79" s="791"/>
      <c r="CYX79" s="791"/>
      <c r="CYY79" s="791"/>
      <c r="CYZ79" s="740"/>
      <c r="CZA79" s="790"/>
      <c r="CZB79" s="791"/>
      <c r="CZC79" s="791"/>
      <c r="CZD79" s="791"/>
      <c r="CZE79" s="791"/>
      <c r="CZF79" s="791"/>
      <c r="CZG79" s="740"/>
      <c r="CZH79" s="790"/>
      <c r="CZI79" s="791"/>
      <c r="CZJ79" s="791"/>
      <c r="CZK79" s="791"/>
      <c r="CZL79" s="791"/>
      <c r="CZM79" s="791"/>
      <c r="CZN79" s="740"/>
      <c r="CZO79" s="790"/>
      <c r="CZP79" s="791"/>
      <c r="CZQ79" s="791"/>
      <c r="CZR79" s="791"/>
      <c r="CZS79" s="791"/>
      <c r="CZT79" s="791"/>
      <c r="CZU79" s="740"/>
      <c r="CZV79" s="790"/>
      <c r="CZW79" s="791"/>
      <c r="CZX79" s="791"/>
      <c r="CZY79" s="791"/>
      <c r="CZZ79" s="791"/>
      <c r="DAA79" s="791"/>
      <c r="DAB79" s="740"/>
      <c r="DAC79" s="790"/>
      <c r="DAD79" s="791"/>
      <c r="DAE79" s="791"/>
      <c r="DAF79" s="791"/>
      <c r="DAG79" s="791"/>
      <c r="DAH79" s="791"/>
      <c r="DAI79" s="740"/>
      <c r="DAJ79" s="790"/>
      <c r="DAK79" s="791"/>
      <c r="DAL79" s="791"/>
      <c r="DAM79" s="791"/>
      <c r="DAN79" s="791"/>
      <c r="DAO79" s="791"/>
      <c r="DAP79" s="740"/>
      <c r="DAQ79" s="790"/>
      <c r="DAR79" s="791"/>
      <c r="DAS79" s="791"/>
      <c r="DAT79" s="791"/>
      <c r="DAU79" s="791"/>
      <c r="DAV79" s="791"/>
      <c r="DAW79" s="740"/>
      <c r="DAX79" s="790"/>
      <c r="DAY79" s="791"/>
      <c r="DAZ79" s="791"/>
      <c r="DBA79" s="791"/>
      <c r="DBB79" s="791"/>
      <c r="DBC79" s="791"/>
      <c r="DBD79" s="740"/>
      <c r="DBE79" s="790"/>
      <c r="DBF79" s="791"/>
      <c r="DBG79" s="791"/>
      <c r="DBH79" s="791"/>
      <c r="DBI79" s="791"/>
      <c r="DBJ79" s="791"/>
      <c r="DBK79" s="740"/>
      <c r="DBL79" s="790"/>
      <c r="DBM79" s="791"/>
      <c r="DBN79" s="791"/>
      <c r="DBO79" s="791"/>
      <c r="DBP79" s="791"/>
      <c r="DBQ79" s="791"/>
      <c r="DBR79" s="740"/>
      <c r="DBS79" s="790"/>
      <c r="DBT79" s="791"/>
      <c r="DBU79" s="791"/>
      <c r="DBV79" s="791"/>
      <c r="DBW79" s="791"/>
      <c r="DBX79" s="791"/>
      <c r="DBY79" s="740"/>
      <c r="DBZ79" s="790"/>
      <c r="DCA79" s="791"/>
      <c r="DCB79" s="791"/>
      <c r="DCC79" s="791"/>
      <c r="DCD79" s="791"/>
      <c r="DCE79" s="791"/>
      <c r="DCF79" s="740"/>
      <c r="DCG79" s="790"/>
      <c r="DCH79" s="791"/>
      <c r="DCI79" s="791"/>
      <c r="DCJ79" s="791"/>
      <c r="DCK79" s="791"/>
      <c r="DCL79" s="791"/>
      <c r="DCM79" s="740"/>
      <c r="DCN79" s="790"/>
      <c r="DCO79" s="791"/>
      <c r="DCP79" s="791"/>
      <c r="DCQ79" s="791"/>
      <c r="DCR79" s="791"/>
      <c r="DCS79" s="791"/>
      <c r="DCT79" s="740"/>
      <c r="DCU79" s="790"/>
      <c r="DCV79" s="791"/>
      <c r="DCW79" s="791"/>
      <c r="DCX79" s="791"/>
      <c r="DCY79" s="791"/>
      <c r="DCZ79" s="791"/>
      <c r="DDA79" s="740"/>
      <c r="DDB79" s="790"/>
      <c r="DDC79" s="791"/>
      <c r="DDD79" s="791"/>
      <c r="DDE79" s="791"/>
      <c r="DDF79" s="791"/>
      <c r="DDG79" s="791"/>
      <c r="DDH79" s="740"/>
      <c r="DDI79" s="790"/>
      <c r="DDJ79" s="791"/>
      <c r="DDK79" s="791"/>
      <c r="DDL79" s="791"/>
      <c r="DDM79" s="791"/>
      <c r="DDN79" s="791"/>
      <c r="DDO79" s="740"/>
      <c r="DDP79" s="790"/>
      <c r="DDQ79" s="791"/>
      <c r="DDR79" s="791"/>
      <c r="DDS79" s="791"/>
      <c r="DDT79" s="791"/>
      <c r="DDU79" s="791"/>
      <c r="DDV79" s="740"/>
      <c r="DDW79" s="790"/>
      <c r="DDX79" s="791"/>
      <c r="DDY79" s="791"/>
      <c r="DDZ79" s="791"/>
      <c r="DEA79" s="791"/>
      <c r="DEB79" s="791"/>
      <c r="DEC79" s="740"/>
      <c r="DED79" s="790"/>
      <c r="DEE79" s="791"/>
      <c r="DEF79" s="791"/>
      <c r="DEG79" s="791"/>
      <c r="DEH79" s="791"/>
      <c r="DEI79" s="791"/>
      <c r="DEJ79" s="740"/>
      <c r="DEK79" s="790"/>
      <c r="DEL79" s="791"/>
      <c r="DEM79" s="791"/>
      <c r="DEN79" s="791"/>
      <c r="DEO79" s="791"/>
      <c r="DEP79" s="791"/>
      <c r="DEQ79" s="740"/>
      <c r="DER79" s="790"/>
      <c r="DES79" s="791"/>
      <c r="DET79" s="791"/>
      <c r="DEU79" s="791"/>
      <c r="DEV79" s="791"/>
      <c r="DEW79" s="791"/>
      <c r="DEX79" s="740"/>
      <c r="DEY79" s="790"/>
      <c r="DEZ79" s="791"/>
      <c r="DFA79" s="791"/>
      <c r="DFB79" s="791"/>
      <c r="DFC79" s="791"/>
      <c r="DFD79" s="791"/>
      <c r="DFE79" s="740"/>
      <c r="DFF79" s="790"/>
      <c r="DFG79" s="791"/>
      <c r="DFH79" s="791"/>
      <c r="DFI79" s="791"/>
      <c r="DFJ79" s="791"/>
      <c r="DFK79" s="791"/>
      <c r="DFL79" s="740"/>
      <c r="DFM79" s="790"/>
      <c r="DFN79" s="791"/>
      <c r="DFO79" s="791"/>
      <c r="DFP79" s="791"/>
      <c r="DFQ79" s="791"/>
      <c r="DFR79" s="791"/>
      <c r="DFS79" s="740"/>
      <c r="DFT79" s="790"/>
      <c r="DFU79" s="791"/>
      <c r="DFV79" s="791"/>
      <c r="DFW79" s="791"/>
      <c r="DFX79" s="791"/>
      <c r="DFY79" s="791"/>
      <c r="DFZ79" s="740"/>
      <c r="DGA79" s="790"/>
      <c r="DGB79" s="791"/>
      <c r="DGC79" s="791"/>
      <c r="DGD79" s="791"/>
      <c r="DGE79" s="791"/>
      <c r="DGF79" s="791"/>
      <c r="DGG79" s="740"/>
      <c r="DGH79" s="790"/>
      <c r="DGI79" s="791"/>
      <c r="DGJ79" s="791"/>
      <c r="DGK79" s="791"/>
      <c r="DGL79" s="791"/>
      <c r="DGM79" s="791"/>
      <c r="DGN79" s="740"/>
      <c r="DGO79" s="790"/>
      <c r="DGP79" s="791"/>
      <c r="DGQ79" s="791"/>
      <c r="DGR79" s="791"/>
      <c r="DGS79" s="791"/>
      <c r="DGT79" s="791"/>
      <c r="DGU79" s="740"/>
      <c r="DGV79" s="790"/>
      <c r="DGW79" s="791"/>
      <c r="DGX79" s="791"/>
      <c r="DGY79" s="791"/>
      <c r="DGZ79" s="791"/>
      <c r="DHA79" s="791"/>
      <c r="DHB79" s="740"/>
      <c r="DHC79" s="790"/>
      <c r="DHD79" s="791"/>
      <c r="DHE79" s="791"/>
      <c r="DHF79" s="791"/>
      <c r="DHG79" s="791"/>
      <c r="DHH79" s="791"/>
      <c r="DHI79" s="740"/>
      <c r="DHJ79" s="790"/>
      <c r="DHK79" s="791"/>
      <c r="DHL79" s="791"/>
      <c r="DHM79" s="791"/>
      <c r="DHN79" s="791"/>
      <c r="DHO79" s="791"/>
      <c r="DHP79" s="740"/>
      <c r="DHQ79" s="790"/>
      <c r="DHR79" s="791"/>
      <c r="DHS79" s="791"/>
      <c r="DHT79" s="791"/>
      <c r="DHU79" s="791"/>
      <c r="DHV79" s="791"/>
      <c r="DHW79" s="740"/>
      <c r="DHX79" s="790"/>
      <c r="DHY79" s="791"/>
      <c r="DHZ79" s="791"/>
      <c r="DIA79" s="791"/>
      <c r="DIB79" s="791"/>
      <c r="DIC79" s="791"/>
      <c r="DID79" s="740"/>
      <c r="DIE79" s="790"/>
      <c r="DIF79" s="791"/>
      <c r="DIG79" s="791"/>
      <c r="DIH79" s="791"/>
      <c r="DII79" s="791"/>
      <c r="DIJ79" s="791"/>
      <c r="DIK79" s="740"/>
      <c r="DIL79" s="790"/>
      <c r="DIM79" s="791"/>
      <c r="DIN79" s="791"/>
      <c r="DIO79" s="791"/>
      <c r="DIP79" s="791"/>
      <c r="DIQ79" s="791"/>
      <c r="DIR79" s="740"/>
      <c r="DIS79" s="790"/>
      <c r="DIT79" s="791"/>
      <c r="DIU79" s="791"/>
      <c r="DIV79" s="791"/>
      <c r="DIW79" s="791"/>
      <c r="DIX79" s="791"/>
      <c r="DIY79" s="740"/>
      <c r="DIZ79" s="790"/>
      <c r="DJA79" s="791"/>
      <c r="DJB79" s="791"/>
      <c r="DJC79" s="791"/>
      <c r="DJD79" s="791"/>
      <c r="DJE79" s="791"/>
      <c r="DJF79" s="740"/>
      <c r="DJG79" s="790"/>
      <c r="DJH79" s="791"/>
      <c r="DJI79" s="791"/>
      <c r="DJJ79" s="791"/>
      <c r="DJK79" s="791"/>
      <c r="DJL79" s="791"/>
      <c r="DJM79" s="740"/>
      <c r="DJN79" s="790"/>
      <c r="DJO79" s="791"/>
      <c r="DJP79" s="791"/>
      <c r="DJQ79" s="791"/>
      <c r="DJR79" s="791"/>
      <c r="DJS79" s="791"/>
      <c r="DJT79" s="740"/>
      <c r="DJU79" s="790"/>
      <c r="DJV79" s="791"/>
      <c r="DJW79" s="791"/>
      <c r="DJX79" s="791"/>
      <c r="DJY79" s="791"/>
      <c r="DJZ79" s="791"/>
      <c r="DKA79" s="740"/>
      <c r="DKB79" s="790"/>
      <c r="DKC79" s="791"/>
      <c r="DKD79" s="791"/>
      <c r="DKE79" s="791"/>
      <c r="DKF79" s="791"/>
      <c r="DKG79" s="791"/>
      <c r="DKH79" s="740"/>
      <c r="DKI79" s="790"/>
      <c r="DKJ79" s="791"/>
      <c r="DKK79" s="791"/>
      <c r="DKL79" s="791"/>
      <c r="DKM79" s="791"/>
      <c r="DKN79" s="791"/>
      <c r="DKO79" s="740"/>
      <c r="DKP79" s="790"/>
      <c r="DKQ79" s="791"/>
      <c r="DKR79" s="791"/>
      <c r="DKS79" s="791"/>
      <c r="DKT79" s="791"/>
      <c r="DKU79" s="791"/>
      <c r="DKV79" s="740"/>
      <c r="DKW79" s="790"/>
      <c r="DKX79" s="791"/>
      <c r="DKY79" s="791"/>
      <c r="DKZ79" s="791"/>
      <c r="DLA79" s="791"/>
      <c r="DLB79" s="791"/>
      <c r="DLC79" s="740"/>
      <c r="DLD79" s="790"/>
      <c r="DLE79" s="791"/>
      <c r="DLF79" s="791"/>
      <c r="DLG79" s="791"/>
      <c r="DLH79" s="791"/>
      <c r="DLI79" s="791"/>
      <c r="DLJ79" s="740"/>
      <c r="DLK79" s="790"/>
      <c r="DLL79" s="791"/>
      <c r="DLM79" s="791"/>
      <c r="DLN79" s="791"/>
      <c r="DLO79" s="791"/>
      <c r="DLP79" s="791"/>
      <c r="DLQ79" s="740"/>
      <c r="DLR79" s="790"/>
      <c r="DLS79" s="791"/>
      <c r="DLT79" s="791"/>
      <c r="DLU79" s="791"/>
      <c r="DLV79" s="791"/>
      <c r="DLW79" s="791"/>
      <c r="DLX79" s="740"/>
      <c r="DLY79" s="790"/>
      <c r="DLZ79" s="791"/>
      <c r="DMA79" s="791"/>
      <c r="DMB79" s="791"/>
      <c r="DMC79" s="791"/>
      <c r="DMD79" s="791"/>
      <c r="DME79" s="740"/>
      <c r="DMF79" s="790"/>
      <c r="DMG79" s="791"/>
      <c r="DMH79" s="791"/>
      <c r="DMI79" s="791"/>
      <c r="DMJ79" s="791"/>
      <c r="DMK79" s="791"/>
      <c r="DML79" s="740"/>
      <c r="DMM79" s="790"/>
      <c r="DMN79" s="791"/>
      <c r="DMO79" s="791"/>
      <c r="DMP79" s="791"/>
      <c r="DMQ79" s="791"/>
      <c r="DMR79" s="791"/>
      <c r="DMS79" s="740"/>
      <c r="DMT79" s="790"/>
      <c r="DMU79" s="791"/>
      <c r="DMV79" s="791"/>
      <c r="DMW79" s="791"/>
      <c r="DMX79" s="791"/>
      <c r="DMY79" s="791"/>
      <c r="DMZ79" s="740"/>
      <c r="DNA79" s="790"/>
      <c r="DNB79" s="791"/>
      <c r="DNC79" s="791"/>
      <c r="DND79" s="791"/>
      <c r="DNE79" s="791"/>
      <c r="DNF79" s="791"/>
      <c r="DNG79" s="740"/>
      <c r="DNH79" s="790"/>
      <c r="DNI79" s="791"/>
      <c r="DNJ79" s="791"/>
      <c r="DNK79" s="791"/>
      <c r="DNL79" s="791"/>
      <c r="DNM79" s="791"/>
      <c r="DNN79" s="740"/>
      <c r="DNO79" s="790"/>
      <c r="DNP79" s="791"/>
      <c r="DNQ79" s="791"/>
      <c r="DNR79" s="791"/>
      <c r="DNS79" s="791"/>
      <c r="DNT79" s="791"/>
      <c r="DNU79" s="740"/>
      <c r="DNV79" s="790"/>
      <c r="DNW79" s="791"/>
      <c r="DNX79" s="791"/>
      <c r="DNY79" s="791"/>
      <c r="DNZ79" s="791"/>
      <c r="DOA79" s="791"/>
      <c r="DOB79" s="740"/>
      <c r="DOC79" s="790"/>
      <c r="DOD79" s="791"/>
      <c r="DOE79" s="791"/>
      <c r="DOF79" s="791"/>
      <c r="DOG79" s="791"/>
      <c r="DOH79" s="791"/>
      <c r="DOI79" s="740"/>
      <c r="DOJ79" s="790"/>
      <c r="DOK79" s="791"/>
      <c r="DOL79" s="791"/>
      <c r="DOM79" s="791"/>
      <c r="DON79" s="791"/>
      <c r="DOO79" s="791"/>
      <c r="DOP79" s="740"/>
      <c r="DOQ79" s="790"/>
      <c r="DOR79" s="791"/>
      <c r="DOS79" s="791"/>
      <c r="DOT79" s="791"/>
      <c r="DOU79" s="791"/>
      <c r="DOV79" s="791"/>
      <c r="DOW79" s="740"/>
      <c r="DOX79" s="790"/>
      <c r="DOY79" s="791"/>
      <c r="DOZ79" s="791"/>
      <c r="DPA79" s="791"/>
      <c r="DPB79" s="791"/>
      <c r="DPC79" s="791"/>
      <c r="DPD79" s="740"/>
      <c r="DPE79" s="790"/>
      <c r="DPF79" s="791"/>
      <c r="DPG79" s="791"/>
      <c r="DPH79" s="791"/>
      <c r="DPI79" s="791"/>
      <c r="DPJ79" s="791"/>
      <c r="DPK79" s="740"/>
      <c r="DPL79" s="790"/>
      <c r="DPM79" s="791"/>
      <c r="DPN79" s="791"/>
      <c r="DPO79" s="791"/>
      <c r="DPP79" s="791"/>
      <c r="DPQ79" s="791"/>
      <c r="DPR79" s="740"/>
      <c r="DPS79" s="790"/>
      <c r="DPT79" s="791"/>
      <c r="DPU79" s="791"/>
      <c r="DPV79" s="791"/>
      <c r="DPW79" s="791"/>
      <c r="DPX79" s="791"/>
      <c r="DPY79" s="740"/>
      <c r="DPZ79" s="790"/>
      <c r="DQA79" s="791"/>
      <c r="DQB79" s="791"/>
      <c r="DQC79" s="791"/>
      <c r="DQD79" s="791"/>
      <c r="DQE79" s="791"/>
      <c r="DQF79" s="740"/>
      <c r="DQG79" s="790"/>
      <c r="DQH79" s="791"/>
      <c r="DQI79" s="791"/>
      <c r="DQJ79" s="791"/>
      <c r="DQK79" s="791"/>
      <c r="DQL79" s="791"/>
      <c r="DQM79" s="740"/>
      <c r="DQN79" s="790"/>
      <c r="DQO79" s="791"/>
      <c r="DQP79" s="791"/>
      <c r="DQQ79" s="791"/>
      <c r="DQR79" s="791"/>
      <c r="DQS79" s="791"/>
      <c r="DQT79" s="740"/>
      <c r="DQU79" s="790"/>
      <c r="DQV79" s="791"/>
      <c r="DQW79" s="791"/>
      <c r="DQX79" s="791"/>
      <c r="DQY79" s="791"/>
      <c r="DQZ79" s="791"/>
      <c r="DRA79" s="740"/>
      <c r="DRB79" s="790"/>
      <c r="DRC79" s="791"/>
      <c r="DRD79" s="791"/>
      <c r="DRE79" s="791"/>
      <c r="DRF79" s="791"/>
      <c r="DRG79" s="791"/>
      <c r="DRH79" s="740"/>
      <c r="DRI79" s="790"/>
      <c r="DRJ79" s="791"/>
      <c r="DRK79" s="791"/>
      <c r="DRL79" s="791"/>
      <c r="DRM79" s="791"/>
      <c r="DRN79" s="791"/>
      <c r="DRO79" s="740"/>
      <c r="DRP79" s="790"/>
      <c r="DRQ79" s="791"/>
      <c r="DRR79" s="791"/>
      <c r="DRS79" s="791"/>
      <c r="DRT79" s="791"/>
      <c r="DRU79" s="791"/>
      <c r="DRV79" s="740"/>
      <c r="DRW79" s="790"/>
      <c r="DRX79" s="791"/>
      <c r="DRY79" s="791"/>
      <c r="DRZ79" s="791"/>
      <c r="DSA79" s="791"/>
      <c r="DSB79" s="791"/>
      <c r="DSC79" s="740"/>
      <c r="DSD79" s="790"/>
      <c r="DSE79" s="791"/>
      <c r="DSF79" s="791"/>
      <c r="DSG79" s="791"/>
      <c r="DSH79" s="791"/>
      <c r="DSI79" s="791"/>
      <c r="DSJ79" s="740"/>
      <c r="DSK79" s="790"/>
      <c r="DSL79" s="791"/>
      <c r="DSM79" s="791"/>
      <c r="DSN79" s="791"/>
      <c r="DSO79" s="791"/>
      <c r="DSP79" s="791"/>
      <c r="DSQ79" s="740"/>
      <c r="DSR79" s="790"/>
      <c r="DSS79" s="791"/>
      <c r="DST79" s="791"/>
      <c r="DSU79" s="791"/>
      <c r="DSV79" s="791"/>
      <c r="DSW79" s="791"/>
      <c r="DSX79" s="740"/>
      <c r="DSY79" s="790"/>
      <c r="DSZ79" s="791"/>
      <c r="DTA79" s="791"/>
      <c r="DTB79" s="791"/>
      <c r="DTC79" s="791"/>
      <c r="DTD79" s="791"/>
      <c r="DTE79" s="740"/>
      <c r="DTF79" s="790"/>
      <c r="DTG79" s="791"/>
      <c r="DTH79" s="791"/>
      <c r="DTI79" s="791"/>
      <c r="DTJ79" s="791"/>
      <c r="DTK79" s="791"/>
      <c r="DTL79" s="740"/>
      <c r="DTM79" s="790"/>
      <c r="DTN79" s="791"/>
      <c r="DTO79" s="791"/>
      <c r="DTP79" s="791"/>
      <c r="DTQ79" s="791"/>
      <c r="DTR79" s="791"/>
      <c r="DTS79" s="740"/>
      <c r="DTT79" s="790"/>
      <c r="DTU79" s="791"/>
      <c r="DTV79" s="791"/>
      <c r="DTW79" s="791"/>
      <c r="DTX79" s="791"/>
      <c r="DTY79" s="791"/>
      <c r="DTZ79" s="740"/>
      <c r="DUA79" s="790"/>
      <c r="DUB79" s="791"/>
      <c r="DUC79" s="791"/>
      <c r="DUD79" s="791"/>
      <c r="DUE79" s="791"/>
      <c r="DUF79" s="791"/>
      <c r="DUG79" s="740"/>
      <c r="DUH79" s="790"/>
      <c r="DUI79" s="791"/>
      <c r="DUJ79" s="791"/>
      <c r="DUK79" s="791"/>
      <c r="DUL79" s="791"/>
      <c r="DUM79" s="791"/>
      <c r="DUN79" s="740"/>
      <c r="DUO79" s="790"/>
      <c r="DUP79" s="791"/>
      <c r="DUQ79" s="791"/>
      <c r="DUR79" s="791"/>
      <c r="DUS79" s="791"/>
      <c r="DUT79" s="791"/>
      <c r="DUU79" s="740"/>
      <c r="DUV79" s="790"/>
      <c r="DUW79" s="791"/>
      <c r="DUX79" s="791"/>
      <c r="DUY79" s="791"/>
      <c r="DUZ79" s="791"/>
      <c r="DVA79" s="791"/>
      <c r="DVB79" s="740"/>
      <c r="DVC79" s="790"/>
      <c r="DVD79" s="791"/>
      <c r="DVE79" s="791"/>
      <c r="DVF79" s="791"/>
      <c r="DVG79" s="791"/>
      <c r="DVH79" s="791"/>
      <c r="DVI79" s="740"/>
      <c r="DVJ79" s="790"/>
      <c r="DVK79" s="791"/>
      <c r="DVL79" s="791"/>
      <c r="DVM79" s="791"/>
      <c r="DVN79" s="791"/>
      <c r="DVO79" s="791"/>
      <c r="DVP79" s="740"/>
      <c r="DVQ79" s="790"/>
      <c r="DVR79" s="791"/>
      <c r="DVS79" s="791"/>
      <c r="DVT79" s="791"/>
      <c r="DVU79" s="791"/>
      <c r="DVV79" s="791"/>
      <c r="DVW79" s="740"/>
      <c r="DVX79" s="790"/>
      <c r="DVY79" s="791"/>
      <c r="DVZ79" s="791"/>
      <c r="DWA79" s="791"/>
      <c r="DWB79" s="791"/>
      <c r="DWC79" s="791"/>
      <c r="DWD79" s="740"/>
      <c r="DWE79" s="790"/>
      <c r="DWF79" s="791"/>
      <c r="DWG79" s="791"/>
      <c r="DWH79" s="791"/>
      <c r="DWI79" s="791"/>
      <c r="DWJ79" s="791"/>
      <c r="DWK79" s="740"/>
      <c r="DWL79" s="790"/>
      <c r="DWM79" s="791"/>
      <c r="DWN79" s="791"/>
      <c r="DWO79" s="791"/>
      <c r="DWP79" s="791"/>
      <c r="DWQ79" s="791"/>
      <c r="DWR79" s="740"/>
      <c r="DWS79" s="790"/>
      <c r="DWT79" s="791"/>
      <c r="DWU79" s="791"/>
      <c r="DWV79" s="791"/>
      <c r="DWW79" s="791"/>
      <c r="DWX79" s="791"/>
      <c r="DWY79" s="740"/>
      <c r="DWZ79" s="790"/>
      <c r="DXA79" s="791"/>
      <c r="DXB79" s="791"/>
      <c r="DXC79" s="791"/>
      <c r="DXD79" s="791"/>
      <c r="DXE79" s="791"/>
      <c r="DXF79" s="740"/>
      <c r="DXG79" s="790"/>
      <c r="DXH79" s="791"/>
      <c r="DXI79" s="791"/>
      <c r="DXJ79" s="791"/>
      <c r="DXK79" s="791"/>
      <c r="DXL79" s="791"/>
      <c r="DXM79" s="740"/>
      <c r="DXN79" s="790"/>
      <c r="DXO79" s="791"/>
      <c r="DXP79" s="791"/>
      <c r="DXQ79" s="791"/>
      <c r="DXR79" s="791"/>
      <c r="DXS79" s="791"/>
      <c r="DXT79" s="740"/>
      <c r="DXU79" s="790"/>
      <c r="DXV79" s="791"/>
      <c r="DXW79" s="791"/>
      <c r="DXX79" s="791"/>
      <c r="DXY79" s="791"/>
      <c r="DXZ79" s="791"/>
      <c r="DYA79" s="740"/>
      <c r="DYB79" s="790"/>
      <c r="DYC79" s="791"/>
      <c r="DYD79" s="791"/>
      <c r="DYE79" s="791"/>
      <c r="DYF79" s="791"/>
      <c r="DYG79" s="791"/>
      <c r="DYH79" s="740"/>
      <c r="DYI79" s="790"/>
      <c r="DYJ79" s="791"/>
      <c r="DYK79" s="791"/>
      <c r="DYL79" s="791"/>
      <c r="DYM79" s="791"/>
      <c r="DYN79" s="791"/>
      <c r="DYO79" s="740"/>
      <c r="DYP79" s="790"/>
      <c r="DYQ79" s="791"/>
      <c r="DYR79" s="791"/>
      <c r="DYS79" s="791"/>
      <c r="DYT79" s="791"/>
      <c r="DYU79" s="791"/>
      <c r="DYV79" s="740"/>
      <c r="DYW79" s="790"/>
      <c r="DYX79" s="791"/>
      <c r="DYY79" s="791"/>
      <c r="DYZ79" s="791"/>
      <c r="DZA79" s="791"/>
      <c r="DZB79" s="791"/>
      <c r="DZC79" s="740"/>
      <c r="DZD79" s="790"/>
      <c r="DZE79" s="791"/>
      <c r="DZF79" s="791"/>
      <c r="DZG79" s="791"/>
      <c r="DZH79" s="791"/>
      <c r="DZI79" s="791"/>
      <c r="DZJ79" s="740"/>
      <c r="DZK79" s="790"/>
      <c r="DZL79" s="791"/>
      <c r="DZM79" s="791"/>
      <c r="DZN79" s="791"/>
      <c r="DZO79" s="791"/>
      <c r="DZP79" s="791"/>
      <c r="DZQ79" s="740"/>
      <c r="DZR79" s="790"/>
      <c r="DZS79" s="791"/>
      <c r="DZT79" s="791"/>
      <c r="DZU79" s="791"/>
      <c r="DZV79" s="791"/>
      <c r="DZW79" s="791"/>
      <c r="DZX79" s="740"/>
      <c r="DZY79" s="790"/>
      <c r="DZZ79" s="791"/>
      <c r="EAA79" s="791"/>
      <c r="EAB79" s="791"/>
      <c r="EAC79" s="791"/>
      <c r="EAD79" s="791"/>
      <c r="EAE79" s="740"/>
      <c r="EAF79" s="790"/>
      <c r="EAG79" s="791"/>
      <c r="EAH79" s="791"/>
      <c r="EAI79" s="791"/>
      <c r="EAJ79" s="791"/>
      <c r="EAK79" s="791"/>
      <c r="EAL79" s="740"/>
      <c r="EAM79" s="790"/>
      <c r="EAN79" s="791"/>
      <c r="EAO79" s="791"/>
      <c r="EAP79" s="791"/>
      <c r="EAQ79" s="791"/>
      <c r="EAR79" s="791"/>
      <c r="EAS79" s="740"/>
      <c r="EAT79" s="790"/>
      <c r="EAU79" s="791"/>
      <c r="EAV79" s="791"/>
      <c r="EAW79" s="791"/>
      <c r="EAX79" s="791"/>
      <c r="EAY79" s="791"/>
      <c r="EAZ79" s="740"/>
      <c r="EBA79" s="790"/>
      <c r="EBB79" s="791"/>
      <c r="EBC79" s="791"/>
      <c r="EBD79" s="791"/>
      <c r="EBE79" s="791"/>
      <c r="EBF79" s="791"/>
      <c r="EBG79" s="740"/>
      <c r="EBH79" s="790"/>
      <c r="EBI79" s="791"/>
      <c r="EBJ79" s="791"/>
      <c r="EBK79" s="791"/>
      <c r="EBL79" s="791"/>
      <c r="EBM79" s="791"/>
      <c r="EBN79" s="740"/>
      <c r="EBO79" s="790"/>
      <c r="EBP79" s="791"/>
      <c r="EBQ79" s="791"/>
      <c r="EBR79" s="791"/>
      <c r="EBS79" s="791"/>
      <c r="EBT79" s="791"/>
      <c r="EBU79" s="740"/>
      <c r="EBV79" s="790"/>
      <c r="EBW79" s="791"/>
      <c r="EBX79" s="791"/>
      <c r="EBY79" s="791"/>
      <c r="EBZ79" s="791"/>
      <c r="ECA79" s="791"/>
      <c r="ECB79" s="740"/>
      <c r="ECC79" s="790"/>
      <c r="ECD79" s="791"/>
      <c r="ECE79" s="791"/>
      <c r="ECF79" s="791"/>
      <c r="ECG79" s="791"/>
      <c r="ECH79" s="791"/>
      <c r="ECI79" s="740"/>
      <c r="ECJ79" s="790"/>
      <c r="ECK79" s="791"/>
      <c r="ECL79" s="791"/>
      <c r="ECM79" s="791"/>
      <c r="ECN79" s="791"/>
      <c r="ECO79" s="791"/>
      <c r="ECP79" s="740"/>
      <c r="ECQ79" s="790"/>
      <c r="ECR79" s="791"/>
      <c r="ECS79" s="791"/>
      <c r="ECT79" s="791"/>
      <c r="ECU79" s="791"/>
      <c r="ECV79" s="791"/>
      <c r="ECW79" s="740"/>
      <c r="ECX79" s="790"/>
      <c r="ECY79" s="791"/>
      <c r="ECZ79" s="791"/>
      <c r="EDA79" s="791"/>
      <c r="EDB79" s="791"/>
      <c r="EDC79" s="791"/>
      <c r="EDD79" s="740"/>
      <c r="EDE79" s="790"/>
      <c r="EDF79" s="791"/>
      <c r="EDG79" s="791"/>
      <c r="EDH79" s="791"/>
      <c r="EDI79" s="791"/>
      <c r="EDJ79" s="791"/>
      <c r="EDK79" s="740"/>
      <c r="EDL79" s="790"/>
      <c r="EDM79" s="791"/>
      <c r="EDN79" s="791"/>
      <c r="EDO79" s="791"/>
      <c r="EDP79" s="791"/>
      <c r="EDQ79" s="791"/>
      <c r="EDR79" s="740"/>
      <c r="EDS79" s="790"/>
      <c r="EDT79" s="791"/>
      <c r="EDU79" s="791"/>
      <c r="EDV79" s="791"/>
      <c r="EDW79" s="791"/>
      <c r="EDX79" s="791"/>
      <c r="EDY79" s="740"/>
      <c r="EDZ79" s="790"/>
      <c r="EEA79" s="791"/>
      <c r="EEB79" s="791"/>
      <c r="EEC79" s="791"/>
      <c r="EED79" s="791"/>
      <c r="EEE79" s="791"/>
      <c r="EEF79" s="740"/>
      <c r="EEG79" s="790"/>
      <c r="EEH79" s="791"/>
      <c r="EEI79" s="791"/>
      <c r="EEJ79" s="791"/>
      <c r="EEK79" s="791"/>
      <c r="EEL79" s="791"/>
      <c r="EEM79" s="740"/>
      <c r="EEN79" s="790"/>
      <c r="EEO79" s="791"/>
      <c r="EEP79" s="791"/>
      <c r="EEQ79" s="791"/>
      <c r="EER79" s="791"/>
      <c r="EES79" s="791"/>
      <c r="EET79" s="740"/>
      <c r="EEU79" s="790"/>
      <c r="EEV79" s="791"/>
      <c r="EEW79" s="791"/>
      <c r="EEX79" s="791"/>
      <c r="EEY79" s="791"/>
      <c r="EEZ79" s="791"/>
      <c r="EFA79" s="740"/>
      <c r="EFB79" s="790"/>
      <c r="EFC79" s="791"/>
      <c r="EFD79" s="791"/>
      <c r="EFE79" s="791"/>
      <c r="EFF79" s="791"/>
      <c r="EFG79" s="791"/>
      <c r="EFH79" s="740"/>
      <c r="EFI79" s="790"/>
      <c r="EFJ79" s="791"/>
      <c r="EFK79" s="791"/>
      <c r="EFL79" s="791"/>
      <c r="EFM79" s="791"/>
      <c r="EFN79" s="791"/>
      <c r="EFO79" s="740"/>
      <c r="EFP79" s="790"/>
      <c r="EFQ79" s="791"/>
      <c r="EFR79" s="791"/>
      <c r="EFS79" s="791"/>
      <c r="EFT79" s="791"/>
      <c r="EFU79" s="791"/>
      <c r="EFV79" s="740"/>
      <c r="EFW79" s="790"/>
      <c r="EFX79" s="791"/>
      <c r="EFY79" s="791"/>
      <c r="EFZ79" s="791"/>
      <c r="EGA79" s="791"/>
      <c r="EGB79" s="791"/>
      <c r="EGC79" s="740"/>
      <c r="EGD79" s="790"/>
      <c r="EGE79" s="791"/>
      <c r="EGF79" s="791"/>
      <c r="EGG79" s="791"/>
      <c r="EGH79" s="791"/>
      <c r="EGI79" s="791"/>
      <c r="EGJ79" s="740"/>
      <c r="EGK79" s="790"/>
      <c r="EGL79" s="791"/>
      <c r="EGM79" s="791"/>
      <c r="EGN79" s="791"/>
      <c r="EGO79" s="791"/>
      <c r="EGP79" s="791"/>
      <c r="EGQ79" s="740"/>
      <c r="EGR79" s="790"/>
      <c r="EGS79" s="791"/>
      <c r="EGT79" s="791"/>
      <c r="EGU79" s="791"/>
      <c r="EGV79" s="791"/>
      <c r="EGW79" s="791"/>
      <c r="EGX79" s="740"/>
      <c r="EGY79" s="790"/>
      <c r="EGZ79" s="791"/>
      <c r="EHA79" s="791"/>
      <c r="EHB79" s="791"/>
      <c r="EHC79" s="791"/>
      <c r="EHD79" s="791"/>
      <c r="EHE79" s="740"/>
      <c r="EHF79" s="790"/>
      <c r="EHG79" s="791"/>
      <c r="EHH79" s="791"/>
      <c r="EHI79" s="791"/>
      <c r="EHJ79" s="791"/>
      <c r="EHK79" s="791"/>
      <c r="EHL79" s="740"/>
      <c r="EHM79" s="790"/>
      <c r="EHN79" s="791"/>
      <c r="EHO79" s="791"/>
      <c r="EHP79" s="791"/>
      <c r="EHQ79" s="791"/>
      <c r="EHR79" s="791"/>
      <c r="EHS79" s="740"/>
      <c r="EHT79" s="790"/>
      <c r="EHU79" s="791"/>
      <c r="EHV79" s="791"/>
      <c r="EHW79" s="791"/>
      <c r="EHX79" s="791"/>
      <c r="EHY79" s="791"/>
      <c r="EHZ79" s="740"/>
      <c r="EIA79" s="790"/>
      <c r="EIB79" s="791"/>
      <c r="EIC79" s="791"/>
      <c r="EID79" s="791"/>
      <c r="EIE79" s="791"/>
      <c r="EIF79" s="791"/>
      <c r="EIG79" s="740"/>
      <c r="EIH79" s="790"/>
      <c r="EII79" s="791"/>
      <c r="EIJ79" s="791"/>
      <c r="EIK79" s="791"/>
      <c r="EIL79" s="791"/>
      <c r="EIM79" s="791"/>
      <c r="EIN79" s="740"/>
      <c r="EIO79" s="790"/>
      <c r="EIP79" s="791"/>
      <c r="EIQ79" s="791"/>
      <c r="EIR79" s="791"/>
      <c r="EIS79" s="791"/>
      <c r="EIT79" s="791"/>
      <c r="EIU79" s="740"/>
      <c r="EIV79" s="790"/>
      <c r="EIW79" s="791"/>
      <c r="EIX79" s="791"/>
      <c r="EIY79" s="791"/>
      <c r="EIZ79" s="791"/>
      <c r="EJA79" s="791"/>
      <c r="EJB79" s="740"/>
      <c r="EJC79" s="790"/>
      <c r="EJD79" s="791"/>
      <c r="EJE79" s="791"/>
      <c r="EJF79" s="791"/>
      <c r="EJG79" s="791"/>
      <c r="EJH79" s="791"/>
      <c r="EJI79" s="740"/>
      <c r="EJJ79" s="790"/>
      <c r="EJK79" s="791"/>
      <c r="EJL79" s="791"/>
      <c r="EJM79" s="791"/>
      <c r="EJN79" s="791"/>
      <c r="EJO79" s="791"/>
      <c r="EJP79" s="740"/>
      <c r="EJQ79" s="790"/>
      <c r="EJR79" s="791"/>
      <c r="EJS79" s="791"/>
      <c r="EJT79" s="791"/>
      <c r="EJU79" s="791"/>
      <c r="EJV79" s="791"/>
      <c r="EJW79" s="740"/>
      <c r="EJX79" s="790"/>
      <c r="EJY79" s="791"/>
      <c r="EJZ79" s="791"/>
      <c r="EKA79" s="791"/>
      <c r="EKB79" s="791"/>
      <c r="EKC79" s="791"/>
      <c r="EKD79" s="740"/>
      <c r="EKE79" s="790"/>
      <c r="EKF79" s="791"/>
      <c r="EKG79" s="791"/>
      <c r="EKH79" s="791"/>
      <c r="EKI79" s="791"/>
      <c r="EKJ79" s="791"/>
      <c r="EKK79" s="740"/>
      <c r="EKL79" s="790"/>
      <c r="EKM79" s="791"/>
      <c r="EKN79" s="791"/>
      <c r="EKO79" s="791"/>
      <c r="EKP79" s="791"/>
      <c r="EKQ79" s="791"/>
      <c r="EKR79" s="740"/>
      <c r="EKS79" s="790"/>
      <c r="EKT79" s="791"/>
      <c r="EKU79" s="791"/>
      <c r="EKV79" s="791"/>
      <c r="EKW79" s="791"/>
      <c r="EKX79" s="791"/>
      <c r="EKY79" s="740"/>
      <c r="EKZ79" s="790"/>
      <c r="ELA79" s="791"/>
      <c r="ELB79" s="791"/>
      <c r="ELC79" s="791"/>
      <c r="ELD79" s="791"/>
      <c r="ELE79" s="791"/>
      <c r="ELF79" s="740"/>
      <c r="ELG79" s="790"/>
      <c r="ELH79" s="791"/>
      <c r="ELI79" s="791"/>
      <c r="ELJ79" s="791"/>
      <c r="ELK79" s="791"/>
      <c r="ELL79" s="791"/>
      <c r="ELM79" s="740"/>
      <c r="ELN79" s="790"/>
      <c r="ELO79" s="791"/>
      <c r="ELP79" s="791"/>
      <c r="ELQ79" s="791"/>
      <c r="ELR79" s="791"/>
      <c r="ELS79" s="791"/>
      <c r="ELT79" s="740"/>
      <c r="ELU79" s="790"/>
      <c r="ELV79" s="791"/>
      <c r="ELW79" s="791"/>
      <c r="ELX79" s="791"/>
      <c r="ELY79" s="791"/>
      <c r="ELZ79" s="791"/>
      <c r="EMA79" s="740"/>
      <c r="EMB79" s="790"/>
      <c r="EMC79" s="791"/>
      <c r="EMD79" s="791"/>
      <c r="EME79" s="791"/>
      <c r="EMF79" s="791"/>
      <c r="EMG79" s="791"/>
      <c r="EMH79" s="740"/>
      <c r="EMI79" s="790"/>
      <c r="EMJ79" s="791"/>
      <c r="EMK79" s="791"/>
      <c r="EML79" s="791"/>
      <c r="EMM79" s="791"/>
      <c r="EMN79" s="791"/>
      <c r="EMO79" s="740"/>
      <c r="EMP79" s="790"/>
      <c r="EMQ79" s="791"/>
      <c r="EMR79" s="791"/>
      <c r="EMS79" s="791"/>
      <c r="EMT79" s="791"/>
      <c r="EMU79" s="791"/>
      <c r="EMV79" s="740"/>
      <c r="EMW79" s="790"/>
      <c r="EMX79" s="791"/>
      <c r="EMY79" s="791"/>
      <c r="EMZ79" s="791"/>
      <c r="ENA79" s="791"/>
      <c r="ENB79" s="791"/>
      <c r="ENC79" s="740"/>
      <c r="END79" s="790"/>
      <c r="ENE79" s="791"/>
      <c r="ENF79" s="791"/>
      <c r="ENG79" s="791"/>
      <c r="ENH79" s="791"/>
      <c r="ENI79" s="791"/>
      <c r="ENJ79" s="740"/>
      <c r="ENK79" s="790"/>
      <c r="ENL79" s="791"/>
      <c r="ENM79" s="791"/>
      <c r="ENN79" s="791"/>
      <c r="ENO79" s="791"/>
      <c r="ENP79" s="791"/>
      <c r="ENQ79" s="740"/>
      <c r="ENR79" s="790"/>
      <c r="ENS79" s="791"/>
      <c r="ENT79" s="791"/>
      <c r="ENU79" s="791"/>
      <c r="ENV79" s="791"/>
      <c r="ENW79" s="791"/>
      <c r="ENX79" s="740"/>
      <c r="ENY79" s="790"/>
      <c r="ENZ79" s="791"/>
      <c r="EOA79" s="791"/>
      <c r="EOB79" s="791"/>
      <c r="EOC79" s="791"/>
      <c r="EOD79" s="791"/>
      <c r="EOE79" s="740"/>
      <c r="EOF79" s="790"/>
      <c r="EOG79" s="791"/>
      <c r="EOH79" s="791"/>
      <c r="EOI79" s="791"/>
      <c r="EOJ79" s="791"/>
      <c r="EOK79" s="791"/>
      <c r="EOL79" s="740"/>
      <c r="EOM79" s="790"/>
      <c r="EON79" s="791"/>
      <c r="EOO79" s="791"/>
      <c r="EOP79" s="791"/>
      <c r="EOQ79" s="791"/>
      <c r="EOR79" s="791"/>
      <c r="EOS79" s="740"/>
      <c r="EOT79" s="790"/>
      <c r="EOU79" s="791"/>
      <c r="EOV79" s="791"/>
      <c r="EOW79" s="791"/>
      <c r="EOX79" s="791"/>
      <c r="EOY79" s="791"/>
      <c r="EOZ79" s="740"/>
      <c r="EPA79" s="790"/>
      <c r="EPB79" s="791"/>
      <c r="EPC79" s="791"/>
      <c r="EPD79" s="791"/>
      <c r="EPE79" s="791"/>
      <c r="EPF79" s="791"/>
      <c r="EPG79" s="740"/>
      <c r="EPH79" s="790"/>
      <c r="EPI79" s="791"/>
      <c r="EPJ79" s="791"/>
      <c r="EPK79" s="791"/>
      <c r="EPL79" s="791"/>
      <c r="EPM79" s="791"/>
      <c r="EPN79" s="740"/>
      <c r="EPO79" s="790"/>
      <c r="EPP79" s="791"/>
      <c r="EPQ79" s="791"/>
      <c r="EPR79" s="791"/>
      <c r="EPS79" s="791"/>
      <c r="EPT79" s="791"/>
      <c r="EPU79" s="740"/>
      <c r="EPV79" s="790"/>
      <c r="EPW79" s="791"/>
      <c r="EPX79" s="791"/>
      <c r="EPY79" s="791"/>
      <c r="EPZ79" s="791"/>
      <c r="EQA79" s="791"/>
      <c r="EQB79" s="740"/>
      <c r="EQC79" s="790"/>
      <c r="EQD79" s="791"/>
      <c r="EQE79" s="791"/>
      <c r="EQF79" s="791"/>
      <c r="EQG79" s="791"/>
      <c r="EQH79" s="791"/>
      <c r="EQI79" s="740"/>
      <c r="EQJ79" s="790"/>
      <c r="EQK79" s="791"/>
      <c r="EQL79" s="791"/>
      <c r="EQM79" s="791"/>
      <c r="EQN79" s="791"/>
      <c r="EQO79" s="791"/>
      <c r="EQP79" s="740"/>
      <c r="EQQ79" s="790"/>
      <c r="EQR79" s="791"/>
      <c r="EQS79" s="791"/>
      <c r="EQT79" s="791"/>
      <c r="EQU79" s="791"/>
      <c r="EQV79" s="791"/>
      <c r="EQW79" s="740"/>
      <c r="EQX79" s="790"/>
      <c r="EQY79" s="791"/>
      <c r="EQZ79" s="791"/>
      <c r="ERA79" s="791"/>
      <c r="ERB79" s="791"/>
      <c r="ERC79" s="791"/>
      <c r="ERD79" s="740"/>
      <c r="ERE79" s="790"/>
      <c r="ERF79" s="791"/>
      <c r="ERG79" s="791"/>
      <c r="ERH79" s="791"/>
      <c r="ERI79" s="791"/>
      <c r="ERJ79" s="791"/>
      <c r="ERK79" s="740"/>
      <c r="ERL79" s="790"/>
      <c r="ERM79" s="791"/>
      <c r="ERN79" s="791"/>
      <c r="ERO79" s="791"/>
      <c r="ERP79" s="791"/>
      <c r="ERQ79" s="791"/>
      <c r="ERR79" s="740"/>
      <c r="ERS79" s="790"/>
      <c r="ERT79" s="791"/>
      <c r="ERU79" s="791"/>
      <c r="ERV79" s="791"/>
      <c r="ERW79" s="791"/>
      <c r="ERX79" s="791"/>
      <c r="ERY79" s="740"/>
      <c r="ERZ79" s="790"/>
      <c r="ESA79" s="791"/>
      <c r="ESB79" s="791"/>
      <c r="ESC79" s="791"/>
      <c r="ESD79" s="791"/>
      <c r="ESE79" s="791"/>
      <c r="ESF79" s="740"/>
      <c r="ESG79" s="790"/>
      <c r="ESH79" s="791"/>
      <c r="ESI79" s="791"/>
      <c r="ESJ79" s="791"/>
      <c r="ESK79" s="791"/>
      <c r="ESL79" s="791"/>
      <c r="ESM79" s="740"/>
      <c r="ESN79" s="790"/>
      <c r="ESO79" s="791"/>
      <c r="ESP79" s="791"/>
      <c r="ESQ79" s="791"/>
      <c r="ESR79" s="791"/>
      <c r="ESS79" s="791"/>
      <c r="EST79" s="740"/>
      <c r="ESU79" s="790"/>
      <c r="ESV79" s="791"/>
      <c r="ESW79" s="791"/>
      <c r="ESX79" s="791"/>
      <c r="ESY79" s="791"/>
      <c r="ESZ79" s="791"/>
      <c r="ETA79" s="740"/>
      <c r="ETB79" s="790"/>
      <c r="ETC79" s="791"/>
      <c r="ETD79" s="791"/>
      <c r="ETE79" s="791"/>
      <c r="ETF79" s="791"/>
      <c r="ETG79" s="791"/>
      <c r="ETH79" s="740"/>
      <c r="ETI79" s="790"/>
      <c r="ETJ79" s="791"/>
      <c r="ETK79" s="791"/>
      <c r="ETL79" s="791"/>
      <c r="ETM79" s="791"/>
      <c r="ETN79" s="791"/>
      <c r="ETO79" s="740"/>
      <c r="ETP79" s="790"/>
      <c r="ETQ79" s="791"/>
      <c r="ETR79" s="791"/>
      <c r="ETS79" s="791"/>
      <c r="ETT79" s="791"/>
      <c r="ETU79" s="791"/>
      <c r="ETV79" s="740"/>
      <c r="ETW79" s="790"/>
      <c r="ETX79" s="791"/>
      <c r="ETY79" s="791"/>
      <c r="ETZ79" s="791"/>
      <c r="EUA79" s="791"/>
      <c r="EUB79" s="791"/>
      <c r="EUC79" s="740"/>
      <c r="EUD79" s="790"/>
      <c r="EUE79" s="791"/>
      <c r="EUF79" s="791"/>
      <c r="EUG79" s="791"/>
      <c r="EUH79" s="791"/>
      <c r="EUI79" s="791"/>
      <c r="EUJ79" s="740"/>
      <c r="EUK79" s="790"/>
      <c r="EUL79" s="791"/>
      <c r="EUM79" s="791"/>
      <c r="EUN79" s="791"/>
      <c r="EUO79" s="791"/>
      <c r="EUP79" s="791"/>
      <c r="EUQ79" s="740"/>
      <c r="EUR79" s="790"/>
      <c r="EUS79" s="791"/>
      <c r="EUT79" s="791"/>
      <c r="EUU79" s="791"/>
      <c r="EUV79" s="791"/>
      <c r="EUW79" s="791"/>
      <c r="EUX79" s="740"/>
      <c r="EUY79" s="790"/>
      <c r="EUZ79" s="791"/>
      <c r="EVA79" s="791"/>
      <c r="EVB79" s="791"/>
      <c r="EVC79" s="791"/>
      <c r="EVD79" s="791"/>
      <c r="EVE79" s="740"/>
      <c r="EVF79" s="790"/>
      <c r="EVG79" s="791"/>
      <c r="EVH79" s="791"/>
      <c r="EVI79" s="791"/>
      <c r="EVJ79" s="791"/>
      <c r="EVK79" s="791"/>
      <c r="EVL79" s="740"/>
      <c r="EVM79" s="790"/>
      <c r="EVN79" s="791"/>
      <c r="EVO79" s="791"/>
      <c r="EVP79" s="791"/>
      <c r="EVQ79" s="791"/>
      <c r="EVR79" s="791"/>
      <c r="EVS79" s="740"/>
      <c r="EVT79" s="790"/>
      <c r="EVU79" s="791"/>
      <c r="EVV79" s="791"/>
      <c r="EVW79" s="791"/>
      <c r="EVX79" s="791"/>
      <c r="EVY79" s="791"/>
      <c r="EVZ79" s="740"/>
      <c r="EWA79" s="790"/>
      <c r="EWB79" s="791"/>
      <c r="EWC79" s="791"/>
      <c r="EWD79" s="791"/>
      <c r="EWE79" s="791"/>
      <c r="EWF79" s="791"/>
      <c r="EWG79" s="740"/>
      <c r="EWH79" s="790"/>
      <c r="EWI79" s="791"/>
      <c r="EWJ79" s="791"/>
      <c r="EWK79" s="791"/>
      <c r="EWL79" s="791"/>
      <c r="EWM79" s="791"/>
      <c r="EWN79" s="740"/>
      <c r="EWO79" s="790"/>
      <c r="EWP79" s="791"/>
      <c r="EWQ79" s="791"/>
      <c r="EWR79" s="791"/>
      <c r="EWS79" s="791"/>
      <c r="EWT79" s="791"/>
      <c r="EWU79" s="740"/>
      <c r="EWV79" s="790"/>
      <c r="EWW79" s="791"/>
      <c r="EWX79" s="791"/>
      <c r="EWY79" s="791"/>
      <c r="EWZ79" s="791"/>
      <c r="EXA79" s="791"/>
      <c r="EXB79" s="740"/>
      <c r="EXC79" s="790"/>
      <c r="EXD79" s="791"/>
      <c r="EXE79" s="791"/>
      <c r="EXF79" s="791"/>
      <c r="EXG79" s="791"/>
      <c r="EXH79" s="791"/>
      <c r="EXI79" s="740"/>
      <c r="EXJ79" s="790"/>
      <c r="EXK79" s="791"/>
      <c r="EXL79" s="791"/>
      <c r="EXM79" s="791"/>
      <c r="EXN79" s="791"/>
      <c r="EXO79" s="791"/>
      <c r="EXP79" s="740"/>
      <c r="EXQ79" s="790"/>
      <c r="EXR79" s="791"/>
      <c r="EXS79" s="791"/>
      <c r="EXT79" s="791"/>
      <c r="EXU79" s="791"/>
      <c r="EXV79" s="791"/>
      <c r="EXW79" s="740"/>
      <c r="EXX79" s="790"/>
      <c r="EXY79" s="791"/>
      <c r="EXZ79" s="791"/>
      <c r="EYA79" s="791"/>
      <c r="EYB79" s="791"/>
      <c r="EYC79" s="791"/>
      <c r="EYD79" s="740"/>
      <c r="EYE79" s="790"/>
      <c r="EYF79" s="791"/>
      <c r="EYG79" s="791"/>
      <c r="EYH79" s="791"/>
      <c r="EYI79" s="791"/>
      <c r="EYJ79" s="791"/>
      <c r="EYK79" s="740"/>
      <c r="EYL79" s="790"/>
      <c r="EYM79" s="791"/>
      <c r="EYN79" s="791"/>
      <c r="EYO79" s="791"/>
      <c r="EYP79" s="791"/>
      <c r="EYQ79" s="791"/>
      <c r="EYR79" s="740"/>
      <c r="EYS79" s="790"/>
      <c r="EYT79" s="791"/>
      <c r="EYU79" s="791"/>
      <c r="EYV79" s="791"/>
      <c r="EYW79" s="791"/>
      <c r="EYX79" s="791"/>
      <c r="EYY79" s="740"/>
      <c r="EYZ79" s="790"/>
      <c r="EZA79" s="791"/>
      <c r="EZB79" s="791"/>
      <c r="EZC79" s="791"/>
      <c r="EZD79" s="791"/>
      <c r="EZE79" s="791"/>
      <c r="EZF79" s="740"/>
      <c r="EZG79" s="790"/>
      <c r="EZH79" s="791"/>
      <c r="EZI79" s="791"/>
      <c r="EZJ79" s="791"/>
      <c r="EZK79" s="791"/>
      <c r="EZL79" s="791"/>
      <c r="EZM79" s="740"/>
      <c r="EZN79" s="790"/>
      <c r="EZO79" s="791"/>
      <c r="EZP79" s="791"/>
      <c r="EZQ79" s="791"/>
      <c r="EZR79" s="791"/>
      <c r="EZS79" s="791"/>
      <c r="EZT79" s="740"/>
      <c r="EZU79" s="790"/>
      <c r="EZV79" s="791"/>
      <c r="EZW79" s="791"/>
      <c r="EZX79" s="791"/>
      <c r="EZY79" s="791"/>
      <c r="EZZ79" s="791"/>
      <c r="FAA79" s="740"/>
      <c r="FAB79" s="790"/>
      <c r="FAC79" s="791"/>
      <c r="FAD79" s="791"/>
      <c r="FAE79" s="791"/>
      <c r="FAF79" s="791"/>
      <c r="FAG79" s="791"/>
      <c r="FAH79" s="740"/>
      <c r="FAI79" s="790"/>
      <c r="FAJ79" s="791"/>
      <c r="FAK79" s="791"/>
      <c r="FAL79" s="791"/>
      <c r="FAM79" s="791"/>
      <c r="FAN79" s="791"/>
      <c r="FAO79" s="740"/>
      <c r="FAP79" s="790"/>
      <c r="FAQ79" s="791"/>
      <c r="FAR79" s="791"/>
      <c r="FAS79" s="791"/>
      <c r="FAT79" s="791"/>
      <c r="FAU79" s="791"/>
      <c r="FAV79" s="740"/>
      <c r="FAW79" s="790"/>
      <c r="FAX79" s="791"/>
      <c r="FAY79" s="791"/>
      <c r="FAZ79" s="791"/>
      <c r="FBA79" s="791"/>
      <c r="FBB79" s="791"/>
      <c r="FBC79" s="740"/>
      <c r="FBD79" s="790"/>
      <c r="FBE79" s="791"/>
      <c r="FBF79" s="791"/>
      <c r="FBG79" s="791"/>
      <c r="FBH79" s="791"/>
      <c r="FBI79" s="791"/>
      <c r="FBJ79" s="740"/>
      <c r="FBK79" s="790"/>
      <c r="FBL79" s="791"/>
      <c r="FBM79" s="791"/>
      <c r="FBN79" s="791"/>
      <c r="FBO79" s="791"/>
      <c r="FBP79" s="791"/>
      <c r="FBQ79" s="740"/>
      <c r="FBR79" s="790"/>
      <c r="FBS79" s="791"/>
      <c r="FBT79" s="791"/>
      <c r="FBU79" s="791"/>
      <c r="FBV79" s="791"/>
      <c r="FBW79" s="791"/>
      <c r="FBX79" s="740"/>
      <c r="FBY79" s="790"/>
      <c r="FBZ79" s="791"/>
      <c r="FCA79" s="791"/>
      <c r="FCB79" s="791"/>
      <c r="FCC79" s="791"/>
      <c r="FCD79" s="791"/>
      <c r="FCE79" s="740"/>
      <c r="FCF79" s="790"/>
      <c r="FCG79" s="791"/>
      <c r="FCH79" s="791"/>
      <c r="FCI79" s="791"/>
      <c r="FCJ79" s="791"/>
      <c r="FCK79" s="791"/>
      <c r="FCL79" s="740"/>
      <c r="FCM79" s="790"/>
      <c r="FCN79" s="791"/>
      <c r="FCO79" s="791"/>
      <c r="FCP79" s="791"/>
      <c r="FCQ79" s="791"/>
      <c r="FCR79" s="791"/>
      <c r="FCS79" s="740"/>
      <c r="FCT79" s="790"/>
      <c r="FCU79" s="791"/>
      <c r="FCV79" s="791"/>
      <c r="FCW79" s="791"/>
      <c r="FCX79" s="791"/>
      <c r="FCY79" s="791"/>
      <c r="FCZ79" s="740"/>
      <c r="FDA79" s="790"/>
      <c r="FDB79" s="791"/>
      <c r="FDC79" s="791"/>
      <c r="FDD79" s="791"/>
      <c r="FDE79" s="791"/>
      <c r="FDF79" s="791"/>
      <c r="FDG79" s="740"/>
      <c r="FDH79" s="790"/>
      <c r="FDI79" s="791"/>
      <c r="FDJ79" s="791"/>
      <c r="FDK79" s="791"/>
      <c r="FDL79" s="791"/>
      <c r="FDM79" s="791"/>
      <c r="FDN79" s="740"/>
      <c r="FDO79" s="790"/>
      <c r="FDP79" s="791"/>
      <c r="FDQ79" s="791"/>
      <c r="FDR79" s="791"/>
      <c r="FDS79" s="791"/>
      <c r="FDT79" s="791"/>
      <c r="FDU79" s="740"/>
      <c r="FDV79" s="790"/>
      <c r="FDW79" s="791"/>
      <c r="FDX79" s="791"/>
      <c r="FDY79" s="791"/>
      <c r="FDZ79" s="791"/>
      <c r="FEA79" s="791"/>
      <c r="FEB79" s="740"/>
      <c r="FEC79" s="790"/>
      <c r="FED79" s="791"/>
      <c r="FEE79" s="791"/>
      <c r="FEF79" s="791"/>
      <c r="FEG79" s="791"/>
      <c r="FEH79" s="791"/>
      <c r="FEI79" s="740"/>
      <c r="FEJ79" s="790"/>
      <c r="FEK79" s="791"/>
      <c r="FEL79" s="791"/>
      <c r="FEM79" s="791"/>
      <c r="FEN79" s="791"/>
      <c r="FEO79" s="791"/>
      <c r="FEP79" s="740"/>
      <c r="FEQ79" s="790"/>
      <c r="FER79" s="791"/>
      <c r="FES79" s="791"/>
      <c r="FET79" s="791"/>
      <c r="FEU79" s="791"/>
      <c r="FEV79" s="791"/>
      <c r="FEW79" s="740"/>
      <c r="FEX79" s="790"/>
      <c r="FEY79" s="791"/>
      <c r="FEZ79" s="791"/>
      <c r="FFA79" s="791"/>
      <c r="FFB79" s="791"/>
      <c r="FFC79" s="791"/>
      <c r="FFD79" s="740"/>
      <c r="FFE79" s="790"/>
      <c r="FFF79" s="791"/>
      <c r="FFG79" s="791"/>
      <c r="FFH79" s="791"/>
      <c r="FFI79" s="791"/>
      <c r="FFJ79" s="791"/>
      <c r="FFK79" s="740"/>
      <c r="FFL79" s="790"/>
      <c r="FFM79" s="791"/>
      <c r="FFN79" s="791"/>
      <c r="FFO79" s="791"/>
      <c r="FFP79" s="791"/>
      <c r="FFQ79" s="791"/>
      <c r="FFR79" s="740"/>
      <c r="FFS79" s="790"/>
      <c r="FFT79" s="791"/>
      <c r="FFU79" s="791"/>
      <c r="FFV79" s="791"/>
      <c r="FFW79" s="791"/>
      <c r="FFX79" s="791"/>
      <c r="FFY79" s="740"/>
      <c r="FFZ79" s="790"/>
      <c r="FGA79" s="791"/>
      <c r="FGB79" s="791"/>
      <c r="FGC79" s="791"/>
      <c r="FGD79" s="791"/>
      <c r="FGE79" s="791"/>
      <c r="FGF79" s="740"/>
      <c r="FGG79" s="790"/>
      <c r="FGH79" s="791"/>
      <c r="FGI79" s="791"/>
      <c r="FGJ79" s="791"/>
      <c r="FGK79" s="791"/>
      <c r="FGL79" s="791"/>
      <c r="FGM79" s="740"/>
      <c r="FGN79" s="790"/>
      <c r="FGO79" s="791"/>
      <c r="FGP79" s="791"/>
      <c r="FGQ79" s="791"/>
      <c r="FGR79" s="791"/>
      <c r="FGS79" s="791"/>
      <c r="FGT79" s="740"/>
      <c r="FGU79" s="790"/>
      <c r="FGV79" s="791"/>
      <c r="FGW79" s="791"/>
      <c r="FGX79" s="791"/>
      <c r="FGY79" s="791"/>
      <c r="FGZ79" s="791"/>
      <c r="FHA79" s="740"/>
      <c r="FHB79" s="790"/>
      <c r="FHC79" s="791"/>
      <c r="FHD79" s="791"/>
      <c r="FHE79" s="791"/>
      <c r="FHF79" s="791"/>
      <c r="FHG79" s="791"/>
      <c r="FHH79" s="740"/>
      <c r="FHI79" s="790"/>
      <c r="FHJ79" s="791"/>
      <c r="FHK79" s="791"/>
      <c r="FHL79" s="791"/>
      <c r="FHM79" s="791"/>
      <c r="FHN79" s="791"/>
      <c r="FHO79" s="740"/>
      <c r="FHP79" s="790"/>
      <c r="FHQ79" s="791"/>
      <c r="FHR79" s="791"/>
      <c r="FHS79" s="791"/>
      <c r="FHT79" s="791"/>
      <c r="FHU79" s="791"/>
      <c r="FHV79" s="740"/>
      <c r="FHW79" s="790"/>
      <c r="FHX79" s="791"/>
      <c r="FHY79" s="791"/>
      <c r="FHZ79" s="791"/>
      <c r="FIA79" s="791"/>
      <c r="FIB79" s="791"/>
      <c r="FIC79" s="740"/>
      <c r="FID79" s="790"/>
      <c r="FIE79" s="791"/>
      <c r="FIF79" s="791"/>
      <c r="FIG79" s="791"/>
      <c r="FIH79" s="791"/>
      <c r="FII79" s="791"/>
      <c r="FIJ79" s="740"/>
      <c r="FIK79" s="790"/>
      <c r="FIL79" s="791"/>
      <c r="FIM79" s="791"/>
      <c r="FIN79" s="791"/>
      <c r="FIO79" s="791"/>
      <c r="FIP79" s="791"/>
      <c r="FIQ79" s="740"/>
      <c r="FIR79" s="790"/>
      <c r="FIS79" s="791"/>
      <c r="FIT79" s="791"/>
      <c r="FIU79" s="791"/>
      <c r="FIV79" s="791"/>
      <c r="FIW79" s="791"/>
      <c r="FIX79" s="740"/>
      <c r="FIY79" s="790"/>
      <c r="FIZ79" s="791"/>
      <c r="FJA79" s="791"/>
      <c r="FJB79" s="791"/>
      <c r="FJC79" s="791"/>
      <c r="FJD79" s="791"/>
      <c r="FJE79" s="740"/>
      <c r="FJF79" s="790"/>
      <c r="FJG79" s="791"/>
      <c r="FJH79" s="791"/>
      <c r="FJI79" s="791"/>
      <c r="FJJ79" s="791"/>
      <c r="FJK79" s="791"/>
      <c r="FJL79" s="740"/>
      <c r="FJM79" s="790"/>
      <c r="FJN79" s="791"/>
      <c r="FJO79" s="791"/>
      <c r="FJP79" s="791"/>
      <c r="FJQ79" s="791"/>
      <c r="FJR79" s="791"/>
      <c r="FJS79" s="740"/>
      <c r="FJT79" s="790"/>
      <c r="FJU79" s="791"/>
      <c r="FJV79" s="791"/>
      <c r="FJW79" s="791"/>
      <c r="FJX79" s="791"/>
      <c r="FJY79" s="791"/>
      <c r="FJZ79" s="740"/>
      <c r="FKA79" s="790"/>
      <c r="FKB79" s="791"/>
      <c r="FKC79" s="791"/>
      <c r="FKD79" s="791"/>
      <c r="FKE79" s="791"/>
      <c r="FKF79" s="791"/>
      <c r="FKG79" s="740"/>
      <c r="FKH79" s="790"/>
      <c r="FKI79" s="791"/>
      <c r="FKJ79" s="791"/>
      <c r="FKK79" s="791"/>
      <c r="FKL79" s="791"/>
      <c r="FKM79" s="791"/>
      <c r="FKN79" s="740"/>
      <c r="FKO79" s="790"/>
      <c r="FKP79" s="791"/>
      <c r="FKQ79" s="791"/>
      <c r="FKR79" s="791"/>
      <c r="FKS79" s="791"/>
      <c r="FKT79" s="791"/>
      <c r="FKU79" s="740"/>
      <c r="FKV79" s="790"/>
      <c r="FKW79" s="791"/>
      <c r="FKX79" s="791"/>
      <c r="FKY79" s="791"/>
      <c r="FKZ79" s="791"/>
      <c r="FLA79" s="791"/>
      <c r="FLB79" s="740"/>
      <c r="FLC79" s="790"/>
      <c r="FLD79" s="791"/>
      <c r="FLE79" s="791"/>
      <c r="FLF79" s="791"/>
      <c r="FLG79" s="791"/>
      <c r="FLH79" s="791"/>
      <c r="FLI79" s="740"/>
      <c r="FLJ79" s="790"/>
      <c r="FLK79" s="791"/>
      <c r="FLL79" s="791"/>
      <c r="FLM79" s="791"/>
      <c r="FLN79" s="791"/>
      <c r="FLO79" s="791"/>
      <c r="FLP79" s="740"/>
      <c r="FLQ79" s="790"/>
      <c r="FLR79" s="791"/>
      <c r="FLS79" s="791"/>
      <c r="FLT79" s="791"/>
      <c r="FLU79" s="791"/>
      <c r="FLV79" s="791"/>
      <c r="FLW79" s="740"/>
      <c r="FLX79" s="790"/>
      <c r="FLY79" s="791"/>
      <c r="FLZ79" s="791"/>
      <c r="FMA79" s="791"/>
      <c r="FMB79" s="791"/>
      <c r="FMC79" s="791"/>
      <c r="FMD79" s="740"/>
      <c r="FME79" s="790"/>
      <c r="FMF79" s="791"/>
      <c r="FMG79" s="791"/>
      <c r="FMH79" s="791"/>
      <c r="FMI79" s="791"/>
      <c r="FMJ79" s="791"/>
      <c r="FMK79" s="740"/>
      <c r="FML79" s="790"/>
      <c r="FMM79" s="791"/>
      <c r="FMN79" s="791"/>
      <c r="FMO79" s="791"/>
      <c r="FMP79" s="791"/>
      <c r="FMQ79" s="791"/>
      <c r="FMR79" s="740"/>
      <c r="FMS79" s="790"/>
      <c r="FMT79" s="791"/>
      <c r="FMU79" s="791"/>
      <c r="FMV79" s="791"/>
      <c r="FMW79" s="791"/>
      <c r="FMX79" s="791"/>
      <c r="FMY79" s="740"/>
      <c r="FMZ79" s="790"/>
      <c r="FNA79" s="791"/>
      <c r="FNB79" s="791"/>
      <c r="FNC79" s="791"/>
      <c r="FND79" s="791"/>
      <c r="FNE79" s="791"/>
      <c r="FNF79" s="740"/>
      <c r="FNG79" s="790"/>
      <c r="FNH79" s="791"/>
      <c r="FNI79" s="791"/>
      <c r="FNJ79" s="791"/>
      <c r="FNK79" s="791"/>
      <c r="FNL79" s="791"/>
      <c r="FNM79" s="740"/>
      <c r="FNN79" s="790"/>
      <c r="FNO79" s="791"/>
      <c r="FNP79" s="791"/>
      <c r="FNQ79" s="791"/>
      <c r="FNR79" s="791"/>
      <c r="FNS79" s="791"/>
      <c r="FNT79" s="740"/>
      <c r="FNU79" s="790"/>
      <c r="FNV79" s="791"/>
      <c r="FNW79" s="791"/>
      <c r="FNX79" s="791"/>
      <c r="FNY79" s="791"/>
      <c r="FNZ79" s="791"/>
      <c r="FOA79" s="740"/>
      <c r="FOB79" s="790"/>
      <c r="FOC79" s="791"/>
      <c r="FOD79" s="791"/>
      <c r="FOE79" s="791"/>
      <c r="FOF79" s="791"/>
      <c r="FOG79" s="791"/>
      <c r="FOH79" s="740"/>
      <c r="FOI79" s="790"/>
      <c r="FOJ79" s="791"/>
      <c r="FOK79" s="791"/>
      <c r="FOL79" s="791"/>
      <c r="FOM79" s="791"/>
      <c r="FON79" s="791"/>
      <c r="FOO79" s="740"/>
      <c r="FOP79" s="790"/>
      <c r="FOQ79" s="791"/>
      <c r="FOR79" s="791"/>
      <c r="FOS79" s="791"/>
      <c r="FOT79" s="791"/>
      <c r="FOU79" s="791"/>
      <c r="FOV79" s="740"/>
      <c r="FOW79" s="790"/>
      <c r="FOX79" s="791"/>
      <c r="FOY79" s="791"/>
      <c r="FOZ79" s="791"/>
      <c r="FPA79" s="791"/>
      <c r="FPB79" s="791"/>
      <c r="FPC79" s="740"/>
      <c r="FPD79" s="790"/>
      <c r="FPE79" s="791"/>
      <c r="FPF79" s="791"/>
      <c r="FPG79" s="791"/>
      <c r="FPH79" s="791"/>
      <c r="FPI79" s="791"/>
      <c r="FPJ79" s="740"/>
      <c r="FPK79" s="790"/>
      <c r="FPL79" s="791"/>
      <c r="FPM79" s="791"/>
      <c r="FPN79" s="791"/>
      <c r="FPO79" s="791"/>
      <c r="FPP79" s="791"/>
      <c r="FPQ79" s="740"/>
      <c r="FPR79" s="790"/>
      <c r="FPS79" s="791"/>
      <c r="FPT79" s="791"/>
      <c r="FPU79" s="791"/>
      <c r="FPV79" s="791"/>
      <c r="FPW79" s="791"/>
      <c r="FPX79" s="740"/>
      <c r="FPY79" s="790"/>
      <c r="FPZ79" s="791"/>
      <c r="FQA79" s="791"/>
      <c r="FQB79" s="791"/>
      <c r="FQC79" s="791"/>
      <c r="FQD79" s="791"/>
      <c r="FQE79" s="740"/>
      <c r="FQF79" s="790"/>
      <c r="FQG79" s="791"/>
      <c r="FQH79" s="791"/>
      <c r="FQI79" s="791"/>
      <c r="FQJ79" s="791"/>
      <c r="FQK79" s="791"/>
      <c r="FQL79" s="740"/>
      <c r="FQM79" s="790"/>
      <c r="FQN79" s="791"/>
      <c r="FQO79" s="791"/>
      <c r="FQP79" s="791"/>
      <c r="FQQ79" s="791"/>
      <c r="FQR79" s="791"/>
      <c r="FQS79" s="740"/>
      <c r="FQT79" s="790"/>
      <c r="FQU79" s="791"/>
      <c r="FQV79" s="791"/>
      <c r="FQW79" s="791"/>
      <c r="FQX79" s="791"/>
      <c r="FQY79" s="791"/>
      <c r="FQZ79" s="740"/>
      <c r="FRA79" s="790"/>
      <c r="FRB79" s="791"/>
      <c r="FRC79" s="791"/>
      <c r="FRD79" s="791"/>
      <c r="FRE79" s="791"/>
      <c r="FRF79" s="791"/>
      <c r="FRG79" s="740"/>
      <c r="FRH79" s="790"/>
      <c r="FRI79" s="791"/>
      <c r="FRJ79" s="791"/>
      <c r="FRK79" s="791"/>
      <c r="FRL79" s="791"/>
      <c r="FRM79" s="791"/>
      <c r="FRN79" s="740"/>
      <c r="FRO79" s="790"/>
      <c r="FRP79" s="791"/>
      <c r="FRQ79" s="791"/>
      <c r="FRR79" s="791"/>
      <c r="FRS79" s="791"/>
      <c r="FRT79" s="791"/>
      <c r="FRU79" s="740"/>
      <c r="FRV79" s="790"/>
      <c r="FRW79" s="791"/>
      <c r="FRX79" s="791"/>
      <c r="FRY79" s="791"/>
      <c r="FRZ79" s="791"/>
      <c r="FSA79" s="791"/>
      <c r="FSB79" s="740"/>
      <c r="FSC79" s="790"/>
      <c r="FSD79" s="791"/>
      <c r="FSE79" s="791"/>
      <c r="FSF79" s="791"/>
      <c r="FSG79" s="791"/>
      <c r="FSH79" s="791"/>
      <c r="FSI79" s="740"/>
      <c r="FSJ79" s="790"/>
      <c r="FSK79" s="791"/>
      <c r="FSL79" s="791"/>
      <c r="FSM79" s="791"/>
      <c r="FSN79" s="791"/>
      <c r="FSO79" s="791"/>
      <c r="FSP79" s="740"/>
      <c r="FSQ79" s="790"/>
      <c r="FSR79" s="791"/>
      <c r="FSS79" s="791"/>
      <c r="FST79" s="791"/>
      <c r="FSU79" s="791"/>
      <c r="FSV79" s="791"/>
      <c r="FSW79" s="740"/>
      <c r="FSX79" s="790"/>
      <c r="FSY79" s="791"/>
      <c r="FSZ79" s="791"/>
      <c r="FTA79" s="791"/>
      <c r="FTB79" s="791"/>
      <c r="FTC79" s="791"/>
      <c r="FTD79" s="740"/>
      <c r="FTE79" s="790"/>
      <c r="FTF79" s="791"/>
      <c r="FTG79" s="791"/>
      <c r="FTH79" s="791"/>
      <c r="FTI79" s="791"/>
      <c r="FTJ79" s="791"/>
      <c r="FTK79" s="740"/>
      <c r="FTL79" s="790"/>
      <c r="FTM79" s="791"/>
      <c r="FTN79" s="791"/>
      <c r="FTO79" s="791"/>
      <c r="FTP79" s="791"/>
      <c r="FTQ79" s="791"/>
      <c r="FTR79" s="740"/>
      <c r="FTS79" s="790"/>
      <c r="FTT79" s="791"/>
      <c r="FTU79" s="791"/>
      <c r="FTV79" s="791"/>
      <c r="FTW79" s="791"/>
      <c r="FTX79" s="791"/>
      <c r="FTY79" s="740"/>
      <c r="FTZ79" s="790"/>
      <c r="FUA79" s="791"/>
      <c r="FUB79" s="791"/>
      <c r="FUC79" s="791"/>
      <c r="FUD79" s="791"/>
      <c r="FUE79" s="791"/>
      <c r="FUF79" s="740"/>
      <c r="FUG79" s="790"/>
      <c r="FUH79" s="791"/>
      <c r="FUI79" s="791"/>
      <c r="FUJ79" s="791"/>
      <c r="FUK79" s="791"/>
      <c r="FUL79" s="791"/>
      <c r="FUM79" s="740"/>
      <c r="FUN79" s="790"/>
      <c r="FUO79" s="791"/>
      <c r="FUP79" s="791"/>
      <c r="FUQ79" s="791"/>
      <c r="FUR79" s="791"/>
      <c r="FUS79" s="791"/>
      <c r="FUT79" s="740"/>
      <c r="FUU79" s="790"/>
      <c r="FUV79" s="791"/>
      <c r="FUW79" s="791"/>
      <c r="FUX79" s="791"/>
      <c r="FUY79" s="791"/>
      <c r="FUZ79" s="791"/>
      <c r="FVA79" s="740"/>
      <c r="FVB79" s="790"/>
      <c r="FVC79" s="791"/>
      <c r="FVD79" s="791"/>
      <c r="FVE79" s="791"/>
      <c r="FVF79" s="791"/>
      <c r="FVG79" s="791"/>
      <c r="FVH79" s="740"/>
      <c r="FVI79" s="790"/>
      <c r="FVJ79" s="791"/>
      <c r="FVK79" s="791"/>
      <c r="FVL79" s="791"/>
      <c r="FVM79" s="791"/>
      <c r="FVN79" s="791"/>
      <c r="FVO79" s="740"/>
      <c r="FVP79" s="790"/>
      <c r="FVQ79" s="791"/>
      <c r="FVR79" s="791"/>
      <c r="FVS79" s="791"/>
      <c r="FVT79" s="791"/>
      <c r="FVU79" s="791"/>
      <c r="FVV79" s="740"/>
      <c r="FVW79" s="790"/>
      <c r="FVX79" s="791"/>
      <c r="FVY79" s="791"/>
      <c r="FVZ79" s="791"/>
      <c r="FWA79" s="791"/>
      <c r="FWB79" s="791"/>
      <c r="FWC79" s="740"/>
      <c r="FWD79" s="790"/>
      <c r="FWE79" s="791"/>
      <c r="FWF79" s="791"/>
      <c r="FWG79" s="791"/>
      <c r="FWH79" s="791"/>
      <c r="FWI79" s="791"/>
      <c r="FWJ79" s="740"/>
      <c r="FWK79" s="790"/>
      <c r="FWL79" s="791"/>
      <c r="FWM79" s="791"/>
      <c r="FWN79" s="791"/>
      <c r="FWO79" s="791"/>
      <c r="FWP79" s="791"/>
      <c r="FWQ79" s="740"/>
      <c r="FWR79" s="790"/>
      <c r="FWS79" s="791"/>
      <c r="FWT79" s="791"/>
      <c r="FWU79" s="791"/>
      <c r="FWV79" s="791"/>
      <c r="FWW79" s="791"/>
      <c r="FWX79" s="740"/>
      <c r="FWY79" s="790"/>
      <c r="FWZ79" s="791"/>
      <c r="FXA79" s="791"/>
      <c r="FXB79" s="791"/>
      <c r="FXC79" s="791"/>
      <c r="FXD79" s="791"/>
      <c r="FXE79" s="740"/>
      <c r="FXF79" s="790"/>
      <c r="FXG79" s="791"/>
      <c r="FXH79" s="791"/>
      <c r="FXI79" s="791"/>
      <c r="FXJ79" s="791"/>
      <c r="FXK79" s="791"/>
      <c r="FXL79" s="740"/>
      <c r="FXM79" s="790"/>
      <c r="FXN79" s="791"/>
      <c r="FXO79" s="791"/>
      <c r="FXP79" s="791"/>
      <c r="FXQ79" s="791"/>
      <c r="FXR79" s="791"/>
      <c r="FXS79" s="740"/>
      <c r="FXT79" s="790"/>
      <c r="FXU79" s="791"/>
      <c r="FXV79" s="791"/>
      <c r="FXW79" s="791"/>
      <c r="FXX79" s="791"/>
      <c r="FXY79" s="791"/>
      <c r="FXZ79" s="740"/>
      <c r="FYA79" s="790"/>
      <c r="FYB79" s="791"/>
      <c r="FYC79" s="791"/>
      <c r="FYD79" s="791"/>
      <c r="FYE79" s="791"/>
      <c r="FYF79" s="791"/>
      <c r="FYG79" s="740"/>
      <c r="FYH79" s="790"/>
      <c r="FYI79" s="791"/>
      <c r="FYJ79" s="791"/>
      <c r="FYK79" s="791"/>
      <c r="FYL79" s="791"/>
      <c r="FYM79" s="791"/>
      <c r="FYN79" s="740"/>
      <c r="FYO79" s="790"/>
      <c r="FYP79" s="791"/>
      <c r="FYQ79" s="791"/>
      <c r="FYR79" s="791"/>
      <c r="FYS79" s="791"/>
      <c r="FYT79" s="791"/>
      <c r="FYU79" s="740"/>
      <c r="FYV79" s="790"/>
      <c r="FYW79" s="791"/>
      <c r="FYX79" s="791"/>
      <c r="FYY79" s="791"/>
      <c r="FYZ79" s="791"/>
      <c r="FZA79" s="791"/>
      <c r="FZB79" s="740"/>
      <c r="FZC79" s="790"/>
      <c r="FZD79" s="791"/>
      <c r="FZE79" s="791"/>
      <c r="FZF79" s="791"/>
      <c r="FZG79" s="791"/>
      <c r="FZH79" s="791"/>
      <c r="FZI79" s="740"/>
      <c r="FZJ79" s="790"/>
      <c r="FZK79" s="791"/>
      <c r="FZL79" s="791"/>
      <c r="FZM79" s="791"/>
      <c r="FZN79" s="791"/>
      <c r="FZO79" s="791"/>
      <c r="FZP79" s="740"/>
      <c r="FZQ79" s="790"/>
      <c r="FZR79" s="791"/>
      <c r="FZS79" s="791"/>
      <c r="FZT79" s="791"/>
      <c r="FZU79" s="791"/>
      <c r="FZV79" s="791"/>
      <c r="FZW79" s="740"/>
      <c r="FZX79" s="790"/>
      <c r="FZY79" s="791"/>
      <c r="FZZ79" s="791"/>
      <c r="GAA79" s="791"/>
      <c r="GAB79" s="791"/>
      <c r="GAC79" s="791"/>
      <c r="GAD79" s="740"/>
      <c r="GAE79" s="790"/>
      <c r="GAF79" s="791"/>
      <c r="GAG79" s="791"/>
      <c r="GAH79" s="791"/>
      <c r="GAI79" s="791"/>
      <c r="GAJ79" s="791"/>
      <c r="GAK79" s="740"/>
      <c r="GAL79" s="790"/>
      <c r="GAM79" s="791"/>
      <c r="GAN79" s="791"/>
      <c r="GAO79" s="791"/>
      <c r="GAP79" s="791"/>
      <c r="GAQ79" s="791"/>
      <c r="GAR79" s="740"/>
      <c r="GAS79" s="790"/>
      <c r="GAT79" s="791"/>
      <c r="GAU79" s="791"/>
      <c r="GAV79" s="791"/>
      <c r="GAW79" s="791"/>
      <c r="GAX79" s="791"/>
      <c r="GAY79" s="740"/>
      <c r="GAZ79" s="790"/>
      <c r="GBA79" s="791"/>
      <c r="GBB79" s="791"/>
      <c r="GBC79" s="791"/>
      <c r="GBD79" s="791"/>
      <c r="GBE79" s="791"/>
      <c r="GBF79" s="740"/>
      <c r="GBG79" s="790"/>
      <c r="GBH79" s="791"/>
      <c r="GBI79" s="791"/>
      <c r="GBJ79" s="791"/>
      <c r="GBK79" s="791"/>
      <c r="GBL79" s="791"/>
      <c r="GBM79" s="740"/>
      <c r="GBN79" s="790"/>
      <c r="GBO79" s="791"/>
      <c r="GBP79" s="791"/>
      <c r="GBQ79" s="791"/>
      <c r="GBR79" s="791"/>
      <c r="GBS79" s="791"/>
      <c r="GBT79" s="740"/>
      <c r="GBU79" s="790"/>
      <c r="GBV79" s="791"/>
      <c r="GBW79" s="791"/>
      <c r="GBX79" s="791"/>
      <c r="GBY79" s="791"/>
      <c r="GBZ79" s="791"/>
      <c r="GCA79" s="740"/>
      <c r="GCB79" s="790"/>
      <c r="GCC79" s="791"/>
      <c r="GCD79" s="791"/>
      <c r="GCE79" s="791"/>
      <c r="GCF79" s="791"/>
      <c r="GCG79" s="791"/>
      <c r="GCH79" s="740"/>
      <c r="GCI79" s="790"/>
      <c r="GCJ79" s="791"/>
      <c r="GCK79" s="791"/>
      <c r="GCL79" s="791"/>
      <c r="GCM79" s="791"/>
      <c r="GCN79" s="791"/>
      <c r="GCO79" s="740"/>
      <c r="GCP79" s="790"/>
      <c r="GCQ79" s="791"/>
      <c r="GCR79" s="791"/>
      <c r="GCS79" s="791"/>
      <c r="GCT79" s="791"/>
      <c r="GCU79" s="791"/>
      <c r="GCV79" s="740"/>
      <c r="GCW79" s="790"/>
      <c r="GCX79" s="791"/>
      <c r="GCY79" s="791"/>
      <c r="GCZ79" s="791"/>
      <c r="GDA79" s="791"/>
      <c r="GDB79" s="791"/>
      <c r="GDC79" s="740"/>
      <c r="GDD79" s="790"/>
      <c r="GDE79" s="791"/>
      <c r="GDF79" s="791"/>
      <c r="GDG79" s="791"/>
      <c r="GDH79" s="791"/>
      <c r="GDI79" s="791"/>
      <c r="GDJ79" s="740"/>
      <c r="GDK79" s="790"/>
      <c r="GDL79" s="791"/>
      <c r="GDM79" s="791"/>
      <c r="GDN79" s="791"/>
      <c r="GDO79" s="791"/>
      <c r="GDP79" s="791"/>
      <c r="GDQ79" s="740"/>
      <c r="GDR79" s="790"/>
      <c r="GDS79" s="791"/>
      <c r="GDT79" s="791"/>
      <c r="GDU79" s="791"/>
      <c r="GDV79" s="791"/>
      <c r="GDW79" s="791"/>
      <c r="GDX79" s="740"/>
      <c r="GDY79" s="790"/>
      <c r="GDZ79" s="791"/>
      <c r="GEA79" s="791"/>
      <c r="GEB79" s="791"/>
      <c r="GEC79" s="791"/>
      <c r="GED79" s="791"/>
      <c r="GEE79" s="740"/>
      <c r="GEF79" s="790"/>
      <c r="GEG79" s="791"/>
      <c r="GEH79" s="791"/>
      <c r="GEI79" s="791"/>
      <c r="GEJ79" s="791"/>
      <c r="GEK79" s="791"/>
      <c r="GEL79" s="740"/>
      <c r="GEM79" s="790"/>
      <c r="GEN79" s="791"/>
      <c r="GEO79" s="791"/>
      <c r="GEP79" s="791"/>
      <c r="GEQ79" s="791"/>
      <c r="GER79" s="791"/>
      <c r="GES79" s="740"/>
      <c r="GET79" s="790"/>
      <c r="GEU79" s="791"/>
      <c r="GEV79" s="791"/>
      <c r="GEW79" s="791"/>
      <c r="GEX79" s="791"/>
      <c r="GEY79" s="791"/>
      <c r="GEZ79" s="740"/>
      <c r="GFA79" s="790"/>
      <c r="GFB79" s="791"/>
      <c r="GFC79" s="791"/>
      <c r="GFD79" s="791"/>
      <c r="GFE79" s="791"/>
      <c r="GFF79" s="791"/>
      <c r="GFG79" s="740"/>
      <c r="GFH79" s="790"/>
      <c r="GFI79" s="791"/>
      <c r="GFJ79" s="791"/>
      <c r="GFK79" s="791"/>
      <c r="GFL79" s="791"/>
      <c r="GFM79" s="791"/>
      <c r="GFN79" s="740"/>
      <c r="GFO79" s="790"/>
      <c r="GFP79" s="791"/>
      <c r="GFQ79" s="791"/>
      <c r="GFR79" s="791"/>
      <c r="GFS79" s="791"/>
      <c r="GFT79" s="791"/>
      <c r="GFU79" s="740"/>
      <c r="GFV79" s="790"/>
      <c r="GFW79" s="791"/>
      <c r="GFX79" s="791"/>
      <c r="GFY79" s="791"/>
      <c r="GFZ79" s="791"/>
      <c r="GGA79" s="791"/>
      <c r="GGB79" s="740"/>
      <c r="GGC79" s="790"/>
      <c r="GGD79" s="791"/>
      <c r="GGE79" s="791"/>
      <c r="GGF79" s="791"/>
      <c r="GGG79" s="791"/>
      <c r="GGH79" s="791"/>
      <c r="GGI79" s="740"/>
      <c r="GGJ79" s="790"/>
      <c r="GGK79" s="791"/>
      <c r="GGL79" s="791"/>
      <c r="GGM79" s="791"/>
      <c r="GGN79" s="791"/>
      <c r="GGO79" s="791"/>
      <c r="GGP79" s="740"/>
      <c r="GGQ79" s="790"/>
      <c r="GGR79" s="791"/>
      <c r="GGS79" s="791"/>
      <c r="GGT79" s="791"/>
      <c r="GGU79" s="791"/>
      <c r="GGV79" s="791"/>
      <c r="GGW79" s="740"/>
      <c r="GGX79" s="790"/>
      <c r="GGY79" s="791"/>
      <c r="GGZ79" s="791"/>
      <c r="GHA79" s="791"/>
      <c r="GHB79" s="791"/>
      <c r="GHC79" s="791"/>
      <c r="GHD79" s="740"/>
      <c r="GHE79" s="790"/>
      <c r="GHF79" s="791"/>
      <c r="GHG79" s="791"/>
      <c r="GHH79" s="791"/>
      <c r="GHI79" s="791"/>
      <c r="GHJ79" s="791"/>
      <c r="GHK79" s="740"/>
      <c r="GHL79" s="790"/>
      <c r="GHM79" s="791"/>
      <c r="GHN79" s="791"/>
      <c r="GHO79" s="791"/>
      <c r="GHP79" s="791"/>
      <c r="GHQ79" s="791"/>
      <c r="GHR79" s="740"/>
      <c r="GHS79" s="790"/>
      <c r="GHT79" s="791"/>
      <c r="GHU79" s="791"/>
      <c r="GHV79" s="791"/>
      <c r="GHW79" s="791"/>
      <c r="GHX79" s="791"/>
      <c r="GHY79" s="740"/>
      <c r="GHZ79" s="790"/>
      <c r="GIA79" s="791"/>
      <c r="GIB79" s="791"/>
      <c r="GIC79" s="791"/>
      <c r="GID79" s="791"/>
      <c r="GIE79" s="791"/>
      <c r="GIF79" s="740"/>
      <c r="GIG79" s="790"/>
      <c r="GIH79" s="791"/>
      <c r="GII79" s="791"/>
      <c r="GIJ79" s="791"/>
      <c r="GIK79" s="791"/>
      <c r="GIL79" s="791"/>
      <c r="GIM79" s="740"/>
      <c r="GIN79" s="790"/>
      <c r="GIO79" s="791"/>
      <c r="GIP79" s="791"/>
      <c r="GIQ79" s="791"/>
      <c r="GIR79" s="791"/>
      <c r="GIS79" s="791"/>
      <c r="GIT79" s="740"/>
      <c r="GIU79" s="790"/>
      <c r="GIV79" s="791"/>
      <c r="GIW79" s="791"/>
      <c r="GIX79" s="791"/>
      <c r="GIY79" s="791"/>
      <c r="GIZ79" s="791"/>
      <c r="GJA79" s="740"/>
      <c r="GJB79" s="790"/>
      <c r="GJC79" s="791"/>
      <c r="GJD79" s="791"/>
      <c r="GJE79" s="791"/>
      <c r="GJF79" s="791"/>
      <c r="GJG79" s="791"/>
      <c r="GJH79" s="740"/>
      <c r="GJI79" s="790"/>
      <c r="GJJ79" s="791"/>
      <c r="GJK79" s="791"/>
      <c r="GJL79" s="791"/>
      <c r="GJM79" s="791"/>
      <c r="GJN79" s="791"/>
      <c r="GJO79" s="740"/>
      <c r="GJP79" s="790"/>
      <c r="GJQ79" s="791"/>
      <c r="GJR79" s="791"/>
      <c r="GJS79" s="791"/>
      <c r="GJT79" s="791"/>
      <c r="GJU79" s="791"/>
      <c r="GJV79" s="740"/>
      <c r="GJW79" s="790"/>
      <c r="GJX79" s="791"/>
      <c r="GJY79" s="791"/>
      <c r="GJZ79" s="791"/>
      <c r="GKA79" s="791"/>
      <c r="GKB79" s="791"/>
      <c r="GKC79" s="740"/>
      <c r="GKD79" s="790"/>
      <c r="GKE79" s="791"/>
      <c r="GKF79" s="791"/>
      <c r="GKG79" s="791"/>
      <c r="GKH79" s="791"/>
      <c r="GKI79" s="791"/>
      <c r="GKJ79" s="740"/>
      <c r="GKK79" s="790"/>
      <c r="GKL79" s="791"/>
      <c r="GKM79" s="791"/>
      <c r="GKN79" s="791"/>
      <c r="GKO79" s="791"/>
      <c r="GKP79" s="791"/>
      <c r="GKQ79" s="740"/>
      <c r="GKR79" s="790"/>
      <c r="GKS79" s="791"/>
      <c r="GKT79" s="791"/>
      <c r="GKU79" s="791"/>
      <c r="GKV79" s="791"/>
      <c r="GKW79" s="791"/>
      <c r="GKX79" s="740"/>
      <c r="GKY79" s="790"/>
      <c r="GKZ79" s="791"/>
      <c r="GLA79" s="791"/>
      <c r="GLB79" s="791"/>
      <c r="GLC79" s="791"/>
      <c r="GLD79" s="791"/>
      <c r="GLE79" s="740"/>
      <c r="GLF79" s="790"/>
      <c r="GLG79" s="791"/>
      <c r="GLH79" s="791"/>
      <c r="GLI79" s="791"/>
      <c r="GLJ79" s="791"/>
      <c r="GLK79" s="791"/>
      <c r="GLL79" s="740"/>
      <c r="GLM79" s="790"/>
      <c r="GLN79" s="791"/>
      <c r="GLO79" s="791"/>
      <c r="GLP79" s="791"/>
      <c r="GLQ79" s="791"/>
      <c r="GLR79" s="791"/>
      <c r="GLS79" s="740"/>
      <c r="GLT79" s="790"/>
      <c r="GLU79" s="791"/>
      <c r="GLV79" s="791"/>
      <c r="GLW79" s="791"/>
      <c r="GLX79" s="791"/>
      <c r="GLY79" s="791"/>
      <c r="GLZ79" s="740"/>
      <c r="GMA79" s="790"/>
      <c r="GMB79" s="791"/>
      <c r="GMC79" s="791"/>
      <c r="GMD79" s="791"/>
      <c r="GME79" s="791"/>
      <c r="GMF79" s="791"/>
      <c r="GMG79" s="740"/>
      <c r="GMH79" s="790"/>
      <c r="GMI79" s="791"/>
      <c r="GMJ79" s="791"/>
      <c r="GMK79" s="791"/>
      <c r="GML79" s="791"/>
      <c r="GMM79" s="791"/>
      <c r="GMN79" s="740"/>
      <c r="GMO79" s="790"/>
      <c r="GMP79" s="791"/>
      <c r="GMQ79" s="791"/>
      <c r="GMR79" s="791"/>
      <c r="GMS79" s="791"/>
      <c r="GMT79" s="791"/>
      <c r="GMU79" s="740"/>
      <c r="GMV79" s="790"/>
      <c r="GMW79" s="791"/>
      <c r="GMX79" s="791"/>
      <c r="GMY79" s="791"/>
      <c r="GMZ79" s="791"/>
      <c r="GNA79" s="791"/>
      <c r="GNB79" s="740"/>
      <c r="GNC79" s="790"/>
      <c r="GND79" s="791"/>
      <c r="GNE79" s="791"/>
      <c r="GNF79" s="791"/>
      <c r="GNG79" s="791"/>
      <c r="GNH79" s="791"/>
      <c r="GNI79" s="740"/>
      <c r="GNJ79" s="790"/>
      <c r="GNK79" s="791"/>
      <c r="GNL79" s="791"/>
      <c r="GNM79" s="791"/>
      <c r="GNN79" s="791"/>
      <c r="GNO79" s="791"/>
      <c r="GNP79" s="740"/>
      <c r="GNQ79" s="790"/>
      <c r="GNR79" s="791"/>
      <c r="GNS79" s="791"/>
      <c r="GNT79" s="791"/>
      <c r="GNU79" s="791"/>
      <c r="GNV79" s="791"/>
      <c r="GNW79" s="740"/>
      <c r="GNX79" s="790"/>
      <c r="GNY79" s="791"/>
      <c r="GNZ79" s="791"/>
      <c r="GOA79" s="791"/>
      <c r="GOB79" s="791"/>
      <c r="GOC79" s="791"/>
      <c r="GOD79" s="740"/>
      <c r="GOE79" s="790"/>
      <c r="GOF79" s="791"/>
      <c r="GOG79" s="791"/>
      <c r="GOH79" s="791"/>
      <c r="GOI79" s="791"/>
      <c r="GOJ79" s="791"/>
      <c r="GOK79" s="740"/>
      <c r="GOL79" s="790"/>
      <c r="GOM79" s="791"/>
      <c r="GON79" s="791"/>
      <c r="GOO79" s="791"/>
      <c r="GOP79" s="791"/>
      <c r="GOQ79" s="791"/>
      <c r="GOR79" s="740"/>
      <c r="GOS79" s="790"/>
      <c r="GOT79" s="791"/>
      <c r="GOU79" s="791"/>
      <c r="GOV79" s="791"/>
      <c r="GOW79" s="791"/>
      <c r="GOX79" s="791"/>
      <c r="GOY79" s="740"/>
      <c r="GOZ79" s="790"/>
      <c r="GPA79" s="791"/>
      <c r="GPB79" s="791"/>
      <c r="GPC79" s="791"/>
      <c r="GPD79" s="791"/>
      <c r="GPE79" s="791"/>
      <c r="GPF79" s="740"/>
      <c r="GPG79" s="790"/>
      <c r="GPH79" s="791"/>
      <c r="GPI79" s="791"/>
      <c r="GPJ79" s="791"/>
      <c r="GPK79" s="791"/>
      <c r="GPL79" s="791"/>
      <c r="GPM79" s="740"/>
      <c r="GPN79" s="790"/>
      <c r="GPO79" s="791"/>
      <c r="GPP79" s="791"/>
      <c r="GPQ79" s="791"/>
      <c r="GPR79" s="791"/>
      <c r="GPS79" s="791"/>
      <c r="GPT79" s="740"/>
      <c r="GPU79" s="790"/>
      <c r="GPV79" s="791"/>
      <c r="GPW79" s="791"/>
      <c r="GPX79" s="791"/>
      <c r="GPY79" s="791"/>
      <c r="GPZ79" s="791"/>
      <c r="GQA79" s="740"/>
      <c r="GQB79" s="790"/>
      <c r="GQC79" s="791"/>
      <c r="GQD79" s="791"/>
      <c r="GQE79" s="791"/>
      <c r="GQF79" s="791"/>
      <c r="GQG79" s="791"/>
      <c r="GQH79" s="740"/>
      <c r="GQI79" s="790"/>
      <c r="GQJ79" s="791"/>
      <c r="GQK79" s="791"/>
      <c r="GQL79" s="791"/>
      <c r="GQM79" s="791"/>
      <c r="GQN79" s="791"/>
      <c r="GQO79" s="740"/>
      <c r="GQP79" s="790"/>
      <c r="GQQ79" s="791"/>
      <c r="GQR79" s="791"/>
      <c r="GQS79" s="791"/>
      <c r="GQT79" s="791"/>
      <c r="GQU79" s="791"/>
      <c r="GQV79" s="740"/>
      <c r="GQW79" s="790"/>
      <c r="GQX79" s="791"/>
      <c r="GQY79" s="791"/>
      <c r="GQZ79" s="791"/>
      <c r="GRA79" s="791"/>
      <c r="GRB79" s="791"/>
      <c r="GRC79" s="740"/>
      <c r="GRD79" s="790"/>
      <c r="GRE79" s="791"/>
      <c r="GRF79" s="791"/>
      <c r="GRG79" s="791"/>
      <c r="GRH79" s="791"/>
      <c r="GRI79" s="791"/>
      <c r="GRJ79" s="740"/>
      <c r="GRK79" s="790"/>
      <c r="GRL79" s="791"/>
      <c r="GRM79" s="791"/>
      <c r="GRN79" s="791"/>
      <c r="GRO79" s="791"/>
      <c r="GRP79" s="791"/>
      <c r="GRQ79" s="740"/>
      <c r="GRR79" s="790"/>
      <c r="GRS79" s="791"/>
      <c r="GRT79" s="791"/>
      <c r="GRU79" s="791"/>
      <c r="GRV79" s="791"/>
      <c r="GRW79" s="791"/>
      <c r="GRX79" s="740"/>
      <c r="GRY79" s="790"/>
      <c r="GRZ79" s="791"/>
      <c r="GSA79" s="791"/>
      <c r="GSB79" s="791"/>
      <c r="GSC79" s="791"/>
      <c r="GSD79" s="791"/>
      <c r="GSE79" s="740"/>
      <c r="GSF79" s="790"/>
      <c r="GSG79" s="791"/>
      <c r="GSH79" s="791"/>
      <c r="GSI79" s="791"/>
      <c r="GSJ79" s="791"/>
      <c r="GSK79" s="791"/>
      <c r="GSL79" s="740"/>
      <c r="GSM79" s="790"/>
      <c r="GSN79" s="791"/>
      <c r="GSO79" s="791"/>
      <c r="GSP79" s="791"/>
      <c r="GSQ79" s="791"/>
      <c r="GSR79" s="791"/>
      <c r="GSS79" s="740"/>
      <c r="GST79" s="790"/>
      <c r="GSU79" s="791"/>
      <c r="GSV79" s="791"/>
      <c r="GSW79" s="791"/>
      <c r="GSX79" s="791"/>
      <c r="GSY79" s="791"/>
      <c r="GSZ79" s="740"/>
      <c r="GTA79" s="790"/>
      <c r="GTB79" s="791"/>
      <c r="GTC79" s="791"/>
      <c r="GTD79" s="791"/>
      <c r="GTE79" s="791"/>
      <c r="GTF79" s="791"/>
      <c r="GTG79" s="740"/>
      <c r="GTH79" s="790"/>
      <c r="GTI79" s="791"/>
      <c r="GTJ79" s="791"/>
      <c r="GTK79" s="791"/>
      <c r="GTL79" s="791"/>
      <c r="GTM79" s="791"/>
      <c r="GTN79" s="740"/>
      <c r="GTO79" s="790"/>
      <c r="GTP79" s="791"/>
      <c r="GTQ79" s="791"/>
      <c r="GTR79" s="791"/>
      <c r="GTS79" s="791"/>
      <c r="GTT79" s="791"/>
      <c r="GTU79" s="740"/>
      <c r="GTV79" s="790"/>
      <c r="GTW79" s="791"/>
      <c r="GTX79" s="791"/>
      <c r="GTY79" s="791"/>
      <c r="GTZ79" s="791"/>
      <c r="GUA79" s="791"/>
      <c r="GUB79" s="740"/>
      <c r="GUC79" s="790"/>
      <c r="GUD79" s="791"/>
      <c r="GUE79" s="791"/>
      <c r="GUF79" s="791"/>
      <c r="GUG79" s="791"/>
      <c r="GUH79" s="791"/>
      <c r="GUI79" s="740"/>
      <c r="GUJ79" s="790"/>
      <c r="GUK79" s="791"/>
      <c r="GUL79" s="791"/>
      <c r="GUM79" s="791"/>
      <c r="GUN79" s="791"/>
      <c r="GUO79" s="791"/>
      <c r="GUP79" s="740"/>
      <c r="GUQ79" s="790"/>
      <c r="GUR79" s="791"/>
      <c r="GUS79" s="791"/>
      <c r="GUT79" s="791"/>
      <c r="GUU79" s="791"/>
      <c r="GUV79" s="791"/>
      <c r="GUW79" s="740"/>
      <c r="GUX79" s="790"/>
      <c r="GUY79" s="791"/>
      <c r="GUZ79" s="791"/>
      <c r="GVA79" s="791"/>
      <c r="GVB79" s="791"/>
      <c r="GVC79" s="791"/>
      <c r="GVD79" s="740"/>
      <c r="GVE79" s="790"/>
      <c r="GVF79" s="791"/>
      <c r="GVG79" s="791"/>
      <c r="GVH79" s="791"/>
      <c r="GVI79" s="791"/>
      <c r="GVJ79" s="791"/>
      <c r="GVK79" s="740"/>
      <c r="GVL79" s="790"/>
      <c r="GVM79" s="791"/>
      <c r="GVN79" s="791"/>
      <c r="GVO79" s="791"/>
      <c r="GVP79" s="791"/>
      <c r="GVQ79" s="791"/>
      <c r="GVR79" s="740"/>
      <c r="GVS79" s="790"/>
      <c r="GVT79" s="791"/>
      <c r="GVU79" s="791"/>
      <c r="GVV79" s="791"/>
      <c r="GVW79" s="791"/>
      <c r="GVX79" s="791"/>
      <c r="GVY79" s="740"/>
      <c r="GVZ79" s="790"/>
      <c r="GWA79" s="791"/>
      <c r="GWB79" s="791"/>
      <c r="GWC79" s="791"/>
      <c r="GWD79" s="791"/>
      <c r="GWE79" s="791"/>
      <c r="GWF79" s="740"/>
      <c r="GWG79" s="790"/>
      <c r="GWH79" s="791"/>
      <c r="GWI79" s="791"/>
      <c r="GWJ79" s="791"/>
      <c r="GWK79" s="791"/>
      <c r="GWL79" s="791"/>
      <c r="GWM79" s="740"/>
      <c r="GWN79" s="790"/>
      <c r="GWO79" s="791"/>
      <c r="GWP79" s="791"/>
      <c r="GWQ79" s="791"/>
      <c r="GWR79" s="791"/>
      <c r="GWS79" s="791"/>
      <c r="GWT79" s="740"/>
      <c r="GWU79" s="790"/>
      <c r="GWV79" s="791"/>
      <c r="GWW79" s="791"/>
      <c r="GWX79" s="791"/>
      <c r="GWY79" s="791"/>
      <c r="GWZ79" s="791"/>
      <c r="GXA79" s="740"/>
      <c r="GXB79" s="790"/>
      <c r="GXC79" s="791"/>
      <c r="GXD79" s="791"/>
      <c r="GXE79" s="791"/>
      <c r="GXF79" s="791"/>
      <c r="GXG79" s="791"/>
      <c r="GXH79" s="740"/>
      <c r="GXI79" s="790"/>
      <c r="GXJ79" s="791"/>
      <c r="GXK79" s="791"/>
      <c r="GXL79" s="791"/>
      <c r="GXM79" s="791"/>
      <c r="GXN79" s="791"/>
      <c r="GXO79" s="740"/>
      <c r="GXP79" s="790"/>
      <c r="GXQ79" s="791"/>
      <c r="GXR79" s="791"/>
      <c r="GXS79" s="791"/>
      <c r="GXT79" s="791"/>
      <c r="GXU79" s="791"/>
      <c r="GXV79" s="740"/>
      <c r="GXW79" s="790"/>
      <c r="GXX79" s="791"/>
      <c r="GXY79" s="791"/>
      <c r="GXZ79" s="791"/>
      <c r="GYA79" s="791"/>
      <c r="GYB79" s="791"/>
      <c r="GYC79" s="740"/>
      <c r="GYD79" s="790"/>
      <c r="GYE79" s="791"/>
      <c r="GYF79" s="791"/>
      <c r="GYG79" s="791"/>
      <c r="GYH79" s="791"/>
      <c r="GYI79" s="791"/>
      <c r="GYJ79" s="740"/>
      <c r="GYK79" s="790"/>
      <c r="GYL79" s="791"/>
      <c r="GYM79" s="791"/>
      <c r="GYN79" s="791"/>
      <c r="GYO79" s="791"/>
      <c r="GYP79" s="791"/>
      <c r="GYQ79" s="740"/>
      <c r="GYR79" s="790"/>
      <c r="GYS79" s="791"/>
      <c r="GYT79" s="791"/>
      <c r="GYU79" s="791"/>
      <c r="GYV79" s="791"/>
      <c r="GYW79" s="791"/>
      <c r="GYX79" s="740"/>
      <c r="GYY79" s="790"/>
      <c r="GYZ79" s="791"/>
      <c r="GZA79" s="791"/>
      <c r="GZB79" s="791"/>
      <c r="GZC79" s="791"/>
      <c r="GZD79" s="791"/>
      <c r="GZE79" s="740"/>
      <c r="GZF79" s="790"/>
      <c r="GZG79" s="791"/>
      <c r="GZH79" s="791"/>
      <c r="GZI79" s="791"/>
      <c r="GZJ79" s="791"/>
      <c r="GZK79" s="791"/>
      <c r="GZL79" s="740"/>
      <c r="GZM79" s="790"/>
      <c r="GZN79" s="791"/>
      <c r="GZO79" s="791"/>
      <c r="GZP79" s="791"/>
      <c r="GZQ79" s="791"/>
      <c r="GZR79" s="791"/>
      <c r="GZS79" s="740"/>
      <c r="GZT79" s="790"/>
      <c r="GZU79" s="791"/>
      <c r="GZV79" s="791"/>
      <c r="GZW79" s="791"/>
      <c r="GZX79" s="791"/>
      <c r="GZY79" s="791"/>
      <c r="GZZ79" s="740"/>
      <c r="HAA79" s="790"/>
      <c r="HAB79" s="791"/>
      <c r="HAC79" s="791"/>
      <c r="HAD79" s="791"/>
      <c r="HAE79" s="791"/>
      <c r="HAF79" s="791"/>
      <c r="HAG79" s="740"/>
      <c r="HAH79" s="790"/>
      <c r="HAI79" s="791"/>
      <c r="HAJ79" s="791"/>
      <c r="HAK79" s="791"/>
      <c r="HAL79" s="791"/>
      <c r="HAM79" s="791"/>
      <c r="HAN79" s="740"/>
      <c r="HAO79" s="790"/>
      <c r="HAP79" s="791"/>
      <c r="HAQ79" s="791"/>
      <c r="HAR79" s="791"/>
      <c r="HAS79" s="791"/>
      <c r="HAT79" s="791"/>
      <c r="HAU79" s="740"/>
      <c r="HAV79" s="790"/>
      <c r="HAW79" s="791"/>
      <c r="HAX79" s="791"/>
      <c r="HAY79" s="791"/>
      <c r="HAZ79" s="791"/>
      <c r="HBA79" s="791"/>
      <c r="HBB79" s="740"/>
      <c r="HBC79" s="790"/>
      <c r="HBD79" s="791"/>
      <c r="HBE79" s="791"/>
      <c r="HBF79" s="791"/>
      <c r="HBG79" s="791"/>
      <c r="HBH79" s="791"/>
      <c r="HBI79" s="740"/>
      <c r="HBJ79" s="790"/>
      <c r="HBK79" s="791"/>
      <c r="HBL79" s="791"/>
      <c r="HBM79" s="791"/>
      <c r="HBN79" s="791"/>
      <c r="HBO79" s="791"/>
      <c r="HBP79" s="740"/>
      <c r="HBQ79" s="790"/>
      <c r="HBR79" s="791"/>
      <c r="HBS79" s="791"/>
      <c r="HBT79" s="791"/>
      <c r="HBU79" s="791"/>
      <c r="HBV79" s="791"/>
      <c r="HBW79" s="740"/>
      <c r="HBX79" s="790"/>
      <c r="HBY79" s="791"/>
      <c r="HBZ79" s="791"/>
      <c r="HCA79" s="791"/>
      <c r="HCB79" s="791"/>
      <c r="HCC79" s="791"/>
      <c r="HCD79" s="740"/>
      <c r="HCE79" s="790"/>
      <c r="HCF79" s="791"/>
      <c r="HCG79" s="791"/>
      <c r="HCH79" s="791"/>
      <c r="HCI79" s="791"/>
      <c r="HCJ79" s="791"/>
      <c r="HCK79" s="740"/>
      <c r="HCL79" s="790"/>
      <c r="HCM79" s="791"/>
      <c r="HCN79" s="791"/>
      <c r="HCO79" s="791"/>
      <c r="HCP79" s="791"/>
      <c r="HCQ79" s="791"/>
      <c r="HCR79" s="740"/>
      <c r="HCS79" s="790"/>
      <c r="HCT79" s="791"/>
      <c r="HCU79" s="791"/>
      <c r="HCV79" s="791"/>
      <c r="HCW79" s="791"/>
      <c r="HCX79" s="791"/>
      <c r="HCY79" s="740"/>
      <c r="HCZ79" s="790"/>
      <c r="HDA79" s="791"/>
      <c r="HDB79" s="791"/>
      <c r="HDC79" s="791"/>
      <c r="HDD79" s="791"/>
      <c r="HDE79" s="791"/>
      <c r="HDF79" s="740"/>
      <c r="HDG79" s="790"/>
      <c r="HDH79" s="791"/>
      <c r="HDI79" s="791"/>
      <c r="HDJ79" s="791"/>
      <c r="HDK79" s="791"/>
      <c r="HDL79" s="791"/>
      <c r="HDM79" s="740"/>
      <c r="HDN79" s="790"/>
      <c r="HDO79" s="791"/>
      <c r="HDP79" s="791"/>
      <c r="HDQ79" s="791"/>
      <c r="HDR79" s="791"/>
      <c r="HDS79" s="791"/>
      <c r="HDT79" s="740"/>
      <c r="HDU79" s="790"/>
      <c r="HDV79" s="791"/>
      <c r="HDW79" s="791"/>
      <c r="HDX79" s="791"/>
      <c r="HDY79" s="791"/>
      <c r="HDZ79" s="791"/>
      <c r="HEA79" s="740"/>
      <c r="HEB79" s="790"/>
      <c r="HEC79" s="791"/>
      <c r="HED79" s="791"/>
      <c r="HEE79" s="791"/>
      <c r="HEF79" s="791"/>
      <c r="HEG79" s="791"/>
      <c r="HEH79" s="740"/>
      <c r="HEI79" s="790"/>
      <c r="HEJ79" s="791"/>
      <c r="HEK79" s="791"/>
      <c r="HEL79" s="791"/>
      <c r="HEM79" s="791"/>
      <c r="HEN79" s="791"/>
      <c r="HEO79" s="740"/>
      <c r="HEP79" s="790"/>
      <c r="HEQ79" s="791"/>
      <c r="HER79" s="791"/>
      <c r="HES79" s="791"/>
      <c r="HET79" s="791"/>
      <c r="HEU79" s="791"/>
      <c r="HEV79" s="740"/>
      <c r="HEW79" s="790"/>
      <c r="HEX79" s="791"/>
      <c r="HEY79" s="791"/>
      <c r="HEZ79" s="791"/>
      <c r="HFA79" s="791"/>
      <c r="HFB79" s="791"/>
      <c r="HFC79" s="740"/>
      <c r="HFD79" s="790"/>
      <c r="HFE79" s="791"/>
      <c r="HFF79" s="791"/>
      <c r="HFG79" s="791"/>
      <c r="HFH79" s="791"/>
      <c r="HFI79" s="791"/>
      <c r="HFJ79" s="740"/>
      <c r="HFK79" s="790"/>
      <c r="HFL79" s="791"/>
      <c r="HFM79" s="791"/>
      <c r="HFN79" s="791"/>
      <c r="HFO79" s="791"/>
      <c r="HFP79" s="791"/>
      <c r="HFQ79" s="740"/>
      <c r="HFR79" s="790"/>
      <c r="HFS79" s="791"/>
      <c r="HFT79" s="791"/>
      <c r="HFU79" s="791"/>
      <c r="HFV79" s="791"/>
      <c r="HFW79" s="791"/>
      <c r="HFX79" s="740"/>
      <c r="HFY79" s="790"/>
      <c r="HFZ79" s="791"/>
      <c r="HGA79" s="791"/>
      <c r="HGB79" s="791"/>
      <c r="HGC79" s="791"/>
      <c r="HGD79" s="791"/>
      <c r="HGE79" s="740"/>
      <c r="HGF79" s="790"/>
      <c r="HGG79" s="791"/>
      <c r="HGH79" s="791"/>
      <c r="HGI79" s="791"/>
      <c r="HGJ79" s="791"/>
      <c r="HGK79" s="791"/>
      <c r="HGL79" s="740"/>
      <c r="HGM79" s="790"/>
      <c r="HGN79" s="791"/>
      <c r="HGO79" s="791"/>
      <c r="HGP79" s="791"/>
      <c r="HGQ79" s="791"/>
      <c r="HGR79" s="791"/>
      <c r="HGS79" s="740"/>
      <c r="HGT79" s="790"/>
      <c r="HGU79" s="791"/>
      <c r="HGV79" s="791"/>
      <c r="HGW79" s="791"/>
      <c r="HGX79" s="791"/>
      <c r="HGY79" s="791"/>
      <c r="HGZ79" s="740"/>
      <c r="HHA79" s="790"/>
      <c r="HHB79" s="791"/>
      <c r="HHC79" s="791"/>
      <c r="HHD79" s="791"/>
      <c r="HHE79" s="791"/>
      <c r="HHF79" s="791"/>
      <c r="HHG79" s="740"/>
      <c r="HHH79" s="790"/>
      <c r="HHI79" s="791"/>
      <c r="HHJ79" s="791"/>
      <c r="HHK79" s="791"/>
      <c r="HHL79" s="791"/>
      <c r="HHM79" s="791"/>
      <c r="HHN79" s="740"/>
      <c r="HHO79" s="790"/>
      <c r="HHP79" s="791"/>
      <c r="HHQ79" s="791"/>
      <c r="HHR79" s="791"/>
      <c r="HHS79" s="791"/>
      <c r="HHT79" s="791"/>
      <c r="HHU79" s="740"/>
      <c r="HHV79" s="790"/>
      <c r="HHW79" s="791"/>
      <c r="HHX79" s="791"/>
      <c r="HHY79" s="791"/>
      <c r="HHZ79" s="791"/>
      <c r="HIA79" s="791"/>
      <c r="HIB79" s="740"/>
      <c r="HIC79" s="790"/>
      <c r="HID79" s="791"/>
      <c r="HIE79" s="791"/>
      <c r="HIF79" s="791"/>
      <c r="HIG79" s="791"/>
      <c r="HIH79" s="791"/>
      <c r="HII79" s="740"/>
      <c r="HIJ79" s="790"/>
      <c r="HIK79" s="791"/>
      <c r="HIL79" s="791"/>
      <c r="HIM79" s="791"/>
      <c r="HIN79" s="791"/>
      <c r="HIO79" s="791"/>
      <c r="HIP79" s="740"/>
      <c r="HIQ79" s="790"/>
      <c r="HIR79" s="791"/>
      <c r="HIS79" s="791"/>
      <c r="HIT79" s="791"/>
      <c r="HIU79" s="791"/>
      <c r="HIV79" s="791"/>
      <c r="HIW79" s="740"/>
      <c r="HIX79" s="790"/>
      <c r="HIY79" s="791"/>
      <c r="HIZ79" s="791"/>
      <c r="HJA79" s="791"/>
      <c r="HJB79" s="791"/>
      <c r="HJC79" s="791"/>
      <c r="HJD79" s="740"/>
      <c r="HJE79" s="790"/>
      <c r="HJF79" s="791"/>
      <c r="HJG79" s="791"/>
      <c r="HJH79" s="791"/>
      <c r="HJI79" s="791"/>
      <c r="HJJ79" s="791"/>
      <c r="HJK79" s="740"/>
      <c r="HJL79" s="790"/>
      <c r="HJM79" s="791"/>
      <c r="HJN79" s="791"/>
      <c r="HJO79" s="791"/>
      <c r="HJP79" s="791"/>
      <c r="HJQ79" s="791"/>
      <c r="HJR79" s="740"/>
      <c r="HJS79" s="790"/>
      <c r="HJT79" s="791"/>
      <c r="HJU79" s="791"/>
      <c r="HJV79" s="791"/>
      <c r="HJW79" s="791"/>
      <c r="HJX79" s="791"/>
      <c r="HJY79" s="740"/>
      <c r="HJZ79" s="790"/>
      <c r="HKA79" s="791"/>
      <c r="HKB79" s="791"/>
      <c r="HKC79" s="791"/>
      <c r="HKD79" s="791"/>
      <c r="HKE79" s="791"/>
      <c r="HKF79" s="740"/>
      <c r="HKG79" s="790"/>
      <c r="HKH79" s="791"/>
      <c r="HKI79" s="791"/>
      <c r="HKJ79" s="791"/>
      <c r="HKK79" s="791"/>
      <c r="HKL79" s="791"/>
      <c r="HKM79" s="740"/>
      <c r="HKN79" s="790"/>
      <c r="HKO79" s="791"/>
      <c r="HKP79" s="791"/>
      <c r="HKQ79" s="791"/>
      <c r="HKR79" s="791"/>
      <c r="HKS79" s="791"/>
      <c r="HKT79" s="740"/>
      <c r="HKU79" s="790"/>
      <c r="HKV79" s="791"/>
      <c r="HKW79" s="791"/>
      <c r="HKX79" s="791"/>
      <c r="HKY79" s="791"/>
      <c r="HKZ79" s="791"/>
      <c r="HLA79" s="740"/>
      <c r="HLB79" s="790"/>
      <c r="HLC79" s="791"/>
      <c r="HLD79" s="791"/>
      <c r="HLE79" s="791"/>
      <c r="HLF79" s="791"/>
      <c r="HLG79" s="791"/>
      <c r="HLH79" s="740"/>
      <c r="HLI79" s="790"/>
      <c r="HLJ79" s="791"/>
      <c r="HLK79" s="791"/>
      <c r="HLL79" s="791"/>
      <c r="HLM79" s="791"/>
      <c r="HLN79" s="791"/>
      <c r="HLO79" s="740"/>
      <c r="HLP79" s="790"/>
      <c r="HLQ79" s="791"/>
      <c r="HLR79" s="791"/>
      <c r="HLS79" s="791"/>
      <c r="HLT79" s="791"/>
      <c r="HLU79" s="791"/>
      <c r="HLV79" s="740"/>
      <c r="HLW79" s="790"/>
      <c r="HLX79" s="791"/>
      <c r="HLY79" s="791"/>
      <c r="HLZ79" s="791"/>
      <c r="HMA79" s="791"/>
      <c r="HMB79" s="791"/>
      <c r="HMC79" s="740"/>
      <c r="HMD79" s="790"/>
      <c r="HME79" s="791"/>
      <c r="HMF79" s="791"/>
      <c r="HMG79" s="791"/>
      <c r="HMH79" s="791"/>
      <c r="HMI79" s="791"/>
      <c r="HMJ79" s="740"/>
      <c r="HMK79" s="790"/>
      <c r="HML79" s="791"/>
      <c r="HMM79" s="791"/>
      <c r="HMN79" s="791"/>
      <c r="HMO79" s="791"/>
      <c r="HMP79" s="791"/>
      <c r="HMQ79" s="740"/>
      <c r="HMR79" s="790"/>
      <c r="HMS79" s="791"/>
      <c r="HMT79" s="791"/>
      <c r="HMU79" s="791"/>
      <c r="HMV79" s="791"/>
      <c r="HMW79" s="791"/>
      <c r="HMX79" s="740"/>
      <c r="HMY79" s="790"/>
      <c r="HMZ79" s="791"/>
      <c r="HNA79" s="791"/>
      <c r="HNB79" s="791"/>
      <c r="HNC79" s="791"/>
      <c r="HND79" s="791"/>
      <c r="HNE79" s="740"/>
      <c r="HNF79" s="790"/>
      <c r="HNG79" s="791"/>
      <c r="HNH79" s="791"/>
      <c r="HNI79" s="791"/>
      <c r="HNJ79" s="791"/>
      <c r="HNK79" s="791"/>
      <c r="HNL79" s="740"/>
      <c r="HNM79" s="790"/>
      <c r="HNN79" s="791"/>
      <c r="HNO79" s="791"/>
      <c r="HNP79" s="791"/>
      <c r="HNQ79" s="791"/>
      <c r="HNR79" s="791"/>
      <c r="HNS79" s="740"/>
      <c r="HNT79" s="790"/>
      <c r="HNU79" s="791"/>
      <c r="HNV79" s="791"/>
      <c r="HNW79" s="791"/>
      <c r="HNX79" s="791"/>
      <c r="HNY79" s="791"/>
      <c r="HNZ79" s="740"/>
      <c r="HOA79" s="790"/>
      <c r="HOB79" s="791"/>
      <c r="HOC79" s="791"/>
      <c r="HOD79" s="791"/>
      <c r="HOE79" s="791"/>
      <c r="HOF79" s="791"/>
      <c r="HOG79" s="740"/>
      <c r="HOH79" s="790"/>
      <c r="HOI79" s="791"/>
      <c r="HOJ79" s="791"/>
      <c r="HOK79" s="791"/>
      <c r="HOL79" s="791"/>
      <c r="HOM79" s="791"/>
      <c r="HON79" s="740"/>
      <c r="HOO79" s="790"/>
      <c r="HOP79" s="791"/>
      <c r="HOQ79" s="791"/>
      <c r="HOR79" s="791"/>
      <c r="HOS79" s="791"/>
      <c r="HOT79" s="791"/>
      <c r="HOU79" s="740"/>
      <c r="HOV79" s="790"/>
      <c r="HOW79" s="791"/>
      <c r="HOX79" s="791"/>
      <c r="HOY79" s="791"/>
      <c r="HOZ79" s="791"/>
      <c r="HPA79" s="791"/>
      <c r="HPB79" s="740"/>
      <c r="HPC79" s="790"/>
      <c r="HPD79" s="791"/>
      <c r="HPE79" s="791"/>
      <c r="HPF79" s="791"/>
      <c r="HPG79" s="791"/>
      <c r="HPH79" s="791"/>
      <c r="HPI79" s="740"/>
      <c r="HPJ79" s="790"/>
      <c r="HPK79" s="791"/>
      <c r="HPL79" s="791"/>
      <c r="HPM79" s="791"/>
      <c r="HPN79" s="791"/>
      <c r="HPO79" s="791"/>
      <c r="HPP79" s="740"/>
      <c r="HPQ79" s="790"/>
      <c r="HPR79" s="791"/>
      <c r="HPS79" s="791"/>
      <c r="HPT79" s="791"/>
      <c r="HPU79" s="791"/>
      <c r="HPV79" s="791"/>
      <c r="HPW79" s="740"/>
      <c r="HPX79" s="790"/>
      <c r="HPY79" s="791"/>
      <c r="HPZ79" s="791"/>
      <c r="HQA79" s="791"/>
      <c r="HQB79" s="791"/>
      <c r="HQC79" s="791"/>
      <c r="HQD79" s="740"/>
      <c r="HQE79" s="790"/>
      <c r="HQF79" s="791"/>
      <c r="HQG79" s="791"/>
      <c r="HQH79" s="791"/>
      <c r="HQI79" s="791"/>
      <c r="HQJ79" s="791"/>
      <c r="HQK79" s="740"/>
      <c r="HQL79" s="790"/>
      <c r="HQM79" s="791"/>
      <c r="HQN79" s="791"/>
      <c r="HQO79" s="791"/>
      <c r="HQP79" s="791"/>
      <c r="HQQ79" s="791"/>
      <c r="HQR79" s="740"/>
      <c r="HQS79" s="790"/>
      <c r="HQT79" s="791"/>
      <c r="HQU79" s="791"/>
      <c r="HQV79" s="791"/>
      <c r="HQW79" s="791"/>
      <c r="HQX79" s="791"/>
      <c r="HQY79" s="740"/>
      <c r="HQZ79" s="790"/>
      <c r="HRA79" s="791"/>
      <c r="HRB79" s="791"/>
      <c r="HRC79" s="791"/>
      <c r="HRD79" s="791"/>
      <c r="HRE79" s="791"/>
      <c r="HRF79" s="740"/>
      <c r="HRG79" s="790"/>
      <c r="HRH79" s="791"/>
      <c r="HRI79" s="791"/>
      <c r="HRJ79" s="791"/>
      <c r="HRK79" s="791"/>
      <c r="HRL79" s="791"/>
      <c r="HRM79" s="740"/>
      <c r="HRN79" s="790"/>
      <c r="HRO79" s="791"/>
      <c r="HRP79" s="791"/>
      <c r="HRQ79" s="791"/>
      <c r="HRR79" s="791"/>
      <c r="HRS79" s="791"/>
      <c r="HRT79" s="740"/>
      <c r="HRU79" s="790"/>
      <c r="HRV79" s="791"/>
      <c r="HRW79" s="791"/>
      <c r="HRX79" s="791"/>
      <c r="HRY79" s="791"/>
      <c r="HRZ79" s="791"/>
      <c r="HSA79" s="740"/>
      <c r="HSB79" s="790"/>
      <c r="HSC79" s="791"/>
      <c r="HSD79" s="791"/>
      <c r="HSE79" s="791"/>
      <c r="HSF79" s="791"/>
      <c r="HSG79" s="791"/>
      <c r="HSH79" s="740"/>
      <c r="HSI79" s="790"/>
      <c r="HSJ79" s="791"/>
      <c r="HSK79" s="791"/>
      <c r="HSL79" s="791"/>
      <c r="HSM79" s="791"/>
      <c r="HSN79" s="791"/>
      <c r="HSO79" s="740"/>
      <c r="HSP79" s="790"/>
      <c r="HSQ79" s="791"/>
      <c r="HSR79" s="791"/>
      <c r="HSS79" s="791"/>
      <c r="HST79" s="791"/>
      <c r="HSU79" s="791"/>
      <c r="HSV79" s="740"/>
      <c r="HSW79" s="790"/>
      <c r="HSX79" s="791"/>
      <c r="HSY79" s="791"/>
      <c r="HSZ79" s="791"/>
      <c r="HTA79" s="791"/>
      <c r="HTB79" s="791"/>
      <c r="HTC79" s="740"/>
      <c r="HTD79" s="790"/>
      <c r="HTE79" s="791"/>
      <c r="HTF79" s="791"/>
      <c r="HTG79" s="791"/>
      <c r="HTH79" s="791"/>
      <c r="HTI79" s="791"/>
      <c r="HTJ79" s="740"/>
      <c r="HTK79" s="790"/>
      <c r="HTL79" s="791"/>
      <c r="HTM79" s="791"/>
      <c r="HTN79" s="791"/>
      <c r="HTO79" s="791"/>
      <c r="HTP79" s="791"/>
      <c r="HTQ79" s="740"/>
      <c r="HTR79" s="790"/>
      <c r="HTS79" s="791"/>
      <c r="HTT79" s="791"/>
      <c r="HTU79" s="791"/>
      <c r="HTV79" s="791"/>
      <c r="HTW79" s="791"/>
      <c r="HTX79" s="740"/>
      <c r="HTY79" s="790"/>
      <c r="HTZ79" s="791"/>
      <c r="HUA79" s="791"/>
      <c r="HUB79" s="791"/>
      <c r="HUC79" s="791"/>
      <c r="HUD79" s="791"/>
      <c r="HUE79" s="740"/>
      <c r="HUF79" s="790"/>
      <c r="HUG79" s="791"/>
      <c r="HUH79" s="791"/>
      <c r="HUI79" s="791"/>
      <c r="HUJ79" s="791"/>
      <c r="HUK79" s="791"/>
      <c r="HUL79" s="740"/>
      <c r="HUM79" s="790"/>
      <c r="HUN79" s="791"/>
      <c r="HUO79" s="791"/>
      <c r="HUP79" s="791"/>
      <c r="HUQ79" s="791"/>
      <c r="HUR79" s="791"/>
      <c r="HUS79" s="740"/>
      <c r="HUT79" s="790"/>
      <c r="HUU79" s="791"/>
      <c r="HUV79" s="791"/>
      <c r="HUW79" s="791"/>
      <c r="HUX79" s="791"/>
      <c r="HUY79" s="791"/>
      <c r="HUZ79" s="740"/>
      <c r="HVA79" s="790"/>
      <c r="HVB79" s="791"/>
      <c r="HVC79" s="791"/>
      <c r="HVD79" s="791"/>
      <c r="HVE79" s="791"/>
      <c r="HVF79" s="791"/>
      <c r="HVG79" s="740"/>
      <c r="HVH79" s="790"/>
      <c r="HVI79" s="791"/>
      <c r="HVJ79" s="791"/>
      <c r="HVK79" s="791"/>
      <c r="HVL79" s="791"/>
      <c r="HVM79" s="791"/>
      <c r="HVN79" s="740"/>
      <c r="HVO79" s="790"/>
      <c r="HVP79" s="791"/>
      <c r="HVQ79" s="791"/>
      <c r="HVR79" s="791"/>
      <c r="HVS79" s="791"/>
      <c r="HVT79" s="791"/>
      <c r="HVU79" s="740"/>
      <c r="HVV79" s="790"/>
      <c r="HVW79" s="791"/>
      <c r="HVX79" s="791"/>
      <c r="HVY79" s="791"/>
      <c r="HVZ79" s="791"/>
      <c r="HWA79" s="791"/>
      <c r="HWB79" s="740"/>
      <c r="HWC79" s="790"/>
      <c r="HWD79" s="791"/>
      <c r="HWE79" s="791"/>
      <c r="HWF79" s="791"/>
      <c r="HWG79" s="791"/>
      <c r="HWH79" s="791"/>
      <c r="HWI79" s="740"/>
      <c r="HWJ79" s="790"/>
      <c r="HWK79" s="791"/>
      <c r="HWL79" s="791"/>
      <c r="HWM79" s="791"/>
      <c r="HWN79" s="791"/>
      <c r="HWO79" s="791"/>
      <c r="HWP79" s="740"/>
      <c r="HWQ79" s="790"/>
      <c r="HWR79" s="791"/>
      <c r="HWS79" s="791"/>
      <c r="HWT79" s="791"/>
      <c r="HWU79" s="791"/>
      <c r="HWV79" s="791"/>
      <c r="HWW79" s="740"/>
      <c r="HWX79" s="790"/>
      <c r="HWY79" s="791"/>
      <c r="HWZ79" s="791"/>
      <c r="HXA79" s="791"/>
      <c r="HXB79" s="791"/>
      <c r="HXC79" s="791"/>
      <c r="HXD79" s="740"/>
      <c r="HXE79" s="790"/>
      <c r="HXF79" s="791"/>
      <c r="HXG79" s="791"/>
      <c r="HXH79" s="791"/>
      <c r="HXI79" s="791"/>
      <c r="HXJ79" s="791"/>
      <c r="HXK79" s="740"/>
      <c r="HXL79" s="790"/>
      <c r="HXM79" s="791"/>
      <c r="HXN79" s="791"/>
      <c r="HXO79" s="791"/>
      <c r="HXP79" s="791"/>
      <c r="HXQ79" s="791"/>
      <c r="HXR79" s="740"/>
      <c r="HXS79" s="790"/>
      <c r="HXT79" s="791"/>
      <c r="HXU79" s="791"/>
      <c r="HXV79" s="791"/>
      <c r="HXW79" s="791"/>
      <c r="HXX79" s="791"/>
      <c r="HXY79" s="740"/>
      <c r="HXZ79" s="790"/>
      <c r="HYA79" s="791"/>
      <c r="HYB79" s="791"/>
      <c r="HYC79" s="791"/>
      <c r="HYD79" s="791"/>
      <c r="HYE79" s="791"/>
      <c r="HYF79" s="740"/>
      <c r="HYG79" s="790"/>
      <c r="HYH79" s="791"/>
      <c r="HYI79" s="791"/>
      <c r="HYJ79" s="791"/>
      <c r="HYK79" s="791"/>
      <c r="HYL79" s="791"/>
      <c r="HYM79" s="740"/>
      <c r="HYN79" s="790"/>
      <c r="HYO79" s="791"/>
      <c r="HYP79" s="791"/>
      <c r="HYQ79" s="791"/>
      <c r="HYR79" s="791"/>
      <c r="HYS79" s="791"/>
      <c r="HYT79" s="740"/>
      <c r="HYU79" s="790"/>
      <c r="HYV79" s="791"/>
      <c r="HYW79" s="791"/>
      <c r="HYX79" s="791"/>
      <c r="HYY79" s="791"/>
      <c r="HYZ79" s="791"/>
      <c r="HZA79" s="740"/>
      <c r="HZB79" s="790"/>
      <c r="HZC79" s="791"/>
      <c r="HZD79" s="791"/>
      <c r="HZE79" s="791"/>
      <c r="HZF79" s="791"/>
      <c r="HZG79" s="791"/>
      <c r="HZH79" s="740"/>
      <c r="HZI79" s="790"/>
      <c r="HZJ79" s="791"/>
      <c r="HZK79" s="791"/>
      <c r="HZL79" s="791"/>
      <c r="HZM79" s="791"/>
      <c r="HZN79" s="791"/>
      <c r="HZO79" s="740"/>
      <c r="HZP79" s="790"/>
      <c r="HZQ79" s="791"/>
      <c r="HZR79" s="791"/>
      <c r="HZS79" s="791"/>
      <c r="HZT79" s="791"/>
      <c r="HZU79" s="791"/>
      <c r="HZV79" s="740"/>
      <c r="HZW79" s="790"/>
      <c r="HZX79" s="791"/>
      <c r="HZY79" s="791"/>
      <c r="HZZ79" s="791"/>
      <c r="IAA79" s="791"/>
      <c r="IAB79" s="791"/>
      <c r="IAC79" s="740"/>
      <c r="IAD79" s="790"/>
      <c r="IAE79" s="791"/>
      <c r="IAF79" s="791"/>
      <c r="IAG79" s="791"/>
      <c r="IAH79" s="791"/>
      <c r="IAI79" s="791"/>
      <c r="IAJ79" s="740"/>
      <c r="IAK79" s="790"/>
      <c r="IAL79" s="791"/>
      <c r="IAM79" s="791"/>
      <c r="IAN79" s="791"/>
      <c r="IAO79" s="791"/>
      <c r="IAP79" s="791"/>
      <c r="IAQ79" s="740"/>
      <c r="IAR79" s="790"/>
      <c r="IAS79" s="791"/>
      <c r="IAT79" s="791"/>
      <c r="IAU79" s="791"/>
      <c r="IAV79" s="791"/>
      <c r="IAW79" s="791"/>
      <c r="IAX79" s="740"/>
      <c r="IAY79" s="790"/>
      <c r="IAZ79" s="791"/>
      <c r="IBA79" s="791"/>
      <c r="IBB79" s="791"/>
      <c r="IBC79" s="791"/>
      <c r="IBD79" s="791"/>
      <c r="IBE79" s="740"/>
      <c r="IBF79" s="790"/>
      <c r="IBG79" s="791"/>
      <c r="IBH79" s="791"/>
      <c r="IBI79" s="791"/>
      <c r="IBJ79" s="791"/>
      <c r="IBK79" s="791"/>
      <c r="IBL79" s="740"/>
      <c r="IBM79" s="790"/>
      <c r="IBN79" s="791"/>
      <c r="IBO79" s="791"/>
      <c r="IBP79" s="791"/>
      <c r="IBQ79" s="791"/>
      <c r="IBR79" s="791"/>
      <c r="IBS79" s="740"/>
      <c r="IBT79" s="790"/>
      <c r="IBU79" s="791"/>
      <c r="IBV79" s="791"/>
      <c r="IBW79" s="791"/>
      <c r="IBX79" s="791"/>
      <c r="IBY79" s="791"/>
      <c r="IBZ79" s="740"/>
      <c r="ICA79" s="790"/>
      <c r="ICB79" s="791"/>
      <c r="ICC79" s="791"/>
      <c r="ICD79" s="791"/>
      <c r="ICE79" s="791"/>
      <c r="ICF79" s="791"/>
      <c r="ICG79" s="740"/>
      <c r="ICH79" s="790"/>
      <c r="ICI79" s="791"/>
      <c r="ICJ79" s="791"/>
      <c r="ICK79" s="791"/>
      <c r="ICL79" s="791"/>
      <c r="ICM79" s="791"/>
      <c r="ICN79" s="740"/>
      <c r="ICO79" s="790"/>
      <c r="ICP79" s="791"/>
      <c r="ICQ79" s="791"/>
      <c r="ICR79" s="791"/>
      <c r="ICS79" s="791"/>
      <c r="ICT79" s="791"/>
      <c r="ICU79" s="740"/>
      <c r="ICV79" s="790"/>
      <c r="ICW79" s="791"/>
      <c r="ICX79" s="791"/>
      <c r="ICY79" s="791"/>
      <c r="ICZ79" s="791"/>
      <c r="IDA79" s="791"/>
      <c r="IDB79" s="740"/>
      <c r="IDC79" s="790"/>
      <c r="IDD79" s="791"/>
      <c r="IDE79" s="791"/>
      <c r="IDF79" s="791"/>
      <c r="IDG79" s="791"/>
      <c r="IDH79" s="791"/>
      <c r="IDI79" s="740"/>
      <c r="IDJ79" s="790"/>
      <c r="IDK79" s="791"/>
      <c r="IDL79" s="791"/>
      <c r="IDM79" s="791"/>
      <c r="IDN79" s="791"/>
      <c r="IDO79" s="791"/>
      <c r="IDP79" s="740"/>
      <c r="IDQ79" s="790"/>
      <c r="IDR79" s="791"/>
      <c r="IDS79" s="791"/>
      <c r="IDT79" s="791"/>
      <c r="IDU79" s="791"/>
      <c r="IDV79" s="791"/>
      <c r="IDW79" s="740"/>
      <c r="IDX79" s="790"/>
      <c r="IDY79" s="791"/>
      <c r="IDZ79" s="791"/>
      <c r="IEA79" s="791"/>
      <c r="IEB79" s="791"/>
      <c r="IEC79" s="791"/>
      <c r="IED79" s="740"/>
      <c r="IEE79" s="790"/>
      <c r="IEF79" s="791"/>
      <c r="IEG79" s="791"/>
      <c r="IEH79" s="791"/>
      <c r="IEI79" s="791"/>
      <c r="IEJ79" s="791"/>
      <c r="IEK79" s="740"/>
      <c r="IEL79" s="790"/>
      <c r="IEM79" s="791"/>
      <c r="IEN79" s="791"/>
      <c r="IEO79" s="791"/>
      <c r="IEP79" s="791"/>
      <c r="IEQ79" s="791"/>
      <c r="IER79" s="740"/>
      <c r="IES79" s="790"/>
      <c r="IET79" s="791"/>
      <c r="IEU79" s="791"/>
      <c r="IEV79" s="791"/>
      <c r="IEW79" s="791"/>
      <c r="IEX79" s="791"/>
      <c r="IEY79" s="740"/>
      <c r="IEZ79" s="790"/>
      <c r="IFA79" s="791"/>
      <c r="IFB79" s="791"/>
      <c r="IFC79" s="791"/>
      <c r="IFD79" s="791"/>
      <c r="IFE79" s="791"/>
      <c r="IFF79" s="740"/>
      <c r="IFG79" s="790"/>
      <c r="IFH79" s="791"/>
      <c r="IFI79" s="791"/>
      <c r="IFJ79" s="791"/>
      <c r="IFK79" s="791"/>
      <c r="IFL79" s="791"/>
      <c r="IFM79" s="740"/>
      <c r="IFN79" s="790"/>
      <c r="IFO79" s="791"/>
      <c r="IFP79" s="791"/>
      <c r="IFQ79" s="791"/>
      <c r="IFR79" s="791"/>
      <c r="IFS79" s="791"/>
      <c r="IFT79" s="740"/>
      <c r="IFU79" s="790"/>
      <c r="IFV79" s="791"/>
      <c r="IFW79" s="791"/>
      <c r="IFX79" s="791"/>
      <c r="IFY79" s="791"/>
      <c r="IFZ79" s="791"/>
      <c r="IGA79" s="740"/>
      <c r="IGB79" s="790"/>
      <c r="IGC79" s="791"/>
      <c r="IGD79" s="791"/>
      <c r="IGE79" s="791"/>
      <c r="IGF79" s="791"/>
      <c r="IGG79" s="791"/>
      <c r="IGH79" s="740"/>
      <c r="IGI79" s="790"/>
      <c r="IGJ79" s="791"/>
      <c r="IGK79" s="791"/>
      <c r="IGL79" s="791"/>
      <c r="IGM79" s="791"/>
      <c r="IGN79" s="791"/>
      <c r="IGO79" s="740"/>
      <c r="IGP79" s="790"/>
      <c r="IGQ79" s="791"/>
      <c r="IGR79" s="791"/>
      <c r="IGS79" s="791"/>
      <c r="IGT79" s="791"/>
      <c r="IGU79" s="791"/>
      <c r="IGV79" s="740"/>
      <c r="IGW79" s="790"/>
      <c r="IGX79" s="791"/>
      <c r="IGY79" s="791"/>
      <c r="IGZ79" s="791"/>
      <c r="IHA79" s="791"/>
      <c r="IHB79" s="791"/>
      <c r="IHC79" s="740"/>
      <c r="IHD79" s="790"/>
      <c r="IHE79" s="791"/>
      <c r="IHF79" s="791"/>
      <c r="IHG79" s="791"/>
      <c r="IHH79" s="791"/>
      <c r="IHI79" s="791"/>
      <c r="IHJ79" s="740"/>
      <c r="IHK79" s="790"/>
      <c r="IHL79" s="791"/>
      <c r="IHM79" s="791"/>
      <c r="IHN79" s="791"/>
      <c r="IHO79" s="791"/>
      <c r="IHP79" s="791"/>
      <c r="IHQ79" s="740"/>
      <c r="IHR79" s="790"/>
      <c r="IHS79" s="791"/>
      <c r="IHT79" s="791"/>
      <c r="IHU79" s="791"/>
      <c r="IHV79" s="791"/>
      <c r="IHW79" s="791"/>
      <c r="IHX79" s="740"/>
      <c r="IHY79" s="790"/>
      <c r="IHZ79" s="791"/>
      <c r="IIA79" s="791"/>
      <c r="IIB79" s="791"/>
      <c r="IIC79" s="791"/>
      <c r="IID79" s="791"/>
      <c r="IIE79" s="740"/>
      <c r="IIF79" s="790"/>
      <c r="IIG79" s="791"/>
      <c r="IIH79" s="791"/>
      <c r="III79" s="791"/>
      <c r="IIJ79" s="791"/>
      <c r="IIK79" s="791"/>
      <c r="IIL79" s="740"/>
      <c r="IIM79" s="790"/>
      <c r="IIN79" s="791"/>
      <c r="IIO79" s="791"/>
      <c r="IIP79" s="791"/>
      <c r="IIQ79" s="791"/>
      <c r="IIR79" s="791"/>
      <c r="IIS79" s="740"/>
      <c r="IIT79" s="790"/>
      <c r="IIU79" s="791"/>
      <c r="IIV79" s="791"/>
      <c r="IIW79" s="791"/>
      <c r="IIX79" s="791"/>
      <c r="IIY79" s="791"/>
      <c r="IIZ79" s="740"/>
      <c r="IJA79" s="790"/>
      <c r="IJB79" s="791"/>
      <c r="IJC79" s="791"/>
      <c r="IJD79" s="791"/>
      <c r="IJE79" s="791"/>
      <c r="IJF79" s="791"/>
      <c r="IJG79" s="740"/>
      <c r="IJH79" s="790"/>
      <c r="IJI79" s="791"/>
      <c r="IJJ79" s="791"/>
      <c r="IJK79" s="791"/>
      <c r="IJL79" s="791"/>
      <c r="IJM79" s="791"/>
      <c r="IJN79" s="740"/>
      <c r="IJO79" s="790"/>
      <c r="IJP79" s="791"/>
      <c r="IJQ79" s="791"/>
      <c r="IJR79" s="791"/>
      <c r="IJS79" s="791"/>
      <c r="IJT79" s="791"/>
      <c r="IJU79" s="740"/>
      <c r="IJV79" s="790"/>
      <c r="IJW79" s="791"/>
      <c r="IJX79" s="791"/>
      <c r="IJY79" s="791"/>
      <c r="IJZ79" s="791"/>
      <c r="IKA79" s="791"/>
      <c r="IKB79" s="740"/>
      <c r="IKC79" s="790"/>
      <c r="IKD79" s="791"/>
      <c r="IKE79" s="791"/>
      <c r="IKF79" s="791"/>
      <c r="IKG79" s="791"/>
      <c r="IKH79" s="791"/>
      <c r="IKI79" s="740"/>
      <c r="IKJ79" s="790"/>
      <c r="IKK79" s="791"/>
      <c r="IKL79" s="791"/>
      <c r="IKM79" s="791"/>
      <c r="IKN79" s="791"/>
      <c r="IKO79" s="791"/>
      <c r="IKP79" s="740"/>
      <c r="IKQ79" s="790"/>
      <c r="IKR79" s="791"/>
      <c r="IKS79" s="791"/>
      <c r="IKT79" s="791"/>
      <c r="IKU79" s="791"/>
      <c r="IKV79" s="791"/>
      <c r="IKW79" s="740"/>
      <c r="IKX79" s="790"/>
      <c r="IKY79" s="791"/>
      <c r="IKZ79" s="791"/>
      <c r="ILA79" s="791"/>
      <c r="ILB79" s="791"/>
      <c r="ILC79" s="791"/>
      <c r="ILD79" s="740"/>
      <c r="ILE79" s="790"/>
      <c r="ILF79" s="791"/>
      <c r="ILG79" s="791"/>
      <c r="ILH79" s="791"/>
      <c r="ILI79" s="791"/>
      <c r="ILJ79" s="791"/>
      <c r="ILK79" s="740"/>
      <c r="ILL79" s="790"/>
      <c r="ILM79" s="791"/>
      <c r="ILN79" s="791"/>
      <c r="ILO79" s="791"/>
      <c r="ILP79" s="791"/>
      <c r="ILQ79" s="791"/>
      <c r="ILR79" s="740"/>
      <c r="ILS79" s="790"/>
      <c r="ILT79" s="791"/>
      <c r="ILU79" s="791"/>
      <c r="ILV79" s="791"/>
      <c r="ILW79" s="791"/>
      <c r="ILX79" s="791"/>
      <c r="ILY79" s="740"/>
      <c r="ILZ79" s="790"/>
      <c r="IMA79" s="791"/>
      <c r="IMB79" s="791"/>
      <c r="IMC79" s="791"/>
      <c r="IMD79" s="791"/>
      <c r="IME79" s="791"/>
      <c r="IMF79" s="740"/>
      <c r="IMG79" s="790"/>
      <c r="IMH79" s="791"/>
      <c r="IMI79" s="791"/>
      <c r="IMJ79" s="791"/>
      <c r="IMK79" s="791"/>
      <c r="IML79" s="791"/>
      <c r="IMM79" s="740"/>
      <c r="IMN79" s="790"/>
      <c r="IMO79" s="791"/>
      <c r="IMP79" s="791"/>
      <c r="IMQ79" s="791"/>
      <c r="IMR79" s="791"/>
      <c r="IMS79" s="791"/>
      <c r="IMT79" s="740"/>
      <c r="IMU79" s="790"/>
      <c r="IMV79" s="791"/>
      <c r="IMW79" s="791"/>
      <c r="IMX79" s="791"/>
      <c r="IMY79" s="791"/>
      <c r="IMZ79" s="791"/>
      <c r="INA79" s="740"/>
      <c r="INB79" s="790"/>
      <c r="INC79" s="791"/>
      <c r="IND79" s="791"/>
      <c r="INE79" s="791"/>
      <c r="INF79" s="791"/>
      <c r="ING79" s="791"/>
      <c r="INH79" s="740"/>
      <c r="INI79" s="790"/>
      <c r="INJ79" s="791"/>
      <c r="INK79" s="791"/>
      <c r="INL79" s="791"/>
      <c r="INM79" s="791"/>
      <c r="INN79" s="791"/>
      <c r="INO79" s="740"/>
      <c r="INP79" s="790"/>
      <c r="INQ79" s="791"/>
      <c r="INR79" s="791"/>
      <c r="INS79" s="791"/>
      <c r="INT79" s="791"/>
      <c r="INU79" s="791"/>
      <c r="INV79" s="740"/>
      <c r="INW79" s="790"/>
      <c r="INX79" s="791"/>
      <c r="INY79" s="791"/>
      <c r="INZ79" s="791"/>
      <c r="IOA79" s="791"/>
      <c r="IOB79" s="791"/>
      <c r="IOC79" s="740"/>
      <c r="IOD79" s="790"/>
      <c r="IOE79" s="791"/>
      <c r="IOF79" s="791"/>
      <c r="IOG79" s="791"/>
      <c r="IOH79" s="791"/>
      <c r="IOI79" s="791"/>
      <c r="IOJ79" s="740"/>
      <c r="IOK79" s="790"/>
      <c r="IOL79" s="791"/>
      <c r="IOM79" s="791"/>
      <c r="ION79" s="791"/>
      <c r="IOO79" s="791"/>
      <c r="IOP79" s="791"/>
      <c r="IOQ79" s="740"/>
      <c r="IOR79" s="790"/>
      <c r="IOS79" s="791"/>
      <c r="IOT79" s="791"/>
      <c r="IOU79" s="791"/>
      <c r="IOV79" s="791"/>
      <c r="IOW79" s="791"/>
      <c r="IOX79" s="740"/>
      <c r="IOY79" s="790"/>
      <c r="IOZ79" s="791"/>
      <c r="IPA79" s="791"/>
      <c r="IPB79" s="791"/>
      <c r="IPC79" s="791"/>
      <c r="IPD79" s="791"/>
      <c r="IPE79" s="740"/>
      <c r="IPF79" s="790"/>
      <c r="IPG79" s="791"/>
      <c r="IPH79" s="791"/>
      <c r="IPI79" s="791"/>
      <c r="IPJ79" s="791"/>
      <c r="IPK79" s="791"/>
      <c r="IPL79" s="740"/>
      <c r="IPM79" s="790"/>
      <c r="IPN79" s="791"/>
      <c r="IPO79" s="791"/>
      <c r="IPP79" s="791"/>
      <c r="IPQ79" s="791"/>
      <c r="IPR79" s="791"/>
      <c r="IPS79" s="740"/>
      <c r="IPT79" s="790"/>
      <c r="IPU79" s="791"/>
      <c r="IPV79" s="791"/>
      <c r="IPW79" s="791"/>
      <c r="IPX79" s="791"/>
      <c r="IPY79" s="791"/>
      <c r="IPZ79" s="740"/>
      <c r="IQA79" s="790"/>
      <c r="IQB79" s="791"/>
      <c r="IQC79" s="791"/>
      <c r="IQD79" s="791"/>
      <c r="IQE79" s="791"/>
      <c r="IQF79" s="791"/>
      <c r="IQG79" s="740"/>
      <c r="IQH79" s="790"/>
      <c r="IQI79" s="791"/>
      <c r="IQJ79" s="791"/>
      <c r="IQK79" s="791"/>
      <c r="IQL79" s="791"/>
      <c r="IQM79" s="791"/>
      <c r="IQN79" s="740"/>
      <c r="IQO79" s="790"/>
      <c r="IQP79" s="791"/>
      <c r="IQQ79" s="791"/>
      <c r="IQR79" s="791"/>
      <c r="IQS79" s="791"/>
      <c r="IQT79" s="791"/>
      <c r="IQU79" s="740"/>
      <c r="IQV79" s="790"/>
      <c r="IQW79" s="791"/>
      <c r="IQX79" s="791"/>
      <c r="IQY79" s="791"/>
      <c r="IQZ79" s="791"/>
      <c r="IRA79" s="791"/>
      <c r="IRB79" s="740"/>
      <c r="IRC79" s="790"/>
      <c r="IRD79" s="791"/>
      <c r="IRE79" s="791"/>
      <c r="IRF79" s="791"/>
      <c r="IRG79" s="791"/>
      <c r="IRH79" s="791"/>
      <c r="IRI79" s="740"/>
      <c r="IRJ79" s="790"/>
      <c r="IRK79" s="791"/>
      <c r="IRL79" s="791"/>
      <c r="IRM79" s="791"/>
      <c r="IRN79" s="791"/>
      <c r="IRO79" s="791"/>
      <c r="IRP79" s="740"/>
      <c r="IRQ79" s="790"/>
      <c r="IRR79" s="791"/>
      <c r="IRS79" s="791"/>
      <c r="IRT79" s="791"/>
      <c r="IRU79" s="791"/>
      <c r="IRV79" s="791"/>
      <c r="IRW79" s="740"/>
      <c r="IRX79" s="790"/>
      <c r="IRY79" s="791"/>
      <c r="IRZ79" s="791"/>
      <c r="ISA79" s="791"/>
      <c r="ISB79" s="791"/>
      <c r="ISC79" s="791"/>
      <c r="ISD79" s="740"/>
      <c r="ISE79" s="790"/>
      <c r="ISF79" s="791"/>
      <c r="ISG79" s="791"/>
      <c r="ISH79" s="791"/>
      <c r="ISI79" s="791"/>
      <c r="ISJ79" s="791"/>
      <c r="ISK79" s="740"/>
      <c r="ISL79" s="790"/>
      <c r="ISM79" s="791"/>
      <c r="ISN79" s="791"/>
      <c r="ISO79" s="791"/>
      <c r="ISP79" s="791"/>
      <c r="ISQ79" s="791"/>
      <c r="ISR79" s="740"/>
      <c r="ISS79" s="790"/>
      <c r="IST79" s="791"/>
      <c r="ISU79" s="791"/>
      <c r="ISV79" s="791"/>
      <c r="ISW79" s="791"/>
      <c r="ISX79" s="791"/>
      <c r="ISY79" s="740"/>
      <c r="ISZ79" s="790"/>
      <c r="ITA79" s="791"/>
      <c r="ITB79" s="791"/>
      <c r="ITC79" s="791"/>
      <c r="ITD79" s="791"/>
      <c r="ITE79" s="791"/>
      <c r="ITF79" s="740"/>
      <c r="ITG79" s="790"/>
      <c r="ITH79" s="791"/>
      <c r="ITI79" s="791"/>
      <c r="ITJ79" s="791"/>
      <c r="ITK79" s="791"/>
      <c r="ITL79" s="791"/>
      <c r="ITM79" s="740"/>
      <c r="ITN79" s="790"/>
      <c r="ITO79" s="791"/>
      <c r="ITP79" s="791"/>
      <c r="ITQ79" s="791"/>
      <c r="ITR79" s="791"/>
      <c r="ITS79" s="791"/>
      <c r="ITT79" s="740"/>
      <c r="ITU79" s="790"/>
      <c r="ITV79" s="791"/>
      <c r="ITW79" s="791"/>
      <c r="ITX79" s="791"/>
      <c r="ITY79" s="791"/>
      <c r="ITZ79" s="791"/>
      <c r="IUA79" s="740"/>
      <c r="IUB79" s="790"/>
      <c r="IUC79" s="791"/>
      <c r="IUD79" s="791"/>
      <c r="IUE79" s="791"/>
      <c r="IUF79" s="791"/>
      <c r="IUG79" s="791"/>
      <c r="IUH79" s="740"/>
      <c r="IUI79" s="790"/>
      <c r="IUJ79" s="791"/>
      <c r="IUK79" s="791"/>
      <c r="IUL79" s="791"/>
      <c r="IUM79" s="791"/>
      <c r="IUN79" s="791"/>
      <c r="IUO79" s="740"/>
      <c r="IUP79" s="790"/>
      <c r="IUQ79" s="791"/>
      <c r="IUR79" s="791"/>
      <c r="IUS79" s="791"/>
      <c r="IUT79" s="791"/>
      <c r="IUU79" s="791"/>
      <c r="IUV79" s="740"/>
      <c r="IUW79" s="790"/>
      <c r="IUX79" s="791"/>
      <c r="IUY79" s="791"/>
      <c r="IUZ79" s="791"/>
      <c r="IVA79" s="791"/>
      <c r="IVB79" s="791"/>
      <c r="IVC79" s="740"/>
      <c r="IVD79" s="790"/>
      <c r="IVE79" s="791"/>
      <c r="IVF79" s="791"/>
      <c r="IVG79" s="791"/>
      <c r="IVH79" s="791"/>
      <c r="IVI79" s="791"/>
      <c r="IVJ79" s="740"/>
      <c r="IVK79" s="790"/>
      <c r="IVL79" s="791"/>
      <c r="IVM79" s="791"/>
      <c r="IVN79" s="791"/>
      <c r="IVO79" s="791"/>
      <c r="IVP79" s="791"/>
      <c r="IVQ79" s="740"/>
      <c r="IVR79" s="790"/>
      <c r="IVS79" s="791"/>
      <c r="IVT79" s="791"/>
      <c r="IVU79" s="791"/>
      <c r="IVV79" s="791"/>
      <c r="IVW79" s="791"/>
      <c r="IVX79" s="740"/>
      <c r="IVY79" s="790"/>
      <c r="IVZ79" s="791"/>
      <c r="IWA79" s="791"/>
      <c r="IWB79" s="791"/>
      <c r="IWC79" s="791"/>
      <c r="IWD79" s="791"/>
      <c r="IWE79" s="740"/>
      <c r="IWF79" s="790"/>
      <c r="IWG79" s="791"/>
      <c r="IWH79" s="791"/>
      <c r="IWI79" s="791"/>
      <c r="IWJ79" s="791"/>
      <c r="IWK79" s="791"/>
      <c r="IWL79" s="740"/>
      <c r="IWM79" s="790"/>
      <c r="IWN79" s="791"/>
      <c r="IWO79" s="791"/>
      <c r="IWP79" s="791"/>
      <c r="IWQ79" s="791"/>
      <c r="IWR79" s="791"/>
      <c r="IWS79" s="740"/>
      <c r="IWT79" s="790"/>
      <c r="IWU79" s="791"/>
      <c r="IWV79" s="791"/>
      <c r="IWW79" s="791"/>
      <c r="IWX79" s="791"/>
      <c r="IWY79" s="791"/>
      <c r="IWZ79" s="740"/>
      <c r="IXA79" s="790"/>
      <c r="IXB79" s="791"/>
      <c r="IXC79" s="791"/>
      <c r="IXD79" s="791"/>
      <c r="IXE79" s="791"/>
      <c r="IXF79" s="791"/>
      <c r="IXG79" s="740"/>
      <c r="IXH79" s="790"/>
      <c r="IXI79" s="791"/>
      <c r="IXJ79" s="791"/>
      <c r="IXK79" s="791"/>
      <c r="IXL79" s="791"/>
      <c r="IXM79" s="791"/>
      <c r="IXN79" s="740"/>
      <c r="IXO79" s="790"/>
      <c r="IXP79" s="791"/>
      <c r="IXQ79" s="791"/>
      <c r="IXR79" s="791"/>
      <c r="IXS79" s="791"/>
      <c r="IXT79" s="791"/>
      <c r="IXU79" s="740"/>
      <c r="IXV79" s="790"/>
      <c r="IXW79" s="791"/>
      <c r="IXX79" s="791"/>
      <c r="IXY79" s="791"/>
      <c r="IXZ79" s="791"/>
      <c r="IYA79" s="791"/>
      <c r="IYB79" s="740"/>
      <c r="IYC79" s="790"/>
      <c r="IYD79" s="791"/>
      <c r="IYE79" s="791"/>
      <c r="IYF79" s="791"/>
      <c r="IYG79" s="791"/>
      <c r="IYH79" s="791"/>
      <c r="IYI79" s="740"/>
      <c r="IYJ79" s="790"/>
      <c r="IYK79" s="791"/>
      <c r="IYL79" s="791"/>
      <c r="IYM79" s="791"/>
      <c r="IYN79" s="791"/>
      <c r="IYO79" s="791"/>
      <c r="IYP79" s="740"/>
      <c r="IYQ79" s="790"/>
      <c r="IYR79" s="791"/>
      <c r="IYS79" s="791"/>
      <c r="IYT79" s="791"/>
      <c r="IYU79" s="791"/>
      <c r="IYV79" s="791"/>
      <c r="IYW79" s="740"/>
      <c r="IYX79" s="790"/>
      <c r="IYY79" s="791"/>
      <c r="IYZ79" s="791"/>
      <c r="IZA79" s="791"/>
      <c r="IZB79" s="791"/>
      <c r="IZC79" s="791"/>
      <c r="IZD79" s="740"/>
      <c r="IZE79" s="790"/>
      <c r="IZF79" s="791"/>
      <c r="IZG79" s="791"/>
      <c r="IZH79" s="791"/>
      <c r="IZI79" s="791"/>
      <c r="IZJ79" s="791"/>
      <c r="IZK79" s="740"/>
      <c r="IZL79" s="790"/>
      <c r="IZM79" s="791"/>
      <c r="IZN79" s="791"/>
      <c r="IZO79" s="791"/>
      <c r="IZP79" s="791"/>
      <c r="IZQ79" s="791"/>
      <c r="IZR79" s="740"/>
      <c r="IZS79" s="790"/>
      <c r="IZT79" s="791"/>
      <c r="IZU79" s="791"/>
      <c r="IZV79" s="791"/>
      <c r="IZW79" s="791"/>
      <c r="IZX79" s="791"/>
      <c r="IZY79" s="740"/>
      <c r="IZZ79" s="790"/>
      <c r="JAA79" s="791"/>
      <c r="JAB79" s="791"/>
      <c r="JAC79" s="791"/>
      <c r="JAD79" s="791"/>
      <c r="JAE79" s="791"/>
      <c r="JAF79" s="740"/>
      <c r="JAG79" s="790"/>
      <c r="JAH79" s="791"/>
      <c r="JAI79" s="791"/>
      <c r="JAJ79" s="791"/>
      <c r="JAK79" s="791"/>
      <c r="JAL79" s="791"/>
      <c r="JAM79" s="740"/>
      <c r="JAN79" s="790"/>
      <c r="JAO79" s="791"/>
      <c r="JAP79" s="791"/>
      <c r="JAQ79" s="791"/>
      <c r="JAR79" s="791"/>
      <c r="JAS79" s="791"/>
      <c r="JAT79" s="740"/>
      <c r="JAU79" s="790"/>
      <c r="JAV79" s="791"/>
      <c r="JAW79" s="791"/>
      <c r="JAX79" s="791"/>
      <c r="JAY79" s="791"/>
      <c r="JAZ79" s="791"/>
      <c r="JBA79" s="740"/>
      <c r="JBB79" s="790"/>
      <c r="JBC79" s="791"/>
      <c r="JBD79" s="791"/>
      <c r="JBE79" s="791"/>
      <c r="JBF79" s="791"/>
      <c r="JBG79" s="791"/>
      <c r="JBH79" s="740"/>
      <c r="JBI79" s="790"/>
      <c r="JBJ79" s="791"/>
      <c r="JBK79" s="791"/>
      <c r="JBL79" s="791"/>
      <c r="JBM79" s="791"/>
      <c r="JBN79" s="791"/>
      <c r="JBO79" s="740"/>
      <c r="JBP79" s="790"/>
      <c r="JBQ79" s="791"/>
      <c r="JBR79" s="791"/>
      <c r="JBS79" s="791"/>
      <c r="JBT79" s="791"/>
      <c r="JBU79" s="791"/>
      <c r="JBV79" s="740"/>
      <c r="JBW79" s="790"/>
      <c r="JBX79" s="791"/>
      <c r="JBY79" s="791"/>
      <c r="JBZ79" s="791"/>
      <c r="JCA79" s="791"/>
      <c r="JCB79" s="791"/>
      <c r="JCC79" s="740"/>
      <c r="JCD79" s="790"/>
      <c r="JCE79" s="791"/>
      <c r="JCF79" s="791"/>
      <c r="JCG79" s="791"/>
      <c r="JCH79" s="791"/>
      <c r="JCI79" s="791"/>
      <c r="JCJ79" s="740"/>
      <c r="JCK79" s="790"/>
      <c r="JCL79" s="791"/>
      <c r="JCM79" s="791"/>
      <c r="JCN79" s="791"/>
      <c r="JCO79" s="791"/>
      <c r="JCP79" s="791"/>
      <c r="JCQ79" s="740"/>
      <c r="JCR79" s="790"/>
      <c r="JCS79" s="791"/>
      <c r="JCT79" s="791"/>
      <c r="JCU79" s="791"/>
      <c r="JCV79" s="791"/>
      <c r="JCW79" s="791"/>
      <c r="JCX79" s="740"/>
      <c r="JCY79" s="790"/>
      <c r="JCZ79" s="791"/>
      <c r="JDA79" s="791"/>
      <c r="JDB79" s="791"/>
      <c r="JDC79" s="791"/>
      <c r="JDD79" s="791"/>
      <c r="JDE79" s="740"/>
      <c r="JDF79" s="790"/>
      <c r="JDG79" s="791"/>
      <c r="JDH79" s="791"/>
      <c r="JDI79" s="791"/>
      <c r="JDJ79" s="791"/>
      <c r="JDK79" s="791"/>
      <c r="JDL79" s="740"/>
      <c r="JDM79" s="790"/>
      <c r="JDN79" s="791"/>
      <c r="JDO79" s="791"/>
      <c r="JDP79" s="791"/>
      <c r="JDQ79" s="791"/>
      <c r="JDR79" s="791"/>
      <c r="JDS79" s="740"/>
      <c r="JDT79" s="790"/>
      <c r="JDU79" s="791"/>
      <c r="JDV79" s="791"/>
      <c r="JDW79" s="791"/>
      <c r="JDX79" s="791"/>
      <c r="JDY79" s="791"/>
      <c r="JDZ79" s="740"/>
      <c r="JEA79" s="790"/>
      <c r="JEB79" s="791"/>
      <c r="JEC79" s="791"/>
      <c r="JED79" s="791"/>
      <c r="JEE79" s="791"/>
      <c r="JEF79" s="791"/>
      <c r="JEG79" s="740"/>
      <c r="JEH79" s="790"/>
      <c r="JEI79" s="791"/>
      <c r="JEJ79" s="791"/>
      <c r="JEK79" s="791"/>
      <c r="JEL79" s="791"/>
      <c r="JEM79" s="791"/>
      <c r="JEN79" s="740"/>
      <c r="JEO79" s="790"/>
      <c r="JEP79" s="791"/>
      <c r="JEQ79" s="791"/>
      <c r="JER79" s="791"/>
      <c r="JES79" s="791"/>
      <c r="JET79" s="791"/>
      <c r="JEU79" s="740"/>
      <c r="JEV79" s="790"/>
      <c r="JEW79" s="791"/>
      <c r="JEX79" s="791"/>
      <c r="JEY79" s="791"/>
      <c r="JEZ79" s="791"/>
      <c r="JFA79" s="791"/>
      <c r="JFB79" s="740"/>
      <c r="JFC79" s="790"/>
      <c r="JFD79" s="791"/>
      <c r="JFE79" s="791"/>
      <c r="JFF79" s="791"/>
      <c r="JFG79" s="791"/>
      <c r="JFH79" s="791"/>
      <c r="JFI79" s="740"/>
      <c r="JFJ79" s="790"/>
      <c r="JFK79" s="791"/>
      <c r="JFL79" s="791"/>
      <c r="JFM79" s="791"/>
      <c r="JFN79" s="791"/>
      <c r="JFO79" s="791"/>
      <c r="JFP79" s="740"/>
      <c r="JFQ79" s="790"/>
      <c r="JFR79" s="791"/>
      <c r="JFS79" s="791"/>
      <c r="JFT79" s="791"/>
      <c r="JFU79" s="791"/>
      <c r="JFV79" s="791"/>
      <c r="JFW79" s="740"/>
      <c r="JFX79" s="790"/>
      <c r="JFY79" s="791"/>
      <c r="JFZ79" s="791"/>
      <c r="JGA79" s="791"/>
      <c r="JGB79" s="791"/>
      <c r="JGC79" s="791"/>
      <c r="JGD79" s="740"/>
      <c r="JGE79" s="790"/>
      <c r="JGF79" s="791"/>
      <c r="JGG79" s="791"/>
      <c r="JGH79" s="791"/>
      <c r="JGI79" s="791"/>
      <c r="JGJ79" s="791"/>
      <c r="JGK79" s="740"/>
      <c r="JGL79" s="790"/>
      <c r="JGM79" s="791"/>
      <c r="JGN79" s="791"/>
      <c r="JGO79" s="791"/>
      <c r="JGP79" s="791"/>
      <c r="JGQ79" s="791"/>
      <c r="JGR79" s="740"/>
      <c r="JGS79" s="790"/>
      <c r="JGT79" s="791"/>
      <c r="JGU79" s="791"/>
      <c r="JGV79" s="791"/>
      <c r="JGW79" s="791"/>
      <c r="JGX79" s="791"/>
      <c r="JGY79" s="740"/>
      <c r="JGZ79" s="790"/>
      <c r="JHA79" s="791"/>
      <c r="JHB79" s="791"/>
      <c r="JHC79" s="791"/>
      <c r="JHD79" s="791"/>
      <c r="JHE79" s="791"/>
      <c r="JHF79" s="740"/>
      <c r="JHG79" s="790"/>
      <c r="JHH79" s="791"/>
      <c r="JHI79" s="791"/>
      <c r="JHJ79" s="791"/>
      <c r="JHK79" s="791"/>
      <c r="JHL79" s="791"/>
      <c r="JHM79" s="740"/>
      <c r="JHN79" s="790"/>
      <c r="JHO79" s="791"/>
      <c r="JHP79" s="791"/>
      <c r="JHQ79" s="791"/>
      <c r="JHR79" s="791"/>
      <c r="JHS79" s="791"/>
      <c r="JHT79" s="740"/>
      <c r="JHU79" s="790"/>
      <c r="JHV79" s="791"/>
      <c r="JHW79" s="791"/>
      <c r="JHX79" s="791"/>
      <c r="JHY79" s="791"/>
      <c r="JHZ79" s="791"/>
      <c r="JIA79" s="740"/>
      <c r="JIB79" s="790"/>
      <c r="JIC79" s="791"/>
      <c r="JID79" s="791"/>
      <c r="JIE79" s="791"/>
      <c r="JIF79" s="791"/>
      <c r="JIG79" s="791"/>
      <c r="JIH79" s="740"/>
      <c r="JII79" s="790"/>
      <c r="JIJ79" s="791"/>
      <c r="JIK79" s="791"/>
      <c r="JIL79" s="791"/>
      <c r="JIM79" s="791"/>
      <c r="JIN79" s="791"/>
      <c r="JIO79" s="740"/>
      <c r="JIP79" s="790"/>
      <c r="JIQ79" s="791"/>
      <c r="JIR79" s="791"/>
      <c r="JIS79" s="791"/>
      <c r="JIT79" s="791"/>
      <c r="JIU79" s="791"/>
      <c r="JIV79" s="740"/>
      <c r="JIW79" s="790"/>
      <c r="JIX79" s="791"/>
      <c r="JIY79" s="791"/>
      <c r="JIZ79" s="791"/>
      <c r="JJA79" s="791"/>
      <c r="JJB79" s="791"/>
      <c r="JJC79" s="740"/>
      <c r="JJD79" s="790"/>
      <c r="JJE79" s="791"/>
      <c r="JJF79" s="791"/>
      <c r="JJG79" s="791"/>
      <c r="JJH79" s="791"/>
      <c r="JJI79" s="791"/>
      <c r="JJJ79" s="740"/>
      <c r="JJK79" s="790"/>
      <c r="JJL79" s="791"/>
      <c r="JJM79" s="791"/>
      <c r="JJN79" s="791"/>
      <c r="JJO79" s="791"/>
      <c r="JJP79" s="791"/>
      <c r="JJQ79" s="740"/>
      <c r="JJR79" s="790"/>
      <c r="JJS79" s="791"/>
      <c r="JJT79" s="791"/>
      <c r="JJU79" s="791"/>
      <c r="JJV79" s="791"/>
      <c r="JJW79" s="791"/>
      <c r="JJX79" s="740"/>
      <c r="JJY79" s="790"/>
      <c r="JJZ79" s="791"/>
      <c r="JKA79" s="791"/>
      <c r="JKB79" s="791"/>
      <c r="JKC79" s="791"/>
      <c r="JKD79" s="791"/>
      <c r="JKE79" s="740"/>
      <c r="JKF79" s="790"/>
      <c r="JKG79" s="791"/>
      <c r="JKH79" s="791"/>
      <c r="JKI79" s="791"/>
      <c r="JKJ79" s="791"/>
      <c r="JKK79" s="791"/>
      <c r="JKL79" s="740"/>
      <c r="JKM79" s="790"/>
      <c r="JKN79" s="791"/>
      <c r="JKO79" s="791"/>
      <c r="JKP79" s="791"/>
      <c r="JKQ79" s="791"/>
      <c r="JKR79" s="791"/>
      <c r="JKS79" s="740"/>
      <c r="JKT79" s="790"/>
      <c r="JKU79" s="791"/>
      <c r="JKV79" s="791"/>
      <c r="JKW79" s="791"/>
      <c r="JKX79" s="791"/>
      <c r="JKY79" s="791"/>
      <c r="JKZ79" s="740"/>
      <c r="JLA79" s="790"/>
      <c r="JLB79" s="791"/>
      <c r="JLC79" s="791"/>
      <c r="JLD79" s="791"/>
      <c r="JLE79" s="791"/>
      <c r="JLF79" s="791"/>
      <c r="JLG79" s="740"/>
      <c r="JLH79" s="790"/>
      <c r="JLI79" s="791"/>
      <c r="JLJ79" s="791"/>
      <c r="JLK79" s="791"/>
      <c r="JLL79" s="791"/>
      <c r="JLM79" s="791"/>
      <c r="JLN79" s="740"/>
      <c r="JLO79" s="790"/>
      <c r="JLP79" s="791"/>
      <c r="JLQ79" s="791"/>
      <c r="JLR79" s="791"/>
      <c r="JLS79" s="791"/>
      <c r="JLT79" s="791"/>
      <c r="JLU79" s="740"/>
      <c r="JLV79" s="790"/>
      <c r="JLW79" s="791"/>
      <c r="JLX79" s="791"/>
      <c r="JLY79" s="791"/>
      <c r="JLZ79" s="791"/>
      <c r="JMA79" s="791"/>
      <c r="JMB79" s="740"/>
      <c r="JMC79" s="790"/>
      <c r="JMD79" s="791"/>
      <c r="JME79" s="791"/>
      <c r="JMF79" s="791"/>
      <c r="JMG79" s="791"/>
      <c r="JMH79" s="791"/>
      <c r="JMI79" s="740"/>
      <c r="JMJ79" s="790"/>
      <c r="JMK79" s="791"/>
      <c r="JML79" s="791"/>
      <c r="JMM79" s="791"/>
      <c r="JMN79" s="791"/>
      <c r="JMO79" s="791"/>
      <c r="JMP79" s="740"/>
      <c r="JMQ79" s="790"/>
      <c r="JMR79" s="791"/>
      <c r="JMS79" s="791"/>
      <c r="JMT79" s="791"/>
      <c r="JMU79" s="791"/>
      <c r="JMV79" s="791"/>
      <c r="JMW79" s="740"/>
      <c r="JMX79" s="790"/>
      <c r="JMY79" s="791"/>
      <c r="JMZ79" s="791"/>
      <c r="JNA79" s="791"/>
      <c r="JNB79" s="791"/>
      <c r="JNC79" s="791"/>
      <c r="JND79" s="740"/>
      <c r="JNE79" s="790"/>
      <c r="JNF79" s="791"/>
      <c r="JNG79" s="791"/>
      <c r="JNH79" s="791"/>
      <c r="JNI79" s="791"/>
      <c r="JNJ79" s="791"/>
      <c r="JNK79" s="740"/>
      <c r="JNL79" s="790"/>
      <c r="JNM79" s="791"/>
      <c r="JNN79" s="791"/>
      <c r="JNO79" s="791"/>
      <c r="JNP79" s="791"/>
      <c r="JNQ79" s="791"/>
      <c r="JNR79" s="740"/>
      <c r="JNS79" s="790"/>
      <c r="JNT79" s="791"/>
      <c r="JNU79" s="791"/>
      <c r="JNV79" s="791"/>
      <c r="JNW79" s="791"/>
      <c r="JNX79" s="791"/>
      <c r="JNY79" s="740"/>
      <c r="JNZ79" s="790"/>
      <c r="JOA79" s="791"/>
      <c r="JOB79" s="791"/>
      <c r="JOC79" s="791"/>
      <c r="JOD79" s="791"/>
      <c r="JOE79" s="791"/>
      <c r="JOF79" s="740"/>
      <c r="JOG79" s="790"/>
      <c r="JOH79" s="791"/>
      <c r="JOI79" s="791"/>
      <c r="JOJ79" s="791"/>
      <c r="JOK79" s="791"/>
      <c r="JOL79" s="791"/>
      <c r="JOM79" s="740"/>
      <c r="JON79" s="790"/>
      <c r="JOO79" s="791"/>
      <c r="JOP79" s="791"/>
      <c r="JOQ79" s="791"/>
      <c r="JOR79" s="791"/>
      <c r="JOS79" s="791"/>
      <c r="JOT79" s="740"/>
      <c r="JOU79" s="790"/>
      <c r="JOV79" s="791"/>
      <c r="JOW79" s="791"/>
      <c r="JOX79" s="791"/>
      <c r="JOY79" s="791"/>
      <c r="JOZ79" s="791"/>
      <c r="JPA79" s="740"/>
      <c r="JPB79" s="790"/>
      <c r="JPC79" s="791"/>
      <c r="JPD79" s="791"/>
      <c r="JPE79" s="791"/>
      <c r="JPF79" s="791"/>
      <c r="JPG79" s="791"/>
      <c r="JPH79" s="740"/>
      <c r="JPI79" s="790"/>
      <c r="JPJ79" s="791"/>
      <c r="JPK79" s="791"/>
      <c r="JPL79" s="791"/>
      <c r="JPM79" s="791"/>
      <c r="JPN79" s="791"/>
      <c r="JPO79" s="740"/>
      <c r="JPP79" s="790"/>
      <c r="JPQ79" s="791"/>
      <c r="JPR79" s="791"/>
      <c r="JPS79" s="791"/>
      <c r="JPT79" s="791"/>
      <c r="JPU79" s="791"/>
      <c r="JPV79" s="740"/>
      <c r="JPW79" s="790"/>
      <c r="JPX79" s="791"/>
      <c r="JPY79" s="791"/>
      <c r="JPZ79" s="791"/>
      <c r="JQA79" s="791"/>
      <c r="JQB79" s="791"/>
      <c r="JQC79" s="740"/>
      <c r="JQD79" s="790"/>
      <c r="JQE79" s="791"/>
      <c r="JQF79" s="791"/>
      <c r="JQG79" s="791"/>
      <c r="JQH79" s="791"/>
      <c r="JQI79" s="791"/>
      <c r="JQJ79" s="740"/>
      <c r="JQK79" s="790"/>
      <c r="JQL79" s="791"/>
      <c r="JQM79" s="791"/>
      <c r="JQN79" s="791"/>
      <c r="JQO79" s="791"/>
      <c r="JQP79" s="791"/>
      <c r="JQQ79" s="740"/>
      <c r="JQR79" s="790"/>
      <c r="JQS79" s="791"/>
      <c r="JQT79" s="791"/>
      <c r="JQU79" s="791"/>
      <c r="JQV79" s="791"/>
      <c r="JQW79" s="791"/>
      <c r="JQX79" s="740"/>
      <c r="JQY79" s="790"/>
      <c r="JQZ79" s="791"/>
      <c r="JRA79" s="791"/>
      <c r="JRB79" s="791"/>
      <c r="JRC79" s="791"/>
      <c r="JRD79" s="791"/>
      <c r="JRE79" s="740"/>
      <c r="JRF79" s="790"/>
      <c r="JRG79" s="791"/>
      <c r="JRH79" s="791"/>
      <c r="JRI79" s="791"/>
      <c r="JRJ79" s="791"/>
      <c r="JRK79" s="791"/>
      <c r="JRL79" s="740"/>
      <c r="JRM79" s="790"/>
      <c r="JRN79" s="791"/>
      <c r="JRO79" s="791"/>
      <c r="JRP79" s="791"/>
      <c r="JRQ79" s="791"/>
      <c r="JRR79" s="791"/>
      <c r="JRS79" s="740"/>
      <c r="JRT79" s="790"/>
      <c r="JRU79" s="791"/>
      <c r="JRV79" s="791"/>
      <c r="JRW79" s="791"/>
      <c r="JRX79" s="791"/>
      <c r="JRY79" s="791"/>
      <c r="JRZ79" s="740"/>
      <c r="JSA79" s="790"/>
      <c r="JSB79" s="791"/>
      <c r="JSC79" s="791"/>
      <c r="JSD79" s="791"/>
      <c r="JSE79" s="791"/>
      <c r="JSF79" s="791"/>
      <c r="JSG79" s="740"/>
      <c r="JSH79" s="790"/>
      <c r="JSI79" s="791"/>
      <c r="JSJ79" s="791"/>
      <c r="JSK79" s="791"/>
      <c r="JSL79" s="791"/>
      <c r="JSM79" s="791"/>
      <c r="JSN79" s="740"/>
      <c r="JSO79" s="790"/>
      <c r="JSP79" s="791"/>
      <c r="JSQ79" s="791"/>
      <c r="JSR79" s="791"/>
      <c r="JSS79" s="791"/>
      <c r="JST79" s="791"/>
      <c r="JSU79" s="740"/>
      <c r="JSV79" s="790"/>
      <c r="JSW79" s="791"/>
      <c r="JSX79" s="791"/>
      <c r="JSY79" s="791"/>
      <c r="JSZ79" s="791"/>
      <c r="JTA79" s="791"/>
      <c r="JTB79" s="740"/>
      <c r="JTC79" s="790"/>
      <c r="JTD79" s="791"/>
      <c r="JTE79" s="791"/>
      <c r="JTF79" s="791"/>
      <c r="JTG79" s="791"/>
      <c r="JTH79" s="791"/>
      <c r="JTI79" s="740"/>
      <c r="JTJ79" s="790"/>
      <c r="JTK79" s="791"/>
      <c r="JTL79" s="791"/>
      <c r="JTM79" s="791"/>
      <c r="JTN79" s="791"/>
      <c r="JTO79" s="791"/>
      <c r="JTP79" s="740"/>
      <c r="JTQ79" s="790"/>
      <c r="JTR79" s="791"/>
      <c r="JTS79" s="791"/>
      <c r="JTT79" s="791"/>
      <c r="JTU79" s="791"/>
      <c r="JTV79" s="791"/>
      <c r="JTW79" s="740"/>
      <c r="JTX79" s="790"/>
      <c r="JTY79" s="791"/>
      <c r="JTZ79" s="791"/>
      <c r="JUA79" s="791"/>
      <c r="JUB79" s="791"/>
      <c r="JUC79" s="791"/>
      <c r="JUD79" s="740"/>
      <c r="JUE79" s="790"/>
      <c r="JUF79" s="791"/>
      <c r="JUG79" s="791"/>
      <c r="JUH79" s="791"/>
      <c r="JUI79" s="791"/>
      <c r="JUJ79" s="791"/>
      <c r="JUK79" s="740"/>
      <c r="JUL79" s="790"/>
      <c r="JUM79" s="791"/>
      <c r="JUN79" s="791"/>
      <c r="JUO79" s="791"/>
      <c r="JUP79" s="791"/>
      <c r="JUQ79" s="791"/>
      <c r="JUR79" s="740"/>
      <c r="JUS79" s="790"/>
      <c r="JUT79" s="791"/>
      <c r="JUU79" s="791"/>
      <c r="JUV79" s="791"/>
      <c r="JUW79" s="791"/>
      <c r="JUX79" s="791"/>
      <c r="JUY79" s="740"/>
      <c r="JUZ79" s="790"/>
      <c r="JVA79" s="791"/>
      <c r="JVB79" s="791"/>
      <c r="JVC79" s="791"/>
      <c r="JVD79" s="791"/>
      <c r="JVE79" s="791"/>
      <c r="JVF79" s="740"/>
      <c r="JVG79" s="790"/>
      <c r="JVH79" s="791"/>
      <c r="JVI79" s="791"/>
      <c r="JVJ79" s="791"/>
      <c r="JVK79" s="791"/>
      <c r="JVL79" s="791"/>
      <c r="JVM79" s="740"/>
      <c r="JVN79" s="790"/>
      <c r="JVO79" s="791"/>
      <c r="JVP79" s="791"/>
      <c r="JVQ79" s="791"/>
      <c r="JVR79" s="791"/>
      <c r="JVS79" s="791"/>
      <c r="JVT79" s="740"/>
      <c r="JVU79" s="790"/>
      <c r="JVV79" s="791"/>
      <c r="JVW79" s="791"/>
      <c r="JVX79" s="791"/>
      <c r="JVY79" s="791"/>
      <c r="JVZ79" s="791"/>
      <c r="JWA79" s="740"/>
      <c r="JWB79" s="790"/>
      <c r="JWC79" s="791"/>
      <c r="JWD79" s="791"/>
      <c r="JWE79" s="791"/>
      <c r="JWF79" s="791"/>
      <c r="JWG79" s="791"/>
      <c r="JWH79" s="740"/>
      <c r="JWI79" s="790"/>
      <c r="JWJ79" s="791"/>
      <c r="JWK79" s="791"/>
      <c r="JWL79" s="791"/>
      <c r="JWM79" s="791"/>
      <c r="JWN79" s="791"/>
      <c r="JWO79" s="740"/>
      <c r="JWP79" s="790"/>
      <c r="JWQ79" s="791"/>
      <c r="JWR79" s="791"/>
      <c r="JWS79" s="791"/>
      <c r="JWT79" s="791"/>
      <c r="JWU79" s="791"/>
      <c r="JWV79" s="740"/>
      <c r="JWW79" s="790"/>
      <c r="JWX79" s="791"/>
      <c r="JWY79" s="791"/>
      <c r="JWZ79" s="791"/>
      <c r="JXA79" s="791"/>
      <c r="JXB79" s="791"/>
      <c r="JXC79" s="740"/>
      <c r="JXD79" s="790"/>
      <c r="JXE79" s="791"/>
      <c r="JXF79" s="791"/>
      <c r="JXG79" s="791"/>
      <c r="JXH79" s="791"/>
      <c r="JXI79" s="791"/>
      <c r="JXJ79" s="740"/>
      <c r="JXK79" s="790"/>
      <c r="JXL79" s="791"/>
      <c r="JXM79" s="791"/>
      <c r="JXN79" s="791"/>
      <c r="JXO79" s="791"/>
      <c r="JXP79" s="791"/>
      <c r="JXQ79" s="740"/>
      <c r="JXR79" s="790"/>
      <c r="JXS79" s="791"/>
      <c r="JXT79" s="791"/>
      <c r="JXU79" s="791"/>
      <c r="JXV79" s="791"/>
      <c r="JXW79" s="791"/>
      <c r="JXX79" s="740"/>
      <c r="JXY79" s="790"/>
      <c r="JXZ79" s="791"/>
      <c r="JYA79" s="791"/>
      <c r="JYB79" s="791"/>
      <c r="JYC79" s="791"/>
      <c r="JYD79" s="791"/>
      <c r="JYE79" s="740"/>
      <c r="JYF79" s="790"/>
      <c r="JYG79" s="791"/>
      <c r="JYH79" s="791"/>
      <c r="JYI79" s="791"/>
      <c r="JYJ79" s="791"/>
      <c r="JYK79" s="791"/>
      <c r="JYL79" s="740"/>
      <c r="JYM79" s="790"/>
      <c r="JYN79" s="791"/>
      <c r="JYO79" s="791"/>
      <c r="JYP79" s="791"/>
      <c r="JYQ79" s="791"/>
      <c r="JYR79" s="791"/>
      <c r="JYS79" s="740"/>
      <c r="JYT79" s="790"/>
      <c r="JYU79" s="791"/>
      <c r="JYV79" s="791"/>
      <c r="JYW79" s="791"/>
      <c r="JYX79" s="791"/>
      <c r="JYY79" s="791"/>
      <c r="JYZ79" s="740"/>
      <c r="JZA79" s="790"/>
      <c r="JZB79" s="791"/>
      <c r="JZC79" s="791"/>
      <c r="JZD79" s="791"/>
      <c r="JZE79" s="791"/>
      <c r="JZF79" s="791"/>
      <c r="JZG79" s="740"/>
      <c r="JZH79" s="790"/>
      <c r="JZI79" s="791"/>
      <c r="JZJ79" s="791"/>
      <c r="JZK79" s="791"/>
      <c r="JZL79" s="791"/>
      <c r="JZM79" s="791"/>
      <c r="JZN79" s="740"/>
      <c r="JZO79" s="790"/>
      <c r="JZP79" s="791"/>
      <c r="JZQ79" s="791"/>
      <c r="JZR79" s="791"/>
      <c r="JZS79" s="791"/>
      <c r="JZT79" s="791"/>
      <c r="JZU79" s="740"/>
      <c r="JZV79" s="790"/>
      <c r="JZW79" s="791"/>
      <c r="JZX79" s="791"/>
      <c r="JZY79" s="791"/>
      <c r="JZZ79" s="791"/>
      <c r="KAA79" s="791"/>
      <c r="KAB79" s="740"/>
      <c r="KAC79" s="790"/>
      <c r="KAD79" s="791"/>
      <c r="KAE79" s="791"/>
      <c r="KAF79" s="791"/>
      <c r="KAG79" s="791"/>
      <c r="KAH79" s="791"/>
      <c r="KAI79" s="740"/>
      <c r="KAJ79" s="790"/>
      <c r="KAK79" s="791"/>
      <c r="KAL79" s="791"/>
      <c r="KAM79" s="791"/>
      <c r="KAN79" s="791"/>
      <c r="KAO79" s="791"/>
      <c r="KAP79" s="740"/>
      <c r="KAQ79" s="790"/>
      <c r="KAR79" s="791"/>
      <c r="KAS79" s="791"/>
      <c r="KAT79" s="791"/>
      <c r="KAU79" s="791"/>
      <c r="KAV79" s="791"/>
      <c r="KAW79" s="740"/>
      <c r="KAX79" s="790"/>
      <c r="KAY79" s="791"/>
      <c r="KAZ79" s="791"/>
      <c r="KBA79" s="791"/>
      <c r="KBB79" s="791"/>
      <c r="KBC79" s="791"/>
      <c r="KBD79" s="740"/>
      <c r="KBE79" s="790"/>
      <c r="KBF79" s="791"/>
      <c r="KBG79" s="791"/>
      <c r="KBH79" s="791"/>
      <c r="KBI79" s="791"/>
      <c r="KBJ79" s="791"/>
      <c r="KBK79" s="740"/>
      <c r="KBL79" s="790"/>
      <c r="KBM79" s="791"/>
      <c r="KBN79" s="791"/>
      <c r="KBO79" s="791"/>
      <c r="KBP79" s="791"/>
      <c r="KBQ79" s="791"/>
      <c r="KBR79" s="740"/>
      <c r="KBS79" s="790"/>
      <c r="KBT79" s="791"/>
      <c r="KBU79" s="791"/>
      <c r="KBV79" s="791"/>
      <c r="KBW79" s="791"/>
      <c r="KBX79" s="791"/>
      <c r="KBY79" s="740"/>
      <c r="KBZ79" s="790"/>
      <c r="KCA79" s="791"/>
      <c r="KCB79" s="791"/>
      <c r="KCC79" s="791"/>
      <c r="KCD79" s="791"/>
      <c r="KCE79" s="791"/>
      <c r="KCF79" s="740"/>
      <c r="KCG79" s="790"/>
      <c r="KCH79" s="791"/>
      <c r="KCI79" s="791"/>
      <c r="KCJ79" s="791"/>
      <c r="KCK79" s="791"/>
      <c r="KCL79" s="791"/>
      <c r="KCM79" s="740"/>
      <c r="KCN79" s="790"/>
      <c r="KCO79" s="791"/>
      <c r="KCP79" s="791"/>
      <c r="KCQ79" s="791"/>
      <c r="KCR79" s="791"/>
      <c r="KCS79" s="791"/>
      <c r="KCT79" s="740"/>
      <c r="KCU79" s="790"/>
      <c r="KCV79" s="791"/>
      <c r="KCW79" s="791"/>
      <c r="KCX79" s="791"/>
      <c r="KCY79" s="791"/>
      <c r="KCZ79" s="791"/>
      <c r="KDA79" s="740"/>
      <c r="KDB79" s="790"/>
      <c r="KDC79" s="791"/>
      <c r="KDD79" s="791"/>
      <c r="KDE79" s="791"/>
      <c r="KDF79" s="791"/>
      <c r="KDG79" s="791"/>
      <c r="KDH79" s="740"/>
      <c r="KDI79" s="790"/>
      <c r="KDJ79" s="791"/>
      <c r="KDK79" s="791"/>
      <c r="KDL79" s="791"/>
      <c r="KDM79" s="791"/>
      <c r="KDN79" s="791"/>
      <c r="KDO79" s="740"/>
      <c r="KDP79" s="790"/>
      <c r="KDQ79" s="791"/>
      <c r="KDR79" s="791"/>
      <c r="KDS79" s="791"/>
      <c r="KDT79" s="791"/>
      <c r="KDU79" s="791"/>
      <c r="KDV79" s="740"/>
      <c r="KDW79" s="790"/>
      <c r="KDX79" s="791"/>
      <c r="KDY79" s="791"/>
      <c r="KDZ79" s="791"/>
      <c r="KEA79" s="791"/>
      <c r="KEB79" s="791"/>
      <c r="KEC79" s="740"/>
      <c r="KED79" s="790"/>
      <c r="KEE79" s="791"/>
      <c r="KEF79" s="791"/>
      <c r="KEG79" s="791"/>
      <c r="KEH79" s="791"/>
      <c r="KEI79" s="791"/>
      <c r="KEJ79" s="740"/>
      <c r="KEK79" s="790"/>
      <c r="KEL79" s="791"/>
      <c r="KEM79" s="791"/>
      <c r="KEN79" s="791"/>
      <c r="KEO79" s="791"/>
      <c r="KEP79" s="791"/>
      <c r="KEQ79" s="740"/>
      <c r="KER79" s="790"/>
      <c r="KES79" s="791"/>
      <c r="KET79" s="791"/>
      <c r="KEU79" s="791"/>
      <c r="KEV79" s="791"/>
      <c r="KEW79" s="791"/>
      <c r="KEX79" s="740"/>
      <c r="KEY79" s="790"/>
      <c r="KEZ79" s="791"/>
      <c r="KFA79" s="791"/>
      <c r="KFB79" s="791"/>
      <c r="KFC79" s="791"/>
      <c r="KFD79" s="791"/>
      <c r="KFE79" s="740"/>
      <c r="KFF79" s="790"/>
      <c r="KFG79" s="791"/>
      <c r="KFH79" s="791"/>
      <c r="KFI79" s="791"/>
      <c r="KFJ79" s="791"/>
      <c r="KFK79" s="791"/>
      <c r="KFL79" s="740"/>
      <c r="KFM79" s="790"/>
      <c r="KFN79" s="791"/>
      <c r="KFO79" s="791"/>
      <c r="KFP79" s="791"/>
      <c r="KFQ79" s="791"/>
      <c r="KFR79" s="791"/>
      <c r="KFS79" s="740"/>
      <c r="KFT79" s="790"/>
      <c r="KFU79" s="791"/>
      <c r="KFV79" s="791"/>
      <c r="KFW79" s="791"/>
      <c r="KFX79" s="791"/>
      <c r="KFY79" s="791"/>
      <c r="KFZ79" s="740"/>
      <c r="KGA79" s="790"/>
      <c r="KGB79" s="791"/>
      <c r="KGC79" s="791"/>
      <c r="KGD79" s="791"/>
      <c r="KGE79" s="791"/>
      <c r="KGF79" s="791"/>
      <c r="KGG79" s="740"/>
      <c r="KGH79" s="790"/>
      <c r="KGI79" s="791"/>
      <c r="KGJ79" s="791"/>
      <c r="KGK79" s="791"/>
      <c r="KGL79" s="791"/>
      <c r="KGM79" s="791"/>
      <c r="KGN79" s="740"/>
      <c r="KGO79" s="790"/>
      <c r="KGP79" s="791"/>
      <c r="KGQ79" s="791"/>
      <c r="KGR79" s="791"/>
      <c r="KGS79" s="791"/>
      <c r="KGT79" s="791"/>
      <c r="KGU79" s="740"/>
      <c r="KGV79" s="790"/>
      <c r="KGW79" s="791"/>
      <c r="KGX79" s="791"/>
      <c r="KGY79" s="791"/>
      <c r="KGZ79" s="791"/>
      <c r="KHA79" s="791"/>
      <c r="KHB79" s="740"/>
      <c r="KHC79" s="790"/>
      <c r="KHD79" s="791"/>
      <c r="KHE79" s="791"/>
      <c r="KHF79" s="791"/>
      <c r="KHG79" s="791"/>
      <c r="KHH79" s="791"/>
      <c r="KHI79" s="740"/>
      <c r="KHJ79" s="790"/>
      <c r="KHK79" s="791"/>
      <c r="KHL79" s="791"/>
      <c r="KHM79" s="791"/>
      <c r="KHN79" s="791"/>
      <c r="KHO79" s="791"/>
      <c r="KHP79" s="740"/>
      <c r="KHQ79" s="790"/>
      <c r="KHR79" s="791"/>
      <c r="KHS79" s="791"/>
      <c r="KHT79" s="791"/>
      <c r="KHU79" s="791"/>
      <c r="KHV79" s="791"/>
      <c r="KHW79" s="740"/>
      <c r="KHX79" s="790"/>
      <c r="KHY79" s="791"/>
      <c r="KHZ79" s="791"/>
      <c r="KIA79" s="791"/>
      <c r="KIB79" s="791"/>
      <c r="KIC79" s="791"/>
      <c r="KID79" s="740"/>
      <c r="KIE79" s="790"/>
      <c r="KIF79" s="791"/>
      <c r="KIG79" s="791"/>
      <c r="KIH79" s="791"/>
      <c r="KII79" s="791"/>
      <c r="KIJ79" s="791"/>
      <c r="KIK79" s="740"/>
      <c r="KIL79" s="790"/>
      <c r="KIM79" s="791"/>
      <c r="KIN79" s="791"/>
      <c r="KIO79" s="791"/>
      <c r="KIP79" s="791"/>
      <c r="KIQ79" s="791"/>
      <c r="KIR79" s="740"/>
      <c r="KIS79" s="790"/>
      <c r="KIT79" s="791"/>
      <c r="KIU79" s="791"/>
      <c r="KIV79" s="791"/>
      <c r="KIW79" s="791"/>
      <c r="KIX79" s="791"/>
      <c r="KIY79" s="740"/>
      <c r="KIZ79" s="790"/>
      <c r="KJA79" s="791"/>
      <c r="KJB79" s="791"/>
      <c r="KJC79" s="791"/>
      <c r="KJD79" s="791"/>
      <c r="KJE79" s="791"/>
      <c r="KJF79" s="740"/>
      <c r="KJG79" s="790"/>
      <c r="KJH79" s="791"/>
      <c r="KJI79" s="791"/>
      <c r="KJJ79" s="791"/>
      <c r="KJK79" s="791"/>
      <c r="KJL79" s="791"/>
      <c r="KJM79" s="740"/>
      <c r="KJN79" s="790"/>
      <c r="KJO79" s="791"/>
      <c r="KJP79" s="791"/>
      <c r="KJQ79" s="791"/>
      <c r="KJR79" s="791"/>
      <c r="KJS79" s="791"/>
      <c r="KJT79" s="740"/>
      <c r="KJU79" s="790"/>
      <c r="KJV79" s="791"/>
      <c r="KJW79" s="791"/>
      <c r="KJX79" s="791"/>
      <c r="KJY79" s="791"/>
      <c r="KJZ79" s="791"/>
      <c r="KKA79" s="740"/>
      <c r="KKB79" s="790"/>
      <c r="KKC79" s="791"/>
      <c r="KKD79" s="791"/>
      <c r="KKE79" s="791"/>
      <c r="KKF79" s="791"/>
      <c r="KKG79" s="791"/>
      <c r="KKH79" s="740"/>
      <c r="KKI79" s="790"/>
      <c r="KKJ79" s="791"/>
      <c r="KKK79" s="791"/>
      <c r="KKL79" s="791"/>
      <c r="KKM79" s="791"/>
      <c r="KKN79" s="791"/>
      <c r="KKO79" s="740"/>
      <c r="KKP79" s="790"/>
      <c r="KKQ79" s="791"/>
      <c r="KKR79" s="791"/>
      <c r="KKS79" s="791"/>
      <c r="KKT79" s="791"/>
      <c r="KKU79" s="791"/>
      <c r="KKV79" s="740"/>
      <c r="KKW79" s="790"/>
      <c r="KKX79" s="791"/>
      <c r="KKY79" s="791"/>
      <c r="KKZ79" s="791"/>
      <c r="KLA79" s="791"/>
      <c r="KLB79" s="791"/>
      <c r="KLC79" s="740"/>
      <c r="KLD79" s="790"/>
      <c r="KLE79" s="791"/>
      <c r="KLF79" s="791"/>
      <c r="KLG79" s="791"/>
      <c r="KLH79" s="791"/>
      <c r="KLI79" s="791"/>
      <c r="KLJ79" s="740"/>
      <c r="KLK79" s="790"/>
      <c r="KLL79" s="791"/>
      <c r="KLM79" s="791"/>
      <c r="KLN79" s="791"/>
      <c r="KLO79" s="791"/>
      <c r="KLP79" s="791"/>
      <c r="KLQ79" s="740"/>
      <c r="KLR79" s="790"/>
      <c r="KLS79" s="791"/>
      <c r="KLT79" s="791"/>
      <c r="KLU79" s="791"/>
      <c r="KLV79" s="791"/>
      <c r="KLW79" s="791"/>
      <c r="KLX79" s="740"/>
      <c r="KLY79" s="790"/>
      <c r="KLZ79" s="791"/>
      <c r="KMA79" s="791"/>
      <c r="KMB79" s="791"/>
      <c r="KMC79" s="791"/>
      <c r="KMD79" s="791"/>
      <c r="KME79" s="740"/>
      <c r="KMF79" s="790"/>
      <c r="KMG79" s="791"/>
      <c r="KMH79" s="791"/>
      <c r="KMI79" s="791"/>
      <c r="KMJ79" s="791"/>
      <c r="KMK79" s="791"/>
      <c r="KML79" s="740"/>
      <c r="KMM79" s="790"/>
      <c r="KMN79" s="791"/>
      <c r="KMO79" s="791"/>
      <c r="KMP79" s="791"/>
      <c r="KMQ79" s="791"/>
      <c r="KMR79" s="791"/>
      <c r="KMS79" s="740"/>
      <c r="KMT79" s="790"/>
      <c r="KMU79" s="791"/>
      <c r="KMV79" s="791"/>
      <c r="KMW79" s="791"/>
      <c r="KMX79" s="791"/>
      <c r="KMY79" s="791"/>
      <c r="KMZ79" s="740"/>
      <c r="KNA79" s="790"/>
      <c r="KNB79" s="791"/>
      <c r="KNC79" s="791"/>
      <c r="KND79" s="791"/>
      <c r="KNE79" s="791"/>
      <c r="KNF79" s="791"/>
      <c r="KNG79" s="740"/>
      <c r="KNH79" s="790"/>
      <c r="KNI79" s="791"/>
      <c r="KNJ79" s="791"/>
      <c r="KNK79" s="791"/>
      <c r="KNL79" s="791"/>
      <c r="KNM79" s="791"/>
      <c r="KNN79" s="740"/>
      <c r="KNO79" s="790"/>
      <c r="KNP79" s="791"/>
      <c r="KNQ79" s="791"/>
      <c r="KNR79" s="791"/>
      <c r="KNS79" s="791"/>
      <c r="KNT79" s="791"/>
      <c r="KNU79" s="740"/>
      <c r="KNV79" s="790"/>
      <c r="KNW79" s="791"/>
      <c r="KNX79" s="791"/>
      <c r="KNY79" s="791"/>
      <c r="KNZ79" s="791"/>
      <c r="KOA79" s="791"/>
      <c r="KOB79" s="740"/>
      <c r="KOC79" s="790"/>
      <c r="KOD79" s="791"/>
      <c r="KOE79" s="791"/>
      <c r="KOF79" s="791"/>
      <c r="KOG79" s="791"/>
      <c r="KOH79" s="791"/>
      <c r="KOI79" s="740"/>
      <c r="KOJ79" s="790"/>
      <c r="KOK79" s="791"/>
      <c r="KOL79" s="791"/>
      <c r="KOM79" s="791"/>
      <c r="KON79" s="791"/>
      <c r="KOO79" s="791"/>
      <c r="KOP79" s="740"/>
      <c r="KOQ79" s="790"/>
      <c r="KOR79" s="791"/>
      <c r="KOS79" s="791"/>
      <c r="KOT79" s="791"/>
      <c r="KOU79" s="791"/>
      <c r="KOV79" s="791"/>
      <c r="KOW79" s="740"/>
      <c r="KOX79" s="790"/>
      <c r="KOY79" s="791"/>
      <c r="KOZ79" s="791"/>
      <c r="KPA79" s="791"/>
      <c r="KPB79" s="791"/>
      <c r="KPC79" s="791"/>
      <c r="KPD79" s="740"/>
      <c r="KPE79" s="790"/>
      <c r="KPF79" s="791"/>
      <c r="KPG79" s="791"/>
      <c r="KPH79" s="791"/>
      <c r="KPI79" s="791"/>
      <c r="KPJ79" s="791"/>
      <c r="KPK79" s="740"/>
      <c r="KPL79" s="790"/>
      <c r="KPM79" s="791"/>
      <c r="KPN79" s="791"/>
      <c r="KPO79" s="791"/>
      <c r="KPP79" s="791"/>
      <c r="KPQ79" s="791"/>
      <c r="KPR79" s="740"/>
      <c r="KPS79" s="790"/>
      <c r="KPT79" s="791"/>
      <c r="KPU79" s="791"/>
      <c r="KPV79" s="791"/>
      <c r="KPW79" s="791"/>
      <c r="KPX79" s="791"/>
      <c r="KPY79" s="740"/>
      <c r="KPZ79" s="790"/>
      <c r="KQA79" s="791"/>
      <c r="KQB79" s="791"/>
      <c r="KQC79" s="791"/>
      <c r="KQD79" s="791"/>
      <c r="KQE79" s="791"/>
      <c r="KQF79" s="740"/>
      <c r="KQG79" s="790"/>
      <c r="KQH79" s="791"/>
      <c r="KQI79" s="791"/>
      <c r="KQJ79" s="791"/>
      <c r="KQK79" s="791"/>
      <c r="KQL79" s="791"/>
      <c r="KQM79" s="740"/>
      <c r="KQN79" s="790"/>
      <c r="KQO79" s="791"/>
      <c r="KQP79" s="791"/>
      <c r="KQQ79" s="791"/>
      <c r="KQR79" s="791"/>
      <c r="KQS79" s="791"/>
      <c r="KQT79" s="740"/>
      <c r="KQU79" s="790"/>
      <c r="KQV79" s="791"/>
      <c r="KQW79" s="791"/>
      <c r="KQX79" s="791"/>
      <c r="KQY79" s="791"/>
      <c r="KQZ79" s="791"/>
      <c r="KRA79" s="740"/>
      <c r="KRB79" s="790"/>
      <c r="KRC79" s="791"/>
      <c r="KRD79" s="791"/>
      <c r="KRE79" s="791"/>
      <c r="KRF79" s="791"/>
      <c r="KRG79" s="791"/>
      <c r="KRH79" s="740"/>
      <c r="KRI79" s="790"/>
      <c r="KRJ79" s="791"/>
      <c r="KRK79" s="791"/>
      <c r="KRL79" s="791"/>
      <c r="KRM79" s="791"/>
      <c r="KRN79" s="791"/>
      <c r="KRO79" s="740"/>
      <c r="KRP79" s="790"/>
      <c r="KRQ79" s="791"/>
      <c r="KRR79" s="791"/>
      <c r="KRS79" s="791"/>
      <c r="KRT79" s="791"/>
      <c r="KRU79" s="791"/>
      <c r="KRV79" s="740"/>
      <c r="KRW79" s="790"/>
      <c r="KRX79" s="791"/>
      <c r="KRY79" s="791"/>
      <c r="KRZ79" s="791"/>
      <c r="KSA79" s="791"/>
      <c r="KSB79" s="791"/>
      <c r="KSC79" s="740"/>
      <c r="KSD79" s="790"/>
      <c r="KSE79" s="791"/>
      <c r="KSF79" s="791"/>
      <c r="KSG79" s="791"/>
      <c r="KSH79" s="791"/>
      <c r="KSI79" s="791"/>
      <c r="KSJ79" s="740"/>
      <c r="KSK79" s="790"/>
      <c r="KSL79" s="791"/>
      <c r="KSM79" s="791"/>
      <c r="KSN79" s="791"/>
      <c r="KSO79" s="791"/>
      <c r="KSP79" s="791"/>
      <c r="KSQ79" s="740"/>
      <c r="KSR79" s="790"/>
      <c r="KSS79" s="791"/>
      <c r="KST79" s="791"/>
      <c r="KSU79" s="791"/>
      <c r="KSV79" s="791"/>
      <c r="KSW79" s="791"/>
      <c r="KSX79" s="740"/>
      <c r="KSY79" s="790"/>
      <c r="KSZ79" s="791"/>
      <c r="KTA79" s="791"/>
      <c r="KTB79" s="791"/>
      <c r="KTC79" s="791"/>
      <c r="KTD79" s="791"/>
      <c r="KTE79" s="740"/>
      <c r="KTF79" s="790"/>
      <c r="KTG79" s="791"/>
      <c r="KTH79" s="791"/>
      <c r="KTI79" s="791"/>
      <c r="KTJ79" s="791"/>
      <c r="KTK79" s="791"/>
      <c r="KTL79" s="740"/>
      <c r="KTM79" s="790"/>
      <c r="KTN79" s="791"/>
      <c r="KTO79" s="791"/>
      <c r="KTP79" s="791"/>
      <c r="KTQ79" s="791"/>
      <c r="KTR79" s="791"/>
      <c r="KTS79" s="740"/>
      <c r="KTT79" s="790"/>
      <c r="KTU79" s="791"/>
      <c r="KTV79" s="791"/>
      <c r="KTW79" s="791"/>
      <c r="KTX79" s="791"/>
      <c r="KTY79" s="791"/>
      <c r="KTZ79" s="740"/>
      <c r="KUA79" s="790"/>
      <c r="KUB79" s="791"/>
      <c r="KUC79" s="791"/>
      <c r="KUD79" s="791"/>
      <c r="KUE79" s="791"/>
      <c r="KUF79" s="791"/>
      <c r="KUG79" s="740"/>
      <c r="KUH79" s="790"/>
      <c r="KUI79" s="791"/>
      <c r="KUJ79" s="791"/>
      <c r="KUK79" s="791"/>
      <c r="KUL79" s="791"/>
      <c r="KUM79" s="791"/>
      <c r="KUN79" s="740"/>
      <c r="KUO79" s="790"/>
      <c r="KUP79" s="791"/>
      <c r="KUQ79" s="791"/>
      <c r="KUR79" s="791"/>
      <c r="KUS79" s="791"/>
      <c r="KUT79" s="791"/>
      <c r="KUU79" s="740"/>
      <c r="KUV79" s="790"/>
      <c r="KUW79" s="791"/>
      <c r="KUX79" s="791"/>
      <c r="KUY79" s="791"/>
      <c r="KUZ79" s="791"/>
      <c r="KVA79" s="791"/>
      <c r="KVB79" s="740"/>
      <c r="KVC79" s="790"/>
      <c r="KVD79" s="791"/>
      <c r="KVE79" s="791"/>
      <c r="KVF79" s="791"/>
      <c r="KVG79" s="791"/>
      <c r="KVH79" s="791"/>
      <c r="KVI79" s="740"/>
      <c r="KVJ79" s="790"/>
      <c r="KVK79" s="791"/>
      <c r="KVL79" s="791"/>
      <c r="KVM79" s="791"/>
      <c r="KVN79" s="791"/>
      <c r="KVO79" s="791"/>
      <c r="KVP79" s="740"/>
      <c r="KVQ79" s="790"/>
      <c r="KVR79" s="791"/>
      <c r="KVS79" s="791"/>
      <c r="KVT79" s="791"/>
      <c r="KVU79" s="791"/>
      <c r="KVV79" s="791"/>
      <c r="KVW79" s="740"/>
      <c r="KVX79" s="790"/>
      <c r="KVY79" s="791"/>
      <c r="KVZ79" s="791"/>
      <c r="KWA79" s="791"/>
      <c r="KWB79" s="791"/>
      <c r="KWC79" s="791"/>
      <c r="KWD79" s="740"/>
      <c r="KWE79" s="790"/>
      <c r="KWF79" s="791"/>
      <c r="KWG79" s="791"/>
      <c r="KWH79" s="791"/>
      <c r="KWI79" s="791"/>
      <c r="KWJ79" s="791"/>
      <c r="KWK79" s="740"/>
      <c r="KWL79" s="790"/>
      <c r="KWM79" s="791"/>
      <c r="KWN79" s="791"/>
      <c r="KWO79" s="791"/>
      <c r="KWP79" s="791"/>
      <c r="KWQ79" s="791"/>
      <c r="KWR79" s="740"/>
      <c r="KWS79" s="790"/>
      <c r="KWT79" s="791"/>
      <c r="KWU79" s="791"/>
      <c r="KWV79" s="791"/>
      <c r="KWW79" s="791"/>
      <c r="KWX79" s="791"/>
      <c r="KWY79" s="740"/>
      <c r="KWZ79" s="790"/>
      <c r="KXA79" s="791"/>
      <c r="KXB79" s="791"/>
      <c r="KXC79" s="791"/>
      <c r="KXD79" s="791"/>
      <c r="KXE79" s="791"/>
      <c r="KXF79" s="740"/>
      <c r="KXG79" s="790"/>
      <c r="KXH79" s="791"/>
      <c r="KXI79" s="791"/>
      <c r="KXJ79" s="791"/>
      <c r="KXK79" s="791"/>
      <c r="KXL79" s="791"/>
      <c r="KXM79" s="740"/>
      <c r="KXN79" s="790"/>
      <c r="KXO79" s="791"/>
      <c r="KXP79" s="791"/>
      <c r="KXQ79" s="791"/>
      <c r="KXR79" s="791"/>
      <c r="KXS79" s="791"/>
      <c r="KXT79" s="740"/>
      <c r="KXU79" s="790"/>
      <c r="KXV79" s="791"/>
      <c r="KXW79" s="791"/>
      <c r="KXX79" s="791"/>
      <c r="KXY79" s="791"/>
      <c r="KXZ79" s="791"/>
      <c r="KYA79" s="740"/>
      <c r="KYB79" s="790"/>
      <c r="KYC79" s="791"/>
      <c r="KYD79" s="791"/>
      <c r="KYE79" s="791"/>
      <c r="KYF79" s="791"/>
      <c r="KYG79" s="791"/>
      <c r="KYH79" s="740"/>
      <c r="KYI79" s="790"/>
      <c r="KYJ79" s="791"/>
      <c r="KYK79" s="791"/>
      <c r="KYL79" s="791"/>
      <c r="KYM79" s="791"/>
      <c r="KYN79" s="791"/>
      <c r="KYO79" s="740"/>
      <c r="KYP79" s="790"/>
      <c r="KYQ79" s="791"/>
      <c r="KYR79" s="791"/>
      <c r="KYS79" s="791"/>
      <c r="KYT79" s="791"/>
      <c r="KYU79" s="791"/>
      <c r="KYV79" s="740"/>
      <c r="KYW79" s="790"/>
      <c r="KYX79" s="791"/>
      <c r="KYY79" s="791"/>
      <c r="KYZ79" s="791"/>
      <c r="KZA79" s="791"/>
      <c r="KZB79" s="791"/>
      <c r="KZC79" s="740"/>
      <c r="KZD79" s="790"/>
      <c r="KZE79" s="791"/>
      <c r="KZF79" s="791"/>
      <c r="KZG79" s="791"/>
      <c r="KZH79" s="791"/>
      <c r="KZI79" s="791"/>
      <c r="KZJ79" s="740"/>
      <c r="KZK79" s="790"/>
      <c r="KZL79" s="791"/>
      <c r="KZM79" s="791"/>
      <c r="KZN79" s="791"/>
      <c r="KZO79" s="791"/>
      <c r="KZP79" s="791"/>
      <c r="KZQ79" s="740"/>
      <c r="KZR79" s="790"/>
      <c r="KZS79" s="791"/>
      <c r="KZT79" s="791"/>
      <c r="KZU79" s="791"/>
      <c r="KZV79" s="791"/>
      <c r="KZW79" s="791"/>
      <c r="KZX79" s="740"/>
      <c r="KZY79" s="790"/>
      <c r="KZZ79" s="791"/>
      <c r="LAA79" s="791"/>
      <c r="LAB79" s="791"/>
      <c r="LAC79" s="791"/>
      <c r="LAD79" s="791"/>
      <c r="LAE79" s="740"/>
      <c r="LAF79" s="790"/>
      <c r="LAG79" s="791"/>
      <c r="LAH79" s="791"/>
      <c r="LAI79" s="791"/>
      <c r="LAJ79" s="791"/>
      <c r="LAK79" s="791"/>
      <c r="LAL79" s="740"/>
      <c r="LAM79" s="790"/>
      <c r="LAN79" s="791"/>
      <c r="LAO79" s="791"/>
      <c r="LAP79" s="791"/>
      <c r="LAQ79" s="791"/>
      <c r="LAR79" s="791"/>
      <c r="LAS79" s="740"/>
      <c r="LAT79" s="790"/>
      <c r="LAU79" s="791"/>
      <c r="LAV79" s="791"/>
      <c r="LAW79" s="791"/>
      <c r="LAX79" s="791"/>
      <c r="LAY79" s="791"/>
      <c r="LAZ79" s="740"/>
      <c r="LBA79" s="790"/>
      <c r="LBB79" s="791"/>
      <c r="LBC79" s="791"/>
      <c r="LBD79" s="791"/>
      <c r="LBE79" s="791"/>
      <c r="LBF79" s="791"/>
      <c r="LBG79" s="740"/>
      <c r="LBH79" s="790"/>
      <c r="LBI79" s="791"/>
      <c r="LBJ79" s="791"/>
      <c r="LBK79" s="791"/>
      <c r="LBL79" s="791"/>
      <c r="LBM79" s="791"/>
      <c r="LBN79" s="740"/>
      <c r="LBO79" s="790"/>
      <c r="LBP79" s="791"/>
      <c r="LBQ79" s="791"/>
      <c r="LBR79" s="791"/>
      <c r="LBS79" s="791"/>
      <c r="LBT79" s="791"/>
      <c r="LBU79" s="740"/>
      <c r="LBV79" s="790"/>
      <c r="LBW79" s="791"/>
      <c r="LBX79" s="791"/>
      <c r="LBY79" s="791"/>
      <c r="LBZ79" s="791"/>
      <c r="LCA79" s="791"/>
      <c r="LCB79" s="740"/>
      <c r="LCC79" s="790"/>
      <c r="LCD79" s="791"/>
      <c r="LCE79" s="791"/>
      <c r="LCF79" s="791"/>
      <c r="LCG79" s="791"/>
      <c r="LCH79" s="791"/>
      <c r="LCI79" s="740"/>
      <c r="LCJ79" s="790"/>
      <c r="LCK79" s="791"/>
      <c r="LCL79" s="791"/>
      <c r="LCM79" s="791"/>
      <c r="LCN79" s="791"/>
      <c r="LCO79" s="791"/>
      <c r="LCP79" s="740"/>
      <c r="LCQ79" s="790"/>
      <c r="LCR79" s="791"/>
      <c r="LCS79" s="791"/>
      <c r="LCT79" s="791"/>
      <c r="LCU79" s="791"/>
      <c r="LCV79" s="791"/>
      <c r="LCW79" s="740"/>
      <c r="LCX79" s="790"/>
      <c r="LCY79" s="791"/>
      <c r="LCZ79" s="791"/>
      <c r="LDA79" s="791"/>
      <c r="LDB79" s="791"/>
      <c r="LDC79" s="791"/>
      <c r="LDD79" s="740"/>
      <c r="LDE79" s="790"/>
      <c r="LDF79" s="791"/>
      <c r="LDG79" s="791"/>
      <c r="LDH79" s="791"/>
      <c r="LDI79" s="791"/>
      <c r="LDJ79" s="791"/>
      <c r="LDK79" s="740"/>
      <c r="LDL79" s="790"/>
      <c r="LDM79" s="791"/>
      <c r="LDN79" s="791"/>
      <c r="LDO79" s="791"/>
      <c r="LDP79" s="791"/>
      <c r="LDQ79" s="791"/>
      <c r="LDR79" s="740"/>
      <c r="LDS79" s="790"/>
      <c r="LDT79" s="791"/>
      <c r="LDU79" s="791"/>
      <c r="LDV79" s="791"/>
      <c r="LDW79" s="791"/>
      <c r="LDX79" s="791"/>
      <c r="LDY79" s="740"/>
      <c r="LDZ79" s="790"/>
      <c r="LEA79" s="791"/>
      <c r="LEB79" s="791"/>
      <c r="LEC79" s="791"/>
      <c r="LED79" s="791"/>
      <c r="LEE79" s="791"/>
      <c r="LEF79" s="740"/>
      <c r="LEG79" s="790"/>
      <c r="LEH79" s="791"/>
      <c r="LEI79" s="791"/>
      <c r="LEJ79" s="791"/>
      <c r="LEK79" s="791"/>
      <c r="LEL79" s="791"/>
      <c r="LEM79" s="740"/>
      <c r="LEN79" s="790"/>
      <c r="LEO79" s="791"/>
      <c r="LEP79" s="791"/>
      <c r="LEQ79" s="791"/>
      <c r="LER79" s="791"/>
      <c r="LES79" s="791"/>
      <c r="LET79" s="740"/>
      <c r="LEU79" s="790"/>
      <c r="LEV79" s="791"/>
      <c r="LEW79" s="791"/>
      <c r="LEX79" s="791"/>
      <c r="LEY79" s="791"/>
      <c r="LEZ79" s="791"/>
      <c r="LFA79" s="740"/>
      <c r="LFB79" s="790"/>
      <c r="LFC79" s="791"/>
      <c r="LFD79" s="791"/>
      <c r="LFE79" s="791"/>
      <c r="LFF79" s="791"/>
      <c r="LFG79" s="791"/>
      <c r="LFH79" s="740"/>
      <c r="LFI79" s="790"/>
      <c r="LFJ79" s="791"/>
      <c r="LFK79" s="791"/>
      <c r="LFL79" s="791"/>
      <c r="LFM79" s="791"/>
      <c r="LFN79" s="791"/>
      <c r="LFO79" s="740"/>
      <c r="LFP79" s="790"/>
      <c r="LFQ79" s="791"/>
      <c r="LFR79" s="791"/>
      <c r="LFS79" s="791"/>
      <c r="LFT79" s="791"/>
      <c r="LFU79" s="791"/>
      <c r="LFV79" s="740"/>
      <c r="LFW79" s="790"/>
      <c r="LFX79" s="791"/>
      <c r="LFY79" s="791"/>
      <c r="LFZ79" s="791"/>
      <c r="LGA79" s="791"/>
      <c r="LGB79" s="791"/>
      <c r="LGC79" s="740"/>
      <c r="LGD79" s="790"/>
      <c r="LGE79" s="791"/>
      <c r="LGF79" s="791"/>
      <c r="LGG79" s="791"/>
      <c r="LGH79" s="791"/>
      <c r="LGI79" s="791"/>
      <c r="LGJ79" s="740"/>
      <c r="LGK79" s="790"/>
      <c r="LGL79" s="791"/>
      <c r="LGM79" s="791"/>
      <c r="LGN79" s="791"/>
      <c r="LGO79" s="791"/>
      <c r="LGP79" s="791"/>
      <c r="LGQ79" s="740"/>
      <c r="LGR79" s="790"/>
      <c r="LGS79" s="791"/>
      <c r="LGT79" s="791"/>
      <c r="LGU79" s="791"/>
      <c r="LGV79" s="791"/>
      <c r="LGW79" s="791"/>
      <c r="LGX79" s="740"/>
      <c r="LGY79" s="790"/>
      <c r="LGZ79" s="791"/>
      <c r="LHA79" s="791"/>
      <c r="LHB79" s="791"/>
      <c r="LHC79" s="791"/>
      <c r="LHD79" s="791"/>
      <c r="LHE79" s="740"/>
      <c r="LHF79" s="790"/>
      <c r="LHG79" s="791"/>
      <c r="LHH79" s="791"/>
      <c r="LHI79" s="791"/>
      <c r="LHJ79" s="791"/>
      <c r="LHK79" s="791"/>
      <c r="LHL79" s="740"/>
      <c r="LHM79" s="790"/>
      <c r="LHN79" s="791"/>
      <c r="LHO79" s="791"/>
      <c r="LHP79" s="791"/>
      <c r="LHQ79" s="791"/>
      <c r="LHR79" s="791"/>
      <c r="LHS79" s="740"/>
      <c r="LHT79" s="790"/>
      <c r="LHU79" s="791"/>
      <c r="LHV79" s="791"/>
      <c r="LHW79" s="791"/>
      <c r="LHX79" s="791"/>
      <c r="LHY79" s="791"/>
      <c r="LHZ79" s="740"/>
      <c r="LIA79" s="790"/>
      <c r="LIB79" s="791"/>
      <c r="LIC79" s="791"/>
      <c r="LID79" s="791"/>
      <c r="LIE79" s="791"/>
      <c r="LIF79" s="791"/>
      <c r="LIG79" s="740"/>
      <c r="LIH79" s="790"/>
      <c r="LII79" s="791"/>
      <c r="LIJ79" s="791"/>
      <c r="LIK79" s="791"/>
      <c r="LIL79" s="791"/>
      <c r="LIM79" s="791"/>
      <c r="LIN79" s="740"/>
      <c r="LIO79" s="790"/>
      <c r="LIP79" s="791"/>
      <c r="LIQ79" s="791"/>
      <c r="LIR79" s="791"/>
      <c r="LIS79" s="791"/>
      <c r="LIT79" s="791"/>
      <c r="LIU79" s="740"/>
      <c r="LIV79" s="790"/>
      <c r="LIW79" s="791"/>
      <c r="LIX79" s="791"/>
      <c r="LIY79" s="791"/>
      <c r="LIZ79" s="791"/>
      <c r="LJA79" s="791"/>
      <c r="LJB79" s="740"/>
      <c r="LJC79" s="790"/>
      <c r="LJD79" s="791"/>
      <c r="LJE79" s="791"/>
      <c r="LJF79" s="791"/>
      <c r="LJG79" s="791"/>
      <c r="LJH79" s="791"/>
      <c r="LJI79" s="740"/>
      <c r="LJJ79" s="790"/>
      <c r="LJK79" s="791"/>
      <c r="LJL79" s="791"/>
      <c r="LJM79" s="791"/>
      <c r="LJN79" s="791"/>
      <c r="LJO79" s="791"/>
      <c r="LJP79" s="740"/>
      <c r="LJQ79" s="790"/>
      <c r="LJR79" s="791"/>
      <c r="LJS79" s="791"/>
      <c r="LJT79" s="791"/>
      <c r="LJU79" s="791"/>
      <c r="LJV79" s="791"/>
      <c r="LJW79" s="740"/>
      <c r="LJX79" s="790"/>
      <c r="LJY79" s="791"/>
      <c r="LJZ79" s="791"/>
      <c r="LKA79" s="791"/>
      <c r="LKB79" s="791"/>
      <c r="LKC79" s="791"/>
      <c r="LKD79" s="740"/>
      <c r="LKE79" s="790"/>
      <c r="LKF79" s="791"/>
      <c r="LKG79" s="791"/>
      <c r="LKH79" s="791"/>
      <c r="LKI79" s="791"/>
      <c r="LKJ79" s="791"/>
      <c r="LKK79" s="740"/>
      <c r="LKL79" s="790"/>
      <c r="LKM79" s="791"/>
      <c r="LKN79" s="791"/>
      <c r="LKO79" s="791"/>
      <c r="LKP79" s="791"/>
      <c r="LKQ79" s="791"/>
      <c r="LKR79" s="740"/>
      <c r="LKS79" s="790"/>
      <c r="LKT79" s="791"/>
      <c r="LKU79" s="791"/>
      <c r="LKV79" s="791"/>
      <c r="LKW79" s="791"/>
      <c r="LKX79" s="791"/>
      <c r="LKY79" s="740"/>
      <c r="LKZ79" s="790"/>
      <c r="LLA79" s="791"/>
      <c r="LLB79" s="791"/>
      <c r="LLC79" s="791"/>
      <c r="LLD79" s="791"/>
      <c r="LLE79" s="791"/>
      <c r="LLF79" s="740"/>
      <c r="LLG79" s="790"/>
      <c r="LLH79" s="791"/>
      <c r="LLI79" s="791"/>
      <c r="LLJ79" s="791"/>
      <c r="LLK79" s="791"/>
      <c r="LLL79" s="791"/>
      <c r="LLM79" s="740"/>
      <c r="LLN79" s="790"/>
      <c r="LLO79" s="791"/>
      <c r="LLP79" s="791"/>
      <c r="LLQ79" s="791"/>
      <c r="LLR79" s="791"/>
      <c r="LLS79" s="791"/>
      <c r="LLT79" s="740"/>
      <c r="LLU79" s="790"/>
      <c r="LLV79" s="791"/>
      <c r="LLW79" s="791"/>
      <c r="LLX79" s="791"/>
      <c r="LLY79" s="791"/>
      <c r="LLZ79" s="791"/>
      <c r="LMA79" s="740"/>
      <c r="LMB79" s="790"/>
      <c r="LMC79" s="791"/>
      <c r="LMD79" s="791"/>
      <c r="LME79" s="791"/>
      <c r="LMF79" s="791"/>
      <c r="LMG79" s="791"/>
      <c r="LMH79" s="740"/>
      <c r="LMI79" s="790"/>
      <c r="LMJ79" s="791"/>
      <c r="LMK79" s="791"/>
      <c r="LML79" s="791"/>
      <c r="LMM79" s="791"/>
      <c r="LMN79" s="791"/>
      <c r="LMO79" s="740"/>
      <c r="LMP79" s="790"/>
      <c r="LMQ79" s="791"/>
      <c r="LMR79" s="791"/>
      <c r="LMS79" s="791"/>
      <c r="LMT79" s="791"/>
      <c r="LMU79" s="791"/>
      <c r="LMV79" s="740"/>
      <c r="LMW79" s="790"/>
      <c r="LMX79" s="791"/>
      <c r="LMY79" s="791"/>
      <c r="LMZ79" s="791"/>
      <c r="LNA79" s="791"/>
      <c r="LNB79" s="791"/>
      <c r="LNC79" s="740"/>
      <c r="LND79" s="790"/>
      <c r="LNE79" s="791"/>
      <c r="LNF79" s="791"/>
      <c r="LNG79" s="791"/>
      <c r="LNH79" s="791"/>
      <c r="LNI79" s="791"/>
      <c r="LNJ79" s="740"/>
      <c r="LNK79" s="790"/>
      <c r="LNL79" s="791"/>
      <c r="LNM79" s="791"/>
      <c r="LNN79" s="791"/>
      <c r="LNO79" s="791"/>
      <c r="LNP79" s="791"/>
      <c r="LNQ79" s="740"/>
      <c r="LNR79" s="790"/>
      <c r="LNS79" s="791"/>
      <c r="LNT79" s="791"/>
      <c r="LNU79" s="791"/>
      <c r="LNV79" s="791"/>
      <c r="LNW79" s="791"/>
      <c r="LNX79" s="740"/>
      <c r="LNY79" s="790"/>
      <c r="LNZ79" s="791"/>
      <c r="LOA79" s="791"/>
      <c r="LOB79" s="791"/>
      <c r="LOC79" s="791"/>
      <c r="LOD79" s="791"/>
      <c r="LOE79" s="740"/>
      <c r="LOF79" s="790"/>
      <c r="LOG79" s="791"/>
      <c r="LOH79" s="791"/>
      <c r="LOI79" s="791"/>
      <c r="LOJ79" s="791"/>
      <c r="LOK79" s="791"/>
      <c r="LOL79" s="740"/>
      <c r="LOM79" s="790"/>
      <c r="LON79" s="791"/>
      <c r="LOO79" s="791"/>
      <c r="LOP79" s="791"/>
      <c r="LOQ79" s="791"/>
      <c r="LOR79" s="791"/>
      <c r="LOS79" s="740"/>
      <c r="LOT79" s="790"/>
      <c r="LOU79" s="791"/>
      <c r="LOV79" s="791"/>
      <c r="LOW79" s="791"/>
      <c r="LOX79" s="791"/>
      <c r="LOY79" s="791"/>
      <c r="LOZ79" s="740"/>
      <c r="LPA79" s="790"/>
      <c r="LPB79" s="791"/>
      <c r="LPC79" s="791"/>
      <c r="LPD79" s="791"/>
      <c r="LPE79" s="791"/>
      <c r="LPF79" s="791"/>
      <c r="LPG79" s="740"/>
      <c r="LPH79" s="790"/>
      <c r="LPI79" s="791"/>
      <c r="LPJ79" s="791"/>
      <c r="LPK79" s="791"/>
      <c r="LPL79" s="791"/>
      <c r="LPM79" s="791"/>
      <c r="LPN79" s="740"/>
      <c r="LPO79" s="790"/>
      <c r="LPP79" s="791"/>
      <c r="LPQ79" s="791"/>
      <c r="LPR79" s="791"/>
      <c r="LPS79" s="791"/>
      <c r="LPT79" s="791"/>
      <c r="LPU79" s="740"/>
      <c r="LPV79" s="790"/>
      <c r="LPW79" s="791"/>
      <c r="LPX79" s="791"/>
      <c r="LPY79" s="791"/>
      <c r="LPZ79" s="791"/>
      <c r="LQA79" s="791"/>
      <c r="LQB79" s="740"/>
      <c r="LQC79" s="790"/>
      <c r="LQD79" s="791"/>
      <c r="LQE79" s="791"/>
      <c r="LQF79" s="791"/>
      <c r="LQG79" s="791"/>
      <c r="LQH79" s="791"/>
      <c r="LQI79" s="740"/>
      <c r="LQJ79" s="790"/>
      <c r="LQK79" s="791"/>
      <c r="LQL79" s="791"/>
      <c r="LQM79" s="791"/>
      <c r="LQN79" s="791"/>
      <c r="LQO79" s="791"/>
      <c r="LQP79" s="740"/>
      <c r="LQQ79" s="790"/>
      <c r="LQR79" s="791"/>
      <c r="LQS79" s="791"/>
      <c r="LQT79" s="791"/>
      <c r="LQU79" s="791"/>
      <c r="LQV79" s="791"/>
      <c r="LQW79" s="740"/>
      <c r="LQX79" s="790"/>
      <c r="LQY79" s="791"/>
      <c r="LQZ79" s="791"/>
      <c r="LRA79" s="791"/>
      <c r="LRB79" s="791"/>
      <c r="LRC79" s="791"/>
      <c r="LRD79" s="740"/>
      <c r="LRE79" s="790"/>
      <c r="LRF79" s="791"/>
      <c r="LRG79" s="791"/>
      <c r="LRH79" s="791"/>
      <c r="LRI79" s="791"/>
      <c r="LRJ79" s="791"/>
      <c r="LRK79" s="740"/>
      <c r="LRL79" s="790"/>
      <c r="LRM79" s="791"/>
      <c r="LRN79" s="791"/>
      <c r="LRO79" s="791"/>
      <c r="LRP79" s="791"/>
      <c r="LRQ79" s="791"/>
      <c r="LRR79" s="740"/>
      <c r="LRS79" s="790"/>
      <c r="LRT79" s="791"/>
      <c r="LRU79" s="791"/>
      <c r="LRV79" s="791"/>
      <c r="LRW79" s="791"/>
      <c r="LRX79" s="791"/>
      <c r="LRY79" s="740"/>
      <c r="LRZ79" s="790"/>
      <c r="LSA79" s="791"/>
      <c r="LSB79" s="791"/>
      <c r="LSC79" s="791"/>
      <c r="LSD79" s="791"/>
      <c r="LSE79" s="791"/>
      <c r="LSF79" s="740"/>
      <c r="LSG79" s="790"/>
      <c r="LSH79" s="791"/>
      <c r="LSI79" s="791"/>
      <c r="LSJ79" s="791"/>
      <c r="LSK79" s="791"/>
      <c r="LSL79" s="791"/>
      <c r="LSM79" s="740"/>
      <c r="LSN79" s="790"/>
      <c r="LSO79" s="791"/>
      <c r="LSP79" s="791"/>
      <c r="LSQ79" s="791"/>
      <c r="LSR79" s="791"/>
      <c r="LSS79" s="791"/>
      <c r="LST79" s="740"/>
      <c r="LSU79" s="790"/>
      <c r="LSV79" s="791"/>
      <c r="LSW79" s="791"/>
      <c r="LSX79" s="791"/>
      <c r="LSY79" s="791"/>
      <c r="LSZ79" s="791"/>
      <c r="LTA79" s="740"/>
      <c r="LTB79" s="790"/>
      <c r="LTC79" s="791"/>
      <c r="LTD79" s="791"/>
      <c r="LTE79" s="791"/>
      <c r="LTF79" s="791"/>
      <c r="LTG79" s="791"/>
      <c r="LTH79" s="740"/>
      <c r="LTI79" s="790"/>
      <c r="LTJ79" s="791"/>
      <c r="LTK79" s="791"/>
      <c r="LTL79" s="791"/>
      <c r="LTM79" s="791"/>
      <c r="LTN79" s="791"/>
      <c r="LTO79" s="740"/>
      <c r="LTP79" s="790"/>
      <c r="LTQ79" s="791"/>
      <c r="LTR79" s="791"/>
      <c r="LTS79" s="791"/>
      <c r="LTT79" s="791"/>
      <c r="LTU79" s="791"/>
      <c r="LTV79" s="740"/>
      <c r="LTW79" s="790"/>
      <c r="LTX79" s="791"/>
      <c r="LTY79" s="791"/>
      <c r="LTZ79" s="791"/>
      <c r="LUA79" s="791"/>
      <c r="LUB79" s="791"/>
      <c r="LUC79" s="740"/>
      <c r="LUD79" s="790"/>
      <c r="LUE79" s="791"/>
      <c r="LUF79" s="791"/>
      <c r="LUG79" s="791"/>
      <c r="LUH79" s="791"/>
      <c r="LUI79" s="791"/>
      <c r="LUJ79" s="740"/>
      <c r="LUK79" s="790"/>
      <c r="LUL79" s="791"/>
      <c r="LUM79" s="791"/>
      <c r="LUN79" s="791"/>
      <c r="LUO79" s="791"/>
      <c r="LUP79" s="791"/>
      <c r="LUQ79" s="740"/>
      <c r="LUR79" s="790"/>
      <c r="LUS79" s="791"/>
      <c r="LUT79" s="791"/>
      <c r="LUU79" s="791"/>
      <c r="LUV79" s="791"/>
      <c r="LUW79" s="791"/>
      <c r="LUX79" s="740"/>
      <c r="LUY79" s="790"/>
      <c r="LUZ79" s="791"/>
      <c r="LVA79" s="791"/>
      <c r="LVB79" s="791"/>
      <c r="LVC79" s="791"/>
      <c r="LVD79" s="791"/>
      <c r="LVE79" s="740"/>
      <c r="LVF79" s="790"/>
      <c r="LVG79" s="791"/>
      <c r="LVH79" s="791"/>
      <c r="LVI79" s="791"/>
      <c r="LVJ79" s="791"/>
      <c r="LVK79" s="791"/>
      <c r="LVL79" s="740"/>
      <c r="LVM79" s="790"/>
      <c r="LVN79" s="791"/>
      <c r="LVO79" s="791"/>
      <c r="LVP79" s="791"/>
      <c r="LVQ79" s="791"/>
      <c r="LVR79" s="791"/>
      <c r="LVS79" s="740"/>
      <c r="LVT79" s="790"/>
      <c r="LVU79" s="791"/>
      <c r="LVV79" s="791"/>
      <c r="LVW79" s="791"/>
      <c r="LVX79" s="791"/>
      <c r="LVY79" s="791"/>
      <c r="LVZ79" s="740"/>
      <c r="LWA79" s="790"/>
      <c r="LWB79" s="791"/>
      <c r="LWC79" s="791"/>
      <c r="LWD79" s="791"/>
      <c r="LWE79" s="791"/>
      <c r="LWF79" s="791"/>
      <c r="LWG79" s="740"/>
      <c r="LWH79" s="790"/>
      <c r="LWI79" s="791"/>
      <c r="LWJ79" s="791"/>
      <c r="LWK79" s="791"/>
      <c r="LWL79" s="791"/>
      <c r="LWM79" s="791"/>
      <c r="LWN79" s="740"/>
      <c r="LWO79" s="790"/>
      <c r="LWP79" s="791"/>
      <c r="LWQ79" s="791"/>
      <c r="LWR79" s="791"/>
      <c r="LWS79" s="791"/>
      <c r="LWT79" s="791"/>
      <c r="LWU79" s="740"/>
      <c r="LWV79" s="790"/>
      <c r="LWW79" s="791"/>
      <c r="LWX79" s="791"/>
      <c r="LWY79" s="791"/>
      <c r="LWZ79" s="791"/>
      <c r="LXA79" s="791"/>
      <c r="LXB79" s="740"/>
      <c r="LXC79" s="790"/>
      <c r="LXD79" s="791"/>
      <c r="LXE79" s="791"/>
      <c r="LXF79" s="791"/>
      <c r="LXG79" s="791"/>
      <c r="LXH79" s="791"/>
      <c r="LXI79" s="740"/>
      <c r="LXJ79" s="790"/>
      <c r="LXK79" s="791"/>
      <c r="LXL79" s="791"/>
      <c r="LXM79" s="791"/>
      <c r="LXN79" s="791"/>
      <c r="LXO79" s="791"/>
      <c r="LXP79" s="740"/>
      <c r="LXQ79" s="790"/>
      <c r="LXR79" s="791"/>
      <c r="LXS79" s="791"/>
      <c r="LXT79" s="791"/>
      <c r="LXU79" s="791"/>
      <c r="LXV79" s="791"/>
      <c r="LXW79" s="740"/>
      <c r="LXX79" s="790"/>
      <c r="LXY79" s="791"/>
      <c r="LXZ79" s="791"/>
      <c r="LYA79" s="791"/>
      <c r="LYB79" s="791"/>
      <c r="LYC79" s="791"/>
      <c r="LYD79" s="740"/>
      <c r="LYE79" s="790"/>
      <c r="LYF79" s="791"/>
      <c r="LYG79" s="791"/>
      <c r="LYH79" s="791"/>
      <c r="LYI79" s="791"/>
      <c r="LYJ79" s="791"/>
      <c r="LYK79" s="740"/>
      <c r="LYL79" s="790"/>
      <c r="LYM79" s="791"/>
      <c r="LYN79" s="791"/>
      <c r="LYO79" s="791"/>
      <c r="LYP79" s="791"/>
      <c r="LYQ79" s="791"/>
      <c r="LYR79" s="740"/>
      <c r="LYS79" s="790"/>
      <c r="LYT79" s="791"/>
      <c r="LYU79" s="791"/>
      <c r="LYV79" s="791"/>
      <c r="LYW79" s="791"/>
      <c r="LYX79" s="791"/>
      <c r="LYY79" s="740"/>
      <c r="LYZ79" s="790"/>
      <c r="LZA79" s="791"/>
      <c r="LZB79" s="791"/>
      <c r="LZC79" s="791"/>
      <c r="LZD79" s="791"/>
      <c r="LZE79" s="791"/>
      <c r="LZF79" s="740"/>
      <c r="LZG79" s="790"/>
      <c r="LZH79" s="791"/>
      <c r="LZI79" s="791"/>
      <c r="LZJ79" s="791"/>
      <c r="LZK79" s="791"/>
      <c r="LZL79" s="791"/>
      <c r="LZM79" s="740"/>
      <c r="LZN79" s="790"/>
      <c r="LZO79" s="791"/>
      <c r="LZP79" s="791"/>
      <c r="LZQ79" s="791"/>
      <c r="LZR79" s="791"/>
      <c r="LZS79" s="791"/>
      <c r="LZT79" s="740"/>
      <c r="LZU79" s="790"/>
      <c r="LZV79" s="791"/>
      <c r="LZW79" s="791"/>
      <c r="LZX79" s="791"/>
      <c r="LZY79" s="791"/>
      <c r="LZZ79" s="791"/>
      <c r="MAA79" s="740"/>
      <c r="MAB79" s="790"/>
      <c r="MAC79" s="791"/>
      <c r="MAD79" s="791"/>
      <c r="MAE79" s="791"/>
      <c r="MAF79" s="791"/>
      <c r="MAG79" s="791"/>
      <c r="MAH79" s="740"/>
      <c r="MAI79" s="790"/>
      <c r="MAJ79" s="791"/>
      <c r="MAK79" s="791"/>
      <c r="MAL79" s="791"/>
      <c r="MAM79" s="791"/>
      <c r="MAN79" s="791"/>
      <c r="MAO79" s="740"/>
      <c r="MAP79" s="790"/>
      <c r="MAQ79" s="791"/>
      <c r="MAR79" s="791"/>
      <c r="MAS79" s="791"/>
      <c r="MAT79" s="791"/>
      <c r="MAU79" s="791"/>
      <c r="MAV79" s="740"/>
      <c r="MAW79" s="790"/>
      <c r="MAX79" s="791"/>
      <c r="MAY79" s="791"/>
      <c r="MAZ79" s="791"/>
      <c r="MBA79" s="791"/>
      <c r="MBB79" s="791"/>
      <c r="MBC79" s="740"/>
      <c r="MBD79" s="790"/>
      <c r="MBE79" s="791"/>
      <c r="MBF79" s="791"/>
      <c r="MBG79" s="791"/>
      <c r="MBH79" s="791"/>
      <c r="MBI79" s="791"/>
      <c r="MBJ79" s="740"/>
      <c r="MBK79" s="790"/>
      <c r="MBL79" s="791"/>
      <c r="MBM79" s="791"/>
      <c r="MBN79" s="791"/>
      <c r="MBO79" s="791"/>
      <c r="MBP79" s="791"/>
      <c r="MBQ79" s="740"/>
      <c r="MBR79" s="790"/>
      <c r="MBS79" s="791"/>
      <c r="MBT79" s="791"/>
      <c r="MBU79" s="791"/>
      <c r="MBV79" s="791"/>
      <c r="MBW79" s="791"/>
      <c r="MBX79" s="740"/>
      <c r="MBY79" s="790"/>
      <c r="MBZ79" s="791"/>
      <c r="MCA79" s="791"/>
      <c r="MCB79" s="791"/>
      <c r="MCC79" s="791"/>
      <c r="MCD79" s="791"/>
      <c r="MCE79" s="740"/>
      <c r="MCF79" s="790"/>
      <c r="MCG79" s="791"/>
      <c r="MCH79" s="791"/>
      <c r="MCI79" s="791"/>
      <c r="MCJ79" s="791"/>
      <c r="MCK79" s="791"/>
      <c r="MCL79" s="740"/>
      <c r="MCM79" s="790"/>
      <c r="MCN79" s="791"/>
      <c r="MCO79" s="791"/>
      <c r="MCP79" s="791"/>
      <c r="MCQ79" s="791"/>
      <c r="MCR79" s="791"/>
      <c r="MCS79" s="740"/>
      <c r="MCT79" s="790"/>
      <c r="MCU79" s="791"/>
      <c r="MCV79" s="791"/>
      <c r="MCW79" s="791"/>
      <c r="MCX79" s="791"/>
      <c r="MCY79" s="791"/>
      <c r="MCZ79" s="740"/>
      <c r="MDA79" s="790"/>
      <c r="MDB79" s="791"/>
      <c r="MDC79" s="791"/>
      <c r="MDD79" s="791"/>
      <c r="MDE79" s="791"/>
      <c r="MDF79" s="791"/>
      <c r="MDG79" s="740"/>
      <c r="MDH79" s="790"/>
      <c r="MDI79" s="791"/>
      <c r="MDJ79" s="791"/>
      <c r="MDK79" s="791"/>
      <c r="MDL79" s="791"/>
      <c r="MDM79" s="791"/>
      <c r="MDN79" s="740"/>
      <c r="MDO79" s="790"/>
      <c r="MDP79" s="791"/>
      <c r="MDQ79" s="791"/>
      <c r="MDR79" s="791"/>
      <c r="MDS79" s="791"/>
      <c r="MDT79" s="791"/>
      <c r="MDU79" s="740"/>
      <c r="MDV79" s="790"/>
      <c r="MDW79" s="791"/>
      <c r="MDX79" s="791"/>
      <c r="MDY79" s="791"/>
      <c r="MDZ79" s="791"/>
      <c r="MEA79" s="791"/>
      <c r="MEB79" s="740"/>
      <c r="MEC79" s="790"/>
      <c r="MED79" s="791"/>
      <c r="MEE79" s="791"/>
      <c r="MEF79" s="791"/>
      <c r="MEG79" s="791"/>
      <c r="MEH79" s="791"/>
      <c r="MEI79" s="740"/>
      <c r="MEJ79" s="790"/>
      <c r="MEK79" s="791"/>
      <c r="MEL79" s="791"/>
      <c r="MEM79" s="791"/>
      <c r="MEN79" s="791"/>
      <c r="MEO79" s="791"/>
      <c r="MEP79" s="740"/>
      <c r="MEQ79" s="790"/>
      <c r="MER79" s="791"/>
      <c r="MES79" s="791"/>
      <c r="MET79" s="791"/>
      <c r="MEU79" s="791"/>
      <c r="MEV79" s="791"/>
      <c r="MEW79" s="740"/>
      <c r="MEX79" s="790"/>
      <c r="MEY79" s="791"/>
      <c r="MEZ79" s="791"/>
      <c r="MFA79" s="791"/>
      <c r="MFB79" s="791"/>
      <c r="MFC79" s="791"/>
      <c r="MFD79" s="740"/>
      <c r="MFE79" s="790"/>
      <c r="MFF79" s="791"/>
      <c r="MFG79" s="791"/>
      <c r="MFH79" s="791"/>
      <c r="MFI79" s="791"/>
      <c r="MFJ79" s="791"/>
      <c r="MFK79" s="740"/>
      <c r="MFL79" s="790"/>
      <c r="MFM79" s="791"/>
      <c r="MFN79" s="791"/>
      <c r="MFO79" s="791"/>
      <c r="MFP79" s="791"/>
      <c r="MFQ79" s="791"/>
      <c r="MFR79" s="740"/>
      <c r="MFS79" s="790"/>
      <c r="MFT79" s="791"/>
      <c r="MFU79" s="791"/>
      <c r="MFV79" s="791"/>
      <c r="MFW79" s="791"/>
      <c r="MFX79" s="791"/>
      <c r="MFY79" s="740"/>
      <c r="MFZ79" s="790"/>
      <c r="MGA79" s="791"/>
      <c r="MGB79" s="791"/>
      <c r="MGC79" s="791"/>
      <c r="MGD79" s="791"/>
      <c r="MGE79" s="791"/>
      <c r="MGF79" s="740"/>
      <c r="MGG79" s="790"/>
      <c r="MGH79" s="791"/>
      <c r="MGI79" s="791"/>
      <c r="MGJ79" s="791"/>
      <c r="MGK79" s="791"/>
      <c r="MGL79" s="791"/>
      <c r="MGM79" s="740"/>
      <c r="MGN79" s="790"/>
      <c r="MGO79" s="791"/>
      <c r="MGP79" s="791"/>
      <c r="MGQ79" s="791"/>
      <c r="MGR79" s="791"/>
      <c r="MGS79" s="791"/>
      <c r="MGT79" s="740"/>
      <c r="MGU79" s="790"/>
      <c r="MGV79" s="791"/>
      <c r="MGW79" s="791"/>
      <c r="MGX79" s="791"/>
      <c r="MGY79" s="791"/>
      <c r="MGZ79" s="791"/>
      <c r="MHA79" s="740"/>
      <c r="MHB79" s="790"/>
      <c r="MHC79" s="791"/>
      <c r="MHD79" s="791"/>
      <c r="MHE79" s="791"/>
      <c r="MHF79" s="791"/>
      <c r="MHG79" s="791"/>
      <c r="MHH79" s="740"/>
      <c r="MHI79" s="790"/>
      <c r="MHJ79" s="791"/>
      <c r="MHK79" s="791"/>
      <c r="MHL79" s="791"/>
      <c r="MHM79" s="791"/>
      <c r="MHN79" s="791"/>
      <c r="MHO79" s="740"/>
      <c r="MHP79" s="790"/>
      <c r="MHQ79" s="791"/>
      <c r="MHR79" s="791"/>
      <c r="MHS79" s="791"/>
      <c r="MHT79" s="791"/>
      <c r="MHU79" s="791"/>
      <c r="MHV79" s="740"/>
      <c r="MHW79" s="790"/>
      <c r="MHX79" s="791"/>
      <c r="MHY79" s="791"/>
      <c r="MHZ79" s="791"/>
      <c r="MIA79" s="791"/>
      <c r="MIB79" s="791"/>
      <c r="MIC79" s="740"/>
      <c r="MID79" s="790"/>
      <c r="MIE79" s="791"/>
      <c r="MIF79" s="791"/>
      <c r="MIG79" s="791"/>
      <c r="MIH79" s="791"/>
      <c r="MII79" s="791"/>
      <c r="MIJ79" s="740"/>
      <c r="MIK79" s="790"/>
      <c r="MIL79" s="791"/>
      <c r="MIM79" s="791"/>
      <c r="MIN79" s="791"/>
      <c r="MIO79" s="791"/>
      <c r="MIP79" s="791"/>
      <c r="MIQ79" s="740"/>
      <c r="MIR79" s="790"/>
      <c r="MIS79" s="791"/>
      <c r="MIT79" s="791"/>
      <c r="MIU79" s="791"/>
      <c r="MIV79" s="791"/>
      <c r="MIW79" s="791"/>
      <c r="MIX79" s="740"/>
      <c r="MIY79" s="790"/>
      <c r="MIZ79" s="791"/>
      <c r="MJA79" s="791"/>
      <c r="MJB79" s="791"/>
      <c r="MJC79" s="791"/>
      <c r="MJD79" s="791"/>
      <c r="MJE79" s="740"/>
      <c r="MJF79" s="790"/>
      <c r="MJG79" s="791"/>
      <c r="MJH79" s="791"/>
      <c r="MJI79" s="791"/>
      <c r="MJJ79" s="791"/>
      <c r="MJK79" s="791"/>
      <c r="MJL79" s="740"/>
      <c r="MJM79" s="790"/>
      <c r="MJN79" s="791"/>
      <c r="MJO79" s="791"/>
      <c r="MJP79" s="791"/>
      <c r="MJQ79" s="791"/>
      <c r="MJR79" s="791"/>
      <c r="MJS79" s="740"/>
      <c r="MJT79" s="790"/>
      <c r="MJU79" s="791"/>
      <c r="MJV79" s="791"/>
      <c r="MJW79" s="791"/>
      <c r="MJX79" s="791"/>
      <c r="MJY79" s="791"/>
      <c r="MJZ79" s="740"/>
      <c r="MKA79" s="790"/>
      <c r="MKB79" s="791"/>
      <c r="MKC79" s="791"/>
      <c r="MKD79" s="791"/>
      <c r="MKE79" s="791"/>
      <c r="MKF79" s="791"/>
      <c r="MKG79" s="740"/>
      <c r="MKH79" s="790"/>
      <c r="MKI79" s="791"/>
      <c r="MKJ79" s="791"/>
      <c r="MKK79" s="791"/>
      <c r="MKL79" s="791"/>
      <c r="MKM79" s="791"/>
      <c r="MKN79" s="740"/>
      <c r="MKO79" s="790"/>
      <c r="MKP79" s="791"/>
      <c r="MKQ79" s="791"/>
      <c r="MKR79" s="791"/>
      <c r="MKS79" s="791"/>
      <c r="MKT79" s="791"/>
      <c r="MKU79" s="740"/>
      <c r="MKV79" s="790"/>
      <c r="MKW79" s="791"/>
      <c r="MKX79" s="791"/>
      <c r="MKY79" s="791"/>
      <c r="MKZ79" s="791"/>
      <c r="MLA79" s="791"/>
      <c r="MLB79" s="740"/>
      <c r="MLC79" s="790"/>
      <c r="MLD79" s="791"/>
      <c r="MLE79" s="791"/>
      <c r="MLF79" s="791"/>
      <c r="MLG79" s="791"/>
      <c r="MLH79" s="791"/>
      <c r="MLI79" s="740"/>
      <c r="MLJ79" s="790"/>
      <c r="MLK79" s="791"/>
      <c r="MLL79" s="791"/>
      <c r="MLM79" s="791"/>
      <c r="MLN79" s="791"/>
      <c r="MLO79" s="791"/>
      <c r="MLP79" s="740"/>
      <c r="MLQ79" s="790"/>
      <c r="MLR79" s="791"/>
      <c r="MLS79" s="791"/>
      <c r="MLT79" s="791"/>
      <c r="MLU79" s="791"/>
      <c r="MLV79" s="791"/>
      <c r="MLW79" s="740"/>
      <c r="MLX79" s="790"/>
      <c r="MLY79" s="791"/>
      <c r="MLZ79" s="791"/>
      <c r="MMA79" s="791"/>
      <c r="MMB79" s="791"/>
      <c r="MMC79" s="791"/>
      <c r="MMD79" s="740"/>
      <c r="MME79" s="790"/>
      <c r="MMF79" s="791"/>
      <c r="MMG79" s="791"/>
      <c r="MMH79" s="791"/>
      <c r="MMI79" s="791"/>
      <c r="MMJ79" s="791"/>
      <c r="MMK79" s="740"/>
      <c r="MML79" s="790"/>
      <c r="MMM79" s="791"/>
      <c r="MMN79" s="791"/>
      <c r="MMO79" s="791"/>
      <c r="MMP79" s="791"/>
      <c r="MMQ79" s="791"/>
      <c r="MMR79" s="740"/>
      <c r="MMS79" s="790"/>
      <c r="MMT79" s="791"/>
      <c r="MMU79" s="791"/>
      <c r="MMV79" s="791"/>
      <c r="MMW79" s="791"/>
      <c r="MMX79" s="791"/>
      <c r="MMY79" s="740"/>
      <c r="MMZ79" s="790"/>
      <c r="MNA79" s="791"/>
      <c r="MNB79" s="791"/>
      <c r="MNC79" s="791"/>
      <c r="MND79" s="791"/>
      <c r="MNE79" s="791"/>
      <c r="MNF79" s="740"/>
      <c r="MNG79" s="790"/>
      <c r="MNH79" s="791"/>
      <c r="MNI79" s="791"/>
      <c r="MNJ79" s="791"/>
      <c r="MNK79" s="791"/>
      <c r="MNL79" s="791"/>
      <c r="MNM79" s="740"/>
      <c r="MNN79" s="790"/>
      <c r="MNO79" s="791"/>
      <c r="MNP79" s="791"/>
      <c r="MNQ79" s="791"/>
      <c r="MNR79" s="791"/>
      <c r="MNS79" s="791"/>
      <c r="MNT79" s="740"/>
      <c r="MNU79" s="790"/>
      <c r="MNV79" s="791"/>
      <c r="MNW79" s="791"/>
      <c r="MNX79" s="791"/>
      <c r="MNY79" s="791"/>
      <c r="MNZ79" s="791"/>
      <c r="MOA79" s="740"/>
      <c r="MOB79" s="790"/>
      <c r="MOC79" s="791"/>
      <c r="MOD79" s="791"/>
      <c r="MOE79" s="791"/>
      <c r="MOF79" s="791"/>
      <c r="MOG79" s="791"/>
      <c r="MOH79" s="740"/>
      <c r="MOI79" s="790"/>
      <c r="MOJ79" s="791"/>
      <c r="MOK79" s="791"/>
      <c r="MOL79" s="791"/>
      <c r="MOM79" s="791"/>
      <c r="MON79" s="791"/>
      <c r="MOO79" s="740"/>
      <c r="MOP79" s="790"/>
      <c r="MOQ79" s="791"/>
      <c r="MOR79" s="791"/>
      <c r="MOS79" s="791"/>
      <c r="MOT79" s="791"/>
      <c r="MOU79" s="791"/>
      <c r="MOV79" s="740"/>
      <c r="MOW79" s="790"/>
      <c r="MOX79" s="791"/>
      <c r="MOY79" s="791"/>
      <c r="MOZ79" s="791"/>
      <c r="MPA79" s="791"/>
      <c r="MPB79" s="791"/>
      <c r="MPC79" s="740"/>
      <c r="MPD79" s="790"/>
      <c r="MPE79" s="791"/>
      <c r="MPF79" s="791"/>
      <c r="MPG79" s="791"/>
      <c r="MPH79" s="791"/>
      <c r="MPI79" s="791"/>
      <c r="MPJ79" s="740"/>
      <c r="MPK79" s="790"/>
      <c r="MPL79" s="791"/>
      <c r="MPM79" s="791"/>
      <c r="MPN79" s="791"/>
      <c r="MPO79" s="791"/>
      <c r="MPP79" s="791"/>
      <c r="MPQ79" s="740"/>
      <c r="MPR79" s="790"/>
      <c r="MPS79" s="791"/>
      <c r="MPT79" s="791"/>
      <c r="MPU79" s="791"/>
      <c r="MPV79" s="791"/>
      <c r="MPW79" s="791"/>
      <c r="MPX79" s="740"/>
      <c r="MPY79" s="790"/>
      <c r="MPZ79" s="791"/>
      <c r="MQA79" s="791"/>
      <c r="MQB79" s="791"/>
      <c r="MQC79" s="791"/>
      <c r="MQD79" s="791"/>
      <c r="MQE79" s="740"/>
      <c r="MQF79" s="790"/>
      <c r="MQG79" s="791"/>
      <c r="MQH79" s="791"/>
      <c r="MQI79" s="791"/>
      <c r="MQJ79" s="791"/>
      <c r="MQK79" s="791"/>
      <c r="MQL79" s="740"/>
      <c r="MQM79" s="790"/>
      <c r="MQN79" s="791"/>
      <c r="MQO79" s="791"/>
      <c r="MQP79" s="791"/>
      <c r="MQQ79" s="791"/>
      <c r="MQR79" s="791"/>
      <c r="MQS79" s="740"/>
      <c r="MQT79" s="790"/>
      <c r="MQU79" s="791"/>
      <c r="MQV79" s="791"/>
      <c r="MQW79" s="791"/>
      <c r="MQX79" s="791"/>
      <c r="MQY79" s="791"/>
      <c r="MQZ79" s="740"/>
      <c r="MRA79" s="790"/>
      <c r="MRB79" s="791"/>
      <c r="MRC79" s="791"/>
      <c r="MRD79" s="791"/>
      <c r="MRE79" s="791"/>
      <c r="MRF79" s="791"/>
      <c r="MRG79" s="740"/>
      <c r="MRH79" s="790"/>
      <c r="MRI79" s="791"/>
      <c r="MRJ79" s="791"/>
      <c r="MRK79" s="791"/>
      <c r="MRL79" s="791"/>
      <c r="MRM79" s="791"/>
      <c r="MRN79" s="740"/>
      <c r="MRO79" s="790"/>
      <c r="MRP79" s="791"/>
      <c r="MRQ79" s="791"/>
      <c r="MRR79" s="791"/>
      <c r="MRS79" s="791"/>
      <c r="MRT79" s="791"/>
      <c r="MRU79" s="740"/>
      <c r="MRV79" s="790"/>
      <c r="MRW79" s="791"/>
      <c r="MRX79" s="791"/>
      <c r="MRY79" s="791"/>
      <c r="MRZ79" s="791"/>
      <c r="MSA79" s="791"/>
      <c r="MSB79" s="740"/>
      <c r="MSC79" s="790"/>
      <c r="MSD79" s="791"/>
      <c r="MSE79" s="791"/>
      <c r="MSF79" s="791"/>
      <c r="MSG79" s="791"/>
      <c r="MSH79" s="791"/>
      <c r="MSI79" s="740"/>
      <c r="MSJ79" s="790"/>
      <c r="MSK79" s="791"/>
      <c r="MSL79" s="791"/>
      <c r="MSM79" s="791"/>
      <c r="MSN79" s="791"/>
      <c r="MSO79" s="791"/>
      <c r="MSP79" s="740"/>
      <c r="MSQ79" s="790"/>
      <c r="MSR79" s="791"/>
      <c r="MSS79" s="791"/>
      <c r="MST79" s="791"/>
      <c r="MSU79" s="791"/>
      <c r="MSV79" s="791"/>
      <c r="MSW79" s="740"/>
      <c r="MSX79" s="790"/>
      <c r="MSY79" s="791"/>
      <c r="MSZ79" s="791"/>
      <c r="MTA79" s="791"/>
      <c r="MTB79" s="791"/>
      <c r="MTC79" s="791"/>
      <c r="MTD79" s="740"/>
      <c r="MTE79" s="790"/>
      <c r="MTF79" s="791"/>
      <c r="MTG79" s="791"/>
      <c r="MTH79" s="791"/>
      <c r="MTI79" s="791"/>
      <c r="MTJ79" s="791"/>
      <c r="MTK79" s="740"/>
      <c r="MTL79" s="790"/>
      <c r="MTM79" s="791"/>
      <c r="MTN79" s="791"/>
      <c r="MTO79" s="791"/>
      <c r="MTP79" s="791"/>
      <c r="MTQ79" s="791"/>
      <c r="MTR79" s="740"/>
      <c r="MTS79" s="790"/>
      <c r="MTT79" s="791"/>
      <c r="MTU79" s="791"/>
      <c r="MTV79" s="791"/>
      <c r="MTW79" s="791"/>
      <c r="MTX79" s="791"/>
      <c r="MTY79" s="740"/>
      <c r="MTZ79" s="790"/>
      <c r="MUA79" s="791"/>
      <c r="MUB79" s="791"/>
      <c r="MUC79" s="791"/>
      <c r="MUD79" s="791"/>
      <c r="MUE79" s="791"/>
      <c r="MUF79" s="740"/>
      <c r="MUG79" s="790"/>
      <c r="MUH79" s="791"/>
      <c r="MUI79" s="791"/>
      <c r="MUJ79" s="791"/>
      <c r="MUK79" s="791"/>
      <c r="MUL79" s="791"/>
      <c r="MUM79" s="740"/>
      <c r="MUN79" s="790"/>
      <c r="MUO79" s="791"/>
      <c r="MUP79" s="791"/>
      <c r="MUQ79" s="791"/>
      <c r="MUR79" s="791"/>
      <c r="MUS79" s="791"/>
      <c r="MUT79" s="740"/>
      <c r="MUU79" s="790"/>
      <c r="MUV79" s="791"/>
      <c r="MUW79" s="791"/>
      <c r="MUX79" s="791"/>
      <c r="MUY79" s="791"/>
      <c r="MUZ79" s="791"/>
      <c r="MVA79" s="740"/>
      <c r="MVB79" s="790"/>
      <c r="MVC79" s="791"/>
      <c r="MVD79" s="791"/>
      <c r="MVE79" s="791"/>
      <c r="MVF79" s="791"/>
      <c r="MVG79" s="791"/>
      <c r="MVH79" s="740"/>
      <c r="MVI79" s="790"/>
      <c r="MVJ79" s="791"/>
      <c r="MVK79" s="791"/>
      <c r="MVL79" s="791"/>
      <c r="MVM79" s="791"/>
      <c r="MVN79" s="791"/>
      <c r="MVO79" s="740"/>
      <c r="MVP79" s="790"/>
      <c r="MVQ79" s="791"/>
      <c r="MVR79" s="791"/>
      <c r="MVS79" s="791"/>
      <c r="MVT79" s="791"/>
      <c r="MVU79" s="791"/>
      <c r="MVV79" s="740"/>
      <c r="MVW79" s="790"/>
      <c r="MVX79" s="791"/>
      <c r="MVY79" s="791"/>
      <c r="MVZ79" s="791"/>
      <c r="MWA79" s="791"/>
      <c r="MWB79" s="791"/>
      <c r="MWC79" s="740"/>
      <c r="MWD79" s="790"/>
      <c r="MWE79" s="791"/>
      <c r="MWF79" s="791"/>
      <c r="MWG79" s="791"/>
      <c r="MWH79" s="791"/>
      <c r="MWI79" s="791"/>
      <c r="MWJ79" s="740"/>
      <c r="MWK79" s="790"/>
      <c r="MWL79" s="791"/>
      <c r="MWM79" s="791"/>
      <c r="MWN79" s="791"/>
      <c r="MWO79" s="791"/>
      <c r="MWP79" s="791"/>
      <c r="MWQ79" s="740"/>
      <c r="MWR79" s="790"/>
      <c r="MWS79" s="791"/>
      <c r="MWT79" s="791"/>
      <c r="MWU79" s="791"/>
      <c r="MWV79" s="791"/>
      <c r="MWW79" s="791"/>
      <c r="MWX79" s="740"/>
      <c r="MWY79" s="790"/>
      <c r="MWZ79" s="791"/>
      <c r="MXA79" s="791"/>
      <c r="MXB79" s="791"/>
      <c r="MXC79" s="791"/>
      <c r="MXD79" s="791"/>
      <c r="MXE79" s="740"/>
      <c r="MXF79" s="790"/>
      <c r="MXG79" s="791"/>
      <c r="MXH79" s="791"/>
      <c r="MXI79" s="791"/>
      <c r="MXJ79" s="791"/>
      <c r="MXK79" s="791"/>
      <c r="MXL79" s="740"/>
      <c r="MXM79" s="790"/>
      <c r="MXN79" s="791"/>
      <c r="MXO79" s="791"/>
      <c r="MXP79" s="791"/>
      <c r="MXQ79" s="791"/>
      <c r="MXR79" s="791"/>
      <c r="MXS79" s="740"/>
      <c r="MXT79" s="790"/>
      <c r="MXU79" s="791"/>
      <c r="MXV79" s="791"/>
      <c r="MXW79" s="791"/>
      <c r="MXX79" s="791"/>
      <c r="MXY79" s="791"/>
      <c r="MXZ79" s="740"/>
      <c r="MYA79" s="790"/>
      <c r="MYB79" s="791"/>
      <c r="MYC79" s="791"/>
      <c r="MYD79" s="791"/>
      <c r="MYE79" s="791"/>
      <c r="MYF79" s="791"/>
      <c r="MYG79" s="740"/>
      <c r="MYH79" s="790"/>
      <c r="MYI79" s="791"/>
      <c r="MYJ79" s="791"/>
      <c r="MYK79" s="791"/>
      <c r="MYL79" s="791"/>
      <c r="MYM79" s="791"/>
      <c r="MYN79" s="740"/>
      <c r="MYO79" s="790"/>
      <c r="MYP79" s="791"/>
      <c r="MYQ79" s="791"/>
      <c r="MYR79" s="791"/>
      <c r="MYS79" s="791"/>
      <c r="MYT79" s="791"/>
      <c r="MYU79" s="740"/>
      <c r="MYV79" s="790"/>
      <c r="MYW79" s="791"/>
      <c r="MYX79" s="791"/>
      <c r="MYY79" s="791"/>
      <c r="MYZ79" s="791"/>
      <c r="MZA79" s="791"/>
      <c r="MZB79" s="740"/>
      <c r="MZC79" s="790"/>
      <c r="MZD79" s="791"/>
      <c r="MZE79" s="791"/>
      <c r="MZF79" s="791"/>
      <c r="MZG79" s="791"/>
      <c r="MZH79" s="791"/>
      <c r="MZI79" s="740"/>
      <c r="MZJ79" s="790"/>
      <c r="MZK79" s="791"/>
      <c r="MZL79" s="791"/>
      <c r="MZM79" s="791"/>
      <c r="MZN79" s="791"/>
      <c r="MZO79" s="791"/>
      <c r="MZP79" s="740"/>
      <c r="MZQ79" s="790"/>
      <c r="MZR79" s="791"/>
      <c r="MZS79" s="791"/>
      <c r="MZT79" s="791"/>
      <c r="MZU79" s="791"/>
      <c r="MZV79" s="791"/>
      <c r="MZW79" s="740"/>
      <c r="MZX79" s="790"/>
      <c r="MZY79" s="791"/>
      <c r="MZZ79" s="791"/>
      <c r="NAA79" s="791"/>
      <c r="NAB79" s="791"/>
      <c r="NAC79" s="791"/>
      <c r="NAD79" s="740"/>
      <c r="NAE79" s="790"/>
      <c r="NAF79" s="791"/>
      <c r="NAG79" s="791"/>
      <c r="NAH79" s="791"/>
      <c r="NAI79" s="791"/>
      <c r="NAJ79" s="791"/>
      <c r="NAK79" s="740"/>
      <c r="NAL79" s="790"/>
      <c r="NAM79" s="791"/>
      <c r="NAN79" s="791"/>
      <c r="NAO79" s="791"/>
      <c r="NAP79" s="791"/>
      <c r="NAQ79" s="791"/>
      <c r="NAR79" s="740"/>
      <c r="NAS79" s="790"/>
      <c r="NAT79" s="791"/>
      <c r="NAU79" s="791"/>
      <c r="NAV79" s="791"/>
      <c r="NAW79" s="791"/>
      <c r="NAX79" s="791"/>
      <c r="NAY79" s="740"/>
      <c r="NAZ79" s="790"/>
      <c r="NBA79" s="791"/>
      <c r="NBB79" s="791"/>
      <c r="NBC79" s="791"/>
      <c r="NBD79" s="791"/>
      <c r="NBE79" s="791"/>
      <c r="NBF79" s="740"/>
      <c r="NBG79" s="790"/>
      <c r="NBH79" s="791"/>
      <c r="NBI79" s="791"/>
      <c r="NBJ79" s="791"/>
      <c r="NBK79" s="791"/>
      <c r="NBL79" s="791"/>
      <c r="NBM79" s="740"/>
      <c r="NBN79" s="790"/>
      <c r="NBO79" s="791"/>
      <c r="NBP79" s="791"/>
      <c r="NBQ79" s="791"/>
      <c r="NBR79" s="791"/>
      <c r="NBS79" s="791"/>
      <c r="NBT79" s="740"/>
      <c r="NBU79" s="790"/>
      <c r="NBV79" s="791"/>
      <c r="NBW79" s="791"/>
      <c r="NBX79" s="791"/>
      <c r="NBY79" s="791"/>
      <c r="NBZ79" s="791"/>
      <c r="NCA79" s="740"/>
      <c r="NCB79" s="790"/>
      <c r="NCC79" s="791"/>
      <c r="NCD79" s="791"/>
      <c r="NCE79" s="791"/>
      <c r="NCF79" s="791"/>
      <c r="NCG79" s="791"/>
      <c r="NCH79" s="740"/>
      <c r="NCI79" s="790"/>
      <c r="NCJ79" s="791"/>
      <c r="NCK79" s="791"/>
      <c r="NCL79" s="791"/>
      <c r="NCM79" s="791"/>
      <c r="NCN79" s="791"/>
      <c r="NCO79" s="740"/>
      <c r="NCP79" s="790"/>
      <c r="NCQ79" s="791"/>
      <c r="NCR79" s="791"/>
      <c r="NCS79" s="791"/>
      <c r="NCT79" s="791"/>
      <c r="NCU79" s="791"/>
      <c r="NCV79" s="740"/>
      <c r="NCW79" s="790"/>
      <c r="NCX79" s="791"/>
      <c r="NCY79" s="791"/>
      <c r="NCZ79" s="791"/>
      <c r="NDA79" s="791"/>
      <c r="NDB79" s="791"/>
      <c r="NDC79" s="740"/>
      <c r="NDD79" s="790"/>
      <c r="NDE79" s="791"/>
      <c r="NDF79" s="791"/>
      <c r="NDG79" s="791"/>
      <c r="NDH79" s="791"/>
      <c r="NDI79" s="791"/>
      <c r="NDJ79" s="740"/>
      <c r="NDK79" s="790"/>
      <c r="NDL79" s="791"/>
      <c r="NDM79" s="791"/>
      <c r="NDN79" s="791"/>
      <c r="NDO79" s="791"/>
      <c r="NDP79" s="791"/>
      <c r="NDQ79" s="740"/>
      <c r="NDR79" s="790"/>
      <c r="NDS79" s="791"/>
      <c r="NDT79" s="791"/>
      <c r="NDU79" s="791"/>
      <c r="NDV79" s="791"/>
      <c r="NDW79" s="791"/>
      <c r="NDX79" s="740"/>
      <c r="NDY79" s="790"/>
      <c r="NDZ79" s="791"/>
      <c r="NEA79" s="791"/>
      <c r="NEB79" s="791"/>
      <c r="NEC79" s="791"/>
      <c r="NED79" s="791"/>
      <c r="NEE79" s="740"/>
      <c r="NEF79" s="790"/>
      <c r="NEG79" s="791"/>
      <c r="NEH79" s="791"/>
      <c r="NEI79" s="791"/>
      <c r="NEJ79" s="791"/>
      <c r="NEK79" s="791"/>
      <c r="NEL79" s="740"/>
      <c r="NEM79" s="790"/>
      <c r="NEN79" s="791"/>
      <c r="NEO79" s="791"/>
      <c r="NEP79" s="791"/>
      <c r="NEQ79" s="791"/>
      <c r="NER79" s="791"/>
      <c r="NES79" s="740"/>
      <c r="NET79" s="790"/>
      <c r="NEU79" s="791"/>
      <c r="NEV79" s="791"/>
      <c r="NEW79" s="791"/>
      <c r="NEX79" s="791"/>
      <c r="NEY79" s="791"/>
      <c r="NEZ79" s="740"/>
      <c r="NFA79" s="790"/>
      <c r="NFB79" s="791"/>
      <c r="NFC79" s="791"/>
      <c r="NFD79" s="791"/>
      <c r="NFE79" s="791"/>
      <c r="NFF79" s="791"/>
      <c r="NFG79" s="740"/>
      <c r="NFH79" s="790"/>
      <c r="NFI79" s="791"/>
      <c r="NFJ79" s="791"/>
      <c r="NFK79" s="791"/>
      <c r="NFL79" s="791"/>
      <c r="NFM79" s="791"/>
      <c r="NFN79" s="740"/>
      <c r="NFO79" s="790"/>
      <c r="NFP79" s="791"/>
      <c r="NFQ79" s="791"/>
      <c r="NFR79" s="791"/>
      <c r="NFS79" s="791"/>
      <c r="NFT79" s="791"/>
      <c r="NFU79" s="740"/>
      <c r="NFV79" s="790"/>
      <c r="NFW79" s="791"/>
      <c r="NFX79" s="791"/>
      <c r="NFY79" s="791"/>
      <c r="NFZ79" s="791"/>
      <c r="NGA79" s="791"/>
      <c r="NGB79" s="740"/>
      <c r="NGC79" s="790"/>
      <c r="NGD79" s="791"/>
      <c r="NGE79" s="791"/>
      <c r="NGF79" s="791"/>
      <c r="NGG79" s="791"/>
      <c r="NGH79" s="791"/>
      <c r="NGI79" s="740"/>
      <c r="NGJ79" s="790"/>
      <c r="NGK79" s="791"/>
      <c r="NGL79" s="791"/>
      <c r="NGM79" s="791"/>
      <c r="NGN79" s="791"/>
      <c r="NGO79" s="791"/>
      <c r="NGP79" s="740"/>
      <c r="NGQ79" s="790"/>
      <c r="NGR79" s="791"/>
      <c r="NGS79" s="791"/>
      <c r="NGT79" s="791"/>
      <c r="NGU79" s="791"/>
      <c r="NGV79" s="791"/>
      <c r="NGW79" s="740"/>
      <c r="NGX79" s="790"/>
      <c r="NGY79" s="791"/>
      <c r="NGZ79" s="791"/>
      <c r="NHA79" s="791"/>
      <c r="NHB79" s="791"/>
      <c r="NHC79" s="791"/>
      <c r="NHD79" s="740"/>
      <c r="NHE79" s="790"/>
      <c r="NHF79" s="791"/>
      <c r="NHG79" s="791"/>
      <c r="NHH79" s="791"/>
      <c r="NHI79" s="791"/>
      <c r="NHJ79" s="791"/>
      <c r="NHK79" s="740"/>
      <c r="NHL79" s="790"/>
      <c r="NHM79" s="791"/>
      <c r="NHN79" s="791"/>
      <c r="NHO79" s="791"/>
      <c r="NHP79" s="791"/>
      <c r="NHQ79" s="791"/>
      <c r="NHR79" s="740"/>
      <c r="NHS79" s="790"/>
      <c r="NHT79" s="791"/>
      <c r="NHU79" s="791"/>
      <c r="NHV79" s="791"/>
      <c r="NHW79" s="791"/>
      <c r="NHX79" s="791"/>
      <c r="NHY79" s="740"/>
      <c r="NHZ79" s="790"/>
      <c r="NIA79" s="791"/>
      <c r="NIB79" s="791"/>
      <c r="NIC79" s="791"/>
      <c r="NID79" s="791"/>
      <c r="NIE79" s="791"/>
      <c r="NIF79" s="740"/>
      <c r="NIG79" s="790"/>
      <c r="NIH79" s="791"/>
      <c r="NII79" s="791"/>
      <c r="NIJ79" s="791"/>
      <c r="NIK79" s="791"/>
      <c r="NIL79" s="791"/>
      <c r="NIM79" s="740"/>
      <c r="NIN79" s="790"/>
      <c r="NIO79" s="791"/>
      <c r="NIP79" s="791"/>
      <c r="NIQ79" s="791"/>
      <c r="NIR79" s="791"/>
      <c r="NIS79" s="791"/>
      <c r="NIT79" s="740"/>
      <c r="NIU79" s="790"/>
      <c r="NIV79" s="791"/>
      <c r="NIW79" s="791"/>
      <c r="NIX79" s="791"/>
      <c r="NIY79" s="791"/>
      <c r="NIZ79" s="791"/>
      <c r="NJA79" s="740"/>
      <c r="NJB79" s="790"/>
      <c r="NJC79" s="791"/>
      <c r="NJD79" s="791"/>
      <c r="NJE79" s="791"/>
      <c r="NJF79" s="791"/>
      <c r="NJG79" s="791"/>
      <c r="NJH79" s="740"/>
      <c r="NJI79" s="790"/>
      <c r="NJJ79" s="791"/>
      <c r="NJK79" s="791"/>
      <c r="NJL79" s="791"/>
      <c r="NJM79" s="791"/>
      <c r="NJN79" s="791"/>
      <c r="NJO79" s="740"/>
      <c r="NJP79" s="790"/>
      <c r="NJQ79" s="791"/>
      <c r="NJR79" s="791"/>
      <c r="NJS79" s="791"/>
      <c r="NJT79" s="791"/>
      <c r="NJU79" s="791"/>
      <c r="NJV79" s="740"/>
      <c r="NJW79" s="790"/>
      <c r="NJX79" s="791"/>
      <c r="NJY79" s="791"/>
      <c r="NJZ79" s="791"/>
      <c r="NKA79" s="791"/>
      <c r="NKB79" s="791"/>
      <c r="NKC79" s="740"/>
      <c r="NKD79" s="790"/>
      <c r="NKE79" s="791"/>
      <c r="NKF79" s="791"/>
      <c r="NKG79" s="791"/>
      <c r="NKH79" s="791"/>
      <c r="NKI79" s="791"/>
      <c r="NKJ79" s="740"/>
      <c r="NKK79" s="790"/>
      <c r="NKL79" s="791"/>
      <c r="NKM79" s="791"/>
      <c r="NKN79" s="791"/>
      <c r="NKO79" s="791"/>
      <c r="NKP79" s="791"/>
      <c r="NKQ79" s="740"/>
      <c r="NKR79" s="790"/>
      <c r="NKS79" s="791"/>
      <c r="NKT79" s="791"/>
      <c r="NKU79" s="791"/>
      <c r="NKV79" s="791"/>
      <c r="NKW79" s="791"/>
      <c r="NKX79" s="740"/>
      <c r="NKY79" s="790"/>
      <c r="NKZ79" s="791"/>
      <c r="NLA79" s="791"/>
      <c r="NLB79" s="791"/>
      <c r="NLC79" s="791"/>
      <c r="NLD79" s="791"/>
      <c r="NLE79" s="740"/>
      <c r="NLF79" s="790"/>
      <c r="NLG79" s="791"/>
      <c r="NLH79" s="791"/>
      <c r="NLI79" s="791"/>
      <c r="NLJ79" s="791"/>
      <c r="NLK79" s="791"/>
      <c r="NLL79" s="740"/>
      <c r="NLM79" s="790"/>
      <c r="NLN79" s="791"/>
      <c r="NLO79" s="791"/>
      <c r="NLP79" s="791"/>
      <c r="NLQ79" s="791"/>
      <c r="NLR79" s="791"/>
      <c r="NLS79" s="740"/>
      <c r="NLT79" s="790"/>
      <c r="NLU79" s="791"/>
      <c r="NLV79" s="791"/>
      <c r="NLW79" s="791"/>
      <c r="NLX79" s="791"/>
      <c r="NLY79" s="791"/>
      <c r="NLZ79" s="740"/>
      <c r="NMA79" s="790"/>
      <c r="NMB79" s="791"/>
      <c r="NMC79" s="791"/>
      <c r="NMD79" s="791"/>
      <c r="NME79" s="791"/>
      <c r="NMF79" s="791"/>
      <c r="NMG79" s="740"/>
      <c r="NMH79" s="790"/>
      <c r="NMI79" s="791"/>
      <c r="NMJ79" s="791"/>
      <c r="NMK79" s="791"/>
      <c r="NML79" s="791"/>
      <c r="NMM79" s="791"/>
      <c r="NMN79" s="740"/>
      <c r="NMO79" s="790"/>
      <c r="NMP79" s="791"/>
      <c r="NMQ79" s="791"/>
      <c r="NMR79" s="791"/>
      <c r="NMS79" s="791"/>
      <c r="NMT79" s="791"/>
      <c r="NMU79" s="740"/>
      <c r="NMV79" s="790"/>
      <c r="NMW79" s="791"/>
      <c r="NMX79" s="791"/>
      <c r="NMY79" s="791"/>
      <c r="NMZ79" s="791"/>
      <c r="NNA79" s="791"/>
      <c r="NNB79" s="740"/>
      <c r="NNC79" s="790"/>
      <c r="NND79" s="791"/>
      <c r="NNE79" s="791"/>
      <c r="NNF79" s="791"/>
      <c r="NNG79" s="791"/>
      <c r="NNH79" s="791"/>
      <c r="NNI79" s="740"/>
      <c r="NNJ79" s="790"/>
      <c r="NNK79" s="791"/>
      <c r="NNL79" s="791"/>
      <c r="NNM79" s="791"/>
      <c r="NNN79" s="791"/>
      <c r="NNO79" s="791"/>
      <c r="NNP79" s="740"/>
      <c r="NNQ79" s="790"/>
      <c r="NNR79" s="791"/>
      <c r="NNS79" s="791"/>
      <c r="NNT79" s="791"/>
      <c r="NNU79" s="791"/>
      <c r="NNV79" s="791"/>
      <c r="NNW79" s="740"/>
      <c r="NNX79" s="790"/>
      <c r="NNY79" s="791"/>
      <c r="NNZ79" s="791"/>
      <c r="NOA79" s="791"/>
      <c r="NOB79" s="791"/>
      <c r="NOC79" s="791"/>
      <c r="NOD79" s="740"/>
      <c r="NOE79" s="790"/>
      <c r="NOF79" s="791"/>
      <c r="NOG79" s="791"/>
      <c r="NOH79" s="791"/>
      <c r="NOI79" s="791"/>
      <c r="NOJ79" s="791"/>
      <c r="NOK79" s="740"/>
      <c r="NOL79" s="790"/>
      <c r="NOM79" s="791"/>
      <c r="NON79" s="791"/>
      <c r="NOO79" s="791"/>
      <c r="NOP79" s="791"/>
      <c r="NOQ79" s="791"/>
      <c r="NOR79" s="740"/>
      <c r="NOS79" s="790"/>
      <c r="NOT79" s="791"/>
      <c r="NOU79" s="791"/>
      <c r="NOV79" s="791"/>
      <c r="NOW79" s="791"/>
      <c r="NOX79" s="791"/>
      <c r="NOY79" s="740"/>
      <c r="NOZ79" s="790"/>
      <c r="NPA79" s="791"/>
      <c r="NPB79" s="791"/>
      <c r="NPC79" s="791"/>
      <c r="NPD79" s="791"/>
      <c r="NPE79" s="791"/>
      <c r="NPF79" s="740"/>
      <c r="NPG79" s="790"/>
      <c r="NPH79" s="791"/>
      <c r="NPI79" s="791"/>
      <c r="NPJ79" s="791"/>
      <c r="NPK79" s="791"/>
      <c r="NPL79" s="791"/>
      <c r="NPM79" s="740"/>
      <c r="NPN79" s="790"/>
      <c r="NPO79" s="791"/>
      <c r="NPP79" s="791"/>
      <c r="NPQ79" s="791"/>
      <c r="NPR79" s="791"/>
      <c r="NPS79" s="791"/>
      <c r="NPT79" s="740"/>
      <c r="NPU79" s="790"/>
      <c r="NPV79" s="791"/>
      <c r="NPW79" s="791"/>
      <c r="NPX79" s="791"/>
      <c r="NPY79" s="791"/>
      <c r="NPZ79" s="791"/>
      <c r="NQA79" s="740"/>
      <c r="NQB79" s="790"/>
      <c r="NQC79" s="791"/>
      <c r="NQD79" s="791"/>
      <c r="NQE79" s="791"/>
      <c r="NQF79" s="791"/>
      <c r="NQG79" s="791"/>
      <c r="NQH79" s="740"/>
      <c r="NQI79" s="790"/>
      <c r="NQJ79" s="791"/>
      <c r="NQK79" s="791"/>
      <c r="NQL79" s="791"/>
      <c r="NQM79" s="791"/>
      <c r="NQN79" s="791"/>
      <c r="NQO79" s="740"/>
      <c r="NQP79" s="790"/>
      <c r="NQQ79" s="791"/>
      <c r="NQR79" s="791"/>
      <c r="NQS79" s="791"/>
      <c r="NQT79" s="791"/>
      <c r="NQU79" s="791"/>
      <c r="NQV79" s="740"/>
      <c r="NQW79" s="790"/>
      <c r="NQX79" s="791"/>
      <c r="NQY79" s="791"/>
      <c r="NQZ79" s="791"/>
      <c r="NRA79" s="791"/>
      <c r="NRB79" s="791"/>
      <c r="NRC79" s="740"/>
      <c r="NRD79" s="790"/>
      <c r="NRE79" s="791"/>
      <c r="NRF79" s="791"/>
      <c r="NRG79" s="791"/>
      <c r="NRH79" s="791"/>
      <c r="NRI79" s="791"/>
      <c r="NRJ79" s="740"/>
      <c r="NRK79" s="790"/>
      <c r="NRL79" s="791"/>
      <c r="NRM79" s="791"/>
      <c r="NRN79" s="791"/>
      <c r="NRO79" s="791"/>
      <c r="NRP79" s="791"/>
      <c r="NRQ79" s="740"/>
      <c r="NRR79" s="790"/>
      <c r="NRS79" s="791"/>
      <c r="NRT79" s="791"/>
      <c r="NRU79" s="791"/>
      <c r="NRV79" s="791"/>
      <c r="NRW79" s="791"/>
      <c r="NRX79" s="740"/>
      <c r="NRY79" s="790"/>
      <c r="NRZ79" s="791"/>
      <c r="NSA79" s="791"/>
      <c r="NSB79" s="791"/>
      <c r="NSC79" s="791"/>
      <c r="NSD79" s="791"/>
      <c r="NSE79" s="740"/>
      <c r="NSF79" s="790"/>
      <c r="NSG79" s="791"/>
      <c r="NSH79" s="791"/>
      <c r="NSI79" s="791"/>
      <c r="NSJ79" s="791"/>
      <c r="NSK79" s="791"/>
      <c r="NSL79" s="740"/>
      <c r="NSM79" s="790"/>
      <c r="NSN79" s="791"/>
      <c r="NSO79" s="791"/>
      <c r="NSP79" s="791"/>
      <c r="NSQ79" s="791"/>
      <c r="NSR79" s="791"/>
      <c r="NSS79" s="740"/>
      <c r="NST79" s="790"/>
      <c r="NSU79" s="791"/>
      <c r="NSV79" s="791"/>
      <c r="NSW79" s="791"/>
      <c r="NSX79" s="791"/>
      <c r="NSY79" s="791"/>
      <c r="NSZ79" s="740"/>
      <c r="NTA79" s="790"/>
      <c r="NTB79" s="791"/>
      <c r="NTC79" s="791"/>
      <c r="NTD79" s="791"/>
      <c r="NTE79" s="791"/>
      <c r="NTF79" s="791"/>
      <c r="NTG79" s="740"/>
      <c r="NTH79" s="790"/>
      <c r="NTI79" s="791"/>
      <c r="NTJ79" s="791"/>
      <c r="NTK79" s="791"/>
      <c r="NTL79" s="791"/>
      <c r="NTM79" s="791"/>
      <c r="NTN79" s="740"/>
      <c r="NTO79" s="790"/>
      <c r="NTP79" s="791"/>
      <c r="NTQ79" s="791"/>
      <c r="NTR79" s="791"/>
      <c r="NTS79" s="791"/>
      <c r="NTT79" s="791"/>
      <c r="NTU79" s="740"/>
      <c r="NTV79" s="790"/>
      <c r="NTW79" s="791"/>
      <c r="NTX79" s="791"/>
      <c r="NTY79" s="791"/>
      <c r="NTZ79" s="791"/>
      <c r="NUA79" s="791"/>
      <c r="NUB79" s="740"/>
      <c r="NUC79" s="790"/>
      <c r="NUD79" s="791"/>
      <c r="NUE79" s="791"/>
      <c r="NUF79" s="791"/>
      <c r="NUG79" s="791"/>
      <c r="NUH79" s="791"/>
      <c r="NUI79" s="740"/>
      <c r="NUJ79" s="790"/>
      <c r="NUK79" s="791"/>
      <c r="NUL79" s="791"/>
      <c r="NUM79" s="791"/>
      <c r="NUN79" s="791"/>
      <c r="NUO79" s="791"/>
      <c r="NUP79" s="740"/>
      <c r="NUQ79" s="790"/>
      <c r="NUR79" s="791"/>
      <c r="NUS79" s="791"/>
      <c r="NUT79" s="791"/>
      <c r="NUU79" s="791"/>
      <c r="NUV79" s="791"/>
      <c r="NUW79" s="740"/>
      <c r="NUX79" s="790"/>
      <c r="NUY79" s="791"/>
      <c r="NUZ79" s="791"/>
      <c r="NVA79" s="791"/>
      <c r="NVB79" s="791"/>
      <c r="NVC79" s="791"/>
      <c r="NVD79" s="740"/>
      <c r="NVE79" s="790"/>
      <c r="NVF79" s="791"/>
      <c r="NVG79" s="791"/>
      <c r="NVH79" s="791"/>
      <c r="NVI79" s="791"/>
      <c r="NVJ79" s="791"/>
      <c r="NVK79" s="740"/>
      <c r="NVL79" s="790"/>
      <c r="NVM79" s="791"/>
      <c r="NVN79" s="791"/>
      <c r="NVO79" s="791"/>
      <c r="NVP79" s="791"/>
      <c r="NVQ79" s="791"/>
      <c r="NVR79" s="740"/>
      <c r="NVS79" s="790"/>
      <c r="NVT79" s="791"/>
      <c r="NVU79" s="791"/>
      <c r="NVV79" s="791"/>
      <c r="NVW79" s="791"/>
      <c r="NVX79" s="791"/>
      <c r="NVY79" s="740"/>
      <c r="NVZ79" s="790"/>
      <c r="NWA79" s="791"/>
      <c r="NWB79" s="791"/>
      <c r="NWC79" s="791"/>
      <c r="NWD79" s="791"/>
      <c r="NWE79" s="791"/>
      <c r="NWF79" s="740"/>
      <c r="NWG79" s="790"/>
      <c r="NWH79" s="791"/>
      <c r="NWI79" s="791"/>
      <c r="NWJ79" s="791"/>
      <c r="NWK79" s="791"/>
      <c r="NWL79" s="791"/>
      <c r="NWM79" s="740"/>
      <c r="NWN79" s="790"/>
      <c r="NWO79" s="791"/>
      <c r="NWP79" s="791"/>
      <c r="NWQ79" s="791"/>
      <c r="NWR79" s="791"/>
      <c r="NWS79" s="791"/>
      <c r="NWT79" s="740"/>
      <c r="NWU79" s="790"/>
      <c r="NWV79" s="791"/>
      <c r="NWW79" s="791"/>
      <c r="NWX79" s="791"/>
      <c r="NWY79" s="791"/>
      <c r="NWZ79" s="791"/>
      <c r="NXA79" s="740"/>
      <c r="NXB79" s="790"/>
      <c r="NXC79" s="791"/>
      <c r="NXD79" s="791"/>
      <c r="NXE79" s="791"/>
      <c r="NXF79" s="791"/>
      <c r="NXG79" s="791"/>
      <c r="NXH79" s="740"/>
      <c r="NXI79" s="790"/>
      <c r="NXJ79" s="791"/>
      <c r="NXK79" s="791"/>
      <c r="NXL79" s="791"/>
      <c r="NXM79" s="791"/>
      <c r="NXN79" s="791"/>
      <c r="NXO79" s="740"/>
      <c r="NXP79" s="790"/>
      <c r="NXQ79" s="791"/>
      <c r="NXR79" s="791"/>
      <c r="NXS79" s="791"/>
      <c r="NXT79" s="791"/>
      <c r="NXU79" s="791"/>
      <c r="NXV79" s="740"/>
      <c r="NXW79" s="790"/>
      <c r="NXX79" s="791"/>
      <c r="NXY79" s="791"/>
      <c r="NXZ79" s="791"/>
      <c r="NYA79" s="791"/>
      <c r="NYB79" s="791"/>
      <c r="NYC79" s="740"/>
      <c r="NYD79" s="790"/>
      <c r="NYE79" s="791"/>
      <c r="NYF79" s="791"/>
      <c r="NYG79" s="791"/>
      <c r="NYH79" s="791"/>
      <c r="NYI79" s="791"/>
      <c r="NYJ79" s="740"/>
      <c r="NYK79" s="790"/>
      <c r="NYL79" s="791"/>
      <c r="NYM79" s="791"/>
      <c r="NYN79" s="791"/>
      <c r="NYO79" s="791"/>
      <c r="NYP79" s="791"/>
      <c r="NYQ79" s="740"/>
      <c r="NYR79" s="790"/>
      <c r="NYS79" s="791"/>
      <c r="NYT79" s="791"/>
      <c r="NYU79" s="791"/>
      <c r="NYV79" s="791"/>
      <c r="NYW79" s="791"/>
      <c r="NYX79" s="740"/>
      <c r="NYY79" s="790"/>
      <c r="NYZ79" s="791"/>
      <c r="NZA79" s="791"/>
      <c r="NZB79" s="791"/>
      <c r="NZC79" s="791"/>
      <c r="NZD79" s="791"/>
      <c r="NZE79" s="740"/>
      <c r="NZF79" s="790"/>
      <c r="NZG79" s="791"/>
      <c r="NZH79" s="791"/>
      <c r="NZI79" s="791"/>
      <c r="NZJ79" s="791"/>
      <c r="NZK79" s="791"/>
      <c r="NZL79" s="740"/>
      <c r="NZM79" s="790"/>
      <c r="NZN79" s="791"/>
      <c r="NZO79" s="791"/>
      <c r="NZP79" s="791"/>
      <c r="NZQ79" s="791"/>
      <c r="NZR79" s="791"/>
      <c r="NZS79" s="740"/>
      <c r="NZT79" s="790"/>
      <c r="NZU79" s="791"/>
      <c r="NZV79" s="791"/>
      <c r="NZW79" s="791"/>
      <c r="NZX79" s="791"/>
      <c r="NZY79" s="791"/>
      <c r="NZZ79" s="740"/>
      <c r="OAA79" s="790"/>
      <c r="OAB79" s="791"/>
      <c r="OAC79" s="791"/>
      <c r="OAD79" s="791"/>
      <c r="OAE79" s="791"/>
      <c r="OAF79" s="791"/>
      <c r="OAG79" s="740"/>
      <c r="OAH79" s="790"/>
      <c r="OAI79" s="791"/>
      <c r="OAJ79" s="791"/>
      <c r="OAK79" s="791"/>
      <c r="OAL79" s="791"/>
      <c r="OAM79" s="791"/>
      <c r="OAN79" s="740"/>
      <c r="OAO79" s="790"/>
      <c r="OAP79" s="791"/>
      <c r="OAQ79" s="791"/>
      <c r="OAR79" s="791"/>
      <c r="OAS79" s="791"/>
      <c r="OAT79" s="791"/>
      <c r="OAU79" s="740"/>
      <c r="OAV79" s="790"/>
      <c r="OAW79" s="791"/>
      <c r="OAX79" s="791"/>
      <c r="OAY79" s="791"/>
      <c r="OAZ79" s="791"/>
      <c r="OBA79" s="791"/>
      <c r="OBB79" s="740"/>
      <c r="OBC79" s="790"/>
      <c r="OBD79" s="791"/>
      <c r="OBE79" s="791"/>
      <c r="OBF79" s="791"/>
      <c r="OBG79" s="791"/>
      <c r="OBH79" s="791"/>
      <c r="OBI79" s="740"/>
      <c r="OBJ79" s="790"/>
      <c r="OBK79" s="791"/>
      <c r="OBL79" s="791"/>
      <c r="OBM79" s="791"/>
      <c r="OBN79" s="791"/>
      <c r="OBO79" s="791"/>
      <c r="OBP79" s="740"/>
      <c r="OBQ79" s="790"/>
      <c r="OBR79" s="791"/>
      <c r="OBS79" s="791"/>
      <c r="OBT79" s="791"/>
      <c r="OBU79" s="791"/>
      <c r="OBV79" s="791"/>
      <c r="OBW79" s="740"/>
      <c r="OBX79" s="790"/>
      <c r="OBY79" s="791"/>
      <c r="OBZ79" s="791"/>
      <c r="OCA79" s="791"/>
      <c r="OCB79" s="791"/>
      <c r="OCC79" s="791"/>
      <c r="OCD79" s="740"/>
      <c r="OCE79" s="790"/>
      <c r="OCF79" s="791"/>
      <c r="OCG79" s="791"/>
      <c r="OCH79" s="791"/>
      <c r="OCI79" s="791"/>
      <c r="OCJ79" s="791"/>
      <c r="OCK79" s="740"/>
      <c r="OCL79" s="790"/>
      <c r="OCM79" s="791"/>
      <c r="OCN79" s="791"/>
      <c r="OCO79" s="791"/>
      <c r="OCP79" s="791"/>
      <c r="OCQ79" s="791"/>
      <c r="OCR79" s="740"/>
      <c r="OCS79" s="790"/>
      <c r="OCT79" s="791"/>
      <c r="OCU79" s="791"/>
      <c r="OCV79" s="791"/>
      <c r="OCW79" s="791"/>
      <c r="OCX79" s="791"/>
      <c r="OCY79" s="740"/>
      <c r="OCZ79" s="790"/>
      <c r="ODA79" s="791"/>
      <c r="ODB79" s="791"/>
      <c r="ODC79" s="791"/>
      <c r="ODD79" s="791"/>
      <c r="ODE79" s="791"/>
      <c r="ODF79" s="740"/>
      <c r="ODG79" s="790"/>
      <c r="ODH79" s="791"/>
      <c r="ODI79" s="791"/>
      <c r="ODJ79" s="791"/>
      <c r="ODK79" s="791"/>
      <c r="ODL79" s="791"/>
      <c r="ODM79" s="740"/>
      <c r="ODN79" s="790"/>
      <c r="ODO79" s="791"/>
      <c r="ODP79" s="791"/>
      <c r="ODQ79" s="791"/>
      <c r="ODR79" s="791"/>
      <c r="ODS79" s="791"/>
      <c r="ODT79" s="740"/>
      <c r="ODU79" s="790"/>
      <c r="ODV79" s="791"/>
      <c r="ODW79" s="791"/>
      <c r="ODX79" s="791"/>
      <c r="ODY79" s="791"/>
      <c r="ODZ79" s="791"/>
      <c r="OEA79" s="740"/>
      <c r="OEB79" s="790"/>
      <c r="OEC79" s="791"/>
      <c r="OED79" s="791"/>
      <c r="OEE79" s="791"/>
      <c r="OEF79" s="791"/>
      <c r="OEG79" s="791"/>
      <c r="OEH79" s="740"/>
      <c r="OEI79" s="790"/>
      <c r="OEJ79" s="791"/>
      <c r="OEK79" s="791"/>
      <c r="OEL79" s="791"/>
      <c r="OEM79" s="791"/>
      <c r="OEN79" s="791"/>
      <c r="OEO79" s="740"/>
      <c r="OEP79" s="790"/>
      <c r="OEQ79" s="791"/>
      <c r="OER79" s="791"/>
      <c r="OES79" s="791"/>
      <c r="OET79" s="791"/>
      <c r="OEU79" s="791"/>
      <c r="OEV79" s="740"/>
      <c r="OEW79" s="790"/>
      <c r="OEX79" s="791"/>
      <c r="OEY79" s="791"/>
      <c r="OEZ79" s="791"/>
      <c r="OFA79" s="791"/>
      <c r="OFB79" s="791"/>
      <c r="OFC79" s="740"/>
      <c r="OFD79" s="790"/>
      <c r="OFE79" s="791"/>
      <c r="OFF79" s="791"/>
      <c r="OFG79" s="791"/>
      <c r="OFH79" s="791"/>
      <c r="OFI79" s="791"/>
      <c r="OFJ79" s="740"/>
      <c r="OFK79" s="790"/>
      <c r="OFL79" s="791"/>
      <c r="OFM79" s="791"/>
      <c r="OFN79" s="791"/>
      <c r="OFO79" s="791"/>
      <c r="OFP79" s="791"/>
      <c r="OFQ79" s="740"/>
      <c r="OFR79" s="790"/>
      <c r="OFS79" s="791"/>
      <c r="OFT79" s="791"/>
      <c r="OFU79" s="791"/>
      <c r="OFV79" s="791"/>
      <c r="OFW79" s="791"/>
      <c r="OFX79" s="740"/>
      <c r="OFY79" s="790"/>
      <c r="OFZ79" s="791"/>
      <c r="OGA79" s="791"/>
      <c r="OGB79" s="791"/>
      <c r="OGC79" s="791"/>
      <c r="OGD79" s="791"/>
      <c r="OGE79" s="740"/>
      <c r="OGF79" s="790"/>
      <c r="OGG79" s="791"/>
      <c r="OGH79" s="791"/>
      <c r="OGI79" s="791"/>
      <c r="OGJ79" s="791"/>
      <c r="OGK79" s="791"/>
      <c r="OGL79" s="740"/>
      <c r="OGM79" s="790"/>
      <c r="OGN79" s="791"/>
      <c r="OGO79" s="791"/>
      <c r="OGP79" s="791"/>
      <c r="OGQ79" s="791"/>
      <c r="OGR79" s="791"/>
      <c r="OGS79" s="740"/>
      <c r="OGT79" s="790"/>
      <c r="OGU79" s="791"/>
      <c r="OGV79" s="791"/>
      <c r="OGW79" s="791"/>
      <c r="OGX79" s="791"/>
      <c r="OGY79" s="791"/>
      <c r="OGZ79" s="740"/>
      <c r="OHA79" s="790"/>
      <c r="OHB79" s="791"/>
      <c r="OHC79" s="791"/>
      <c r="OHD79" s="791"/>
      <c r="OHE79" s="791"/>
      <c r="OHF79" s="791"/>
      <c r="OHG79" s="740"/>
      <c r="OHH79" s="790"/>
      <c r="OHI79" s="791"/>
      <c r="OHJ79" s="791"/>
      <c r="OHK79" s="791"/>
      <c r="OHL79" s="791"/>
      <c r="OHM79" s="791"/>
      <c r="OHN79" s="740"/>
      <c r="OHO79" s="790"/>
      <c r="OHP79" s="791"/>
      <c r="OHQ79" s="791"/>
      <c r="OHR79" s="791"/>
      <c r="OHS79" s="791"/>
      <c r="OHT79" s="791"/>
      <c r="OHU79" s="740"/>
      <c r="OHV79" s="790"/>
      <c r="OHW79" s="791"/>
      <c r="OHX79" s="791"/>
      <c r="OHY79" s="791"/>
      <c r="OHZ79" s="791"/>
      <c r="OIA79" s="791"/>
      <c r="OIB79" s="740"/>
      <c r="OIC79" s="790"/>
      <c r="OID79" s="791"/>
      <c r="OIE79" s="791"/>
      <c r="OIF79" s="791"/>
      <c r="OIG79" s="791"/>
      <c r="OIH79" s="791"/>
      <c r="OII79" s="740"/>
      <c r="OIJ79" s="790"/>
      <c r="OIK79" s="791"/>
      <c r="OIL79" s="791"/>
      <c r="OIM79" s="791"/>
      <c r="OIN79" s="791"/>
      <c r="OIO79" s="791"/>
      <c r="OIP79" s="740"/>
      <c r="OIQ79" s="790"/>
      <c r="OIR79" s="791"/>
      <c r="OIS79" s="791"/>
      <c r="OIT79" s="791"/>
      <c r="OIU79" s="791"/>
      <c r="OIV79" s="791"/>
      <c r="OIW79" s="740"/>
      <c r="OIX79" s="790"/>
      <c r="OIY79" s="791"/>
      <c r="OIZ79" s="791"/>
      <c r="OJA79" s="791"/>
      <c r="OJB79" s="791"/>
      <c r="OJC79" s="791"/>
      <c r="OJD79" s="740"/>
      <c r="OJE79" s="790"/>
      <c r="OJF79" s="791"/>
      <c r="OJG79" s="791"/>
      <c r="OJH79" s="791"/>
      <c r="OJI79" s="791"/>
      <c r="OJJ79" s="791"/>
      <c r="OJK79" s="740"/>
      <c r="OJL79" s="790"/>
      <c r="OJM79" s="791"/>
      <c r="OJN79" s="791"/>
      <c r="OJO79" s="791"/>
      <c r="OJP79" s="791"/>
      <c r="OJQ79" s="791"/>
      <c r="OJR79" s="740"/>
      <c r="OJS79" s="790"/>
      <c r="OJT79" s="791"/>
      <c r="OJU79" s="791"/>
      <c r="OJV79" s="791"/>
      <c r="OJW79" s="791"/>
      <c r="OJX79" s="791"/>
      <c r="OJY79" s="740"/>
      <c r="OJZ79" s="790"/>
      <c r="OKA79" s="791"/>
      <c r="OKB79" s="791"/>
      <c r="OKC79" s="791"/>
      <c r="OKD79" s="791"/>
      <c r="OKE79" s="791"/>
      <c r="OKF79" s="740"/>
      <c r="OKG79" s="790"/>
      <c r="OKH79" s="791"/>
      <c r="OKI79" s="791"/>
      <c r="OKJ79" s="791"/>
      <c r="OKK79" s="791"/>
      <c r="OKL79" s="791"/>
      <c r="OKM79" s="740"/>
      <c r="OKN79" s="790"/>
      <c r="OKO79" s="791"/>
      <c r="OKP79" s="791"/>
      <c r="OKQ79" s="791"/>
      <c r="OKR79" s="791"/>
      <c r="OKS79" s="791"/>
      <c r="OKT79" s="740"/>
      <c r="OKU79" s="790"/>
      <c r="OKV79" s="791"/>
      <c r="OKW79" s="791"/>
      <c r="OKX79" s="791"/>
      <c r="OKY79" s="791"/>
      <c r="OKZ79" s="791"/>
      <c r="OLA79" s="740"/>
      <c r="OLB79" s="790"/>
      <c r="OLC79" s="791"/>
      <c r="OLD79" s="791"/>
      <c r="OLE79" s="791"/>
      <c r="OLF79" s="791"/>
      <c r="OLG79" s="791"/>
      <c r="OLH79" s="740"/>
      <c r="OLI79" s="790"/>
      <c r="OLJ79" s="791"/>
      <c r="OLK79" s="791"/>
      <c r="OLL79" s="791"/>
      <c r="OLM79" s="791"/>
      <c r="OLN79" s="791"/>
      <c r="OLO79" s="740"/>
      <c r="OLP79" s="790"/>
      <c r="OLQ79" s="791"/>
      <c r="OLR79" s="791"/>
      <c r="OLS79" s="791"/>
      <c r="OLT79" s="791"/>
      <c r="OLU79" s="791"/>
      <c r="OLV79" s="740"/>
      <c r="OLW79" s="790"/>
      <c r="OLX79" s="791"/>
      <c r="OLY79" s="791"/>
      <c r="OLZ79" s="791"/>
      <c r="OMA79" s="791"/>
      <c r="OMB79" s="791"/>
      <c r="OMC79" s="740"/>
      <c r="OMD79" s="790"/>
      <c r="OME79" s="791"/>
      <c r="OMF79" s="791"/>
      <c r="OMG79" s="791"/>
      <c r="OMH79" s="791"/>
      <c r="OMI79" s="791"/>
      <c r="OMJ79" s="740"/>
      <c r="OMK79" s="790"/>
      <c r="OML79" s="791"/>
      <c r="OMM79" s="791"/>
      <c r="OMN79" s="791"/>
      <c r="OMO79" s="791"/>
      <c r="OMP79" s="791"/>
      <c r="OMQ79" s="740"/>
      <c r="OMR79" s="790"/>
      <c r="OMS79" s="791"/>
      <c r="OMT79" s="791"/>
      <c r="OMU79" s="791"/>
      <c r="OMV79" s="791"/>
      <c r="OMW79" s="791"/>
      <c r="OMX79" s="740"/>
      <c r="OMY79" s="790"/>
      <c r="OMZ79" s="791"/>
      <c r="ONA79" s="791"/>
      <c r="ONB79" s="791"/>
      <c r="ONC79" s="791"/>
      <c r="OND79" s="791"/>
      <c r="ONE79" s="740"/>
      <c r="ONF79" s="790"/>
      <c r="ONG79" s="791"/>
      <c r="ONH79" s="791"/>
      <c r="ONI79" s="791"/>
      <c r="ONJ79" s="791"/>
      <c r="ONK79" s="791"/>
      <c r="ONL79" s="740"/>
      <c r="ONM79" s="790"/>
      <c r="ONN79" s="791"/>
      <c r="ONO79" s="791"/>
      <c r="ONP79" s="791"/>
      <c r="ONQ79" s="791"/>
      <c r="ONR79" s="791"/>
      <c r="ONS79" s="740"/>
      <c r="ONT79" s="790"/>
      <c r="ONU79" s="791"/>
      <c r="ONV79" s="791"/>
      <c r="ONW79" s="791"/>
      <c r="ONX79" s="791"/>
      <c r="ONY79" s="791"/>
      <c r="ONZ79" s="740"/>
      <c r="OOA79" s="790"/>
      <c r="OOB79" s="791"/>
      <c r="OOC79" s="791"/>
      <c r="OOD79" s="791"/>
      <c r="OOE79" s="791"/>
      <c r="OOF79" s="791"/>
      <c r="OOG79" s="740"/>
      <c r="OOH79" s="790"/>
      <c r="OOI79" s="791"/>
      <c r="OOJ79" s="791"/>
      <c r="OOK79" s="791"/>
      <c r="OOL79" s="791"/>
      <c r="OOM79" s="791"/>
      <c r="OON79" s="740"/>
      <c r="OOO79" s="790"/>
      <c r="OOP79" s="791"/>
      <c r="OOQ79" s="791"/>
      <c r="OOR79" s="791"/>
      <c r="OOS79" s="791"/>
      <c r="OOT79" s="791"/>
      <c r="OOU79" s="740"/>
      <c r="OOV79" s="790"/>
      <c r="OOW79" s="791"/>
      <c r="OOX79" s="791"/>
      <c r="OOY79" s="791"/>
      <c r="OOZ79" s="791"/>
      <c r="OPA79" s="791"/>
      <c r="OPB79" s="740"/>
      <c r="OPC79" s="790"/>
      <c r="OPD79" s="791"/>
      <c r="OPE79" s="791"/>
      <c r="OPF79" s="791"/>
      <c r="OPG79" s="791"/>
      <c r="OPH79" s="791"/>
      <c r="OPI79" s="740"/>
      <c r="OPJ79" s="790"/>
      <c r="OPK79" s="791"/>
      <c r="OPL79" s="791"/>
      <c r="OPM79" s="791"/>
      <c r="OPN79" s="791"/>
      <c r="OPO79" s="791"/>
      <c r="OPP79" s="740"/>
      <c r="OPQ79" s="790"/>
      <c r="OPR79" s="791"/>
      <c r="OPS79" s="791"/>
      <c r="OPT79" s="791"/>
      <c r="OPU79" s="791"/>
      <c r="OPV79" s="791"/>
      <c r="OPW79" s="740"/>
      <c r="OPX79" s="790"/>
      <c r="OPY79" s="791"/>
      <c r="OPZ79" s="791"/>
      <c r="OQA79" s="791"/>
      <c r="OQB79" s="791"/>
      <c r="OQC79" s="791"/>
      <c r="OQD79" s="740"/>
      <c r="OQE79" s="790"/>
      <c r="OQF79" s="791"/>
      <c r="OQG79" s="791"/>
      <c r="OQH79" s="791"/>
      <c r="OQI79" s="791"/>
      <c r="OQJ79" s="791"/>
      <c r="OQK79" s="740"/>
      <c r="OQL79" s="790"/>
      <c r="OQM79" s="791"/>
      <c r="OQN79" s="791"/>
      <c r="OQO79" s="791"/>
      <c r="OQP79" s="791"/>
      <c r="OQQ79" s="791"/>
      <c r="OQR79" s="740"/>
      <c r="OQS79" s="790"/>
      <c r="OQT79" s="791"/>
      <c r="OQU79" s="791"/>
      <c r="OQV79" s="791"/>
      <c r="OQW79" s="791"/>
      <c r="OQX79" s="791"/>
      <c r="OQY79" s="740"/>
      <c r="OQZ79" s="790"/>
      <c r="ORA79" s="791"/>
      <c r="ORB79" s="791"/>
      <c r="ORC79" s="791"/>
      <c r="ORD79" s="791"/>
      <c r="ORE79" s="791"/>
      <c r="ORF79" s="740"/>
      <c r="ORG79" s="790"/>
      <c r="ORH79" s="791"/>
      <c r="ORI79" s="791"/>
      <c r="ORJ79" s="791"/>
      <c r="ORK79" s="791"/>
      <c r="ORL79" s="791"/>
      <c r="ORM79" s="740"/>
      <c r="ORN79" s="790"/>
      <c r="ORO79" s="791"/>
      <c r="ORP79" s="791"/>
      <c r="ORQ79" s="791"/>
      <c r="ORR79" s="791"/>
      <c r="ORS79" s="791"/>
      <c r="ORT79" s="740"/>
      <c r="ORU79" s="790"/>
      <c r="ORV79" s="791"/>
      <c r="ORW79" s="791"/>
      <c r="ORX79" s="791"/>
      <c r="ORY79" s="791"/>
      <c r="ORZ79" s="791"/>
      <c r="OSA79" s="740"/>
      <c r="OSB79" s="790"/>
      <c r="OSC79" s="791"/>
      <c r="OSD79" s="791"/>
      <c r="OSE79" s="791"/>
      <c r="OSF79" s="791"/>
      <c r="OSG79" s="791"/>
      <c r="OSH79" s="740"/>
      <c r="OSI79" s="790"/>
      <c r="OSJ79" s="791"/>
      <c r="OSK79" s="791"/>
      <c r="OSL79" s="791"/>
      <c r="OSM79" s="791"/>
      <c r="OSN79" s="791"/>
      <c r="OSO79" s="740"/>
      <c r="OSP79" s="790"/>
      <c r="OSQ79" s="791"/>
      <c r="OSR79" s="791"/>
      <c r="OSS79" s="791"/>
      <c r="OST79" s="791"/>
      <c r="OSU79" s="791"/>
      <c r="OSV79" s="740"/>
      <c r="OSW79" s="790"/>
      <c r="OSX79" s="791"/>
      <c r="OSY79" s="791"/>
      <c r="OSZ79" s="791"/>
      <c r="OTA79" s="791"/>
      <c r="OTB79" s="791"/>
      <c r="OTC79" s="740"/>
      <c r="OTD79" s="790"/>
      <c r="OTE79" s="791"/>
      <c r="OTF79" s="791"/>
      <c r="OTG79" s="791"/>
      <c r="OTH79" s="791"/>
      <c r="OTI79" s="791"/>
      <c r="OTJ79" s="740"/>
      <c r="OTK79" s="790"/>
      <c r="OTL79" s="791"/>
      <c r="OTM79" s="791"/>
      <c r="OTN79" s="791"/>
      <c r="OTO79" s="791"/>
      <c r="OTP79" s="791"/>
      <c r="OTQ79" s="740"/>
      <c r="OTR79" s="790"/>
      <c r="OTS79" s="791"/>
      <c r="OTT79" s="791"/>
      <c r="OTU79" s="791"/>
      <c r="OTV79" s="791"/>
      <c r="OTW79" s="791"/>
      <c r="OTX79" s="740"/>
      <c r="OTY79" s="790"/>
      <c r="OTZ79" s="791"/>
      <c r="OUA79" s="791"/>
      <c r="OUB79" s="791"/>
      <c r="OUC79" s="791"/>
      <c r="OUD79" s="791"/>
      <c r="OUE79" s="740"/>
      <c r="OUF79" s="790"/>
      <c r="OUG79" s="791"/>
      <c r="OUH79" s="791"/>
      <c r="OUI79" s="791"/>
      <c r="OUJ79" s="791"/>
      <c r="OUK79" s="791"/>
      <c r="OUL79" s="740"/>
      <c r="OUM79" s="790"/>
      <c r="OUN79" s="791"/>
      <c r="OUO79" s="791"/>
      <c r="OUP79" s="791"/>
      <c r="OUQ79" s="791"/>
      <c r="OUR79" s="791"/>
      <c r="OUS79" s="740"/>
      <c r="OUT79" s="790"/>
      <c r="OUU79" s="791"/>
      <c r="OUV79" s="791"/>
      <c r="OUW79" s="791"/>
      <c r="OUX79" s="791"/>
      <c r="OUY79" s="791"/>
      <c r="OUZ79" s="740"/>
      <c r="OVA79" s="790"/>
      <c r="OVB79" s="791"/>
      <c r="OVC79" s="791"/>
      <c r="OVD79" s="791"/>
      <c r="OVE79" s="791"/>
      <c r="OVF79" s="791"/>
      <c r="OVG79" s="740"/>
      <c r="OVH79" s="790"/>
      <c r="OVI79" s="791"/>
      <c r="OVJ79" s="791"/>
      <c r="OVK79" s="791"/>
      <c r="OVL79" s="791"/>
      <c r="OVM79" s="791"/>
      <c r="OVN79" s="740"/>
      <c r="OVO79" s="790"/>
      <c r="OVP79" s="791"/>
      <c r="OVQ79" s="791"/>
      <c r="OVR79" s="791"/>
      <c r="OVS79" s="791"/>
      <c r="OVT79" s="791"/>
      <c r="OVU79" s="740"/>
      <c r="OVV79" s="790"/>
      <c r="OVW79" s="791"/>
      <c r="OVX79" s="791"/>
      <c r="OVY79" s="791"/>
      <c r="OVZ79" s="791"/>
      <c r="OWA79" s="791"/>
      <c r="OWB79" s="740"/>
      <c r="OWC79" s="790"/>
      <c r="OWD79" s="791"/>
      <c r="OWE79" s="791"/>
      <c r="OWF79" s="791"/>
      <c r="OWG79" s="791"/>
      <c r="OWH79" s="791"/>
      <c r="OWI79" s="740"/>
      <c r="OWJ79" s="790"/>
      <c r="OWK79" s="791"/>
      <c r="OWL79" s="791"/>
      <c r="OWM79" s="791"/>
      <c r="OWN79" s="791"/>
      <c r="OWO79" s="791"/>
      <c r="OWP79" s="740"/>
      <c r="OWQ79" s="790"/>
      <c r="OWR79" s="791"/>
      <c r="OWS79" s="791"/>
      <c r="OWT79" s="791"/>
      <c r="OWU79" s="791"/>
      <c r="OWV79" s="791"/>
      <c r="OWW79" s="740"/>
      <c r="OWX79" s="790"/>
      <c r="OWY79" s="791"/>
      <c r="OWZ79" s="791"/>
      <c r="OXA79" s="791"/>
      <c r="OXB79" s="791"/>
      <c r="OXC79" s="791"/>
      <c r="OXD79" s="740"/>
      <c r="OXE79" s="790"/>
      <c r="OXF79" s="791"/>
      <c r="OXG79" s="791"/>
      <c r="OXH79" s="791"/>
      <c r="OXI79" s="791"/>
      <c r="OXJ79" s="791"/>
      <c r="OXK79" s="740"/>
      <c r="OXL79" s="790"/>
      <c r="OXM79" s="791"/>
      <c r="OXN79" s="791"/>
      <c r="OXO79" s="791"/>
      <c r="OXP79" s="791"/>
      <c r="OXQ79" s="791"/>
      <c r="OXR79" s="740"/>
      <c r="OXS79" s="790"/>
      <c r="OXT79" s="791"/>
      <c r="OXU79" s="791"/>
      <c r="OXV79" s="791"/>
      <c r="OXW79" s="791"/>
      <c r="OXX79" s="791"/>
      <c r="OXY79" s="740"/>
      <c r="OXZ79" s="790"/>
      <c r="OYA79" s="791"/>
      <c r="OYB79" s="791"/>
      <c r="OYC79" s="791"/>
      <c r="OYD79" s="791"/>
      <c r="OYE79" s="791"/>
      <c r="OYF79" s="740"/>
      <c r="OYG79" s="790"/>
      <c r="OYH79" s="791"/>
      <c r="OYI79" s="791"/>
      <c r="OYJ79" s="791"/>
      <c r="OYK79" s="791"/>
      <c r="OYL79" s="791"/>
      <c r="OYM79" s="740"/>
      <c r="OYN79" s="790"/>
      <c r="OYO79" s="791"/>
      <c r="OYP79" s="791"/>
      <c r="OYQ79" s="791"/>
      <c r="OYR79" s="791"/>
      <c r="OYS79" s="791"/>
      <c r="OYT79" s="740"/>
      <c r="OYU79" s="790"/>
      <c r="OYV79" s="791"/>
      <c r="OYW79" s="791"/>
      <c r="OYX79" s="791"/>
      <c r="OYY79" s="791"/>
      <c r="OYZ79" s="791"/>
      <c r="OZA79" s="740"/>
      <c r="OZB79" s="790"/>
      <c r="OZC79" s="791"/>
      <c r="OZD79" s="791"/>
      <c r="OZE79" s="791"/>
      <c r="OZF79" s="791"/>
      <c r="OZG79" s="791"/>
      <c r="OZH79" s="740"/>
      <c r="OZI79" s="790"/>
      <c r="OZJ79" s="791"/>
      <c r="OZK79" s="791"/>
      <c r="OZL79" s="791"/>
      <c r="OZM79" s="791"/>
      <c r="OZN79" s="791"/>
      <c r="OZO79" s="740"/>
      <c r="OZP79" s="790"/>
      <c r="OZQ79" s="791"/>
      <c r="OZR79" s="791"/>
      <c r="OZS79" s="791"/>
      <c r="OZT79" s="791"/>
      <c r="OZU79" s="791"/>
      <c r="OZV79" s="740"/>
      <c r="OZW79" s="790"/>
      <c r="OZX79" s="791"/>
      <c r="OZY79" s="791"/>
      <c r="OZZ79" s="791"/>
      <c r="PAA79" s="791"/>
      <c r="PAB79" s="791"/>
      <c r="PAC79" s="740"/>
      <c r="PAD79" s="790"/>
      <c r="PAE79" s="791"/>
      <c r="PAF79" s="791"/>
      <c r="PAG79" s="791"/>
      <c r="PAH79" s="791"/>
      <c r="PAI79" s="791"/>
      <c r="PAJ79" s="740"/>
      <c r="PAK79" s="790"/>
      <c r="PAL79" s="791"/>
      <c r="PAM79" s="791"/>
      <c r="PAN79" s="791"/>
      <c r="PAO79" s="791"/>
      <c r="PAP79" s="791"/>
      <c r="PAQ79" s="740"/>
      <c r="PAR79" s="790"/>
      <c r="PAS79" s="791"/>
      <c r="PAT79" s="791"/>
      <c r="PAU79" s="791"/>
      <c r="PAV79" s="791"/>
      <c r="PAW79" s="791"/>
      <c r="PAX79" s="740"/>
      <c r="PAY79" s="790"/>
      <c r="PAZ79" s="791"/>
      <c r="PBA79" s="791"/>
      <c r="PBB79" s="791"/>
      <c r="PBC79" s="791"/>
      <c r="PBD79" s="791"/>
      <c r="PBE79" s="740"/>
      <c r="PBF79" s="790"/>
      <c r="PBG79" s="791"/>
      <c r="PBH79" s="791"/>
      <c r="PBI79" s="791"/>
      <c r="PBJ79" s="791"/>
      <c r="PBK79" s="791"/>
      <c r="PBL79" s="740"/>
      <c r="PBM79" s="790"/>
      <c r="PBN79" s="791"/>
      <c r="PBO79" s="791"/>
      <c r="PBP79" s="791"/>
      <c r="PBQ79" s="791"/>
      <c r="PBR79" s="791"/>
      <c r="PBS79" s="740"/>
      <c r="PBT79" s="790"/>
      <c r="PBU79" s="791"/>
      <c r="PBV79" s="791"/>
      <c r="PBW79" s="791"/>
      <c r="PBX79" s="791"/>
      <c r="PBY79" s="791"/>
      <c r="PBZ79" s="740"/>
      <c r="PCA79" s="790"/>
      <c r="PCB79" s="791"/>
      <c r="PCC79" s="791"/>
      <c r="PCD79" s="791"/>
      <c r="PCE79" s="791"/>
      <c r="PCF79" s="791"/>
      <c r="PCG79" s="740"/>
      <c r="PCH79" s="790"/>
      <c r="PCI79" s="791"/>
      <c r="PCJ79" s="791"/>
      <c r="PCK79" s="791"/>
      <c r="PCL79" s="791"/>
      <c r="PCM79" s="791"/>
      <c r="PCN79" s="740"/>
      <c r="PCO79" s="790"/>
      <c r="PCP79" s="791"/>
      <c r="PCQ79" s="791"/>
      <c r="PCR79" s="791"/>
      <c r="PCS79" s="791"/>
      <c r="PCT79" s="791"/>
      <c r="PCU79" s="740"/>
      <c r="PCV79" s="790"/>
      <c r="PCW79" s="791"/>
      <c r="PCX79" s="791"/>
      <c r="PCY79" s="791"/>
      <c r="PCZ79" s="791"/>
      <c r="PDA79" s="791"/>
      <c r="PDB79" s="740"/>
      <c r="PDC79" s="790"/>
      <c r="PDD79" s="791"/>
      <c r="PDE79" s="791"/>
      <c r="PDF79" s="791"/>
      <c r="PDG79" s="791"/>
      <c r="PDH79" s="791"/>
      <c r="PDI79" s="740"/>
      <c r="PDJ79" s="790"/>
      <c r="PDK79" s="791"/>
      <c r="PDL79" s="791"/>
      <c r="PDM79" s="791"/>
      <c r="PDN79" s="791"/>
      <c r="PDO79" s="791"/>
      <c r="PDP79" s="740"/>
      <c r="PDQ79" s="790"/>
      <c r="PDR79" s="791"/>
      <c r="PDS79" s="791"/>
      <c r="PDT79" s="791"/>
      <c r="PDU79" s="791"/>
      <c r="PDV79" s="791"/>
      <c r="PDW79" s="740"/>
      <c r="PDX79" s="790"/>
      <c r="PDY79" s="791"/>
      <c r="PDZ79" s="791"/>
      <c r="PEA79" s="791"/>
      <c r="PEB79" s="791"/>
      <c r="PEC79" s="791"/>
      <c r="PED79" s="740"/>
      <c r="PEE79" s="790"/>
      <c r="PEF79" s="791"/>
      <c r="PEG79" s="791"/>
      <c r="PEH79" s="791"/>
      <c r="PEI79" s="791"/>
      <c r="PEJ79" s="791"/>
      <c r="PEK79" s="740"/>
      <c r="PEL79" s="790"/>
      <c r="PEM79" s="791"/>
      <c r="PEN79" s="791"/>
      <c r="PEO79" s="791"/>
      <c r="PEP79" s="791"/>
      <c r="PEQ79" s="791"/>
      <c r="PER79" s="740"/>
      <c r="PES79" s="790"/>
      <c r="PET79" s="791"/>
      <c r="PEU79" s="791"/>
      <c r="PEV79" s="791"/>
      <c r="PEW79" s="791"/>
      <c r="PEX79" s="791"/>
      <c r="PEY79" s="740"/>
      <c r="PEZ79" s="790"/>
      <c r="PFA79" s="791"/>
      <c r="PFB79" s="791"/>
      <c r="PFC79" s="791"/>
      <c r="PFD79" s="791"/>
      <c r="PFE79" s="791"/>
      <c r="PFF79" s="740"/>
      <c r="PFG79" s="790"/>
      <c r="PFH79" s="791"/>
      <c r="PFI79" s="791"/>
      <c r="PFJ79" s="791"/>
      <c r="PFK79" s="791"/>
      <c r="PFL79" s="791"/>
      <c r="PFM79" s="740"/>
      <c r="PFN79" s="790"/>
      <c r="PFO79" s="791"/>
      <c r="PFP79" s="791"/>
      <c r="PFQ79" s="791"/>
      <c r="PFR79" s="791"/>
      <c r="PFS79" s="791"/>
      <c r="PFT79" s="740"/>
      <c r="PFU79" s="790"/>
      <c r="PFV79" s="791"/>
      <c r="PFW79" s="791"/>
      <c r="PFX79" s="791"/>
      <c r="PFY79" s="791"/>
      <c r="PFZ79" s="791"/>
      <c r="PGA79" s="740"/>
      <c r="PGB79" s="790"/>
      <c r="PGC79" s="791"/>
      <c r="PGD79" s="791"/>
      <c r="PGE79" s="791"/>
      <c r="PGF79" s="791"/>
      <c r="PGG79" s="791"/>
      <c r="PGH79" s="740"/>
      <c r="PGI79" s="790"/>
      <c r="PGJ79" s="791"/>
      <c r="PGK79" s="791"/>
      <c r="PGL79" s="791"/>
      <c r="PGM79" s="791"/>
      <c r="PGN79" s="791"/>
      <c r="PGO79" s="740"/>
      <c r="PGP79" s="790"/>
      <c r="PGQ79" s="791"/>
      <c r="PGR79" s="791"/>
      <c r="PGS79" s="791"/>
      <c r="PGT79" s="791"/>
      <c r="PGU79" s="791"/>
      <c r="PGV79" s="740"/>
      <c r="PGW79" s="790"/>
      <c r="PGX79" s="791"/>
      <c r="PGY79" s="791"/>
      <c r="PGZ79" s="791"/>
      <c r="PHA79" s="791"/>
      <c r="PHB79" s="791"/>
      <c r="PHC79" s="740"/>
      <c r="PHD79" s="790"/>
      <c r="PHE79" s="791"/>
      <c r="PHF79" s="791"/>
      <c r="PHG79" s="791"/>
      <c r="PHH79" s="791"/>
      <c r="PHI79" s="791"/>
      <c r="PHJ79" s="740"/>
      <c r="PHK79" s="790"/>
      <c r="PHL79" s="791"/>
      <c r="PHM79" s="791"/>
      <c r="PHN79" s="791"/>
      <c r="PHO79" s="791"/>
      <c r="PHP79" s="791"/>
      <c r="PHQ79" s="740"/>
      <c r="PHR79" s="790"/>
      <c r="PHS79" s="791"/>
      <c r="PHT79" s="791"/>
      <c r="PHU79" s="791"/>
      <c r="PHV79" s="791"/>
      <c r="PHW79" s="791"/>
      <c r="PHX79" s="740"/>
      <c r="PHY79" s="790"/>
      <c r="PHZ79" s="791"/>
      <c r="PIA79" s="791"/>
      <c r="PIB79" s="791"/>
      <c r="PIC79" s="791"/>
      <c r="PID79" s="791"/>
      <c r="PIE79" s="740"/>
      <c r="PIF79" s="790"/>
      <c r="PIG79" s="791"/>
      <c r="PIH79" s="791"/>
      <c r="PII79" s="791"/>
      <c r="PIJ79" s="791"/>
      <c r="PIK79" s="791"/>
      <c r="PIL79" s="740"/>
      <c r="PIM79" s="790"/>
      <c r="PIN79" s="791"/>
      <c r="PIO79" s="791"/>
      <c r="PIP79" s="791"/>
      <c r="PIQ79" s="791"/>
      <c r="PIR79" s="791"/>
      <c r="PIS79" s="740"/>
      <c r="PIT79" s="790"/>
      <c r="PIU79" s="791"/>
      <c r="PIV79" s="791"/>
      <c r="PIW79" s="791"/>
      <c r="PIX79" s="791"/>
      <c r="PIY79" s="791"/>
      <c r="PIZ79" s="740"/>
      <c r="PJA79" s="790"/>
      <c r="PJB79" s="791"/>
      <c r="PJC79" s="791"/>
      <c r="PJD79" s="791"/>
      <c r="PJE79" s="791"/>
      <c r="PJF79" s="791"/>
      <c r="PJG79" s="740"/>
      <c r="PJH79" s="790"/>
      <c r="PJI79" s="791"/>
      <c r="PJJ79" s="791"/>
      <c r="PJK79" s="791"/>
      <c r="PJL79" s="791"/>
      <c r="PJM79" s="791"/>
      <c r="PJN79" s="740"/>
      <c r="PJO79" s="790"/>
      <c r="PJP79" s="791"/>
      <c r="PJQ79" s="791"/>
      <c r="PJR79" s="791"/>
      <c r="PJS79" s="791"/>
      <c r="PJT79" s="791"/>
      <c r="PJU79" s="740"/>
      <c r="PJV79" s="790"/>
      <c r="PJW79" s="791"/>
      <c r="PJX79" s="791"/>
      <c r="PJY79" s="791"/>
      <c r="PJZ79" s="791"/>
      <c r="PKA79" s="791"/>
      <c r="PKB79" s="740"/>
      <c r="PKC79" s="790"/>
      <c r="PKD79" s="791"/>
      <c r="PKE79" s="791"/>
      <c r="PKF79" s="791"/>
      <c r="PKG79" s="791"/>
      <c r="PKH79" s="791"/>
      <c r="PKI79" s="740"/>
      <c r="PKJ79" s="790"/>
      <c r="PKK79" s="791"/>
      <c r="PKL79" s="791"/>
      <c r="PKM79" s="791"/>
      <c r="PKN79" s="791"/>
      <c r="PKO79" s="791"/>
      <c r="PKP79" s="740"/>
      <c r="PKQ79" s="790"/>
      <c r="PKR79" s="791"/>
      <c r="PKS79" s="791"/>
      <c r="PKT79" s="791"/>
      <c r="PKU79" s="791"/>
      <c r="PKV79" s="791"/>
      <c r="PKW79" s="740"/>
      <c r="PKX79" s="790"/>
      <c r="PKY79" s="791"/>
      <c r="PKZ79" s="791"/>
      <c r="PLA79" s="791"/>
      <c r="PLB79" s="791"/>
      <c r="PLC79" s="791"/>
      <c r="PLD79" s="740"/>
      <c r="PLE79" s="790"/>
      <c r="PLF79" s="791"/>
      <c r="PLG79" s="791"/>
      <c r="PLH79" s="791"/>
      <c r="PLI79" s="791"/>
      <c r="PLJ79" s="791"/>
      <c r="PLK79" s="740"/>
      <c r="PLL79" s="790"/>
      <c r="PLM79" s="791"/>
      <c r="PLN79" s="791"/>
      <c r="PLO79" s="791"/>
      <c r="PLP79" s="791"/>
      <c r="PLQ79" s="791"/>
      <c r="PLR79" s="740"/>
      <c r="PLS79" s="790"/>
      <c r="PLT79" s="791"/>
      <c r="PLU79" s="791"/>
      <c r="PLV79" s="791"/>
      <c r="PLW79" s="791"/>
      <c r="PLX79" s="791"/>
      <c r="PLY79" s="740"/>
      <c r="PLZ79" s="790"/>
      <c r="PMA79" s="791"/>
      <c r="PMB79" s="791"/>
      <c r="PMC79" s="791"/>
      <c r="PMD79" s="791"/>
      <c r="PME79" s="791"/>
      <c r="PMF79" s="740"/>
      <c r="PMG79" s="790"/>
      <c r="PMH79" s="791"/>
      <c r="PMI79" s="791"/>
      <c r="PMJ79" s="791"/>
      <c r="PMK79" s="791"/>
      <c r="PML79" s="791"/>
      <c r="PMM79" s="740"/>
      <c r="PMN79" s="790"/>
      <c r="PMO79" s="791"/>
      <c r="PMP79" s="791"/>
      <c r="PMQ79" s="791"/>
      <c r="PMR79" s="791"/>
      <c r="PMS79" s="791"/>
      <c r="PMT79" s="740"/>
      <c r="PMU79" s="790"/>
      <c r="PMV79" s="791"/>
      <c r="PMW79" s="791"/>
      <c r="PMX79" s="791"/>
      <c r="PMY79" s="791"/>
      <c r="PMZ79" s="791"/>
      <c r="PNA79" s="740"/>
      <c r="PNB79" s="790"/>
      <c r="PNC79" s="791"/>
      <c r="PND79" s="791"/>
      <c r="PNE79" s="791"/>
      <c r="PNF79" s="791"/>
      <c r="PNG79" s="791"/>
      <c r="PNH79" s="740"/>
      <c r="PNI79" s="790"/>
      <c r="PNJ79" s="791"/>
      <c r="PNK79" s="791"/>
      <c r="PNL79" s="791"/>
      <c r="PNM79" s="791"/>
      <c r="PNN79" s="791"/>
      <c r="PNO79" s="740"/>
      <c r="PNP79" s="790"/>
      <c r="PNQ79" s="791"/>
      <c r="PNR79" s="791"/>
      <c r="PNS79" s="791"/>
      <c r="PNT79" s="791"/>
      <c r="PNU79" s="791"/>
      <c r="PNV79" s="740"/>
      <c r="PNW79" s="790"/>
      <c r="PNX79" s="791"/>
      <c r="PNY79" s="791"/>
      <c r="PNZ79" s="791"/>
      <c r="POA79" s="791"/>
      <c r="POB79" s="791"/>
      <c r="POC79" s="740"/>
      <c r="POD79" s="790"/>
      <c r="POE79" s="791"/>
      <c r="POF79" s="791"/>
      <c r="POG79" s="791"/>
      <c r="POH79" s="791"/>
      <c r="POI79" s="791"/>
      <c r="POJ79" s="740"/>
      <c r="POK79" s="790"/>
      <c r="POL79" s="791"/>
      <c r="POM79" s="791"/>
      <c r="PON79" s="791"/>
      <c r="POO79" s="791"/>
      <c r="POP79" s="791"/>
      <c r="POQ79" s="740"/>
      <c r="POR79" s="790"/>
      <c r="POS79" s="791"/>
      <c r="POT79" s="791"/>
      <c r="POU79" s="791"/>
      <c r="POV79" s="791"/>
      <c r="POW79" s="791"/>
      <c r="POX79" s="740"/>
      <c r="POY79" s="790"/>
      <c r="POZ79" s="791"/>
      <c r="PPA79" s="791"/>
      <c r="PPB79" s="791"/>
      <c r="PPC79" s="791"/>
      <c r="PPD79" s="791"/>
      <c r="PPE79" s="740"/>
      <c r="PPF79" s="790"/>
      <c r="PPG79" s="791"/>
      <c r="PPH79" s="791"/>
      <c r="PPI79" s="791"/>
      <c r="PPJ79" s="791"/>
      <c r="PPK79" s="791"/>
      <c r="PPL79" s="740"/>
      <c r="PPM79" s="790"/>
      <c r="PPN79" s="791"/>
      <c r="PPO79" s="791"/>
      <c r="PPP79" s="791"/>
      <c r="PPQ79" s="791"/>
      <c r="PPR79" s="791"/>
      <c r="PPS79" s="740"/>
      <c r="PPT79" s="790"/>
      <c r="PPU79" s="791"/>
      <c r="PPV79" s="791"/>
      <c r="PPW79" s="791"/>
      <c r="PPX79" s="791"/>
      <c r="PPY79" s="791"/>
      <c r="PPZ79" s="740"/>
      <c r="PQA79" s="790"/>
      <c r="PQB79" s="791"/>
      <c r="PQC79" s="791"/>
      <c r="PQD79" s="791"/>
      <c r="PQE79" s="791"/>
      <c r="PQF79" s="791"/>
      <c r="PQG79" s="740"/>
      <c r="PQH79" s="790"/>
      <c r="PQI79" s="791"/>
      <c r="PQJ79" s="791"/>
      <c r="PQK79" s="791"/>
      <c r="PQL79" s="791"/>
      <c r="PQM79" s="791"/>
      <c r="PQN79" s="740"/>
      <c r="PQO79" s="790"/>
      <c r="PQP79" s="791"/>
      <c r="PQQ79" s="791"/>
      <c r="PQR79" s="791"/>
      <c r="PQS79" s="791"/>
      <c r="PQT79" s="791"/>
      <c r="PQU79" s="740"/>
      <c r="PQV79" s="790"/>
      <c r="PQW79" s="791"/>
      <c r="PQX79" s="791"/>
      <c r="PQY79" s="791"/>
      <c r="PQZ79" s="791"/>
      <c r="PRA79" s="791"/>
      <c r="PRB79" s="740"/>
      <c r="PRC79" s="790"/>
      <c r="PRD79" s="791"/>
      <c r="PRE79" s="791"/>
      <c r="PRF79" s="791"/>
      <c r="PRG79" s="791"/>
      <c r="PRH79" s="791"/>
      <c r="PRI79" s="740"/>
      <c r="PRJ79" s="790"/>
      <c r="PRK79" s="791"/>
      <c r="PRL79" s="791"/>
      <c r="PRM79" s="791"/>
      <c r="PRN79" s="791"/>
      <c r="PRO79" s="791"/>
      <c r="PRP79" s="740"/>
      <c r="PRQ79" s="790"/>
      <c r="PRR79" s="791"/>
      <c r="PRS79" s="791"/>
      <c r="PRT79" s="791"/>
      <c r="PRU79" s="791"/>
      <c r="PRV79" s="791"/>
      <c r="PRW79" s="740"/>
      <c r="PRX79" s="790"/>
      <c r="PRY79" s="791"/>
      <c r="PRZ79" s="791"/>
      <c r="PSA79" s="791"/>
      <c r="PSB79" s="791"/>
      <c r="PSC79" s="791"/>
      <c r="PSD79" s="740"/>
      <c r="PSE79" s="790"/>
      <c r="PSF79" s="791"/>
      <c r="PSG79" s="791"/>
      <c r="PSH79" s="791"/>
      <c r="PSI79" s="791"/>
      <c r="PSJ79" s="791"/>
      <c r="PSK79" s="740"/>
      <c r="PSL79" s="790"/>
      <c r="PSM79" s="791"/>
      <c r="PSN79" s="791"/>
      <c r="PSO79" s="791"/>
      <c r="PSP79" s="791"/>
      <c r="PSQ79" s="791"/>
      <c r="PSR79" s="740"/>
      <c r="PSS79" s="790"/>
      <c r="PST79" s="791"/>
      <c r="PSU79" s="791"/>
      <c r="PSV79" s="791"/>
      <c r="PSW79" s="791"/>
      <c r="PSX79" s="791"/>
      <c r="PSY79" s="740"/>
      <c r="PSZ79" s="790"/>
      <c r="PTA79" s="791"/>
      <c r="PTB79" s="791"/>
      <c r="PTC79" s="791"/>
      <c r="PTD79" s="791"/>
      <c r="PTE79" s="791"/>
      <c r="PTF79" s="740"/>
      <c r="PTG79" s="790"/>
      <c r="PTH79" s="791"/>
      <c r="PTI79" s="791"/>
      <c r="PTJ79" s="791"/>
      <c r="PTK79" s="791"/>
      <c r="PTL79" s="791"/>
      <c r="PTM79" s="740"/>
      <c r="PTN79" s="790"/>
      <c r="PTO79" s="791"/>
      <c r="PTP79" s="791"/>
      <c r="PTQ79" s="791"/>
      <c r="PTR79" s="791"/>
      <c r="PTS79" s="791"/>
      <c r="PTT79" s="740"/>
      <c r="PTU79" s="790"/>
      <c r="PTV79" s="791"/>
      <c r="PTW79" s="791"/>
      <c r="PTX79" s="791"/>
      <c r="PTY79" s="791"/>
      <c r="PTZ79" s="791"/>
      <c r="PUA79" s="740"/>
      <c r="PUB79" s="790"/>
      <c r="PUC79" s="791"/>
      <c r="PUD79" s="791"/>
      <c r="PUE79" s="791"/>
      <c r="PUF79" s="791"/>
      <c r="PUG79" s="791"/>
      <c r="PUH79" s="740"/>
      <c r="PUI79" s="790"/>
      <c r="PUJ79" s="791"/>
      <c r="PUK79" s="791"/>
      <c r="PUL79" s="791"/>
      <c r="PUM79" s="791"/>
      <c r="PUN79" s="791"/>
      <c r="PUO79" s="740"/>
      <c r="PUP79" s="790"/>
      <c r="PUQ79" s="791"/>
      <c r="PUR79" s="791"/>
      <c r="PUS79" s="791"/>
      <c r="PUT79" s="791"/>
      <c r="PUU79" s="791"/>
      <c r="PUV79" s="740"/>
      <c r="PUW79" s="790"/>
      <c r="PUX79" s="791"/>
      <c r="PUY79" s="791"/>
      <c r="PUZ79" s="791"/>
      <c r="PVA79" s="791"/>
      <c r="PVB79" s="791"/>
      <c r="PVC79" s="740"/>
      <c r="PVD79" s="790"/>
      <c r="PVE79" s="791"/>
      <c r="PVF79" s="791"/>
      <c r="PVG79" s="791"/>
      <c r="PVH79" s="791"/>
      <c r="PVI79" s="791"/>
      <c r="PVJ79" s="740"/>
      <c r="PVK79" s="790"/>
      <c r="PVL79" s="791"/>
      <c r="PVM79" s="791"/>
      <c r="PVN79" s="791"/>
      <c r="PVO79" s="791"/>
      <c r="PVP79" s="791"/>
      <c r="PVQ79" s="740"/>
      <c r="PVR79" s="790"/>
      <c r="PVS79" s="791"/>
      <c r="PVT79" s="791"/>
      <c r="PVU79" s="791"/>
      <c r="PVV79" s="791"/>
      <c r="PVW79" s="791"/>
      <c r="PVX79" s="740"/>
      <c r="PVY79" s="790"/>
      <c r="PVZ79" s="791"/>
      <c r="PWA79" s="791"/>
      <c r="PWB79" s="791"/>
      <c r="PWC79" s="791"/>
      <c r="PWD79" s="791"/>
      <c r="PWE79" s="740"/>
      <c r="PWF79" s="790"/>
      <c r="PWG79" s="791"/>
      <c r="PWH79" s="791"/>
      <c r="PWI79" s="791"/>
      <c r="PWJ79" s="791"/>
      <c r="PWK79" s="791"/>
      <c r="PWL79" s="740"/>
      <c r="PWM79" s="790"/>
      <c r="PWN79" s="791"/>
      <c r="PWO79" s="791"/>
      <c r="PWP79" s="791"/>
      <c r="PWQ79" s="791"/>
      <c r="PWR79" s="791"/>
      <c r="PWS79" s="740"/>
      <c r="PWT79" s="790"/>
      <c r="PWU79" s="791"/>
      <c r="PWV79" s="791"/>
      <c r="PWW79" s="791"/>
      <c r="PWX79" s="791"/>
      <c r="PWY79" s="791"/>
      <c r="PWZ79" s="740"/>
      <c r="PXA79" s="790"/>
      <c r="PXB79" s="791"/>
      <c r="PXC79" s="791"/>
      <c r="PXD79" s="791"/>
      <c r="PXE79" s="791"/>
      <c r="PXF79" s="791"/>
      <c r="PXG79" s="740"/>
      <c r="PXH79" s="790"/>
      <c r="PXI79" s="791"/>
      <c r="PXJ79" s="791"/>
      <c r="PXK79" s="791"/>
      <c r="PXL79" s="791"/>
      <c r="PXM79" s="791"/>
      <c r="PXN79" s="740"/>
      <c r="PXO79" s="790"/>
      <c r="PXP79" s="791"/>
      <c r="PXQ79" s="791"/>
      <c r="PXR79" s="791"/>
      <c r="PXS79" s="791"/>
      <c r="PXT79" s="791"/>
      <c r="PXU79" s="740"/>
      <c r="PXV79" s="790"/>
      <c r="PXW79" s="791"/>
      <c r="PXX79" s="791"/>
      <c r="PXY79" s="791"/>
      <c r="PXZ79" s="791"/>
      <c r="PYA79" s="791"/>
      <c r="PYB79" s="740"/>
      <c r="PYC79" s="790"/>
      <c r="PYD79" s="791"/>
      <c r="PYE79" s="791"/>
      <c r="PYF79" s="791"/>
      <c r="PYG79" s="791"/>
      <c r="PYH79" s="791"/>
      <c r="PYI79" s="740"/>
      <c r="PYJ79" s="790"/>
      <c r="PYK79" s="791"/>
      <c r="PYL79" s="791"/>
      <c r="PYM79" s="791"/>
      <c r="PYN79" s="791"/>
      <c r="PYO79" s="791"/>
      <c r="PYP79" s="740"/>
      <c r="PYQ79" s="790"/>
      <c r="PYR79" s="791"/>
      <c r="PYS79" s="791"/>
      <c r="PYT79" s="791"/>
      <c r="PYU79" s="791"/>
      <c r="PYV79" s="791"/>
      <c r="PYW79" s="740"/>
      <c r="PYX79" s="790"/>
      <c r="PYY79" s="791"/>
      <c r="PYZ79" s="791"/>
      <c r="PZA79" s="791"/>
      <c r="PZB79" s="791"/>
      <c r="PZC79" s="791"/>
      <c r="PZD79" s="740"/>
      <c r="PZE79" s="790"/>
      <c r="PZF79" s="791"/>
      <c r="PZG79" s="791"/>
      <c r="PZH79" s="791"/>
      <c r="PZI79" s="791"/>
      <c r="PZJ79" s="791"/>
      <c r="PZK79" s="740"/>
      <c r="PZL79" s="790"/>
      <c r="PZM79" s="791"/>
      <c r="PZN79" s="791"/>
      <c r="PZO79" s="791"/>
      <c r="PZP79" s="791"/>
      <c r="PZQ79" s="791"/>
      <c r="PZR79" s="740"/>
      <c r="PZS79" s="790"/>
      <c r="PZT79" s="791"/>
      <c r="PZU79" s="791"/>
      <c r="PZV79" s="791"/>
      <c r="PZW79" s="791"/>
      <c r="PZX79" s="791"/>
      <c r="PZY79" s="740"/>
      <c r="PZZ79" s="790"/>
      <c r="QAA79" s="791"/>
      <c r="QAB79" s="791"/>
      <c r="QAC79" s="791"/>
      <c r="QAD79" s="791"/>
      <c r="QAE79" s="791"/>
      <c r="QAF79" s="740"/>
      <c r="QAG79" s="790"/>
      <c r="QAH79" s="791"/>
      <c r="QAI79" s="791"/>
      <c r="QAJ79" s="791"/>
      <c r="QAK79" s="791"/>
      <c r="QAL79" s="791"/>
      <c r="QAM79" s="740"/>
      <c r="QAN79" s="790"/>
      <c r="QAO79" s="791"/>
      <c r="QAP79" s="791"/>
      <c r="QAQ79" s="791"/>
      <c r="QAR79" s="791"/>
      <c r="QAS79" s="791"/>
      <c r="QAT79" s="740"/>
      <c r="QAU79" s="790"/>
      <c r="QAV79" s="791"/>
      <c r="QAW79" s="791"/>
      <c r="QAX79" s="791"/>
      <c r="QAY79" s="791"/>
      <c r="QAZ79" s="791"/>
      <c r="QBA79" s="740"/>
      <c r="QBB79" s="790"/>
      <c r="QBC79" s="791"/>
      <c r="QBD79" s="791"/>
      <c r="QBE79" s="791"/>
      <c r="QBF79" s="791"/>
      <c r="QBG79" s="791"/>
      <c r="QBH79" s="740"/>
      <c r="QBI79" s="790"/>
      <c r="QBJ79" s="791"/>
      <c r="QBK79" s="791"/>
      <c r="QBL79" s="791"/>
      <c r="QBM79" s="791"/>
      <c r="QBN79" s="791"/>
      <c r="QBO79" s="740"/>
      <c r="QBP79" s="790"/>
      <c r="QBQ79" s="791"/>
      <c r="QBR79" s="791"/>
      <c r="QBS79" s="791"/>
      <c r="QBT79" s="791"/>
      <c r="QBU79" s="791"/>
      <c r="QBV79" s="740"/>
      <c r="QBW79" s="790"/>
      <c r="QBX79" s="791"/>
      <c r="QBY79" s="791"/>
      <c r="QBZ79" s="791"/>
      <c r="QCA79" s="791"/>
      <c r="QCB79" s="791"/>
      <c r="QCC79" s="740"/>
      <c r="QCD79" s="790"/>
      <c r="QCE79" s="791"/>
      <c r="QCF79" s="791"/>
      <c r="QCG79" s="791"/>
      <c r="QCH79" s="791"/>
      <c r="QCI79" s="791"/>
      <c r="QCJ79" s="740"/>
      <c r="QCK79" s="790"/>
      <c r="QCL79" s="791"/>
      <c r="QCM79" s="791"/>
      <c r="QCN79" s="791"/>
      <c r="QCO79" s="791"/>
      <c r="QCP79" s="791"/>
      <c r="QCQ79" s="740"/>
      <c r="QCR79" s="790"/>
      <c r="QCS79" s="791"/>
      <c r="QCT79" s="791"/>
      <c r="QCU79" s="791"/>
      <c r="QCV79" s="791"/>
      <c r="QCW79" s="791"/>
      <c r="QCX79" s="740"/>
      <c r="QCY79" s="790"/>
      <c r="QCZ79" s="791"/>
      <c r="QDA79" s="791"/>
      <c r="QDB79" s="791"/>
      <c r="QDC79" s="791"/>
      <c r="QDD79" s="791"/>
      <c r="QDE79" s="740"/>
      <c r="QDF79" s="790"/>
      <c r="QDG79" s="791"/>
      <c r="QDH79" s="791"/>
      <c r="QDI79" s="791"/>
      <c r="QDJ79" s="791"/>
      <c r="QDK79" s="791"/>
      <c r="QDL79" s="740"/>
      <c r="QDM79" s="790"/>
      <c r="QDN79" s="791"/>
      <c r="QDO79" s="791"/>
      <c r="QDP79" s="791"/>
      <c r="QDQ79" s="791"/>
      <c r="QDR79" s="791"/>
      <c r="QDS79" s="740"/>
      <c r="QDT79" s="790"/>
      <c r="QDU79" s="791"/>
      <c r="QDV79" s="791"/>
      <c r="QDW79" s="791"/>
      <c r="QDX79" s="791"/>
      <c r="QDY79" s="791"/>
      <c r="QDZ79" s="740"/>
      <c r="QEA79" s="790"/>
      <c r="QEB79" s="791"/>
      <c r="QEC79" s="791"/>
      <c r="QED79" s="791"/>
      <c r="QEE79" s="791"/>
      <c r="QEF79" s="791"/>
      <c r="QEG79" s="740"/>
      <c r="QEH79" s="790"/>
      <c r="QEI79" s="791"/>
      <c r="QEJ79" s="791"/>
      <c r="QEK79" s="791"/>
      <c r="QEL79" s="791"/>
      <c r="QEM79" s="791"/>
      <c r="QEN79" s="740"/>
      <c r="QEO79" s="790"/>
      <c r="QEP79" s="791"/>
      <c r="QEQ79" s="791"/>
      <c r="QER79" s="791"/>
      <c r="QES79" s="791"/>
      <c r="QET79" s="791"/>
      <c r="QEU79" s="740"/>
      <c r="QEV79" s="790"/>
      <c r="QEW79" s="791"/>
      <c r="QEX79" s="791"/>
      <c r="QEY79" s="791"/>
      <c r="QEZ79" s="791"/>
      <c r="QFA79" s="791"/>
      <c r="QFB79" s="740"/>
      <c r="QFC79" s="790"/>
      <c r="QFD79" s="791"/>
      <c r="QFE79" s="791"/>
      <c r="QFF79" s="791"/>
      <c r="QFG79" s="791"/>
      <c r="QFH79" s="791"/>
      <c r="QFI79" s="740"/>
      <c r="QFJ79" s="790"/>
      <c r="QFK79" s="791"/>
      <c r="QFL79" s="791"/>
      <c r="QFM79" s="791"/>
      <c r="QFN79" s="791"/>
      <c r="QFO79" s="791"/>
      <c r="QFP79" s="740"/>
      <c r="QFQ79" s="790"/>
      <c r="QFR79" s="791"/>
      <c r="QFS79" s="791"/>
      <c r="QFT79" s="791"/>
      <c r="QFU79" s="791"/>
      <c r="QFV79" s="791"/>
      <c r="QFW79" s="740"/>
      <c r="QFX79" s="790"/>
      <c r="QFY79" s="791"/>
      <c r="QFZ79" s="791"/>
      <c r="QGA79" s="791"/>
      <c r="QGB79" s="791"/>
      <c r="QGC79" s="791"/>
      <c r="QGD79" s="740"/>
      <c r="QGE79" s="790"/>
      <c r="QGF79" s="791"/>
      <c r="QGG79" s="791"/>
      <c r="QGH79" s="791"/>
      <c r="QGI79" s="791"/>
      <c r="QGJ79" s="791"/>
      <c r="QGK79" s="740"/>
      <c r="QGL79" s="790"/>
      <c r="QGM79" s="791"/>
      <c r="QGN79" s="791"/>
      <c r="QGO79" s="791"/>
      <c r="QGP79" s="791"/>
      <c r="QGQ79" s="791"/>
      <c r="QGR79" s="740"/>
      <c r="QGS79" s="790"/>
      <c r="QGT79" s="791"/>
      <c r="QGU79" s="791"/>
      <c r="QGV79" s="791"/>
      <c r="QGW79" s="791"/>
      <c r="QGX79" s="791"/>
      <c r="QGY79" s="740"/>
      <c r="QGZ79" s="790"/>
      <c r="QHA79" s="791"/>
      <c r="QHB79" s="791"/>
      <c r="QHC79" s="791"/>
      <c r="QHD79" s="791"/>
      <c r="QHE79" s="791"/>
      <c r="QHF79" s="740"/>
      <c r="QHG79" s="790"/>
      <c r="QHH79" s="791"/>
      <c r="QHI79" s="791"/>
      <c r="QHJ79" s="791"/>
      <c r="QHK79" s="791"/>
      <c r="QHL79" s="791"/>
      <c r="QHM79" s="740"/>
      <c r="QHN79" s="790"/>
      <c r="QHO79" s="791"/>
      <c r="QHP79" s="791"/>
      <c r="QHQ79" s="791"/>
      <c r="QHR79" s="791"/>
      <c r="QHS79" s="791"/>
      <c r="QHT79" s="740"/>
      <c r="QHU79" s="790"/>
      <c r="QHV79" s="791"/>
      <c r="QHW79" s="791"/>
      <c r="QHX79" s="791"/>
      <c r="QHY79" s="791"/>
      <c r="QHZ79" s="791"/>
      <c r="QIA79" s="740"/>
      <c r="QIB79" s="790"/>
      <c r="QIC79" s="791"/>
      <c r="QID79" s="791"/>
      <c r="QIE79" s="791"/>
      <c r="QIF79" s="791"/>
      <c r="QIG79" s="791"/>
      <c r="QIH79" s="740"/>
      <c r="QII79" s="790"/>
      <c r="QIJ79" s="791"/>
      <c r="QIK79" s="791"/>
      <c r="QIL79" s="791"/>
      <c r="QIM79" s="791"/>
      <c r="QIN79" s="791"/>
      <c r="QIO79" s="740"/>
      <c r="QIP79" s="790"/>
      <c r="QIQ79" s="791"/>
      <c r="QIR79" s="791"/>
      <c r="QIS79" s="791"/>
      <c r="QIT79" s="791"/>
      <c r="QIU79" s="791"/>
      <c r="QIV79" s="740"/>
      <c r="QIW79" s="790"/>
      <c r="QIX79" s="791"/>
      <c r="QIY79" s="791"/>
      <c r="QIZ79" s="791"/>
      <c r="QJA79" s="791"/>
      <c r="QJB79" s="791"/>
      <c r="QJC79" s="740"/>
      <c r="QJD79" s="790"/>
      <c r="QJE79" s="791"/>
      <c r="QJF79" s="791"/>
      <c r="QJG79" s="791"/>
      <c r="QJH79" s="791"/>
      <c r="QJI79" s="791"/>
      <c r="QJJ79" s="740"/>
      <c r="QJK79" s="790"/>
      <c r="QJL79" s="791"/>
      <c r="QJM79" s="791"/>
      <c r="QJN79" s="791"/>
      <c r="QJO79" s="791"/>
      <c r="QJP79" s="791"/>
      <c r="QJQ79" s="740"/>
      <c r="QJR79" s="790"/>
      <c r="QJS79" s="791"/>
      <c r="QJT79" s="791"/>
      <c r="QJU79" s="791"/>
      <c r="QJV79" s="791"/>
      <c r="QJW79" s="791"/>
      <c r="QJX79" s="740"/>
      <c r="QJY79" s="790"/>
      <c r="QJZ79" s="791"/>
      <c r="QKA79" s="791"/>
      <c r="QKB79" s="791"/>
      <c r="QKC79" s="791"/>
      <c r="QKD79" s="791"/>
      <c r="QKE79" s="740"/>
      <c r="QKF79" s="790"/>
      <c r="QKG79" s="791"/>
      <c r="QKH79" s="791"/>
      <c r="QKI79" s="791"/>
      <c r="QKJ79" s="791"/>
      <c r="QKK79" s="791"/>
      <c r="QKL79" s="740"/>
      <c r="QKM79" s="790"/>
      <c r="QKN79" s="791"/>
      <c r="QKO79" s="791"/>
      <c r="QKP79" s="791"/>
      <c r="QKQ79" s="791"/>
      <c r="QKR79" s="791"/>
      <c r="QKS79" s="740"/>
      <c r="QKT79" s="790"/>
      <c r="QKU79" s="791"/>
      <c r="QKV79" s="791"/>
      <c r="QKW79" s="791"/>
      <c r="QKX79" s="791"/>
      <c r="QKY79" s="791"/>
      <c r="QKZ79" s="740"/>
      <c r="QLA79" s="790"/>
      <c r="QLB79" s="791"/>
      <c r="QLC79" s="791"/>
      <c r="QLD79" s="791"/>
      <c r="QLE79" s="791"/>
      <c r="QLF79" s="791"/>
      <c r="QLG79" s="740"/>
      <c r="QLH79" s="790"/>
      <c r="QLI79" s="791"/>
      <c r="QLJ79" s="791"/>
      <c r="QLK79" s="791"/>
      <c r="QLL79" s="791"/>
      <c r="QLM79" s="791"/>
      <c r="QLN79" s="740"/>
      <c r="QLO79" s="790"/>
      <c r="QLP79" s="791"/>
      <c r="QLQ79" s="791"/>
      <c r="QLR79" s="791"/>
      <c r="QLS79" s="791"/>
      <c r="QLT79" s="791"/>
      <c r="QLU79" s="740"/>
      <c r="QLV79" s="790"/>
      <c r="QLW79" s="791"/>
      <c r="QLX79" s="791"/>
      <c r="QLY79" s="791"/>
      <c r="QLZ79" s="791"/>
      <c r="QMA79" s="791"/>
      <c r="QMB79" s="740"/>
      <c r="QMC79" s="790"/>
      <c r="QMD79" s="791"/>
      <c r="QME79" s="791"/>
      <c r="QMF79" s="791"/>
      <c r="QMG79" s="791"/>
      <c r="QMH79" s="791"/>
      <c r="QMI79" s="740"/>
      <c r="QMJ79" s="790"/>
      <c r="QMK79" s="791"/>
      <c r="QML79" s="791"/>
      <c r="QMM79" s="791"/>
      <c r="QMN79" s="791"/>
      <c r="QMO79" s="791"/>
      <c r="QMP79" s="740"/>
      <c r="QMQ79" s="790"/>
      <c r="QMR79" s="791"/>
      <c r="QMS79" s="791"/>
      <c r="QMT79" s="791"/>
      <c r="QMU79" s="791"/>
      <c r="QMV79" s="791"/>
      <c r="QMW79" s="740"/>
      <c r="QMX79" s="790"/>
      <c r="QMY79" s="791"/>
      <c r="QMZ79" s="791"/>
      <c r="QNA79" s="791"/>
      <c r="QNB79" s="791"/>
      <c r="QNC79" s="791"/>
      <c r="QND79" s="740"/>
      <c r="QNE79" s="790"/>
      <c r="QNF79" s="791"/>
      <c r="QNG79" s="791"/>
      <c r="QNH79" s="791"/>
      <c r="QNI79" s="791"/>
      <c r="QNJ79" s="791"/>
      <c r="QNK79" s="740"/>
      <c r="QNL79" s="790"/>
      <c r="QNM79" s="791"/>
      <c r="QNN79" s="791"/>
      <c r="QNO79" s="791"/>
      <c r="QNP79" s="791"/>
      <c r="QNQ79" s="791"/>
      <c r="QNR79" s="740"/>
      <c r="QNS79" s="790"/>
      <c r="QNT79" s="791"/>
      <c r="QNU79" s="791"/>
      <c r="QNV79" s="791"/>
      <c r="QNW79" s="791"/>
      <c r="QNX79" s="791"/>
      <c r="QNY79" s="740"/>
      <c r="QNZ79" s="790"/>
      <c r="QOA79" s="791"/>
      <c r="QOB79" s="791"/>
      <c r="QOC79" s="791"/>
      <c r="QOD79" s="791"/>
      <c r="QOE79" s="791"/>
      <c r="QOF79" s="740"/>
      <c r="QOG79" s="790"/>
      <c r="QOH79" s="791"/>
      <c r="QOI79" s="791"/>
      <c r="QOJ79" s="791"/>
      <c r="QOK79" s="791"/>
      <c r="QOL79" s="791"/>
      <c r="QOM79" s="740"/>
      <c r="QON79" s="790"/>
      <c r="QOO79" s="791"/>
      <c r="QOP79" s="791"/>
      <c r="QOQ79" s="791"/>
      <c r="QOR79" s="791"/>
      <c r="QOS79" s="791"/>
      <c r="QOT79" s="740"/>
      <c r="QOU79" s="790"/>
      <c r="QOV79" s="791"/>
      <c r="QOW79" s="791"/>
      <c r="QOX79" s="791"/>
      <c r="QOY79" s="791"/>
      <c r="QOZ79" s="791"/>
      <c r="QPA79" s="740"/>
      <c r="QPB79" s="790"/>
      <c r="QPC79" s="791"/>
      <c r="QPD79" s="791"/>
      <c r="QPE79" s="791"/>
      <c r="QPF79" s="791"/>
      <c r="QPG79" s="791"/>
      <c r="QPH79" s="740"/>
      <c r="QPI79" s="790"/>
      <c r="QPJ79" s="791"/>
      <c r="QPK79" s="791"/>
      <c r="QPL79" s="791"/>
      <c r="QPM79" s="791"/>
      <c r="QPN79" s="791"/>
      <c r="QPO79" s="740"/>
      <c r="QPP79" s="790"/>
      <c r="QPQ79" s="791"/>
      <c r="QPR79" s="791"/>
      <c r="QPS79" s="791"/>
      <c r="QPT79" s="791"/>
      <c r="QPU79" s="791"/>
      <c r="QPV79" s="740"/>
      <c r="QPW79" s="790"/>
      <c r="QPX79" s="791"/>
      <c r="QPY79" s="791"/>
      <c r="QPZ79" s="791"/>
      <c r="QQA79" s="791"/>
      <c r="QQB79" s="791"/>
      <c r="QQC79" s="740"/>
      <c r="QQD79" s="790"/>
      <c r="QQE79" s="791"/>
      <c r="QQF79" s="791"/>
      <c r="QQG79" s="791"/>
      <c r="QQH79" s="791"/>
      <c r="QQI79" s="791"/>
      <c r="QQJ79" s="740"/>
      <c r="QQK79" s="790"/>
      <c r="QQL79" s="791"/>
      <c r="QQM79" s="791"/>
      <c r="QQN79" s="791"/>
      <c r="QQO79" s="791"/>
      <c r="QQP79" s="791"/>
      <c r="QQQ79" s="740"/>
      <c r="QQR79" s="790"/>
      <c r="QQS79" s="791"/>
      <c r="QQT79" s="791"/>
      <c r="QQU79" s="791"/>
      <c r="QQV79" s="791"/>
      <c r="QQW79" s="791"/>
      <c r="QQX79" s="740"/>
      <c r="QQY79" s="790"/>
      <c r="QQZ79" s="791"/>
      <c r="QRA79" s="791"/>
      <c r="QRB79" s="791"/>
      <c r="QRC79" s="791"/>
      <c r="QRD79" s="791"/>
      <c r="QRE79" s="740"/>
      <c r="QRF79" s="790"/>
      <c r="QRG79" s="791"/>
      <c r="QRH79" s="791"/>
      <c r="QRI79" s="791"/>
      <c r="QRJ79" s="791"/>
      <c r="QRK79" s="791"/>
      <c r="QRL79" s="740"/>
      <c r="QRM79" s="790"/>
      <c r="QRN79" s="791"/>
      <c r="QRO79" s="791"/>
      <c r="QRP79" s="791"/>
      <c r="QRQ79" s="791"/>
      <c r="QRR79" s="791"/>
      <c r="QRS79" s="740"/>
      <c r="QRT79" s="790"/>
      <c r="QRU79" s="791"/>
      <c r="QRV79" s="791"/>
      <c r="QRW79" s="791"/>
      <c r="QRX79" s="791"/>
      <c r="QRY79" s="791"/>
      <c r="QRZ79" s="740"/>
      <c r="QSA79" s="790"/>
      <c r="QSB79" s="791"/>
      <c r="QSC79" s="791"/>
      <c r="QSD79" s="791"/>
      <c r="QSE79" s="791"/>
      <c r="QSF79" s="791"/>
      <c r="QSG79" s="740"/>
      <c r="QSH79" s="790"/>
      <c r="QSI79" s="791"/>
      <c r="QSJ79" s="791"/>
      <c r="QSK79" s="791"/>
      <c r="QSL79" s="791"/>
      <c r="QSM79" s="791"/>
      <c r="QSN79" s="740"/>
      <c r="QSO79" s="790"/>
      <c r="QSP79" s="791"/>
      <c r="QSQ79" s="791"/>
      <c r="QSR79" s="791"/>
      <c r="QSS79" s="791"/>
      <c r="QST79" s="791"/>
      <c r="QSU79" s="740"/>
      <c r="QSV79" s="790"/>
      <c r="QSW79" s="791"/>
      <c r="QSX79" s="791"/>
      <c r="QSY79" s="791"/>
      <c r="QSZ79" s="791"/>
      <c r="QTA79" s="791"/>
      <c r="QTB79" s="740"/>
      <c r="QTC79" s="790"/>
      <c r="QTD79" s="791"/>
      <c r="QTE79" s="791"/>
      <c r="QTF79" s="791"/>
      <c r="QTG79" s="791"/>
      <c r="QTH79" s="791"/>
      <c r="QTI79" s="740"/>
      <c r="QTJ79" s="790"/>
      <c r="QTK79" s="791"/>
      <c r="QTL79" s="791"/>
      <c r="QTM79" s="791"/>
      <c r="QTN79" s="791"/>
      <c r="QTO79" s="791"/>
      <c r="QTP79" s="740"/>
      <c r="QTQ79" s="790"/>
      <c r="QTR79" s="791"/>
      <c r="QTS79" s="791"/>
      <c r="QTT79" s="791"/>
      <c r="QTU79" s="791"/>
      <c r="QTV79" s="791"/>
      <c r="QTW79" s="740"/>
      <c r="QTX79" s="790"/>
      <c r="QTY79" s="791"/>
      <c r="QTZ79" s="791"/>
      <c r="QUA79" s="791"/>
      <c r="QUB79" s="791"/>
      <c r="QUC79" s="791"/>
      <c r="QUD79" s="740"/>
      <c r="QUE79" s="790"/>
      <c r="QUF79" s="791"/>
      <c r="QUG79" s="791"/>
      <c r="QUH79" s="791"/>
      <c r="QUI79" s="791"/>
      <c r="QUJ79" s="791"/>
      <c r="QUK79" s="740"/>
      <c r="QUL79" s="790"/>
      <c r="QUM79" s="791"/>
      <c r="QUN79" s="791"/>
      <c r="QUO79" s="791"/>
      <c r="QUP79" s="791"/>
      <c r="QUQ79" s="791"/>
      <c r="QUR79" s="740"/>
      <c r="QUS79" s="790"/>
      <c r="QUT79" s="791"/>
      <c r="QUU79" s="791"/>
      <c r="QUV79" s="791"/>
      <c r="QUW79" s="791"/>
      <c r="QUX79" s="791"/>
      <c r="QUY79" s="740"/>
      <c r="QUZ79" s="790"/>
      <c r="QVA79" s="791"/>
      <c r="QVB79" s="791"/>
      <c r="QVC79" s="791"/>
      <c r="QVD79" s="791"/>
      <c r="QVE79" s="791"/>
      <c r="QVF79" s="740"/>
      <c r="QVG79" s="790"/>
      <c r="QVH79" s="791"/>
      <c r="QVI79" s="791"/>
      <c r="QVJ79" s="791"/>
      <c r="QVK79" s="791"/>
      <c r="QVL79" s="791"/>
      <c r="QVM79" s="740"/>
      <c r="QVN79" s="790"/>
      <c r="QVO79" s="791"/>
      <c r="QVP79" s="791"/>
      <c r="QVQ79" s="791"/>
      <c r="QVR79" s="791"/>
      <c r="QVS79" s="791"/>
      <c r="QVT79" s="740"/>
      <c r="QVU79" s="790"/>
      <c r="QVV79" s="791"/>
      <c r="QVW79" s="791"/>
      <c r="QVX79" s="791"/>
      <c r="QVY79" s="791"/>
      <c r="QVZ79" s="791"/>
      <c r="QWA79" s="740"/>
      <c r="QWB79" s="790"/>
      <c r="QWC79" s="791"/>
      <c r="QWD79" s="791"/>
      <c r="QWE79" s="791"/>
      <c r="QWF79" s="791"/>
      <c r="QWG79" s="791"/>
      <c r="QWH79" s="740"/>
      <c r="QWI79" s="790"/>
      <c r="QWJ79" s="791"/>
      <c r="QWK79" s="791"/>
      <c r="QWL79" s="791"/>
      <c r="QWM79" s="791"/>
      <c r="QWN79" s="791"/>
      <c r="QWO79" s="740"/>
      <c r="QWP79" s="790"/>
      <c r="QWQ79" s="791"/>
      <c r="QWR79" s="791"/>
      <c r="QWS79" s="791"/>
      <c r="QWT79" s="791"/>
      <c r="QWU79" s="791"/>
      <c r="QWV79" s="740"/>
      <c r="QWW79" s="790"/>
      <c r="QWX79" s="791"/>
      <c r="QWY79" s="791"/>
      <c r="QWZ79" s="791"/>
      <c r="QXA79" s="791"/>
      <c r="QXB79" s="791"/>
      <c r="QXC79" s="740"/>
      <c r="QXD79" s="790"/>
      <c r="QXE79" s="791"/>
      <c r="QXF79" s="791"/>
      <c r="QXG79" s="791"/>
      <c r="QXH79" s="791"/>
      <c r="QXI79" s="791"/>
      <c r="QXJ79" s="740"/>
      <c r="QXK79" s="790"/>
      <c r="QXL79" s="791"/>
      <c r="QXM79" s="791"/>
      <c r="QXN79" s="791"/>
      <c r="QXO79" s="791"/>
      <c r="QXP79" s="791"/>
      <c r="QXQ79" s="740"/>
      <c r="QXR79" s="790"/>
      <c r="QXS79" s="791"/>
      <c r="QXT79" s="791"/>
      <c r="QXU79" s="791"/>
      <c r="QXV79" s="791"/>
      <c r="QXW79" s="791"/>
      <c r="QXX79" s="740"/>
      <c r="QXY79" s="790"/>
      <c r="QXZ79" s="791"/>
      <c r="QYA79" s="791"/>
      <c r="QYB79" s="791"/>
      <c r="QYC79" s="791"/>
      <c r="QYD79" s="791"/>
      <c r="QYE79" s="740"/>
      <c r="QYF79" s="790"/>
      <c r="QYG79" s="791"/>
      <c r="QYH79" s="791"/>
      <c r="QYI79" s="791"/>
      <c r="QYJ79" s="791"/>
      <c r="QYK79" s="791"/>
      <c r="QYL79" s="740"/>
      <c r="QYM79" s="790"/>
      <c r="QYN79" s="791"/>
      <c r="QYO79" s="791"/>
      <c r="QYP79" s="791"/>
      <c r="QYQ79" s="791"/>
      <c r="QYR79" s="791"/>
      <c r="QYS79" s="740"/>
      <c r="QYT79" s="790"/>
      <c r="QYU79" s="791"/>
      <c r="QYV79" s="791"/>
      <c r="QYW79" s="791"/>
      <c r="QYX79" s="791"/>
      <c r="QYY79" s="791"/>
      <c r="QYZ79" s="740"/>
      <c r="QZA79" s="790"/>
      <c r="QZB79" s="791"/>
      <c r="QZC79" s="791"/>
      <c r="QZD79" s="791"/>
      <c r="QZE79" s="791"/>
      <c r="QZF79" s="791"/>
      <c r="QZG79" s="740"/>
      <c r="QZH79" s="790"/>
      <c r="QZI79" s="791"/>
      <c r="QZJ79" s="791"/>
      <c r="QZK79" s="791"/>
      <c r="QZL79" s="791"/>
      <c r="QZM79" s="791"/>
      <c r="QZN79" s="740"/>
      <c r="QZO79" s="790"/>
      <c r="QZP79" s="791"/>
      <c r="QZQ79" s="791"/>
      <c r="QZR79" s="791"/>
      <c r="QZS79" s="791"/>
      <c r="QZT79" s="791"/>
      <c r="QZU79" s="740"/>
      <c r="QZV79" s="790"/>
      <c r="QZW79" s="791"/>
      <c r="QZX79" s="791"/>
      <c r="QZY79" s="791"/>
      <c r="QZZ79" s="791"/>
      <c r="RAA79" s="791"/>
      <c r="RAB79" s="740"/>
      <c r="RAC79" s="790"/>
      <c r="RAD79" s="791"/>
      <c r="RAE79" s="791"/>
      <c r="RAF79" s="791"/>
      <c r="RAG79" s="791"/>
      <c r="RAH79" s="791"/>
      <c r="RAI79" s="740"/>
      <c r="RAJ79" s="790"/>
      <c r="RAK79" s="791"/>
      <c r="RAL79" s="791"/>
      <c r="RAM79" s="791"/>
      <c r="RAN79" s="791"/>
      <c r="RAO79" s="791"/>
      <c r="RAP79" s="740"/>
      <c r="RAQ79" s="790"/>
      <c r="RAR79" s="791"/>
      <c r="RAS79" s="791"/>
      <c r="RAT79" s="791"/>
      <c r="RAU79" s="791"/>
      <c r="RAV79" s="791"/>
      <c r="RAW79" s="740"/>
      <c r="RAX79" s="790"/>
      <c r="RAY79" s="791"/>
      <c r="RAZ79" s="791"/>
      <c r="RBA79" s="791"/>
      <c r="RBB79" s="791"/>
      <c r="RBC79" s="791"/>
      <c r="RBD79" s="740"/>
      <c r="RBE79" s="790"/>
      <c r="RBF79" s="791"/>
      <c r="RBG79" s="791"/>
      <c r="RBH79" s="791"/>
      <c r="RBI79" s="791"/>
      <c r="RBJ79" s="791"/>
      <c r="RBK79" s="740"/>
      <c r="RBL79" s="790"/>
      <c r="RBM79" s="791"/>
      <c r="RBN79" s="791"/>
      <c r="RBO79" s="791"/>
      <c r="RBP79" s="791"/>
      <c r="RBQ79" s="791"/>
      <c r="RBR79" s="740"/>
      <c r="RBS79" s="790"/>
      <c r="RBT79" s="791"/>
      <c r="RBU79" s="791"/>
      <c r="RBV79" s="791"/>
      <c r="RBW79" s="791"/>
      <c r="RBX79" s="791"/>
      <c r="RBY79" s="740"/>
      <c r="RBZ79" s="790"/>
      <c r="RCA79" s="791"/>
      <c r="RCB79" s="791"/>
      <c r="RCC79" s="791"/>
      <c r="RCD79" s="791"/>
      <c r="RCE79" s="791"/>
      <c r="RCF79" s="740"/>
      <c r="RCG79" s="790"/>
      <c r="RCH79" s="791"/>
      <c r="RCI79" s="791"/>
      <c r="RCJ79" s="791"/>
      <c r="RCK79" s="791"/>
      <c r="RCL79" s="791"/>
      <c r="RCM79" s="740"/>
      <c r="RCN79" s="790"/>
      <c r="RCO79" s="791"/>
      <c r="RCP79" s="791"/>
      <c r="RCQ79" s="791"/>
      <c r="RCR79" s="791"/>
      <c r="RCS79" s="791"/>
      <c r="RCT79" s="740"/>
      <c r="RCU79" s="790"/>
      <c r="RCV79" s="791"/>
      <c r="RCW79" s="791"/>
      <c r="RCX79" s="791"/>
      <c r="RCY79" s="791"/>
      <c r="RCZ79" s="791"/>
      <c r="RDA79" s="740"/>
      <c r="RDB79" s="790"/>
      <c r="RDC79" s="791"/>
      <c r="RDD79" s="791"/>
      <c r="RDE79" s="791"/>
      <c r="RDF79" s="791"/>
      <c r="RDG79" s="791"/>
      <c r="RDH79" s="740"/>
      <c r="RDI79" s="790"/>
      <c r="RDJ79" s="791"/>
      <c r="RDK79" s="791"/>
      <c r="RDL79" s="791"/>
      <c r="RDM79" s="791"/>
      <c r="RDN79" s="791"/>
      <c r="RDO79" s="740"/>
      <c r="RDP79" s="790"/>
      <c r="RDQ79" s="791"/>
      <c r="RDR79" s="791"/>
      <c r="RDS79" s="791"/>
      <c r="RDT79" s="791"/>
      <c r="RDU79" s="791"/>
      <c r="RDV79" s="740"/>
      <c r="RDW79" s="790"/>
      <c r="RDX79" s="791"/>
      <c r="RDY79" s="791"/>
      <c r="RDZ79" s="791"/>
      <c r="REA79" s="791"/>
      <c r="REB79" s="791"/>
      <c r="REC79" s="740"/>
      <c r="RED79" s="790"/>
      <c r="REE79" s="791"/>
      <c r="REF79" s="791"/>
      <c r="REG79" s="791"/>
      <c r="REH79" s="791"/>
      <c r="REI79" s="791"/>
      <c r="REJ79" s="740"/>
      <c r="REK79" s="790"/>
      <c r="REL79" s="791"/>
      <c r="REM79" s="791"/>
      <c r="REN79" s="791"/>
      <c r="REO79" s="791"/>
      <c r="REP79" s="791"/>
      <c r="REQ79" s="740"/>
      <c r="RER79" s="790"/>
      <c r="RES79" s="791"/>
      <c r="RET79" s="791"/>
      <c r="REU79" s="791"/>
      <c r="REV79" s="791"/>
      <c r="REW79" s="791"/>
      <c r="REX79" s="740"/>
      <c r="REY79" s="790"/>
      <c r="REZ79" s="791"/>
      <c r="RFA79" s="791"/>
      <c r="RFB79" s="791"/>
      <c r="RFC79" s="791"/>
      <c r="RFD79" s="791"/>
      <c r="RFE79" s="740"/>
      <c r="RFF79" s="790"/>
      <c r="RFG79" s="791"/>
      <c r="RFH79" s="791"/>
      <c r="RFI79" s="791"/>
      <c r="RFJ79" s="791"/>
      <c r="RFK79" s="791"/>
      <c r="RFL79" s="740"/>
      <c r="RFM79" s="790"/>
      <c r="RFN79" s="791"/>
      <c r="RFO79" s="791"/>
      <c r="RFP79" s="791"/>
      <c r="RFQ79" s="791"/>
      <c r="RFR79" s="791"/>
      <c r="RFS79" s="740"/>
      <c r="RFT79" s="790"/>
      <c r="RFU79" s="791"/>
      <c r="RFV79" s="791"/>
      <c r="RFW79" s="791"/>
      <c r="RFX79" s="791"/>
      <c r="RFY79" s="791"/>
      <c r="RFZ79" s="740"/>
      <c r="RGA79" s="790"/>
      <c r="RGB79" s="791"/>
      <c r="RGC79" s="791"/>
      <c r="RGD79" s="791"/>
      <c r="RGE79" s="791"/>
      <c r="RGF79" s="791"/>
      <c r="RGG79" s="740"/>
      <c r="RGH79" s="790"/>
      <c r="RGI79" s="791"/>
      <c r="RGJ79" s="791"/>
      <c r="RGK79" s="791"/>
      <c r="RGL79" s="791"/>
      <c r="RGM79" s="791"/>
      <c r="RGN79" s="740"/>
      <c r="RGO79" s="790"/>
      <c r="RGP79" s="791"/>
      <c r="RGQ79" s="791"/>
      <c r="RGR79" s="791"/>
      <c r="RGS79" s="791"/>
      <c r="RGT79" s="791"/>
      <c r="RGU79" s="740"/>
      <c r="RGV79" s="790"/>
      <c r="RGW79" s="791"/>
      <c r="RGX79" s="791"/>
      <c r="RGY79" s="791"/>
      <c r="RGZ79" s="791"/>
      <c r="RHA79" s="791"/>
      <c r="RHB79" s="740"/>
      <c r="RHC79" s="790"/>
      <c r="RHD79" s="791"/>
      <c r="RHE79" s="791"/>
      <c r="RHF79" s="791"/>
      <c r="RHG79" s="791"/>
      <c r="RHH79" s="791"/>
      <c r="RHI79" s="740"/>
      <c r="RHJ79" s="790"/>
      <c r="RHK79" s="791"/>
      <c r="RHL79" s="791"/>
      <c r="RHM79" s="791"/>
      <c r="RHN79" s="791"/>
      <c r="RHO79" s="791"/>
      <c r="RHP79" s="740"/>
      <c r="RHQ79" s="790"/>
      <c r="RHR79" s="791"/>
      <c r="RHS79" s="791"/>
      <c r="RHT79" s="791"/>
      <c r="RHU79" s="791"/>
      <c r="RHV79" s="791"/>
      <c r="RHW79" s="740"/>
      <c r="RHX79" s="790"/>
      <c r="RHY79" s="791"/>
      <c r="RHZ79" s="791"/>
      <c r="RIA79" s="791"/>
      <c r="RIB79" s="791"/>
      <c r="RIC79" s="791"/>
      <c r="RID79" s="740"/>
      <c r="RIE79" s="790"/>
      <c r="RIF79" s="791"/>
      <c r="RIG79" s="791"/>
      <c r="RIH79" s="791"/>
      <c r="RII79" s="791"/>
      <c r="RIJ79" s="791"/>
      <c r="RIK79" s="740"/>
      <c r="RIL79" s="790"/>
      <c r="RIM79" s="791"/>
      <c r="RIN79" s="791"/>
      <c r="RIO79" s="791"/>
      <c r="RIP79" s="791"/>
      <c r="RIQ79" s="791"/>
      <c r="RIR79" s="740"/>
      <c r="RIS79" s="790"/>
      <c r="RIT79" s="791"/>
      <c r="RIU79" s="791"/>
      <c r="RIV79" s="791"/>
      <c r="RIW79" s="791"/>
      <c r="RIX79" s="791"/>
      <c r="RIY79" s="740"/>
      <c r="RIZ79" s="790"/>
      <c r="RJA79" s="791"/>
      <c r="RJB79" s="791"/>
      <c r="RJC79" s="791"/>
      <c r="RJD79" s="791"/>
      <c r="RJE79" s="791"/>
      <c r="RJF79" s="740"/>
      <c r="RJG79" s="790"/>
      <c r="RJH79" s="791"/>
      <c r="RJI79" s="791"/>
      <c r="RJJ79" s="791"/>
      <c r="RJK79" s="791"/>
      <c r="RJL79" s="791"/>
      <c r="RJM79" s="740"/>
      <c r="RJN79" s="790"/>
      <c r="RJO79" s="791"/>
      <c r="RJP79" s="791"/>
      <c r="RJQ79" s="791"/>
      <c r="RJR79" s="791"/>
      <c r="RJS79" s="791"/>
      <c r="RJT79" s="740"/>
      <c r="RJU79" s="790"/>
      <c r="RJV79" s="791"/>
      <c r="RJW79" s="791"/>
      <c r="RJX79" s="791"/>
      <c r="RJY79" s="791"/>
      <c r="RJZ79" s="791"/>
      <c r="RKA79" s="740"/>
      <c r="RKB79" s="790"/>
      <c r="RKC79" s="791"/>
      <c r="RKD79" s="791"/>
      <c r="RKE79" s="791"/>
      <c r="RKF79" s="791"/>
      <c r="RKG79" s="791"/>
      <c r="RKH79" s="740"/>
      <c r="RKI79" s="790"/>
      <c r="RKJ79" s="791"/>
      <c r="RKK79" s="791"/>
      <c r="RKL79" s="791"/>
      <c r="RKM79" s="791"/>
      <c r="RKN79" s="791"/>
      <c r="RKO79" s="740"/>
      <c r="RKP79" s="790"/>
      <c r="RKQ79" s="791"/>
      <c r="RKR79" s="791"/>
      <c r="RKS79" s="791"/>
      <c r="RKT79" s="791"/>
      <c r="RKU79" s="791"/>
      <c r="RKV79" s="740"/>
      <c r="RKW79" s="790"/>
      <c r="RKX79" s="791"/>
      <c r="RKY79" s="791"/>
      <c r="RKZ79" s="791"/>
      <c r="RLA79" s="791"/>
      <c r="RLB79" s="791"/>
      <c r="RLC79" s="740"/>
      <c r="RLD79" s="790"/>
      <c r="RLE79" s="791"/>
      <c r="RLF79" s="791"/>
      <c r="RLG79" s="791"/>
      <c r="RLH79" s="791"/>
      <c r="RLI79" s="791"/>
      <c r="RLJ79" s="740"/>
      <c r="RLK79" s="790"/>
      <c r="RLL79" s="791"/>
      <c r="RLM79" s="791"/>
      <c r="RLN79" s="791"/>
      <c r="RLO79" s="791"/>
      <c r="RLP79" s="791"/>
      <c r="RLQ79" s="740"/>
      <c r="RLR79" s="790"/>
      <c r="RLS79" s="791"/>
      <c r="RLT79" s="791"/>
      <c r="RLU79" s="791"/>
      <c r="RLV79" s="791"/>
      <c r="RLW79" s="791"/>
      <c r="RLX79" s="740"/>
      <c r="RLY79" s="790"/>
      <c r="RLZ79" s="791"/>
      <c r="RMA79" s="791"/>
      <c r="RMB79" s="791"/>
      <c r="RMC79" s="791"/>
      <c r="RMD79" s="791"/>
      <c r="RME79" s="740"/>
      <c r="RMF79" s="790"/>
      <c r="RMG79" s="791"/>
      <c r="RMH79" s="791"/>
      <c r="RMI79" s="791"/>
      <c r="RMJ79" s="791"/>
      <c r="RMK79" s="791"/>
      <c r="RML79" s="740"/>
      <c r="RMM79" s="790"/>
      <c r="RMN79" s="791"/>
      <c r="RMO79" s="791"/>
      <c r="RMP79" s="791"/>
      <c r="RMQ79" s="791"/>
      <c r="RMR79" s="791"/>
      <c r="RMS79" s="740"/>
      <c r="RMT79" s="790"/>
      <c r="RMU79" s="791"/>
      <c r="RMV79" s="791"/>
      <c r="RMW79" s="791"/>
      <c r="RMX79" s="791"/>
      <c r="RMY79" s="791"/>
      <c r="RMZ79" s="740"/>
      <c r="RNA79" s="790"/>
      <c r="RNB79" s="791"/>
      <c r="RNC79" s="791"/>
      <c r="RND79" s="791"/>
      <c r="RNE79" s="791"/>
      <c r="RNF79" s="791"/>
      <c r="RNG79" s="740"/>
      <c r="RNH79" s="790"/>
      <c r="RNI79" s="791"/>
      <c r="RNJ79" s="791"/>
      <c r="RNK79" s="791"/>
      <c r="RNL79" s="791"/>
      <c r="RNM79" s="791"/>
      <c r="RNN79" s="740"/>
      <c r="RNO79" s="790"/>
      <c r="RNP79" s="791"/>
      <c r="RNQ79" s="791"/>
      <c r="RNR79" s="791"/>
      <c r="RNS79" s="791"/>
      <c r="RNT79" s="791"/>
      <c r="RNU79" s="740"/>
      <c r="RNV79" s="790"/>
      <c r="RNW79" s="791"/>
      <c r="RNX79" s="791"/>
      <c r="RNY79" s="791"/>
      <c r="RNZ79" s="791"/>
      <c r="ROA79" s="791"/>
      <c r="ROB79" s="740"/>
      <c r="ROC79" s="790"/>
      <c r="ROD79" s="791"/>
      <c r="ROE79" s="791"/>
      <c r="ROF79" s="791"/>
      <c r="ROG79" s="791"/>
      <c r="ROH79" s="791"/>
      <c r="ROI79" s="740"/>
      <c r="ROJ79" s="790"/>
      <c r="ROK79" s="791"/>
      <c r="ROL79" s="791"/>
      <c r="ROM79" s="791"/>
      <c r="RON79" s="791"/>
      <c r="ROO79" s="791"/>
      <c r="ROP79" s="740"/>
      <c r="ROQ79" s="790"/>
      <c r="ROR79" s="791"/>
      <c r="ROS79" s="791"/>
      <c r="ROT79" s="791"/>
      <c r="ROU79" s="791"/>
      <c r="ROV79" s="791"/>
      <c r="ROW79" s="740"/>
      <c r="ROX79" s="790"/>
      <c r="ROY79" s="791"/>
      <c r="ROZ79" s="791"/>
      <c r="RPA79" s="791"/>
      <c r="RPB79" s="791"/>
      <c r="RPC79" s="791"/>
      <c r="RPD79" s="740"/>
      <c r="RPE79" s="790"/>
      <c r="RPF79" s="791"/>
      <c r="RPG79" s="791"/>
      <c r="RPH79" s="791"/>
      <c r="RPI79" s="791"/>
      <c r="RPJ79" s="791"/>
      <c r="RPK79" s="740"/>
      <c r="RPL79" s="790"/>
      <c r="RPM79" s="791"/>
      <c r="RPN79" s="791"/>
      <c r="RPO79" s="791"/>
      <c r="RPP79" s="791"/>
      <c r="RPQ79" s="791"/>
      <c r="RPR79" s="740"/>
      <c r="RPS79" s="790"/>
      <c r="RPT79" s="791"/>
      <c r="RPU79" s="791"/>
      <c r="RPV79" s="791"/>
      <c r="RPW79" s="791"/>
      <c r="RPX79" s="791"/>
      <c r="RPY79" s="740"/>
      <c r="RPZ79" s="790"/>
      <c r="RQA79" s="791"/>
      <c r="RQB79" s="791"/>
      <c r="RQC79" s="791"/>
      <c r="RQD79" s="791"/>
      <c r="RQE79" s="791"/>
      <c r="RQF79" s="740"/>
      <c r="RQG79" s="790"/>
      <c r="RQH79" s="791"/>
      <c r="RQI79" s="791"/>
      <c r="RQJ79" s="791"/>
      <c r="RQK79" s="791"/>
      <c r="RQL79" s="791"/>
      <c r="RQM79" s="740"/>
      <c r="RQN79" s="790"/>
      <c r="RQO79" s="791"/>
      <c r="RQP79" s="791"/>
      <c r="RQQ79" s="791"/>
      <c r="RQR79" s="791"/>
      <c r="RQS79" s="791"/>
      <c r="RQT79" s="740"/>
      <c r="RQU79" s="790"/>
      <c r="RQV79" s="791"/>
      <c r="RQW79" s="791"/>
      <c r="RQX79" s="791"/>
      <c r="RQY79" s="791"/>
      <c r="RQZ79" s="791"/>
      <c r="RRA79" s="740"/>
      <c r="RRB79" s="790"/>
      <c r="RRC79" s="791"/>
      <c r="RRD79" s="791"/>
      <c r="RRE79" s="791"/>
      <c r="RRF79" s="791"/>
      <c r="RRG79" s="791"/>
      <c r="RRH79" s="740"/>
      <c r="RRI79" s="790"/>
      <c r="RRJ79" s="791"/>
      <c r="RRK79" s="791"/>
      <c r="RRL79" s="791"/>
      <c r="RRM79" s="791"/>
      <c r="RRN79" s="791"/>
      <c r="RRO79" s="740"/>
      <c r="RRP79" s="790"/>
      <c r="RRQ79" s="791"/>
      <c r="RRR79" s="791"/>
      <c r="RRS79" s="791"/>
      <c r="RRT79" s="791"/>
      <c r="RRU79" s="791"/>
      <c r="RRV79" s="740"/>
      <c r="RRW79" s="790"/>
      <c r="RRX79" s="791"/>
      <c r="RRY79" s="791"/>
      <c r="RRZ79" s="791"/>
      <c r="RSA79" s="791"/>
      <c r="RSB79" s="791"/>
      <c r="RSC79" s="740"/>
      <c r="RSD79" s="790"/>
      <c r="RSE79" s="791"/>
      <c r="RSF79" s="791"/>
      <c r="RSG79" s="791"/>
      <c r="RSH79" s="791"/>
      <c r="RSI79" s="791"/>
      <c r="RSJ79" s="740"/>
      <c r="RSK79" s="790"/>
      <c r="RSL79" s="791"/>
      <c r="RSM79" s="791"/>
      <c r="RSN79" s="791"/>
      <c r="RSO79" s="791"/>
      <c r="RSP79" s="791"/>
      <c r="RSQ79" s="740"/>
      <c r="RSR79" s="790"/>
      <c r="RSS79" s="791"/>
      <c r="RST79" s="791"/>
      <c r="RSU79" s="791"/>
      <c r="RSV79" s="791"/>
      <c r="RSW79" s="791"/>
      <c r="RSX79" s="740"/>
      <c r="RSY79" s="790"/>
      <c r="RSZ79" s="791"/>
      <c r="RTA79" s="791"/>
      <c r="RTB79" s="791"/>
      <c r="RTC79" s="791"/>
      <c r="RTD79" s="791"/>
      <c r="RTE79" s="740"/>
      <c r="RTF79" s="790"/>
      <c r="RTG79" s="791"/>
      <c r="RTH79" s="791"/>
      <c r="RTI79" s="791"/>
      <c r="RTJ79" s="791"/>
      <c r="RTK79" s="791"/>
      <c r="RTL79" s="740"/>
      <c r="RTM79" s="790"/>
      <c r="RTN79" s="791"/>
      <c r="RTO79" s="791"/>
      <c r="RTP79" s="791"/>
      <c r="RTQ79" s="791"/>
      <c r="RTR79" s="791"/>
      <c r="RTS79" s="740"/>
      <c r="RTT79" s="790"/>
      <c r="RTU79" s="791"/>
      <c r="RTV79" s="791"/>
      <c r="RTW79" s="791"/>
      <c r="RTX79" s="791"/>
      <c r="RTY79" s="791"/>
      <c r="RTZ79" s="740"/>
      <c r="RUA79" s="790"/>
      <c r="RUB79" s="791"/>
      <c r="RUC79" s="791"/>
      <c r="RUD79" s="791"/>
      <c r="RUE79" s="791"/>
      <c r="RUF79" s="791"/>
      <c r="RUG79" s="740"/>
      <c r="RUH79" s="790"/>
      <c r="RUI79" s="791"/>
      <c r="RUJ79" s="791"/>
      <c r="RUK79" s="791"/>
      <c r="RUL79" s="791"/>
      <c r="RUM79" s="791"/>
      <c r="RUN79" s="740"/>
      <c r="RUO79" s="790"/>
      <c r="RUP79" s="791"/>
      <c r="RUQ79" s="791"/>
      <c r="RUR79" s="791"/>
      <c r="RUS79" s="791"/>
      <c r="RUT79" s="791"/>
      <c r="RUU79" s="740"/>
      <c r="RUV79" s="790"/>
      <c r="RUW79" s="791"/>
      <c r="RUX79" s="791"/>
      <c r="RUY79" s="791"/>
      <c r="RUZ79" s="791"/>
      <c r="RVA79" s="791"/>
      <c r="RVB79" s="740"/>
      <c r="RVC79" s="790"/>
      <c r="RVD79" s="791"/>
      <c r="RVE79" s="791"/>
      <c r="RVF79" s="791"/>
      <c r="RVG79" s="791"/>
      <c r="RVH79" s="791"/>
      <c r="RVI79" s="740"/>
      <c r="RVJ79" s="790"/>
      <c r="RVK79" s="791"/>
      <c r="RVL79" s="791"/>
      <c r="RVM79" s="791"/>
      <c r="RVN79" s="791"/>
      <c r="RVO79" s="791"/>
      <c r="RVP79" s="740"/>
      <c r="RVQ79" s="790"/>
      <c r="RVR79" s="791"/>
      <c r="RVS79" s="791"/>
      <c r="RVT79" s="791"/>
      <c r="RVU79" s="791"/>
      <c r="RVV79" s="791"/>
      <c r="RVW79" s="740"/>
      <c r="RVX79" s="790"/>
      <c r="RVY79" s="791"/>
      <c r="RVZ79" s="791"/>
      <c r="RWA79" s="791"/>
      <c r="RWB79" s="791"/>
      <c r="RWC79" s="791"/>
      <c r="RWD79" s="740"/>
      <c r="RWE79" s="790"/>
      <c r="RWF79" s="791"/>
      <c r="RWG79" s="791"/>
      <c r="RWH79" s="791"/>
      <c r="RWI79" s="791"/>
      <c r="RWJ79" s="791"/>
      <c r="RWK79" s="740"/>
      <c r="RWL79" s="790"/>
      <c r="RWM79" s="791"/>
      <c r="RWN79" s="791"/>
      <c r="RWO79" s="791"/>
      <c r="RWP79" s="791"/>
      <c r="RWQ79" s="791"/>
      <c r="RWR79" s="740"/>
      <c r="RWS79" s="790"/>
      <c r="RWT79" s="791"/>
      <c r="RWU79" s="791"/>
      <c r="RWV79" s="791"/>
      <c r="RWW79" s="791"/>
      <c r="RWX79" s="791"/>
      <c r="RWY79" s="740"/>
      <c r="RWZ79" s="790"/>
      <c r="RXA79" s="791"/>
      <c r="RXB79" s="791"/>
      <c r="RXC79" s="791"/>
      <c r="RXD79" s="791"/>
      <c r="RXE79" s="791"/>
      <c r="RXF79" s="740"/>
      <c r="RXG79" s="790"/>
      <c r="RXH79" s="791"/>
      <c r="RXI79" s="791"/>
      <c r="RXJ79" s="791"/>
      <c r="RXK79" s="791"/>
      <c r="RXL79" s="791"/>
      <c r="RXM79" s="740"/>
      <c r="RXN79" s="790"/>
      <c r="RXO79" s="791"/>
      <c r="RXP79" s="791"/>
      <c r="RXQ79" s="791"/>
      <c r="RXR79" s="791"/>
      <c r="RXS79" s="791"/>
      <c r="RXT79" s="740"/>
      <c r="RXU79" s="790"/>
      <c r="RXV79" s="791"/>
      <c r="RXW79" s="791"/>
      <c r="RXX79" s="791"/>
      <c r="RXY79" s="791"/>
      <c r="RXZ79" s="791"/>
      <c r="RYA79" s="740"/>
      <c r="RYB79" s="790"/>
      <c r="RYC79" s="791"/>
      <c r="RYD79" s="791"/>
      <c r="RYE79" s="791"/>
      <c r="RYF79" s="791"/>
      <c r="RYG79" s="791"/>
      <c r="RYH79" s="740"/>
      <c r="RYI79" s="790"/>
      <c r="RYJ79" s="791"/>
      <c r="RYK79" s="791"/>
      <c r="RYL79" s="791"/>
      <c r="RYM79" s="791"/>
      <c r="RYN79" s="791"/>
      <c r="RYO79" s="740"/>
      <c r="RYP79" s="790"/>
      <c r="RYQ79" s="791"/>
      <c r="RYR79" s="791"/>
      <c r="RYS79" s="791"/>
      <c r="RYT79" s="791"/>
      <c r="RYU79" s="791"/>
      <c r="RYV79" s="740"/>
      <c r="RYW79" s="790"/>
      <c r="RYX79" s="791"/>
      <c r="RYY79" s="791"/>
      <c r="RYZ79" s="791"/>
      <c r="RZA79" s="791"/>
      <c r="RZB79" s="791"/>
      <c r="RZC79" s="740"/>
      <c r="RZD79" s="790"/>
      <c r="RZE79" s="791"/>
      <c r="RZF79" s="791"/>
      <c r="RZG79" s="791"/>
      <c r="RZH79" s="791"/>
      <c r="RZI79" s="791"/>
      <c r="RZJ79" s="740"/>
      <c r="RZK79" s="790"/>
      <c r="RZL79" s="791"/>
      <c r="RZM79" s="791"/>
      <c r="RZN79" s="791"/>
      <c r="RZO79" s="791"/>
      <c r="RZP79" s="791"/>
      <c r="RZQ79" s="740"/>
      <c r="RZR79" s="790"/>
      <c r="RZS79" s="791"/>
      <c r="RZT79" s="791"/>
      <c r="RZU79" s="791"/>
      <c r="RZV79" s="791"/>
      <c r="RZW79" s="791"/>
      <c r="RZX79" s="740"/>
      <c r="RZY79" s="790"/>
      <c r="RZZ79" s="791"/>
      <c r="SAA79" s="791"/>
      <c r="SAB79" s="791"/>
      <c r="SAC79" s="791"/>
      <c r="SAD79" s="791"/>
      <c r="SAE79" s="740"/>
      <c r="SAF79" s="790"/>
      <c r="SAG79" s="791"/>
      <c r="SAH79" s="791"/>
      <c r="SAI79" s="791"/>
      <c r="SAJ79" s="791"/>
      <c r="SAK79" s="791"/>
      <c r="SAL79" s="740"/>
      <c r="SAM79" s="790"/>
      <c r="SAN79" s="791"/>
      <c r="SAO79" s="791"/>
      <c r="SAP79" s="791"/>
      <c r="SAQ79" s="791"/>
      <c r="SAR79" s="791"/>
      <c r="SAS79" s="740"/>
      <c r="SAT79" s="790"/>
      <c r="SAU79" s="791"/>
      <c r="SAV79" s="791"/>
      <c r="SAW79" s="791"/>
      <c r="SAX79" s="791"/>
      <c r="SAY79" s="791"/>
      <c r="SAZ79" s="740"/>
      <c r="SBA79" s="790"/>
      <c r="SBB79" s="791"/>
      <c r="SBC79" s="791"/>
      <c r="SBD79" s="791"/>
      <c r="SBE79" s="791"/>
      <c r="SBF79" s="791"/>
      <c r="SBG79" s="740"/>
      <c r="SBH79" s="790"/>
      <c r="SBI79" s="791"/>
      <c r="SBJ79" s="791"/>
      <c r="SBK79" s="791"/>
      <c r="SBL79" s="791"/>
      <c r="SBM79" s="791"/>
      <c r="SBN79" s="740"/>
      <c r="SBO79" s="790"/>
      <c r="SBP79" s="791"/>
      <c r="SBQ79" s="791"/>
      <c r="SBR79" s="791"/>
      <c r="SBS79" s="791"/>
      <c r="SBT79" s="791"/>
      <c r="SBU79" s="740"/>
      <c r="SBV79" s="790"/>
      <c r="SBW79" s="791"/>
      <c r="SBX79" s="791"/>
      <c r="SBY79" s="791"/>
      <c r="SBZ79" s="791"/>
      <c r="SCA79" s="791"/>
      <c r="SCB79" s="740"/>
      <c r="SCC79" s="790"/>
      <c r="SCD79" s="791"/>
      <c r="SCE79" s="791"/>
      <c r="SCF79" s="791"/>
      <c r="SCG79" s="791"/>
      <c r="SCH79" s="791"/>
      <c r="SCI79" s="740"/>
      <c r="SCJ79" s="790"/>
      <c r="SCK79" s="791"/>
      <c r="SCL79" s="791"/>
      <c r="SCM79" s="791"/>
      <c r="SCN79" s="791"/>
      <c r="SCO79" s="791"/>
      <c r="SCP79" s="740"/>
      <c r="SCQ79" s="790"/>
      <c r="SCR79" s="791"/>
      <c r="SCS79" s="791"/>
      <c r="SCT79" s="791"/>
      <c r="SCU79" s="791"/>
      <c r="SCV79" s="791"/>
      <c r="SCW79" s="740"/>
      <c r="SCX79" s="790"/>
      <c r="SCY79" s="791"/>
      <c r="SCZ79" s="791"/>
      <c r="SDA79" s="791"/>
      <c r="SDB79" s="791"/>
      <c r="SDC79" s="791"/>
      <c r="SDD79" s="740"/>
      <c r="SDE79" s="790"/>
      <c r="SDF79" s="791"/>
      <c r="SDG79" s="791"/>
      <c r="SDH79" s="791"/>
      <c r="SDI79" s="791"/>
      <c r="SDJ79" s="791"/>
      <c r="SDK79" s="740"/>
      <c r="SDL79" s="790"/>
      <c r="SDM79" s="791"/>
      <c r="SDN79" s="791"/>
      <c r="SDO79" s="791"/>
      <c r="SDP79" s="791"/>
      <c r="SDQ79" s="791"/>
      <c r="SDR79" s="740"/>
      <c r="SDS79" s="790"/>
      <c r="SDT79" s="791"/>
      <c r="SDU79" s="791"/>
      <c r="SDV79" s="791"/>
      <c r="SDW79" s="791"/>
      <c r="SDX79" s="791"/>
      <c r="SDY79" s="740"/>
      <c r="SDZ79" s="790"/>
      <c r="SEA79" s="791"/>
      <c r="SEB79" s="791"/>
      <c r="SEC79" s="791"/>
      <c r="SED79" s="791"/>
      <c r="SEE79" s="791"/>
      <c r="SEF79" s="740"/>
      <c r="SEG79" s="790"/>
      <c r="SEH79" s="791"/>
      <c r="SEI79" s="791"/>
      <c r="SEJ79" s="791"/>
      <c r="SEK79" s="791"/>
      <c r="SEL79" s="791"/>
      <c r="SEM79" s="740"/>
      <c r="SEN79" s="790"/>
      <c r="SEO79" s="791"/>
      <c r="SEP79" s="791"/>
      <c r="SEQ79" s="791"/>
      <c r="SER79" s="791"/>
      <c r="SES79" s="791"/>
      <c r="SET79" s="740"/>
      <c r="SEU79" s="790"/>
      <c r="SEV79" s="791"/>
      <c r="SEW79" s="791"/>
      <c r="SEX79" s="791"/>
      <c r="SEY79" s="791"/>
      <c r="SEZ79" s="791"/>
      <c r="SFA79" s="740"/>
      <c r="SFB79" s="790"/>
      <c r="SFC79" s="791"/>
      <c r="SFD79" s="791"/>
      <c r="SFE79" s="791"/>
      <c r="SFF79" s="791"/>
      <c r="SFG79" s="791"/>
      <c r="SFH79" s="740"/>
      <c r="SFI79" s="790"/>
      <c r="SFJ79" s="791"/>
      <c r="SFK79" s="791"/>
      <c r="SFL79" s="791"/>
      <c r="SFM79" s="791"/>
      <c r="SFN79" s="791"/>
      <c r="SFO79" s="740"/>
      <c r="SFP79" s="790"/>
      <c r="SFQ79" s="791"/>
      <c r="SFR79" s="791"/>
      <c r="SFS79" s="791"/>
      <c r="SFT79" s="791"/>
      <c r="SFU79" s="791"/>
      <c r="SFV79" s="740"/>
      <c r="SFW79" s="790"/>
      <c r="SFX79" s="791"/>
      <c r="SFY79" s="791"/>
      <c r="SFZ79" s="791"/>
      <c r="SGA79" s="791"/>
      <c r="SGB79" s="791"/>
      <c r="SGC79" s="740"/>
      <c r="SGD79" s="790"/>
      <c r="SGE79" s="791"/>
      <c r="SGF79" s="791"/>
      <c r="SGG79" s="791"/>
      <c r="SGH79" s="791"/>
      <c r="SGI79" s="791"/>
      <c r="SGJ79" s="740"/>
      <c r="SGK79" s="790"/>
      <c r="SGL79" s="791"/>
      <c r="SGM79" s="791"/>
      <c r="SGN79" s="791"/>
      <c r="SGO79" s="791"/>
      <c r="SGP79" s="791"/>
      <c r="SGQ79" s="740"/>
      <c r="SGR79" s="790"/>
      <c r="SGS79" s="791"/>
      <c r="SGT79" s="791"/>
      <c r="SGU79" s="791"/>
      <c r="SGV79" s="791"/>
      <c r="SGW79" s="791"/>
      <c r="SGX79" s="740"/>
      <c r="SGY79" s="790"/>
      <c r="SGZ79" s="791"/>
      <c r="SHA79" s="791"/>
      <c r="SHB79" s="791"/>
      <c r="SHC79" s="791"/>
      <c r="SHD79" s="791"/>
      <c r="SHE79" s="740"/>
      <c r="SHF79" s="790"/>
      <c r="SHG79" s="791"/>
      <c r="SHH79" s="791"/>
      <c r="SHI79" s="791"/>
      <c r="SHJ79" s="791"/>
      <c r="SHK79" s="791"/>
      <c r="SHL79" s="740"/>
      <c r="SHM79" s="790"/>
      <c r="SHN79" s="791"/>
      <c r="SHO79" s="791"/>
      <c r="SHP79" s="791"/>
      <c r="SHQ79" s="791"/>
      <c r="SHR79" s="791"/>
      <c r="SHS79" s="740"/>
      <c r="SHT79" s="790"/>
      <c r="SHU79" s="791"/>
      <c r="SHV79" s="791"/>
      <c r="SHW79" s="791"/>
      <c r="SHX79" s="791"/>
      <c r="SHY79" s="791"/>
      <c r="SHZ79" s="740"/>
      <c r="SIA79" s="790"/>
      <c r="SIB79" s="791"/>
      <c r="SIC79" s="791"/>
      <c r="SID79" s="791"/>
      <c r="SIE79" s="791"/>
      <c r="SIF79" s="791"/>
      <c r="SIG79" s="740"/>
      <c r="SIH79" s="790"/>
      <c r="SII79" s="791"/>
      <c r="SIJ79" s="791"/>
      <c r="SIK79" s="791"/>
      <c r="SIL79" s="791"/>
      <c r="SIM79" s="791"/>
      <c r="SIN79" s="740"/>
      <c r="SIO79" s="790"/>
      <c r="SIP79" s="791"/>
      <c r="SIQ79" s="791"/>
      <c r="SIR79" s="791"/>
      <c r="SIS79" s="791"/>
      <c r="SIT79" s="791"/>
      <c r="SIU79" s="740"/>
      <c r="SIV79" s="790"/>
      <c r="SIW79" s="791"/>
      <c r="SIX79" s="791"/>
      <c r="SIY79" s="791"/>
      <c r="SIZ79" s="791"/>
      <c r="SJA79" s="791"/>
      <c r="SJB79" s="740"/>
      <c r="SJC79" s="790"/>
      <c r="SJD79" s="791"/>
      <c r="SJE79" s="791"/>
      <c r="SJF79" s="791"/>
      <c r="SJG79" s="791"/>
      <c r="SJH79" s="791"/>
      <c r="SJI79" s="740"/>
      <c r="SJJ79" s="790"/>
      <c r="SJK79" s="791"/>
      <c r="SJL79" s="791"/>
      <c r="SJM79" s="791"/>
      <c r="SJN79" s="791"/>
      <c r="SJO79" s="791"/>
      <c r="SJP79" s="740"/>
      <c r="SJQ79" s="790"/>
      <c r="SJR79" s="791"/>
      <c r="SJS79" s="791"/>
      <c r="SJT79" s="791"/>
      <c r="SJU79" s="791"/>
      <c r="SJV79" s="791"/>
      <c r="SJW79" s="740"/>
      <c r="SJX79" s="790"/>
      <c r="SJY79" s="791"/>
      <c r="SJZ79" s="791"/>
      <c r="SKA79" s="791"/>
      <c r="SKB79" s="791"/>
      <c r="SKC79" s="791"/>
      <c r="SKD79" s="740"/>
      <c r="SKE79" s="790"/>
      <c r="SKF79" s="791"/>
      <c r="SKG79" s="791"/>
      <c r="SKH79" s="791"/>
      <c r="SKI79" s="791"/>
      <c r="SKJ79" s="791"/>
      <c r="SKK79" s="740"/>
      <c r="SKL79" s="790"/>
      <c r="SKM79" s="791"/>
      <c r="SKN79" s="791"/>
      <c r="SKO79" s="791"/>
      <c r="SKP79" s="791"/>
      <c r="SKQ79" s="791"/>
      <c r="SKR79" s="740"/>
      <c r="SKS79" s="790"/>
      <c r="SKT79" s="791"/>
      <c r="SKU79" s="791"/>
      <c r="SKV79" s="791"/>
      <c r="SKW79" s="791"/>
      <c r="SKX79" s="791"/>
      <c r="SKY79" s="740"/>
      <c r="SKZ79" s="790"/>
      <c r="SLA79" s="791"/>
      <c r="SLB79" s="791"/>
      <c r="SLC79" s="791"/>
      <c r="SLD79" s="791"/>
      <c r="SLE79" s="791"/>
      <c r="SLF79" s="740"/>
      <c r="SLG79" s="790"/>
      <c r="SLH79" s="791"/>
      <c r="SLI79" s="791"/>
      <c r="SLJ79" s="791"/>
      <c r="SLK79" s="791"/>
      <c r="SLL79" s="791"/>
      <c r="SLM79" s="740"/>
      <c r="SLN79" s="790"/>
      <c r="SLO79" s="791"/>
      <c r="SLP79" s="791"/>
      <c r="SLQ79" s="791"/>
      <c r="SLR79" s="791"/>
      <c r="SLS79" s="791"/>
      <c r="SLT79" s="740"/>
      <c r="SLU79" s="790"/>
      <c r="SLV79" s="791"/>
      <c r="SLW79" s="791"/>
      <c r="SLX79" s="791"/>
      <c r="SLY79" s="791"/>
      <c r="SLZ79" s="791"/>
      <c r="SMA79" s="740"/>
      <c r="SMB79" s="790"/>
      <c r="SMC79" s="791"/>
      <c r="SMD79" s="791"/>
      <c r="SME79" s="791"/>
      <c r="SMF79" s="791"/>
      <c r="SMG79" s="791"/>
      <c r="SMH79" s="740"/>
      <c r="SMI79" s="790"/>
      <c r="SMJ79" s="791"/>
      <c r="SMK79" s="791"/>
      <c r="SML79" s="791"/>
      <c r="SMM79" s="791"/>
      <c r="SMN79" s="791"/>
      <c r="SMO79" s="740"/>
      <c r="SMP79" s="790"/>
      <c r="SMQ79" s="791"/>
      <c r="SMR79" s="791"/>
      <c r="SMS79" s="791"/>
      <c r="SMT79" s="791"/>
      <c r="SMU79" s="791"/>
      <c r="SMV79" s="740"/>
      <c r="SMW79" s="790"/>
      <c r="SMX79" s="791"/>
      <c r="SMY79" s="791"/>
      <c r="SMZ79" s="791"/>
      <c r="SNA79" s="791"/>
      <c r="SNB79" s="791"/>
      <c r="SNC79" s="740"/>
      <c r="SND79" s="790"/>
      <c r="SNE79" s="791"/>
      <c r="SNF79" s="791"/>
      <c r="SNG79" s="791"/>
      <c r="SNH79" s="791"/>
      <c r="SNI79" s="791"/>
      <c r="SNJ79" s="740"/>
      <c r="SNK79" s="790"/>
      <c r="SNL79" s="791"/>
      <c r="SNM79" s="791"/>
      <c r="SNN79" s="791"/>
      <c r="SNO79" s="791"/>
      <c r="SNP79" s="791"/>
      <c r="SNQ79" s="740"/>
      <c r="SNR79" s="790"/>
      <c r="SNS79" s="791"/>
      <c r="SNT79" s="791"/>
      <c r="SNU79" s="791"/>
      <c r="SNV79" s="791"/>
      <c r="SNW79" s="791"/>
      <c r="SNX79" s="740"/>
      <c r="SNY79" s="790"/>
      <c r="SNZ79" s="791"/>
      <c r="SOA79" s="791"/>
      <c r="SOB79" s="791"/>
      <c r="SOC79" s="791"/>
      <c r="SOD79" s="791"/>
      <c r="SOE79" s="740"/>
      <c r="SOF79" s="790"/>
      <c r="SOG79" s="791"/>
      <c r="SOH79" s="791"/>
      <c r="SOI79" s="791"/>
      <c r="SOJ79" s="791"/>
      <c r="SOK79" s="791"/>
      <c r="SOL79" s="740"/>
      <c r="SOM79" s="790"/>
      <c r="SON79" s="791"/>
      <c r="SOO79" s="791"/>
      <c r="SOP79" s="791"/>
      <c r="SOQ79" s="791"/>
      <c r="SOR79" s="791"/>
      <c r="SOS79" s="740"/>
      <c r="SOT79" s="790"/>
      <c r="SOU79" s="791"/>
      <c r="SOV79" s="791"/>
      <c r="SOW79" s="791"/>
      <c r="SOX79" s="791"/>
      <c r="SOY79" s="791"/>
      <c r="SOZ79" s="740"/>
      <c r="SPA79" s="790"/>
      <c r="SPB79" s="791"/>
      <c r="SPC79" s="791"/>
      <c r="SPD79" s="791"/>
      <c r="SPE79" s="791"/>
      <c r="SPF79" s="791"/>
      <c r="SPG79" s="740"/>
      <c r="SPH79" s="790"/>
      <c r="SPI79" s="791"/>
      <c r="SPJ79" s="791"/>
      <c r="SPK79" s="791"/>
      <c r="SPL79" s="791"/>
      <c r="SPM79" s="791"/>
      <c r="SPN79" s="740"/>
      <c r="SPO79" s="790"/>
      <c r="SPP79" s="791"/>
      <c r="SPQ79" s="791"/>
      <c r="SPR79" s="791"/>
      <c r="SPS79" s="791"/>
      <c r="SPT79" s="791"/>
      <c r="SPU79" s="740"/>
      <c r="SPV79" s="790"/>
      <c r="SPW79" s="791"/>
      <c r="SPX79" s="791"/>
      <c r="SPY79" s="791"/>
      <c r="SPZ79" s="791"/>
      <c r="SQA79" s="791"/>
      <c r="SQB79" s="740"/>
      <c r="SQC79" s="790"/>
      <c r="SQD79" s="791"/>
      <c r="SQE79" s="791"/>
      <c r="SQF79" s="791"/>
      <c r="SQG79" s="791"/>
      <c r="SQH79" s="791"/>
      <c r="SQI79" s="740"/>
      <c r="SQJ79" s="790"/>
      <c r="SQK79" s="791"/>
      <c r="SQL79" s="791"/>
      <c r="SQM79" s="791"/>
      <c r="SQN79" s="791"/>
      <c r="SQO79" s="791"/>
      <c r="SQP79" s="740"/>
      <c r="SQQ79" s="790"/>
      <c r="SQR79" s="791"/>
      <c r="SQS79" s="791"/>
      <c r="SQT79" s="791"/>
      <c r="SQU79" s="791"/>
      <c r="SQV79" s="791"/>
      <c r="SQW79" s="740"/>
      <c r="SQX79" s="790"/>
      <c r="SQY79" s="791"/>
      <c r="SQZ79" s="791"/>
      <c r="SRA79" s="791"/>
      <c r="SRB79" s="791"/>
      <c r="SRC79" s="791"/>
      <c r="SRD79" s="740"/>
      <c r="SRE79" s="790"/>
      <c r="SRF79" s="791"/>
      <c r="SRG79" s="791"/>
      <c r="SRH79" s="791"/>
      <c r="SRI79" s="791"/>
      <c r="SRJ79" s="791"/>
      <c r="SRK79" s="740"/>
      <c r="SRL79" s="790"/>
      <c r="SRM79" s="791"/>
      <c r="SRN79" s="791"/>
      <c r="SRO79" s="791"/>
      <c r="SRP79" s="791"/>
      <c r="SRQ79" s="791"/>
      <c r="SRR79" s="740"/>
      <c r="SRS79" s="790"/>
      <c r="SRT79" s="791"/>
      <c r="SRU79" s="791"/>
      <c r="SRV79" s="791"/>
      <c r="SRW79" s="791"/>
      <c r="SRX79" s="791"/>
      <c r="SRY79" s="740"/>
      <c r="SRZ79" s="790"/>
      <c r="SSA79" s="791"/>
      <c r="SSB79" s="791"/>
      <c r="SSC79" s="791"/>
      <c r="SSD79" s="791"/>
      <c r="SSE79" s="791"/>
      <c r="SSF79" s="740"/>
      <c r="SSG79" s="790"/>
      <c r="SSH79" s="791"/>
      <c r="SSI79" s="791"/>
      <c r="SSJ79" s="791"/>
      <c r="SSK79" s="791"/>
      <c r="SSL79" s="791"/>
      <c r="SSM79" s="740"/>
      <c r="SSN79" s="790"/>
      <c r="SSO79" s="791"/>
      <c r="SSP79" s="791"/>
      <c r="SSQ79" s="791"/>
      <c r="SSR79" s="791"/>
      <c r="SSS79" s="791"/>
      <c r="SST79" s="740"/>
      <c r="SSU79" s="790"/>
      <c r="SSV79" s="791"/>
      <c r="SSW79" s="791"/>
      <c r="SSX79" s="791"/>
      <c r="SSY79" s="791"/>
      <c r="SSZ79" s="791"/>
      <c r="STA79" s="740"/>
      <c r="STB79" s="790"/>
      <c r="STC79" s="791"/>
      <c r="STD79" s="791"/>
      <c r="STE79" s="791"/>
      <c r="STF79" s="791"/>
      <c r="STG79" s="791"/>
      <c r="STH79" s="740"/>
      <c r="STI79" s="790"/>
      <c r="STJ79" s="791"/>
      <c r="STK79" s="791"/>
      <c r="STL79" s="791"/>
      <c r="STM79" s="791"/>
      <c r="STN79" s="791"/>
      <c r="STO79" s="740"/>
      <c r="STP79" s="790"/>
      <c r="STQ79" s="791"/>
      <c r="STR79" s="791"/>
      <c r="STS79" s="791"/>
      <c r="STT79" s="791"/>
      <c r="STU79" s="791"/>
      <c r="STV79" s="740"/>
      <c r="STW79" s="790"/>
      <c r="STX79" s="791"/>
      <c r="STY79" s="791"/>
      <c r="STZ79" s="791"/>
      <c r="SUA79" s="791"/>
      <c r="SUB79" s="791"/>
      <c r="SUC79" s="740"/>
      <c r="SUD79" s="790"/>
      <c r="SUE79" s="791"/>
      <c r="SUF79" s="791"/>
      <c r="SUG79" s="791"/>
      <c r="SUH79" s="791"/>
      <c r="SUI79" s="791"/>
      <c r="SUJ79" s="740"/>
      <c r="SUK79" s="790"/>
      <c r="SUL79" s="791"/>
      <c r="SUM79" s="791"/>
      <c r="SUN79" s="791"/>
      <c r="SUO79" s="791"/>
      <c r="SUP79" s="791"/>
      <c r="SUQ79" s="740"/>
      <c r="SUR79" s="790"/>
      <c r="SUS79" s="791"/>
      <c r="SUT79" s="791"/>
      <c r="SUU79" s="791"/>
      <c r="SUV79" s="791"/>
      <c r="SUW79" s="791"/>
      <c r="SUX79" s="740"/>
      <c r="SUY79" s="790"/>
      <c r="SUZ79" s="791"/>
      <c r="SVA79" s="791"/>
      <c r="SVB79" s="791"/>
      <c r="SVC79" s="791"/>
      <c r="SVD79" s="791"/>
      <c r="SVE79" s="740"/>
      <c r="SVF79" s="790"/>
      <c r="SVG79" s="791"/>
      <c r="SVH79" s="791"/>
      <c r="SVI79" s="791"/>
      <c r="SVJ79" s="791"/>
      <c r="SVK79" s="791"/>
      <c r="SVL79" s="740"/>
      <c r="SVM79" s="790"/>
      <c r="SVN79" s="791"/>
      <c r="SVO79" s="791"/>
      <c r="SVP79" s="791"/>
      <c r="SVQ79" s="791"/>
      <c r="SVR79" s="791"/>
      <c r="SVS79" s="740"/>
      <c r="SVT79" s="790"/>
      <c r="SVU79" s="791"/>
      <c r="SVV79" s="791"/>
      <c r="SVW79" s="791"/>
      <c r="SVX79" s="791"/>
      <c r="SVY79" s="791"/>
      <c r="SVZ79" s="740"/>
      <c r="SWA79" s="790"/>
      <c r="SWB79" s="791"/>
      <c r="SWC79" s="791"/>
      <c r="SWD79" s="791"/>
      <c r="SWE79" s="791"/>
      <c r="SWF79" s="791"/>
      <c r="SWG79" s="740"/>
      <c r="SWH79" s="790"/>
      <c r="SWI79" s="791"/>
      <c r="SWJ79" s="791"/>
      <c r="SWK79" s="791"/>
      <c r="SWL79" s="791"/>
      <c r="SWM79" s="791"/>
      <c r="SWN79" s="740"/>
      <c r="SWO79" s="790"/>
      <c r="SWP79" s="791"/>
      <c r="SWQ79" s="791"/>
      <c r="SWR79" s="791"/>
      <c r="SWS79" s="791"/>
      <c r="SWT79" s="791"/>
      <c r="SWU79" s="740"/>
      <c r="SWV79" s="790"/>
      <c r="SWW79" s="791"/>
      <c r="SWX79" s="791"/>
      <c r="SWY79" s="791"/>
      <c r="SWZ79" s="791"/>
      <c r="SXA79" s="791"/>
      <c r="SXB79" s="740"/>
      <c r="SXC79" s="790"/>
      <c r="SXD79" s="791"/>
      <c r="SXE79" s="791"/>
      <c r="SXF79" s="791"/>
      <c r="SXG79" s="791"/>
      <c r="SXH79" s="791"/>
      <c r="SXI79" s="740"/>
      <c r="SXJ79" s="790"/>
      <c r="SXK79" s="791"/>
      <c r="SXL79" s="791"/>
      <c r="SXM79" s="791"/>
      <c r="SXN79" s="791"/>
      <c r="SXO79" s="791"/>
      <c r="SXP79" s="740"/>
      <c r="SXQ79" s="790"/>
      <c r="SXR79" s="791"/>
      <c r="SXS79" s="791"/>
      <c r="SXT79" s="791"/>
      <c r="SXU79" s="791"/>
      <c r="SXV79" s="791"/>
      <c r="SXW79" s="740"/>
      <c r="SXX79" s="790"/>
      <c r="SXY79" s="791"/>
      <c r="SXZ79" s="791"/>
      <c r="SYA79" s="791"/>
      <c r="SYB79" s="791"/>
      <c r="SYC79" s="791"/>
      <c r="SYD79" s="740"/>
      <c r="SYE79" s="790"/>
      <c r="SYF79" s="791"/>
      <c r="SYG79" s="791"/>
      <c r="SYH79" s="791"/>
      <c r="SYI79" s="791"/>
      <c r="SYJ79" s="791"/>
      <c r="SYK79" s="740"/>
      <c r="SYL79" s="790"/>
      <c r="SYM79" s="791"/>
      <c r="SYN79" s="791"/>
      <c r="SYO79" s="791"/>
      <c r="SYP79" s="791"/>
      <c r="SYQ79" s="791"/>
      <c r="SYR79" s="740"/>
      <c r="SYS79" s="790"/>
      <c r="SYT79" s="791"/>
      <c r="SYU79" s="791"/>
      <c r="SYV79" s="791"/>
      <c r="SYW79" s="791"/>
      <c r="SYX79" s="791"/>
      <c r="SYY79" s="740"/>
      <c r="SYZ79" s="790"/>
      <c r="SZA79" s="791"/>
      <c r="SZB79" s="791"/>
      <c r="SZC79" s="791"/>
      <c r="SZD79" s="791"/>
      <c r="SZE79" s="791"/>
      <c r="SZF79" s="740"/>
      <c r="SZG79" s="790"/>
      <c r="SZH79" s="791"/>
      <c r="SZI79" s="791"/>
      <c r="SZJ79" s="791"/>
      <c r="SZK79" s="791"/>
      <c r="SZL79" s="791"/>
      <c r="SZM79" s="740"/>
      <c r="SZN79" s="790"/>
      <c r="SZO79" s="791"/>
      <c r="SZP79" s="791"/>
      <c r="SZQ79" s="791"/>
      <c r="SZR79" s="791"/>
      <c r="SZS79" s="791"/>
      <c r="SZT79" s="740"/>
      <c r="SZU79" s="790"/>
      <c r="SZV79" s="791"/>
      <c r="SZW79" s="791"/>
      <c r="SZX79" s="791"/>
      <c r="SZY79" s="791"/>
      <c r="SZZ79" s="791"/>
      <c r="TAA79" s="740"/>
      <c r="TAB79" s="790"/>
      <c r="TAC79" s="791"/>
      <c r="TAD79" s="791"/>
      <c r="TAE79" s="791"/>
      <c r="TAF79" s="791"/>
      <c r="TAG79" s="791"/>
      <c r="TAH79" s="740"/>
      <c r="TAI79" s="790"/>
      <c r="TAJ79" s="791"/>
      <c r="TAK79" s="791"/>
      <c r="TAL79" s="791"/>
      <c r="TAM79" s="791"/>
      <c r="TAN79" s="791"/>
      <c r="TAO79" s="740"/>
      <c r="TAP79" s="790"/>
      <c r="TAQ79" s="791"/>
      <c r="TAR79" s="791"/>
      <c r="TAS79" s="791"/>
      <c r="TAT79" s="791"/>
      <c r="TAU79" s="791"/>
      <c r="TAV79" s="740"/>
      <c r="TAW79" s="790"/>
      <c r="TAX79" s="791"/>
      <c r="TAY79" s="791"/>
      <c r="TAZ79" s="791"/>
      <c r="TBA79" s="791"/>
      <c r="TBB79" s="791"/>
      <c r="TBC79" s="740"/>
      <c r="TBD79" s="790"/>
      <c r="TBE79" s="791"/>
      <c r="TBF79" s="791"/>
      <c r="TBG79" s="791"/>
      <c r="TBH79" s="791"/>
      <c r="TBI79" s="791"/>
      <c r="TBJ79" s="740"/>
      <c r="TBK79" s="790"/>
      <c r="TBL79" s="791"/>
      <c r="TBM79" s="791"/>
      <c r="TBN79" s="791"/>
      <c r="TBO79" s="791"/>
      <c r="TBP79" s="791"/>
      <c r="TBQ79" s="740"/>
      <c r="TBR79" s="790"/>
      <c r="TBS79" s="791"/>
      <c r="TBT79" s="791"/>
      <c r="TBU79" s="791"/>
      <c r="TBV79" s="791"/>
      <c r="TBW79" s="791"/>
      <c r="TBX79" s="740"/>
      <c r="TBY79" s="790"/>
      <c r="TBZ79" s="791"/>
      <c r="TCA79" s="791"/>
      <c r="TCB79" s="791"/>
      <c r="TCC79" s="791"/>
      <c r="TCD79" s="791"/>
      <c r="TCE79" s="740"/>
      <c r="TCF79" s="790"/>
      <c r="TCG79" s="791"/>
      <c r="TCH79" s="791"/>
      <c r="TCI79" s="791"/>
      <c r="TCJ79" s="791"/>
      <c r="TCK79" s="791"/>
      <c r="TCL79" s="740"/>
      <c r="TCM79" s="790"/>
      <c r="TCN79" s="791"/>
      <c r="TCO79" s="791"/>
      <c r="TCP79" s="791"/>
      <c r="TCQ79" s="791"/>
      <c r="TCR79" s="791"/>
      <c r="TCS79" s="740"/>
      <c r="TCT79" s="790"/>
      <c r="TCU79" s="791"/>
      <c r="TCV79" s="791"/>
      <c r="TCW79" s="791"/>
      <c r="TCX79" s="791"/>
      <c r="TCY79" s="791"/>
      <c r="TCZ79" s="740"/>
      <c r="TDA79" s="790"/>
      <c r="TDB79" s="791"/>
      <c r="TDC79" s="791"/>
      <c r="TDD79" s="791"/>
      <c r="TDE79" s="791"/>
      <c r="TDF79" s="791"/>
      <c r="TDG79" s="740"/>
      <c r="TDH79" s="790"/>
      <c r="TDI79" s="791"/>
      <c r="TDJ79" s="791"/>
      <c r="TDK79" s="791"/>
      <c r="TDL79" s="791"/>
      <c r="TDM79" s="791"/>
      <c r="TDN79" s="740"/>
      <c r="TDO79" s="790"/>
      <c r="TDP79" s="791"/>
      <c r="TDQ79" s="791"/>
      <c r="TDR79" s="791"/>
      <c r="TDS79" s="791"/>
      <c r="TDT79" s="791"/>
      <c r="TDU79" s="740"/>
      <c r="TDV79" s="790"/>
      <c r="TDW79" s="791"/>
      <c r="TDX79" s="791"/>
      <c r="TDY79" s="791"/>
      <c r="TDZ79" s="791"/>
      <c r="TEA79" s="791"/>
      <c r="TEB79" s="740"/>
      <c r="TEC79" s="790"/>
      <c r="TED79" s="791"/>
      <c r="TEE79" s="791"/>
      <c r="TEF79" s="791"/>
      <c r="TEG79" s="791"/>
      <c r="TEH79" s="791"/>
      <c r="TEI79" s="740"/>
      <c r="TEJ79" s="790"/>
      <c r="TEK79" s="791"/>
      <c r="TEL79" s="791"/>
      <c r="TEM79" s="791"/>
      <c r="TEN79" s="791"/>
      <c r="TEO79" s="791"/>
      <c r="TEP79" s="740"/>
      <c r="TEQ79" s="790"/>
      <c r="TER79" s="791"/>
      <c r="TES79" s="791"/>
      <c r="TET79" s="791"/>
      <c r="TEU79" s="791"/>
      <c r="TEV79" s="791"/>
      <c r="TEW79" s="740"/>
      <c r="TEX79" s="790"/>
      <c r="TEY79" s="791"/>
      <c r="TEZ79" s="791"/>
      <c r="TFA79" s="791"/>
      <c r="TFB79" s="791"/>
      <c r="TFC79" s="791"/>
      <c r="TFD79" s="740"/>
      <c r="TFE79" s="790"/>
      <c r="TFF79" s="791"/>
      <c r="TFG79" s="791"/>
      <c r="TFH79" s="791"/>
      <c r="TFI79" s="791"/>
      <c r="TFJ79" s="791"/>
      <c r="TFK79" s="740"/>
      <c r="TFL79" s="790"/>
      <c r="TFM79" s="791"/>
      <c r="TFN79" s="791"/>
      <c r="TFO79" s="791"/>
      <c r="TFP79" s="791"/>
      <c r="TFQ79" s="791"/>
      <c r="TFR79" s="740"/>
      <c r="TFS79" s="790"/>
      <c r="TFT79" s="791"/>
      <c r="TFU79" s="791"/>
      <c r="TFV79" s="791"/>
      <c r="TFW79" s="791"/>
      <c r="TFX79" s="791"/>
      <c r="TFY79" s="740"/>
      <c r="TFZ79" s="790"/>
      <c r="TGA79" s="791"/>
      <c r="TGB79" s="791"/>
      <c r="TGC79" s="791"/>
      <c r="TGD79" s="791"/>
      <c r="TGE79" s="791"/>
      <c r="TGF79" s="740"/>
      <c r="TGG79" s="790"/>
      <c r="TGH79" s="791"/>
      <c r="TGI79" s="791"/>
      <c r="TGJ79" s="791"/>
      <c r="TGK79" s="791"/>
      <c r="TGL79" s="791"/>
      <c r="TGM79" s="740"/>
      <c r="TGN79" s="790"/>
      <c r="TGO79" s="791"/>
      <c r="TGP79" s="791"/>
      <c r="TGQ79" s="791"/>
      <c r="TGR79" s="791"/>
      <c r="TGS79" s="791"/>
      <c r="TGT79" s="740"/>
      <c r="TGU79" s="790"/>
      <c r="TGV79" s="791"/>
      <c r="TGW79" s="791"/>
      <c r="TGX79" s="791"/>
      <c r="TGY79" s="791"/>
      <c r="TGZ79" s="791"/>
      <c r="THA79" s="740"/>
      <c r="THB79" s="790"/>
      <c r="THC79" s="791"/>
      <c r="THD79" s="791"/>
      <c r="THE79" s="791"/>
      <c r="THF79" s="791"/>
      <c r="THG79" s="791"/>
      <c r="THH79" s="740"/>
      <c r="THI79" s="790"/>
      <c r="THJ79" s="791"/>
      <c r="THK79" s="791"/>
      <c r="THL79" s="791"/>
      <c r="THM79" s="791"/>
      <c r="THN79" s="791"/>
      <c r="THO79" s="740"/>
      <c r="THP79" s="790"/>
      <c r="THQ79" s="791"/>
      <c r="THR79" s="791"/>
      <c r="THS79" s="791"/>
      <c r="THT79" s="791"/>
      <c r="THU79" s="791"/>
      <c r="THV79" s="740"/>
      <c r="THW79" s="790"/>
      <c r="THX79" s="791"/>
      <c r="THY79" s="791"/>
      <c r="THZ79" s="791"/>
      <c r="TIA79" s="791"/>
      <c r="TIB79" s="791"/>
      <c r="TIC79" s="740"/>
      <c r="TID79" s="790"/>
      <c r="TIE79" s="791"/>
      <c r="TIF79" s="791"/>
      <c r="TIG79" s="791"/>
      <c r="TIH79" s="791"/>
      <c r="TII79" s="791"/>
      <c r="TIJ79" s="740"/>
      <c r="TIK79" s="790"/>
      <c r="TIL79" s="791"/>
      <c r="TIM79" s="791"/>
      <c r="TIN79" s="791"/>
      <c r="TIO79" s="791"/>
      <c r="TIP79" s="791"/>
      <c r="TIQ79" s="740"/>
      <c r="TIR79" s="790"/>
      <c r="TIS79" s="791"/>
      <c r="TIT79" s="791"/>
      <c r="TIU79" s="791"/>
      <c r="TIV79" s="791"/>
      <c r="TIW79" s="791"/>
      <c r="TIX79" s="740"/>
      <c r="TIY79" s="790"/>
      <c r="TIZ79" s="791"/>
      <c r="TJA79" s="791"/>
      <c r="TJB79" s="791"/>
      <c r="TJC79" s="791"/>
      <c r="TJD79" s="791"/>
      <c r="TJE79" s="740"/>
      <c r="TJF79" s="790"/>
      <c r="TJG79" s="791"/>
      <c r="TJH79" s="791"/>
      <c r="TJI79" s="791"/>
      <c r="TJJ79" s="791"/>
      <c r="TJK79" s="791"/>
      <c r="TJL79" s="740"/>
      <c r="TJM79" s="790"/>
      <c r="TJN79" s="791"/>
      <c r="TJO79" s="791"/>
      <c r="TJP79" s="791"/>
      <c r="TJQ79" s="791"/>
      <c r="TJR79" s="791"/>
      <c r="TJS79" s="740"/>
      <c r="TJT79" s="790"/>
      <c r="TJU79" s="791"/>
      <c r="TJV79" s="791"/>
      <c r="TJW79" s="791"/>
      <c r="TJX79" s="791"/>
      <c r="TJY79" s="791"/>
      <c r="TJZ79" s="740"/>
      <c r="TKA79" s="790"/>
      <c r="TKB79" s="791"/>
      <c r="TKC79" s="791"/>
      <c r="TKD79" s="791"/>
      <c r="TKE79" s="791"/>
      <c r="TKF79" s="791"/>
      <c r="TKG79" s="740"/>
      <c r="TKH79" s="790"/>
      <c r="TKI79" s="791"/>
      <c r="TKJ79" s="791"/>
      <c r="TKK79" s="791"/>
      <c r="TKL79" s="791"/>
      <c r="TKM79" s="791"/>
      <c r="TKN79" s="740"/>
      <c r="TKO79" s="790"/>
      <c r="TKP79" s="791"/>
      <c r="TKQ79" s="791"/>
      <c r="TKR79" s="791"/>
      <c r="TKS79" s="791"/>
      <c r="TKT79" s="791"/>
      <c r="TKU79" s="740"/>
      <c r="TKV79" s="790"/>
      <c r="TKW79" s="791"/>
      <c r="TKX79" s="791"/>
      <c r="TKY79" s="791"/>
      <c r="TKZ79" s="791"/>
      <c r="TLA79" s="791"/>
      <c r="TLB79" s="740"/>
      <c r="TLC79" s="790"/>
      <c r="TLD79" s="791"/>
      <c r="TLE79" s="791"/>
      <c r="TLF79" s="791"/>
      <c r="TLG79" s="791"/>
      <c r="TLH79" s="791"/>
      <c r="TLI79" s="740"/>
      <c r="TLJ79" s="790"/>
      <c r="TLK79" s="791"/>
      <c r="TLL79" s="791"/>
      <c r="TLM79" s="791"/>
      <c r="TLN79" s="791"/>
      <c r="TLO79" s="791"/>
      <c r="TLP79" s="740"/>
      <c r="TLQ79" s="790"/>
      <c r="TLR79" s="791"/>
      <c r="TLS79" s="791"/>
      <c r="TLT79" s="791"/>
      <c r="TLU79" s="791"/>
      <c r="TLV79" s="791"/>
      <c r="TLW79" s="740"/>
      <c r="TLX79" s="790"/>
      <c r="TLY79" s="791"/>
      <c r="TLZ79" s="791"/>
      <c r="TMA79" s="791"/>
      <c r="TMB79" s="791"/>
      <c r="TMC79" s="791"/>
      <c r="TMD79" s="740"/>
      <c r="TME79" s="790"/>
      <c r="TMF79" s="791"/>
      <c r="TMG79" s="791"/>
      <c r="TMH79" s="791"/>
      <c r="TMI79" s="791"/>
      <c r="TMJ79" s="791"/>
      <c r="TMK79" s="740"/>
      <c r="TML79" s="790"/>
      <c r="TMM79" s="791"/>
      <c r="TMN79" s="791"/>
      <c r="TMO79" s="791"/>
      <c r="TMP79" s="791"/>
      <c r="TMQ79" s="791"/>
      <c r="TMR79" s="740"/>
      <c r="TMS79" s="790"/>
      <c r="TMT79" s="791"/>
      <c r="TMU79" s="791"/>
      <c r="TMV79" s="791"/>
      <c r="TMW79" s="791"/>
      <c r="TMX79" s="791"/>
      <c r="TMY79" s="740"/>
      <c r="TMZ79" s="790"/>
      <c r="TNA79" s="791"/>
      <c r="TNB79" s="791"/>
      <c r="TNC79" s="791"/>
      <c r="TND79" s="791"/>
      <c r="TNE79" s="791"/>
      <c r="TNF79" s="740"/>
      <c r="TNG79" s="790"/>
      <c r="TNH79" s="791"/>
      <c r="TNI79" s="791"/>
      <c r="TNJ79" s="791"/>
      <c r="TNK79" s="791"/>
      <c r="TNL79" s="791"/>
      <c r="TNM79" s="740"/>
      <c r="TNN79" s="790"/>
      <c r="TNO79" s="791"/>
      <c r="TNP79" s="791"/>
      <c r="TNQ79" s="791"/>
      <c r="TNR79" s="791"/>
      <c r="TNS79" s="791"/>
      <c r="TNT79" s="740"/>
      <c r="TNU79" s="790"/>
      <c r="TNV79" s="791"/>
      <c r="TNW79" s="791"/>
      <c r="TNX79" s="791"/>
      <c r="TNY79" s="791"/>
      <c r="TNZ79" s="791"/>
      <c r="TOA79" s="740"/>
      <c r="TOB79" s="790"/>
      <c r="TOC79" s="791"/>
      <c r="TOD79" s="791"/>
      <c r="TOE79" s="791"/>
      <c r="TOF79" s="791"/>
      <c r="TOG79" s="791"/>
      <c r="TOH79" s="740"/>
      <c r="TOI79" s="790"/>
      <c r="TOJ79" s="791"/>
      <c r="TOK79" s="791"/>
      <c r="TOL79" s="791"/>
      <c r="TOM79" s="791"/>
      <c r="TON79" s="791"/>
      <c r="TOO79" s="740"/>
      <c r="TOP79" s="790"/>
      <c r="TOQ79" s="791"/>
      <c r="TOR79" s="791"/>
      <c r="TOS79" s="791"/>
      <c r="TOT79" s="791"/>
      <c r="TOU79" s="791"/>
      <c r="TOV79" s="740"/>
      <c r="TOW79" s="790"/>
      <c r="TOX79" s="791"/>
      <c r="TOY79" s="791"/>
      <c r="TOZ79" s="791"/>
      <c r="TPA79" s="791"/>
      <c r="TPB79" s="791"/>
      <c r="TPC79" s="740"/>
      <c r="TPD79" s="790"/>
      <c r="TPE79" s="791"/>
      <c r="TPF79" s="791"/>
      <c r="TPG79" s="791"/>
      <c r="TPH79" s="791"/>
      <c r="TPI79" s="791"/>
      <c r="TPJ79" s="740"/>
      <c r="TPK79" s="790"/>
      <c r="TPL79" s="791"/>
      <c r="TPM79" s="791"/>
      <c r="TPN79" s="791"/>
      <c r="TPO79" s="791"/>
      <c r="TPP79" s="791"/>
      <c r="TPQ79" s="740"/>
      <c r="TPR79" s="790"/>
      <c r="TPS79" s="791"/>
      <c r="TPT79" s="791"/>
      <c r="TPU79" s="791"/>
      <c r="TPV79" s="791"/>
      <c r="TPW79" s="791"/>
      <c r="TPX79" s="740"/>
      <c r="TPY79" s="790"/>
      <c r="TPZ79" s="791"/>
      <c r="TQA79" s="791"/>
      <c r="TQB79" s="791"/>
      <c r="TQC79" s="791"/>
      <c r="TQD79" s="791"/>
      <c r="TQE79" s="740"/>
      <c r="TQF79" s="790"/>
      <c r="TQG79" s="791"/>
      <c r="TQH79" s="791"/>
      <c r="TQI79" s="791"/>
      <c r="TQJ79" s="791"/>
      <c r="TQK79" s="791"/>
      <c r="TQL79" s="740"/>
      <c r="TQM79" s="790"/>
      <c r="TQN79" s="791"/>
      <c r="TQO79" s="791"/>
      <c r="TQP79" s="791"/>
      <c r="TQQ79" s="791"/>
      <c r="TQR79" s="791"/>
      <c r="TQS79" s="740"/>
      <c r="TQT79" s="790"/>
      <c r="TQU79" s="791"/>
      <c r="TQV79" s="791"/>
      <c r="TQW79" s="791"/>
      <c r="TQX79" s="791"/>
      <c r="TQY79" s="791"/>
      <c r="TQZ79" s="740"/>
      <c r="TRA79" s="790"/>
      <c r="TRB79" s="791"/>
      <c r="TRC79" s="791"/>
      <c r="TRD79" s="791"/>
      <c r="TRE79" s="791"/>
      <c r="TRF79" s="791"/>
      <c r="TRG79" s="740"/>
      <c r="TRH79" s="790"/>
      <c r="TRI79" s="791"/>
      <c r="TRJ79" s="791"/>
      <c r="TRK79" s="791"/>
      <c r="TRL79" s="791"/>
      <c r="TRM79" s="791"/>
      <c r="TRN79" s="740"/>
      <c r="TRO79" s="790"/>
      <c r="TRP79" s="791"/>
      <c r="TRQ79" s="791"/>
      <c r="TRR79" s="791"/>
      <c r="TRS79" s="791"/>
      <c r="TRT79" s="791"/>
      <c r="TRU79" s="740"/>
      <c r="TRV79" s="790"/>
      <c r="TRW79" s="791"/>
      <c r="TRX79" s="791"/>
      <c r="TRY79" s="791"/>
      <c r="TRZ79" s="791"/>
      <c r="TSA79" s="791"/>
      <c r="TSB79" s="740"/>
      <c r="TSC79" s="790"/>
      <c r="TSD79" s="791"/>
      <c r="TSE79" s="791"/>
      <c r="TSF79" s="791"/>
      <c r="TSG79" s="791"/>
      <c r="TSH79" s="791"/>
      <c r="TSI79" s="740"/>
      <c r="TSJ79" s="790"/>
      <c r="TSK79" s="791"/>
      <c r="TSL79" s="791"/>
      <c r="TSM79" s="791"/>
      <c r="TSN79" s="791"/>
      <c r="TSO79" s="791"/>
      <c r="TSP79" s="740"/>
      <c r="TSQ79" s="790"/>
      <c r="TSR79" s="791"/>
      <c r="TSS79" s="791"/>
      <c r="TST79" s="791"/>
      <c r="TSU79" s="791"/>
      <c r="TSV79" s="791"/>
      <c r="TSW79" s="740"/>
      <c r="TSX79" s="790"/>
      <c r="TSY79" s="791"/>
      <c r="TSZ79" s="791"/>
      <c r="TTA79" s="791"/>
      <c r="TTB79" s="791"/>
      <c r="TTC79" s="791"/>
      <c r="TTD79" s="740"/>
      <c r="TTE79" s="790"/>
      <c r="TTF79" s="791"/>
      <c r="TTG79" s="791"/>
      <c r="TTH79" s="791"/>
      <c r="TTI79" s="791"/>
      <c r="TTJ79" s="791"/>
      <c r="TTK79" s="740"/>
      <c r="TTL79" s="790"/>
      <c r="TTM79" s="791"/>
      <c r="TTN79" s="791"/>
      <c r="TTO79" s="791"/>
      <c r="TTP79" s="791"/>
      <c r="TTQ79" s="791"/>
      <c r="TTR79" s="740"/>
      <c r="TTS79" s="790"/>
      <c r="TTT79" s="791"/>
      <c r="TTU79" s="791"/>
      <c r="TTV79" s="791"/>
      <c r="TTW79" s="791"/>
      <c r="TTX79" s="791"/>
      <c r="TTY79" s="740"/>
      <c r="TTZ79" s="790"/>
      <c r="TUA79" s="791"/>
      <c r="TUB79" s="791"/>
      <c r="TUC79" s="791"/>
      <c r="TUD79" s="791"/>
      <c r="TUE79" s="791"/>
      <c r="TUF79" s="740"/>
      <c r="TUG79" s="790"/>
      <c r="TUH79" s="791"/>
      <c r="TUI79" s="791"/>
      <c r="TUJ79" s="791"/>
      <c r="TUK79" s="791"/>
      <c r="TUL79" s="791"/>
      <c r="TUM79" s="740"/>
      <c r="TUN79" s="790"/>
      <c r="TUO79" s="791"/>
      <c r="TUP79" s="791"/>
      <c r="TUQ79" s="791"/>
      <c r="TUR79" s="791"/>
      <c r="TUS79" s="791"/>
      <c r="TUT79" s="740"/>
      <c r="TUU79" s="790"/>
      <c r="TUV79" s="791"/>
      <c r="TUW79" s="791"/>
      <c r="TUX79" s="791"/>
      <c r="TUY79" s="791"/>
      <c r="TUZ79" s="791"/>
      <c r="TVA79" s="740"/>
      <c r="TVB79" s="790"/>
      <c r="TVC79" s="791"/>
      <c r="TVD79" s="791"/>
      <c r="TVE79" s="791"/>
      <c r="TVF79" s="791"/>
      <c r="TVG79" s="791"/>
      <c r="TVH79" s="740"/>
      <c r="TVI79" s="790"/>
      <c r="TVJ79" s="791"/>
      <c r="TVK79" s="791"/>
      <c r="TVL79" s="791"/>
      <c r="TVM79" s="791"/>
      <c r="TVN79" s="791"/>
      <c r="TVO79" s="740"/>
      <c r="TVP79" s="790"/>
      <c r="TVQ79" s="791"/>
      <c r="TVR79" s="791"/>
      <c r="TVS79" s="791"/>
      <c r="TVT79" s="791"/>
      <c r="TVU79" s="791"/>
      <c r="TVV79" s="740"/>
      <c r="TVW79" s="790"/>
      <c r="TVX79" s="791"/>
      <c r="TVY79" s="791"/>
      <c r="TVZ79" s="791"/>
      <c r="TWA79" s="791"/>
      <c r="TWB79" s="791"/>
      <c r="TWC79" s="740"/>
      <c r="TWD79" s="790"/>
      <c r="TWE79" s="791"/>
      <c r="TWF79" s="791"/>
      <c r="TWG79" s="791"/>
      <c r="TWH79" s="791"/>
      <c r="TWI79" s="791"/>
      <c r="TWJ79" s="740"/>
      <c r="TWK79" s="790"/>
      <c r="TWL79" s="791"/>
      <c r="TWM79" s="791"/>
      <c r="TWN79" s="791"/>
      <c r="TWO79" s="791"/>
      <c r="TWP79" s="791"/>
      <c r="TWQ79" s="740"/>
      <c r="TWR79" s="790"/>
      <c r="TWS79" s="791"/>
      <c r="TWT79" s="791"/>
      <c r="TWU79" s="791"/>
      <c r="TWV79" s="791"/>
      <c r="TWW79" s="791"/>
      <c r="TWX79" s="740"/>
      <c r="TWY79" s="790"/>
      <c r="TWZ79" s="791"/>
      <c r="TXA79" s="791"/>
      <c r="TXB79" s="791"/>
      <c r="TXC79" s="791"/>
      <c r="TXD79" s="791"/>
      <c r="TXE79" s="740"/>
      <c r="TXF79" s="790"/>
      <c r="TXG79" s="791"/>
      <c r="TXH79" s="791"/>
      <c r="TXI79" s="791"/>
      <c r="TXJ79" s="791"/>
      <c r="TXK79" s="791"/>
      <c r="TXL79" s="740"/>
      <c r="TXM79" s="790"/>
      <c r="TXN79" s="791"/>
      <c r="TXO79" s="791"/>
      <c r="TXP79" s="791"/>
      <c r="TXQ79" s="791"/>
      <c r="TXR79" s="791"/>
      <c r="TXS79" s="740"/>
      <c r="TXT79" s="790"/>
      <c r="TXU79" s="791"/>
      <c r="TXV79" s="791"/>
      <c r="TXW79" s="791"/>
      <c r="TXX79" s="791"/>
      <c r="TXY79" s="791"/>
      <c r="TXZ79" s="740"/>
      <c r="TYA79" s="790"/>
      <c r="TYB79" s="791"/>
      <c r="TYC79" s="791"/>
      <c r="TYD79" s="791"/>
      <c r="TYE79" s="791"/>
      <c r="TYF79" s="791"/>
      <c r="TYG79" s="740"/>
      <c r="TYH79" s="790"/>
      <c r="TYI79" s="791"/>
      <c r="TYJ79" s="791"/>
      <c r="TYK79" s="791"/>
      <c r="TYL79" s="791"/>
      <c r="TYM79" s="791"/>
      <c r="TYN79" s="740"/>
      <c r="TYO79" s="790"/>
      <c r="TYP79" s="791"/>
      <c r="TYQ79" s="791"/>
      <c r="TYR79" s="791"/>
      <c r="TYS79" s="791"/>
      <c r="TYT79" s="791"/>
      <c r="TYU79" s="740"/>
      <c r="TYV79" s="790"/>
      <c r="TYW79" s="791"/>
      <c r="TYX79" s="791"/>
      <c r="TYY79" s="791"/>
      <c r="TYZ79" s="791"/>
      <c r="TZA79" s="791"/>
      <c r="TZB79" s="740"/>
      <c r="TZC79" s="790"/>
      <c r="TZD79" s="791"/>
      <c r="TZE79" s="791"/>
      <c r="TZF79" s="791"/>
      <c r="TZG79" s="791"/>
      <c r="TZH79" s="791"/>
      <c r="TZI79" s="740"/>
      <c r="TZJ79" s="790"/>
      <c r="TZK79" s="791"/>
      <c r="TZL79" s="791"/>
      <c r="TZM79" s="791"/>
      <c r="TZN79" s="791"/>
      <c r="TZO79" s="791"/>
      <c r="TZP79" s="740"/>
      <c r="TZQ79" s="790"/>
      <c r="TZR79" s="791"/>
      <c r="TZS79" s="791"/>
      <c r="TZT79" s="791"/>
      <c r="TZU79" s="791"/>
      <c r="TZV79" s="791"/>
      <c r="TZW79" s="740"/>
      <c r="TZX79" s="790"/>
      <c r="TZY79" s="791"/>
      <c r="TZZ79" s="791"/>
      <c r="UAA79" s="791"/>
      <c r="UAB79" s="791"/>
      <c r="UAC79" s="791"/>
      <c r="UAD79" s="740"/>
      <c r="UAE79" s="790"/>
      <c r="UAF79" s="791"/>
      <c r="UAG79" s="791"/>
      <c r="UAH79" s="791"/>
      <c r="UAI79" s="791"/>
      <c r="UAJ79" s="791"/>
      <c r="UAK79" s="740"/>
      <c r="UAL79" s="790"/>
      <c r="UAM79" s="791"/>
      <c r="UAN79" s="791"/>
      <c r="UAO79" s="791"/>
      <c r="UAP79" s="791"/>
      <c r="UAQ79" s="791"/>
      <c r="UAR79" s="740"/>
      <c r="UAS79" s="790"/>
      <c r="UAT79" s="791"/>
      <c r="UAU79" s="791"/>
      <c r="UAV79" s="791"/>
      <c r="UAW79" s="791"/>
      <c r="UAX79" s="791"/>
      <c r="UAY79" s="740"/>
      <c r="UAZ79" s="790"/>
      <c r="UBA79" s="791"/>
      <c r="UBB79" s="791"/>
      <c r="UBC79" s="791"/>
      <c r="UBD79" s="791"/>
      <c r="UBE79" s="791"/>
      <c r="UBF79" s="740"/>
      <c r="UBG79" s="790"/>
      <c r="UBH79" s="791"/>
      <c r="UBI79" s="791"/>
      <c r="UBJ79" s="791"/>
      <c r="UBK79" s="791"/>
      <c r="UBL79" s="791"/>
      <c r="UBM79" s="740"/>
      <c r="UBN79" s="790"/>
      <c r="UBO79" s="791"/>
      <c r="UBP79" s="791"/>
      <c r="UBQ79" s="791"/>
      <c r="UBR79" s="791"/>
      <c r="UBS79" s="791"/>
      <c r="UBT79" s="740"/>
      <c r="UBU79" s="790"/>
      <c r="UBV79" s="791"/>
      <c r="UBW79" s="791"/>
      <c r="UBX79" s="791"/>
      <c r="UBY79" s="791"/>
      <c r="UBZ79" s="791"/>
      <c r="UCA79" s="740"/>
      <c r="UCB79" s="790"/>
      <c r="UCC79" s="791"/>
      <c r="UCD79" s="791"/>
      <c r="UCE79" s="791"/>
      <c r="UCF79" s="791"/>
      <c r="UCG79" s="791"/>
      <c r="UCH79" s="740"/>
      <c r="UCI79" s="790"/>
      <c r="UCJ79" s="791"/>
      <c r="UCK79" s="791"/>
      <c r="UCL79" s="791"/>
      <c r="UCM79" s="791"/>
      <c r="UCN79" s="791"/>
      <c r="UCO79" s="740"/>
      <c r="UCP79" s="790"/>
      <c r="UCQ79" s="791"/>
      <c r="UCR79" s="791"/>
      <c r="UCS79" s="791"/>
      <c r="UCT79" s="791"/>
      <c r="UCU79" s="791"/>
      <c r="UCV79" s="740"/>
      <c r="UCW79" s="790"/>
      <c r="UCX79" s="791"/>
      <c r="UCY79" s="791"/>
      <c r="UCZ79" s="791"/>
      <c r="UDA79" s="791"/>
      <c r="UDB79" s="791"/>
      <c r="UDC79" s="740"/>
      <c r="UDD79" s="790"/>
      <c r="UDE79" s="791"/>
      <c r="UDF79" s="791"/>
      <c r="UDG79" s="791"/>
      <c r="UDH79" s="791"/>
      <c r="UDI79" s="791"/>
      <c r="UDJ79" s="740"/>
      <c r="UDK79" s="790"/>
      <c r="UDL79" s="791"/>
      <c r="UDM79" s="791"/>
      <c r="UDN79" s="791"/>
      <c r="UDO79" s="791"/>
      <c r="UDP79" s="791"/>
      <c r="UDQ79" s="740"/>
      <c r="UDR79" s="790"/>
      <c r="UDS79" s="791"/>
      <c r="UDT79" s="791"/>
      <c r="UDU79" s="791"/>
      <c r="UDV79" s="791"/>
      <c r="UDW79" s="791"/>
      <c r="UDX79" s="740"/>
      <c r="UDY79" s="790"/>
      <c r="UDZ79" s="791"/>
      <c r="UEA79" s="791"/>
      <c r="UEB79" s="791"/>
      <c r="UEC79" s="791"/>
      <c r="UED79" s="791"/>
      <c r="UEE79" s="740"/>
      <c r="UEF79" s="790"/>
      <c r="UEG79" s="791"/>
      <c r="UEH79" s="791"/>
      <c r="UEI79" s="791"/>
      <c r="UEJ79" s="791"/>
      <c r="UEK79" s="791"/>
      <c r="UEL79" s="740"/>
      <c r="UEM79" s="790"/>
      <c r="UEN79" s="791"/>
      <c r="UEO79" s="791"/>
      <c r="UEP79" s="791"/>
      <c r="UEQ79" s="791"/>
      <c r="UER79" s="791"/>
      <c r="UES79" s="740"/>
      <c r="UET79" s="790"/>
      <c r="UEU79" s="791"/>
      <c r="UEV79" s="791"/>
      <c r="UEW79" s="791"/>
      <c r="UEX79" s="791"/>
      <c r="UEY79" s="791"/>
      <c r="UEZ79" s="740"/>
      <c r="UFA79" s="790"/>
      <c r="UFB79" s="791"/>
      <c r="UFC79" s="791"/>
      <c r="UFD79" s="791"/>
      <c r="UFE79" s="791"/>
      <c r="UFF79" s="791"/>
      <c r="UFG79" s="740"/>
      <c r="UFH79" s="790"/>
      <c r="UFI79" s="791"/>
      <c r="UFJ79" s="791"/>
      <c r="UFK79" s="791"/>
      <c r="UFL79" s="791"/>
      <c r="UFM79" s="791"/>
      <c r="UFN79" s="740"/>
      <c r="UFO79" s="790"/>
      <c r="UFP79" s="791"/>
      <c r="UFQ79" s="791"/>
      <c r="UFR79" s="791"/>
      <c r="UFS79" s="791"/>
      <c r="UFT79" s="791"/>
      <c r="UFU79" s="740"/>
      <c r="UFV79" s="790"/>
      <c r="UFW79" s="791"/>
      <c r="UFX79" s="791"/>
      <c r="UFY79" s="791"/>
      <c r="UFZ79" s="791"/>
      <c r="UGA79" s="791"/>
      <c r="UGB79" s="740"/>
      <c r="UGC79" s="790"/>
      <c r="UGD79" s="791"/>
      <c r="UGE79" s="791"/>
      <c r="UGF79" s="791"/>
      <c r="UGG79" s="791"/>
      <c r="UGH79" s="791"/>
      <c r="UGI79" s="740"/>
      <c r="UGJ79" s="790"/>
      <c r="UGK79" s="791"/>
      <c r="UGL79" s="791"/>
      <c r="UGM79" s="791"/>
      <c r="UGN79" s="791"/>
      <c r="UGO79" s="791"/>
      <c r="UGP79" s="740"/>
      <c r="UGQ79" s="790"/>
      <c r="UGR79" s="791"/>
      <c r="UGS79" s="791"/>
      <c r="UGT79" s="791"/>
      <c r="UGU79" s="791"/>
      <c r="UGV79" s="791"/>
      <c r="UGW79" s="740"/>
      <c r="UGX79" s="790"/>
      <c r="UGY79" s="791"/>
      <c r="UGZ79" s="791"/>
      <c r="UHA79" s="791"/>
      <c r="UHB79" s="791"/>
      <c r="UHC79" s="791"/>
      <c r="UHD79" s="740"/>
      <c r="UHE79" s="790"/>
      <c r="UHF79" s="791"/>
      <c r="UHG79" s="791"/>
      <c r="UHH79" s="791"/>
      <c r="UHI79" s="791"/>
      <c r="UHJ79" s="791"/>
      <c r="UHK79" s="740"/>
      <c r="UHL79" s="790"/>
      <c r="UHM79" s="791"/>
      <c r="UHN79" s="791"/>
      <c r="UHO79" s="791"/>
      <c r="UHP79" s="791"/>
      <c r="UHQ79" s="791"/>
      <c r="UHR79" s="740"/>
      <c r="UHS79" s="790"/>
      <c r="UHT79" s="791"/>
      <c r="UHU79" s="791"/>
      <c r="UHV79" s="791"/>
      <c r="UHW79" s="791"/>
      <c r="UHX79" s="791"/>
      <c r="UHY79" s="740"/>
      <c r="UHZ79" s="790"/>
      <c r="UIA79" s="791"/>
      <c r="UIB79" s="791"/>
      <c r="UIC79" s="791"/>
      <c r="UID79" s="791"/>
      <c r="UIE79" s="791"/>
      <c r="UIF79" s="740"/>
      <c r="UIG79" s="790"/>
      <c r="UIH79" s="791"/>
      <c r="UII79" s="791"/>
      <c r="UIJ79" s="791"/>
      <c r="UIK79" s="791"/>
      <c r="UIL79" s="791"/>
      <c r="UIM79" s="740"/>
      <c r="UIN79" s="790"/>
      <c r="UIO79" s="791"/>
      <c r="UIP79" s="791"/>
      <c r="UIQ79" s="791"/>
      <c r="UIR79" s="791"/>
      <c r="UIS79" s="791"/>
      <c r="UIT79" s="740"/>
      <c r="UIU79" s="790"/>
      <c r="UIV79" s="791"/>
      <c r="UIW79" s="791"/>
      <c r="UIX79" s="791"/>
      <c r="UIY79" s="791"/>
      <c r="UIZ79" s="791"/>
      <c r="UJA79" s="740"/>
      <c r="UJB79" s="790"/>
      <c r="UJC79" s="791"/>
      <c r="UJD79" s="791"/>
      <c r="UJE79" s="791"/>
      <c r="UJF79" s="791"/>
      <c r="UJG79" s="791"/>
      <c r="UJH79" s="740"/>
      <c r="UJI79" s="790"/>
      <c r="UJJ79" s="791"/>
      <c r="UJK79" s="791"/>
      <c r="UJL79" s="791"/>
      <c r="UJM79" s="791"/>
      <c r="UJN79" s="791"/>
      <c r="UJO79" s="740"/>
      <c r="UJP79" s="790"/>
      <c r="UJQ79" s="791"/>
      <c r="UJR79" s="791"/>
      <c r="UJS79" s="791"/>
      <c r="UJT79" s="791"/>
      <c r="UJU79" s="791"/>
      <c r="UJV79" s="740"/>
      <c r="UJW79" s="790"/>
      <c r="UJX79" s="791"/>
      <c r="UJY79" s="791"/>
      <c r="UJZ79" s="791"/>
      <c r="UKA79" s="791"/>
      <c r="UKB79" s="791"/>
      <c r="UKC79" s="740"/>
      <c r="UKD79" s="790"/>
      <c r="UKE79" s="791"/>
      <c r="UKF79" s="791"/>
      <c r="UKG79" s="791"/>
      <c r="UKH79" s="791"/>
      <c r="UKI79" s="791"/>
      <c r="UKJ79" s="740"/>
      <c r="UKK79" s="790"/>
      <c r="UKL79" s="791"/>
      <c r="UKM79" s="791"/>
      <c r="UKN79" s="791"/>
      <c r="UKO79" s="791"/>
      <c r="UKP79" s="791"/>
      <c r="UKQ79" s="740"/>
      <c r="UKR79" s="790"/>
      <c r="UKS79" s="791"/>
      <c r="UKT79" s="791"/>
      <c r="UKU79" s="791"/>
      <c r="UKV79" s="791"/>
      <c r="UKW79" s="791"/>
      <c r="UKX79" s="740"/>
      <c r="UKY79" s="790"/>
      <c r="UKZ79" s="791"/>
      <c r="ULA79" s="791"/>
      <c r="ULB79" s="791"/>
      <c r="ULC79" s="791"/>
      <c r="ULD79" s="791"/>
      <c r="ULE79" s="740"/>
      <c r="ULF79" s="790"/>
      <c r="ULG79" s="791"/>
      <c r="ULH79" s="791"/>
      <c r="ULI79" s="791"/>
      <c r="ULJ79" s="791"/>
      <c r="ULK79" s="791"/>
      <c r="ULL79" s="740"/>
      <c r="ULM79" s="790"/>
      <c r="ULN79" s="791"/>
      <c r="ULO79" s="791"/>
      <c r="ULP79" s="791"/>
      <c r="ULQ79" s="791"/>
      <c r="ULR79" s="791"/>
      <c r="ULS79" s="740"/>
      <c r="ULT79" s="790"/>
      <c r="ULU79" s="791"/>
      <c r="ULV79" s="791"/>
      <c r="ULW79" s="791"/>
      <c r="ULX79" s="791"/>
      <c r="ULY79" s="791"/>
      <c r="ULZ79" s="740"/>
      <c r="UMA79" s="790"/>
      <c r="UMB79" s="791"/>
      <c r="UMC79" s="791"/>
      <c r="UMD79" s="791"/>
      <c r="UME79" s="791"/>
      <c r="UMF79" s="791"/>
      <c r="UMG79" s="740"/>
      <c r="UMH79" s="790"/>
      <c r="UMI79" s="791"/>
      <c r="UMJ79" s="791"/>
      <c r="UMK79" s="791"/>
      <c r="UML79" s="791"/>
      <c r="UMM79" s="791"/>
      <c r="UMN79" s="740"/>
      <c r="UMO79" s="790"/>
      <c r="UMP79" s="791"/>
      <c r="UMQ79" s="791"/>
      <c r="UMR79" s="791"/>
      <c r="UMS79" s="791"/>
      <c r="UMT79" s="791"/>
      <c r="UMU79" s="740"/>
      <c r="UMV79" s="790"/>
      <c r="UMW79" s="791"/>
      <c r="UMX79" s="791"/>
      <c r="UMY79" s="791"/>
      <c r="UMZ79" s="791"/>
      <c r="UNA79" s="791"/>
      <c r="UNB79" s="740"/>
      <c r="UNC79" s="790"/>
      <c r="UND79" s="791"/>
      <c r="UNE79" s="791"/>
      <c r="UNF79" s="791"/>
      <c r="UNG79" s="791"/>
      <c r="UNH79" s="791"/>
      <c r="UNI79" s="740"/>
      <c r="UNJ79" s="790"/>
      <c r="UNK79" s="791"/>
      <c r="UNL79" s="791"/>
      <c r="UNM79" s="791"/>
      <c r="UNN79" s="791"/>
      <c r="UNO79" s="791"/>
      <c r="UNP79" s="740"/>
      <c r="UNQ79" s="790"/>
      <c r="UNR79" s="791"/>
      <c r="UNS79" s="791"/>
      <c r="UNT79" s="791"/>
      <c r="UNU79" s="791"/>
      <c r="UNV79" s="791"/>
      <c r="UNW79" s="740"/>
      <c r="UNX79" s="790"/>
      <c r="UNY79" s="791"/>
      <c r="UNZ79" s="791"/>
      <c r="UOA79" s="791"/>
      <c r="UOB79" s="791"/>
      <c r="UOC79" s="791"/>
      <c r="UOD79" s="740"/>
      <c r="UOE79" s="790"/>
      <c r="UOF79" s="791"/>
      <c r="UOG79" s="791"/>
      <c r="UOH79" s="791"/>
      <c r="UOI79" s="791"/>
      <c r="UOJ79" s="791"/>
      <c r="UOK79" s="740"/>
      <c r="UOL79" s="790"/>
      <c r="UOM79" s="791"/>
      <c r="UON79" s="791"/>
      <c r="UOO79" s="791"/>
      <c r="UOP79" s="791"/>
      <c r="UOQ79" s="791"/>
      <c r="UOR79" s="740"/>
      <c r="UOS79" s="790"/>
      <c r="UOT79" s="791"/>
      <c r="UOU79" s="791"/>
      <c r="UOV79" s="791"/>
      <c r="UOW79" s="791"/>
      <c r="UOX79" s="791"/>
      <c r="UOY79" s="740"/>
      <c r="UOZ79" s="790"/>
      <c r="UPA79" s="791"/>
      <c r="UPB79" s="791"/>
      <c r="UPC79" s="791"/>
      <c r="UPD79" s="791"/>
      <c r="UPE79" s="791"/>
      <c r="UPF79" s="740"/>
      <c r="UPG79" s="790"/>
      <c r="UPH79" s="791"/>
      <c r="UPI79" s="791"/>
      <c r="UPJ79" s="791"/>
      <c r="UPK79" s="791"/>
      <c r="UPL79" s="791"/>
      <c r="UPM79" s="740"/>
      <c r="UPN79" s="790"/>
      <c r="UPO79" s="791"/>
      <c r="UPP79" s="791"/>
      <c r="UPQ79" s="791"/>
      <c r="UPR79" s="791"/>
      <c r="UPS79" s="791"/>
      <c r="UPT79" s="740"/>
      <c r="UPU79" s="790"/>
      <c r="UPV79" s="791"/>
      <c r="UPW79" s="791"/>
      <c r="UPX79" s="791"/>
      <c r="UPY79" s="791"/>
      <c r="UPZ79" s="791"/>
      <c r="UQA79" s="740"/>
      <c r="UQB79" s="790"/>
      <c r="UQC79" s="791"/>
      <c r="UQD79" s="791"/>
      <c r="UQE79" s="791"/>
      <c r="UQF79" s="791"/>
      <c r="UQG79" s="791"/>
      <c r="UQH79" s="740"/>
      <c r="UQI79" s="790"/>
      <c r="UQJ79" s="791"/>
      <c r="UQK79" s="791"/>
      <c r="UQL79" s="791"/>
      <c r="UQM79" s="791"/>
      <c r="UQN79" s="791"/>
      <c r="UQO79" s="740"/>
      <c r="UQP79" s="790"/>
      <c r="UQQ79" s="791"/>
      <c r="UQR79" s="791"/>
      <c r="UQS79" s="791"/>
      <c r="UQT79" s="791"/>
      <c r="UQU79" s="791"/>
      <c r="UQV79" s="740"/>
      <c r="UQW79" s="790"/>
      <c r="UQX79" s="791"/>
      <c r="UQY79" s="791"/>
      <c r="UQZ79" s="791"/>
      <c r="URA79" s="791"/>
      <c r="URB79" s="791"/>
      <c r="URC79" s="740"/>
      <c r="URD79" s="790"/>
      <c r="URE79" s="791"/>
      <c r="URF79" s="791"/>
      <c r="URG79" s="791"/>
      <c r="URH79" s="791"/>
      <c r="URI79" s="791"/>
      <c r="URJ79" s="740"/>
      <c r="URK79" s="790"/>
      <c r="URL79" s="791"/>
      <c r="URM79" s="791"/>
      <c r="URN79" s="791"/>
      <c r="URO79" s="791"/>
      <c r="URP79" s="791"/>
      <c r="URQ79" s="740"/>
      <c r="URR79" s="790"/>
      <c r="URS79" s="791"/>
      <c r="URT79" s="791"/>
      <c r="URU79" s="791"/>
      <c r="URV79" s="791"/>
      <c r="URW79" s="791"/>
      <c r="URX79" s="740"/>
      <c r="URY79" s="790"/>
      <c r="URZ79" s="791"/>
      <c r="USA79" s="791"/>
      <c r="USB79" s="791"/>
      <c r="USC79" s="791"/>
      <c r="USD79" s="791"/>
      <c r="USE79" s="740"/>
      <c r="USF79" s="790"/>
      <c r="USG79" s="791"/>
      <c r="USH79" s="791"/>
      <c r="USI79" s="791"/>
      <c r="USJ79" s="791"/>
      <c r="USK79" s="791"/>
      <c r="USL79" s="740"/>
      <c r="USM79" s="790"/>
      <c r="USN79" s="791"/>
      <c r="USO79" s="791"/>
      <c r="USP79" s="791"/>
      <c r="USQ79" s="791"/>
      <c r="USR79" s="791"/>
      <c r="USS79" s="740"/>
      <c r="UST79" s="790"/>
      <c r="USU79" s="791"/>
      <c r="USV79" s="791"/>
      <c r="USW79" s="791"/>
      <c r="USX79" s="791"/>
      <c r="USY79" s="791"/>
      <c r="USZ79" s="740"/>
      <c r="UTA79" s="790"/>
      <c r="UTB79" s="791"/>
      <c r="UTC79" s="791"/>
      <c r="UTD79" s="791"/>
      <c r="UTE79" s="791"/>
      <c r="UTF79" s="791"/>
      <c r="UTG79" s="740"/>
      <c r="UTH79" s="790"/>
      <c r="UTI79" s="791"/>
      <c r="UTJ79" s="791"/>
      <c r="UTK79" s="791"/>
      <c r="UTL79" s="791"/>
      <c r="UTM79" s="791"/>
      <c r="UTN79" s="740"/>
      <c r="UTO79" s="790"/>
      <c r="UTP79" s="791"/>
      <c r="UTQ79" s="791"/>
      <c r="UTR79" s="791"/>
      <c r="UTS79" s="791"/>
      <c r="UTT79" s="791"/>
      <c r="UTU79" s="740"/>
      <c r="UTV79" s="790"/>
      <c r="UTW79" s="791"/>
      <c r="UTX79" s="791"/>
      <c r="UTY79" s="791"/>
      <c r="UTZ79" s="791"/>
      <c r="UUA79" s="791"/>
      <c r="UUB79" s="740"/>
      <c r="UUC79" s="790"/>
      <c r="UUD79" s="791"/>
      <c r="UUE79" s="791"/>
      <c r="UUF79" s="791"/>
      <c r="UUG79" s="791"/>
      <c r="UUH79" s="791"/>
      <c r="UUI79" s="740"/>
      <c r="UUJ79" s="790"/>
      <c r="UUK79" s="791"/>
      <c r="UUL79" s="791"/>
      <c r="UUM79" s="791"/>
      <c r="UUN79" s="791"/>
      <c r="UUO79" s="791"/>
      <c r="UUP79" s="740"/>
      <c r="UUQ79" s="790"/>
      <c r="UUR79" s="791"/>
      <c r="UUS79" s="791"/>
      <c r="UUT79" s="791"/>
      <c r="UUU79" s="791"/>
      <c r="UUV79" s="791"/>
      <c r="UUW79" s="740"/>
      <c r="UUX79" s="790"/>
      <c r="UUY79" s="791"/>
      <c r="UUZ79" s="791"/>
      <c r="UVA79" s="791"/>
      <c r="UVB79" s="791"/>
      <c r="UVC79" s="791"/>
      <c r="UVD79" s="740"/>
      <c r="UVE79" s="790"/>
      <c r="UVF79" s="791"/>
      <c r="UVG79" s="791"/>
      <c r="UVH79" s="791"/>
      <c r="UVI79" s="791"/>
      <c r="UVJ79" s="791"/>
      <c r="UVK79" s="740"/>
      <c r="UVL79" s="790"/>
      <c r="UVM79" s="791"/>
      <c r="UVN79" s="791"/>
      <c r="UVO79" s="791"/>
      <c r="UVP79" s="791"/>
      <c r="UVQ79" s="791"/>
      <c r="UVR79" s="740"/>
      <c r="UVS79" s="790"/>
      <c r="UVT79" s="791"/>
      <c r="UVU79" s="791"/>
      <c r="UVV79" s="791"/>
      <c r="UVW79" s="791"/>
      <c r="UVX79" s="791"/>
      <c r="UVY79" s="740"/>
      <c r="UVZ79" s="790"/>
      <c r="UWA79" s="791"/>
      <c r="UWB79" s="791"/>
      <c r="UWC79" s="791"/>
      <c r="UWD79" s="791"/>
      <c r="UWE79" s="791"/>
      <c r="UWF79" s="740"/>
      <c r="UWG79" s="790"/>
      <c r="UWH79" s="791"/>
      <c r="UWI79" s="791"/>
      <c r="UWJ79" s="791"/>
      <c r="UWK79" s="791"/>
      <c r="UWL79" s="791"/>
      <c r="UWM79" s="740"/>
      <c r="UWN79" s="790"/>
      <c r="UWO79" s="791"/>
      <c r="UWP79" s="791"/>
      <c r="UWQ79" s="791"/>
      <c r="UWR79" s="791"/>
      <c r="UWS79" s="791"/>
      <c r="UWT79" s="740"/>
      <c r="UWU79" s="790"/>
      <c r="UWV79" s="791"/>
      <c r="UWW79" s="791"/>
      <c r="UWX79" s="791"/>
      <c r="UWY79" s="791"/>
      <c r="UWZ79" s="791"/>
      <c r="UXA79" s="740"/>
      <c r="UXB79" s="790"/>
      <c r="UXC79" s="791"/>
      <c r="UXD79" s="791"/>
      <c r="UXE79" s="791"/>
      <c r="UXF79" s="791"/>
      <c r="UXG79" s="791"/>
      <c r="UXH79" s="740"/>
      <c r="UXI79" s="790"/>
      <c r="UXJ79" s="791"/>
      <c r="UXK79" s="791"/>
      <c r="UXL79" s="791"/>
      <c r="UXM79" s="791"/>
      <c r="UXN79" s="791"/>
      <c r="UXO79" s="740"/>
      <c r="UXP79" s="790"/>
      <c r="UXQ79" s="791"/>
      <c r="UXR79" s="791"/>
      <c r="UXS79" s="791"/>
      <c r="UXT79" s="791"/>
      <c r="UXU79" s="791"/>
      <c r="UXV79" s="740"/>
      <c r="UXW79" s="790"/>
      <c r="UXX79" s="791"/>
      <c r="UXY79" s="791"/>
      <c r="UXZ79" s="791"/>
      <c r="UYA79" s="791"/>
      <c r="UYB79" s="791"/>
      <c r="UYC79" s="740"/>
      <c r="UYD79" s="790"/>
      <c r="UYE79" s="791"/>
      <c r="UYF79" s="791"/>
      <c r="UYG79" s="791"/>
      <c r="UYH79" s="791"/>
      <c r="UYI79" s="791"/>
      <c r="UYJ79" s="740"/>
      <c r="UYK79" s="790"/>
      <c r="UYL79" s="791"/>
      <c r="UYM79" s="791"/>
      <c r="UYN79" s="791"/>
      <c r="UYO79" s="791"/>
      <c r="UYP79" s="791"/>
      <c r="UYQ79" s="740"/>
      <c r="UYR79" s="790"/>
      <c r="UYS79" s="791"/>
      <c r="UYT79" s="791"/>
      <c r="UYU79" s="791"/>
      <c r="UYV79" s="791"/>
      <c r="UYW79" s="791"/>
      <c r="UYX79" s="740"/>
      <c r="UYY79" s="790"/>
      <c r="UYZ79" s="791"/>
      <c r="UZA79" s="791"/>
      <c r="UZB79" s="791"/>
      <c r="UZC79" s="791"/>
      <c r="UZD79" s="791"/>
      <c r="UZE79" s="740"/>
      <c r="UZF79" s="790"/>
      <c r="UZG79" s="791"/>
      <c r="UZH79" s="791"/>
      <c r="UZI79" s="791"/>
      <c r="UZJ79" s="791"/>
      <c r="UZK79" s="791"/>
      <c r="UZL79" s="740"/>
      <c r="UZM79" s="790"/>
      <c r="UZN79" s="791"/>
      <c r="UZO79" s="791"/>
      <c r="UZP79" s="791"/>
      <c r="UZQ79" s="791"/>
      <c r="UZR79" s="791"/>
      <c r="UZS79" s="740"/>
      <c r="UZT79" s="790"/>
      <c r="UZU79" s="791"/>
      <c r="UZV79" s="791"/>
      <c r="UZW79" s="791"/>
      <c r="UZX79" s="791"/>
      <c r="UZY79" s="791"/>
      <c r="UZZ79" s="740"/>
      <c r="VAA79" s="790"/>
      <c r="VAB79" s="791"/>
      <c r="VAC79" s="791"/>
      <c r="VAD79" s="791"/>
      <c r="VAE79" s="791"/>
      <c r="VAF79" s="791"/>
      <c r="VAG79" s="740"/>
      <c r="VAH79" s="790"/>
      <c r="VAI79" s="791"/>
      <c r="VAJ79" s="791"/>
      <c r="VAK79" s="791"/>
      <c r="VAL79" s="791"/>
      <c r="VAM79" s="791"/>
      <c r="VAN79" s="740"/>
      <c r="VAO79" s="790"/>
      <c r="VAP79" s="791"/>
      <c r="VAQ79" s="791"/>
      <c r="VAR79" s="791"/>
      <c r="VAS79" s="791"/>
      <c r="VAT79" s="791"/>
      <c r="VAU79" s="740"/>
      <c r="VAV79" s="790"/>
      <c r="VAW79" s="791"/>
      <c r="VAX79" s="791"/>
      <c r="VAY79" s="791"/>
      <c r="VAZ79" s="791"/>
      <c r="VBA79" s="791"/>
      <c r="VBB79" s="740"/>
      <c r="VBC79" s="790"/>
      <c r="VBD79" s="791"/>
      <c r="VBE79" s="791"/>
      <c r="VBF79" s="791"/>
      <c r="VBG79" s="791"/>
      <c r="VBH79" s="791"/>
      <c r="VBI79" s="740"/>
      <c r="VBJ79" s="790"/>
      <c r="VBK79" s="791"/>
      <c r="VBL79" s="791"/>
      <c r="VBM79" s="791"/>
      <c r="VBN79" s="791"/>
      <c r="VBO79" s="791"/>
      <c r="VBP79" s="740"/>
      <c r="VBQ79" s="790"/>
      <c r="VBR79" s="791"/>
      <c r="VBS79" s="791"/>
      <c r="VBT79" s="791"/>
      <c r="VBU79" s="791"/>
      <c r="VBV79" s="791"/>
      <c r="VBW79" s="740"/>
      <c r="VBX79" s="790"/>
      <c r="VBY79" s="791"/>
      <c r="VBZ79" s="791"/>
      <c r="VCA79" s="791"/>
      <c r="VCB79" s="791"/>
      <c r="VCC79" s="791"/>
      <c r="VCD79" s="740"/>
      <c r="VCE79" s="790"/>
      <c r="VCF79" s="791"/>
      <c r="VCG79" s="791"/>
      <c r="VCH79" s="791"/>
      <c r="VCI79" s="791"/>
      <c r="VCJ79" s="791"/>
      <c r="VCK79" s="740"/>
      <c r="VCL79" s="790"/>
      <c r="VCM79" s="791"/>
      <c r="VCN79" s="791"/>
      <c r="VCO79" s="791"/>
      <c r="VCP79" s="791"/>
      <c r="VCQ79" s="791"/>
      <c r="VCR79" s="740"/>
      <c r="VCS79" s="790"/>
      <c r="VCT79" s="791"/>
      <c r="VCU79" s="791"/>
      <c r="VCV79" s="791"/>
      <c r="VCW79" s="791"/>
      <c r="VCX79" s="791"/>
      <c r="VCY79" s="740"/>
      <c r="VCZ79" s="790"/>
      <c r="VDA79" s="791"/>
      <c r="VDB79" s="791"/>
      <c r="VDC79" s="791"/>
      <c r="VDD79" s="791"/>
      <c r="VDE79" s="791"/>
      <c r="VDF79" s="740"/>
      <c r="VDG79" s="790"/>
      <c r="VDH79" s="791"/>
      <c r="VDI79" s="791"/>
      <c r="VDJ79" s="791"/>
      <c r="VDK79" s="791"/>
      <c r="VDL79" s="791"/>
      <c r="VDM79" s="740"/>
      <c r="VDN79" s="790"/>
      <c r="VDO79" s="791"/>
      <c r="VDP79" s="791"/>
      <c r="VDQ79" s="791"/>
      <c r="VDR79" s="791"/>
      <c r="VDS79" s="791"/>
      <c r="VDT79" s="740"/>
      <c r="VDU79" s="790"/>
      <c r="VDV79" s="791"/>
      <c r="VDW79" s="791"/>
      <c r="VDX79" s="791"/>
      <c r="VDY79" s="791"/>
      <c r="VDZ79" s="791"/>
      <c r="VEA79" s="740"/>
      <c r="VEB79" s="790"/>
      <c r="VEC79" s="791"/>
      <c r="VED79" s="791"/>
      <c r="VEE79" s="791"/>
      <c r="VEF79" s="791"/>
      <c r="VEG79" s="791"/>
      <c r="VEH79" s="740"/>
      <c r="VEI79" s="790"/>
      <c r="VEJ79" s="791"/>
      <c r="VEK79" s="791"/>
      <c r="VEL79" s="791"/>
      <c r="VEM79" s="791"/>
      <c r="VEN79" s="791"/>
      <c r="VEO79" s="740"/>
      <c r="VEP79" s="790"/>
      <c r="VEQ79" s="791"/>
      <c r="VER79" s="791"/>
      <c r="VES79" s="791"/>
      <c r="VET79" s="791"/>
      <c r="VEU79" s="791"/>
      <c r="VEV79" s="740"/>
      <c r="VEW79" s="790"/>
      <c r="VEX79" s="791"/>
      <c r="VEY79" s="791"/>
      <c r="VEZ79" s="791"/>
      <c r="VFA79" s="791"/>
      <c r="VFB79" s="791"/>
      <c r="VFC79" s="740"/>
      <c r="VFD79" s="790"/>
      <c r="VFE79" s="791"/>
      <c r="VFF79" s="791"/>
      <c r="VFG79" s="791"/>
      <c r="VFH79" s="791"/>
      <c r="VFI79" s="791"/>
      <c r="VFJ79" s="740"/>
      <c r="VFK79" s="790"/>
      <c r="VFL79" s="791"/>
      <c r="VFM79" s="791"/>
      <c r="VFN79" s="791"/>
      <c r="VFO79" s="791"/>
      <c r="VFP79" s="791"/>
      <c r="VFQ79" s="740"/>
      <c r="VFR79" s="790"/>
      <c r="VFS79" s="791"/>
      <c r="VFT79" s="791"/>
      <c r="VFU79" s="791"/>
      <c r="VFV79" s="791"/>
      <c r="VFW79" s="791"/>
      <c r="VFX79" s="740"/>
      <c r="VFY79" s="790"/>
      <c r="VFZ79" s="791"/>
      <c r="VGA79" s="791"/>
      <c r="VGB79" s="791"/>
      <c r="VGC79" s="791"/>
      <c r="VGD79" s="791"/>
      <c r="VGE79" s="740"/>
      <c r="VGF79" s="790"/>
      <c r="VGG79" s="791"/>
      <c r="VGH79" s="791"/>
      <c r="VGI79" s="791"/>
      <c r="VGJ79" s="791"/>
      <c r="VGK79" s="791"/>
      <c r="VGL79" s="740"/>
      <c r="VGM79" s="790"/>
      <c r="VGN79" s="791"/>
      <c r="VGO79" s="791"/>
      <c r="VGP79" s="791"/>
      <c r="VGQ79" s="791"/>
      <c r="VGR79" s="791"/>
      <c r="VGS79" s="740"/>
      <c r="VGT79" s="790"/>
      <c r="VGU79" s="791"/>
      <c r="VGV79" s="791"/>
      <c r="VGW79" s="791"/>
      <c r="VGX79" s="791"/>
      <c r="VGY79" s="791"/>
      <c r="VGZ79" s="740"/>
      <c r="VHA79" s="790"/>
      <c r="VHB79" s="791"/>
      <c r="VHC79" s="791"/>
      <c r="VHD79" s="791"/>
      <c r="VHE79" s="791"/>
      <c r="VHF79" s="791"/>
      <c r="VHG79" s="740"/>
      <c r="VHH79" s="790"/>
      <c r="VHI79" s="791"/>
      <c r="VHJ79" s="791"/>
      <c r="VHK79" s="791"/>
      <c r="VHL79" s="791"/>
      <c r="VHM79" s="791"/>
      <c r="VHN79" s="740"/>
      <c r="VHO79" s="790"/>
      <c r="VHP79" s="791"/>
      <c r="VHQ79" s="791"/>
      <c r="VHR79" s="791"/>
      <c r="VHS79" s="791"/>
      <c r="VHT79" s="791"/>
      <c r="VHU79" s="740"/>
      <c r="VHV79" s="790"/>
      <c r="VHW79" s="791"/>
      <c r="VHX79" s="791"/>
      <c r="VHY79" s="791"/>
      <c r="VHZ79" s="791"/>
      <c r="VIA79" s="791"/>
      <c r="VIB79" s="740"/>
      <c r="VIC79" s="790"/>
      <c r="VID79" s="791"/>
      <c r="VIE79" s="791"/>
      <c r="VIF79" s="791"/>
      <c r="VIG79" s="791"/>
      <c r="VIH79" s="791"/>
      <c r="VII79" s="740"/>
      <c r="VIJ79" s="790"/>
      <c r="VIK79" s="791"/>
      <c r="VIL79" s="791"/>
      <c r="VIM79" s="791"/>
      <c r="VIN79" s="791"/>
      <c r="VIO79" s="791"/>
      <c r="VIP79" s="740"/>
      <c r="VIQ79" s="790"/>
      <c r="VIR79" s="791"/>
      <c r="VIS79" s="791"/>
      <c r="VIT79" s="791"/>
      <c r="VIU79" s="791"/>
      <c r="VIV79" s="791"/>
      <c r="VIW79" s="740"/>
      <c r="VIX79" s="790"/>
      <c r="VIY79" s="791"/>
      <c r="VIZ79" s="791"/>
      <c r="VJA79" s="791"/>
      <c r="VJB79" s="791"/>
      <c r="VJC79" s="791"/>
      <c r="VJD79" s="740"/>
      <c r="VJE79" s="790"/>
      <c r="VJF79" s="791"/>
      <c r="VJG79" s="791"/>
      <c r="VJH79" s="791"/>
      <c r="VJI79" s="791"/>
      <c r="VJJ79" s="791"/>
      <c r="VJK79" s="740"/>
      <c r="VJL79" s="790"/>
      <c r="VJM79" s="791"/>
      <c r="VJN79" s="791"/>
      <c r="VJO79" s="791"/>
      <c r="VJP79" s="791"/>
      <c r="VJQ79" s="791"/>
      <c r="VJR79" s="740"/>
      <c r="VJS79" s="790"/>
      <c r="VJT79" s="791"/>
      <c r="VJU79" s="791"/>
      <c r="VJV79" s="791"/>
      <c r="VJW79" s="791"/>
      <c r="VJX79" s="791"/>
      <c r="VJY79" s="740"/>
      <c r="VJZ79" s="790"/>
      <c r="VKA79" s="791"/>
      <c r="VKB79" s="791"/>
      <c r="VKC79" s="791"/>
      <c r="VKD79" s="791"/>
      <c r="VKE79" s="791"/>
      <c r="VKF79" s="740"/>
      <c r="VKG79" s="790"/>
      <c r="VKH79" s="791"/>
      <c r="VKI79" s="791"/>
      <c r="VKJ79" s="791"/>
      <c r="VKK79" s="791"/>
      <c r="VKL79" s="791"/>
      <c r="VKM79" s="740"/>
      <c r="VKN79" s="790"/>
      <c r="VKO79" s="791"/>
      <c r="VKP79" s="791"/>
      <c r="VKQ79" s="791"/>
      <c r="VKR79" s="791"/>
      <c r="VKS79" s="791"/>
      <c r="VKT79" s="740"/>
      <c r="VKU79" s="790"/>
      <c r="VKV79" s="791"/>
      <c r="VKW79" s="791"/>
      <c r="VKX79" s="791"/>
      <c r="VKY79" s="791"/>
      <c r="VKZ79" s="791"/>
      <c r="VLA79" s="740"/>
      <c r="VLB79" s="790"/>
      <c r="VLC79" s="791"/>
      <c r="VLD79" s="791"/>
      <c r="VLE79" s="791"/>
      <c r="VLF79" s="791"/>
      <c r="VLG79" s="791"/>
      <c r="VLH79" s="740"/>
      <c r="VLI79" s="790"/>
      <c r="VLJ79" s="791"/>
      <c r="VLK79" s="791"/>
      <c r="VLL79" s="791"/>
      <c r="VLM79" s="791"/>
      <c r="VLN79" s="791"/>
      <c r="VLO79" s="740"/>
      <c r="VLP79" s="790"/>
      <c r="VLQ79" s="791"/>
      <c r="VLR79" s="791"/>
      <c r="VLS79" s="791"/>
      <c r="VLT79" s="791"/>
      <c r="VLU79" s="791"/>
      <c r="VLV79" s="740"/>
      <c r="VLW79" s="790"/>
      <c r="VLX79" s="791"/>
      <c r="VLY79" s="791"/>
      <c r="VLZ79" s="791"/>
      <c r="VMA79" s="791"/>
      <c r="VMB79" s="791"/>
      <c r="VMC79" s="740"/>
      <c r="VMD79" s="790"/>
      <c r="VME79" s="791"/>
      <c r="VMF79" s="791"/>
      <c r="VMG79" s="791"/>
      <c r="VMH79" s="791"/>
      <c r="VMI79" s="791"/>
      <c r="VMJ79" s="740"/>
      <c r="VMK79" s="790"/>
      <c r="VML79" s="791"/>
      <c r="VMM79" s="791"/>
      <c r="VMN79" s="791"/>
      <c r="VMO79" s="791"/>
      <c r="VMP79" s="791"/>
      <c r="VMQ79" s="740"/>
      <c r="VMR79" s="790"/>
      <c r="VMS79" s="791"/>
      <c r="VMT79" s="791"/>
      <c r="VMU79" s="791"/>
      <c r="VMV79" s="791"/>
      <c r="VMW79" s="791"/>
      <c r="VMX79" s="740"/>
      <c r="VMY79" s="790"/>
      <c r="VMZ79" s="791"/>
      <c r="VNA79" s="791"/>
      <c r="VNB79" s="791"/>
      <c r="VNC79" s="791"/>
      <c r="VND79" s="791"/>
      <c r="VNE79" s="740"/>
      <c r="VNF79" s="790"/>
      <c r="VNG79" s="791"/>
      <c r="VNH79" s="791"/>
      <c r="VNI79" s="791"/>
      <c r="VNJ79" s="791"/>
      <c r="VNK79" s="791"/>
      <c r="VNL79" s="740"/>
      <c r="VNM79" s="790"/>
      <c r="VNN79" s="791"/>
      <c r="VNO79" s="791"/>
      <c r="VNP79" s="791"/>
      <c r="VNQ79" s="791"/>
      <c r="VNR79" s="791"/>
      <c r="VNS79" s="740"/>
      <c r="VNT79" s="790"/>
      <c r="VNU79" s="791"/>
      <c r="VNV79" s="791"/>
      <c r="VNW79" s="791"/>
      <c r="VNX79" s="791"/>
      <c r="VNY79" s="791"/>
      <c r="VNZ79" s="740"/>
      <c r="VOA79" s="790"/>
      <c r="VOB79" s="791"/>
      <c r="VOC79" s="791"/>
      <c r="VOD79" s="791"/>
      <c r="VOE79" s="791"/>
      <c r="VOF79" s="791"/>
      <c r="VOG79" s="740"/>
      <c r="VOH79" s="790"/>
      <c r="VOI79" s="791"/>
      <c r="VOJ79" s="791"/>
      <c r="VOK79" s="791"/>
      <c r="VOL79" s="791"/>
      <c r="VOM79" s="791"/>
      <c r="VON79" s="740"/>
      <c r="VOO79" s="790"/>
      <c r="VOP79" s="791"/>
      <c r="VOQ79" s="791"/>
      <c r="VOR79" s="791"/>
      <c r="VOS79" s="791"/>
      <c r="VOT79" s="791"/>
      <c r="VOU79" s="740"/>
      <c r="VOV79" s="790"/>
      <c r="VOW79" s="791"/>
      <c r="VOX79" s="791"/>
      <c r="VOY79" s="791"/>
      <c r="VOZ79" s="791"/>
      <c r="VPA79" s="791"/>
      <c r="VPB79" s="740"/>
      <c r="VPC79" s="790"/>
      <c r="VPD79" s="791"/>
      <c r="VPE79" s="791"/>
      <c r="VPF79" s="791"/>
      <c r="VPG79" s="791"/>
      <c r="VPH79" s="791"/>
      <c r="VPI79" s="740"/>
      <c r="VPJ79" s="790"/>
      <c r="VPK79" s="791"/>
      <c r="VPL79" s="791"/>
      <c r="VPM79" s="791"/>
      <c r="VPN79" s="791"/>
      <c r="VPO79" s="791"/>
      <c r="VPP79" s="740"/>
      <c r="VPQ79" s="790"/>
      <c r="VPR79" s="791"/>
      <c r="VPS79" s="791"/>
      <c r="VPT79" s="791"/>
      <c r="VPU79" s="791"/>
      <c r="VPV79" s="791"/>
      <c r="VPW79" s="740"/>
      <c r="VPX79" s="790"/>
      <c r="VPY79" s="791"/>
      <c r="VPZ79" s="791"/>
      <c r="VQA79" s="791"/>
      <c r="VQB79" s="791"/>
      <c r="VQC79" s="791"/>
      <c r="VQD79" s="740"/>
      <c r="VQE79" s="790"/>
      <c r="VQF79" s="791"/>
      <c r="VQG79" s="791"/>
      <c r="VQH79" s="791"/>
      <c r="VQI79" s="791"/>
      <c r="VQJ79" s="791"/>
      <c r="VQK79" s="740"/>
      <c r="VQL79" s="790"/>
      <c r="VQM79" s="791"/>
      <c r="VQN79" s="791"/>
      <c r="VQO79" s="791"/>
      <c r="VQP79" s="791"/>
      <c r="VQQ79" s="791"/>
      <c r="VQR79" s="740"/>
      <c r="VQS79" s="790"/>
      <c r="VQT79" s="791"/>
      <c r="VQU79" s="791"/>
      <c r="VQV79" s="791"/>
      <c r="VQW79" s="791"/>
      <c r="VQX79" s="791"/>
      <c r="VQY79" s="740"/>
      <c r="VQZ79" s="790"/>
      <c r="VRA79" s="791"/>
      <c r="VRB79" s="791"/>
      <c r="VRC79" s="791"/>
      <c r="VRD79" s="791"/>
      <c r="VRE79" s="791"/>
      <c r="VRF79" s="740"/>
      <c r="VRG79" s="790"/>
      <c r="VRH79" s="791"/>
      <c r="VRI79" s="791"/>
      <c r="VRJ79" s="791"/>
      <c r="VRK79" s="791"/>
      <c r="VRL79" s="791"/>
      <c r="VRM79" s="740"/>
      <c r="VRN79" s="790"/>
      <c r="VRO79" s="791"/>
      <c r="VRP79" s="791"/>
      <c r="VRQ79" s="791"/>
      <c r="VRR79" s="791"/>
      <c r="VRS79" s="791"/>
      <c r="VRT79" s="740"/>
      <c r="VRU79" s="790"/>
      <c r="VRV79" s="791"/>
      <c r="VRW79" s="791"/>
      <c r="VRX79" s="791"/>
      <c r="VRY79" s="791"/>
      <c r="VRZ79" s="791"/>
      <c r="VSA79" s="740"/>
      <c r="VSB79" s="790"/>
      <c r="VSC79" s="791"/>
      <c r="VSD79" s="791"/>
      <c r="VSE79" s="791"/>
      <c r="VSF79" s="791"/>
      <c r="VSG79" s="791"/>
      <c r="VSH79" s="740"/>
      <c r="VSI79" s="790"/>
      <c r="VSJ79" s="791"/>
      <c r="VSK79" s="791"/>
      <c r="VSL79" s="791"/>
      <c r="VSM79" s="791"/>
      <c r="VSN79" s="791"/>
      <c r="VSO79" s="740"/>
      <c r="VSP79" s="790"/>
      <c r="VSQ79" s="791"/>
      <c r="VSR79" s="791"/>
      <c r="VSS79" s="791"/>
      <c r="VST79" s="791"/>
      <c r="VSU79" s="791"/>
      <c r="VSV79" s="740"/>
      <c r="VSW79" s="790"/>
      <c r="VSX79" s="791"/>
      <c r="VSY79" s="791"/>
      <c r="VSZ79" s="791"/>
      <c r="VTA79" s="791"/>
      <c r="VTB79" s="791"/>
      <c r="VTC79" s="740"/>
      <c r="VTD79" s="790"/>
      <c r="VTE79" s="791"/>
      <c r="VTF79" s="791"/>
      <c r="VTG79" s="791"/>
      <c r="VTH79" s="791"/>
      <c r="VTI79" s="791"/>
      <c r="VTJ79" s="740"/>
      <c r="VTK79" s="790"/>
      <c r="VTL79" s="791"/>
      <c r="VTM79" s="791"/>
      <c r="VTN79" s="791"/>
      <c r="VTO79" s="791"/>
      <c r="VTP79" s="791"/>
      <c r="VTQ79" s="740"/>
      <c r="VTR79" s="790"/>
      <c r="VTS79" s="791"/>
      <c r="VTT79" s="791"/>
      <c r="VTU79" s="791"/>
      <c r="VTV79" s="791"/>
      <c r="VTW79" s="791"/>
      <c r="VTX79" s="740"/>
      <c r="VTY79" s="790"/>
      <c r="VTZ79" s="791"/>
      <c r="VUA79" s="791"/>
      <c r="VUB79" s="791"/>
      <c r="VUC79" s="791"/>
      <c r="VUD79" s="791"/>
      <c r="VUE79" s="740"/>
      <c r="VUF79" s="790"/>
      <c r="VUG79" s="791"/>
      <c r="VUH79" s="791"/>
      <c r="VUI79" s="791"/>
      <c r="VUJ79" s="791"/>
      <c r="VUK79" s="791"/>
      <c r="VUL79" s="740"/>
      <c r="VUM79" s="790"/>
      <c r="VUN79" s="791"/>
      <c r="VUO79" s="791"/>
      <c r="VUP79" s="791"/>
      <c r="VUQ79" s="791"/>
      <c r="VUR79" s="791"/>
      <c r="VUS79" s="740"/>
      <c r="VUT79" s="790"/>
      <c r="VUU79" s="791"/>
      <c r="VUV79" s="791"/>
      <c r="VUW79" s="791"/>
      <c r="VUX79" s="791"/>
      <c r="VUY79" s="791"/>
      <c r="VUZ79" s="740"/>
      <c r="VVA79" s="790"/>
      <c r="VVB79" s="791"/>
      <c r="VVC79" s="791"/>
      <c r="VVD79" s="791"/>
      <c r="VVE79" s="791"/>
      <c r="VVF79" s="791"/>
      <c r="VVG79" s="740"/>
      <c r="VVH79" s="790"/>
      <c r="VVI79" s="791"/>
      <c r="VVJ79" s="791"/>
      <c r="VVK79" s="791"/>
      <c r="VVL79" s="791"/>
      <c r="VVM79" s="791"/>
      <c r="VVN79" s="740"/>
      <c r="VVO79" s="790"/>
      <c r="VVP79" s="791"/>
      <c r="VVQ79" s="791"/>
      <c r="VVR79" s="791"/>
      <c r="VVS79" s="791"/>
      <c r="VVT79" s="791"/>
      <c r="VVU79" s="740"/>
      <c r="VVV79" s="790"/>
      <c r="VVW79" s="791"/>
      <c r="VVX79" s="791"/>
      <c r="VVY79" s="791"/>
      <c r="VVZ79" s="791"/>
      <c r="VWA79" s="791"/>
      <c r="VWB79" s="740"/>
      <c r="VWC79" s="790"/>
      <c r="VWD79" s="791"/>
      <c r="VWE79" s="791"/>
      <c r="VWF79" s="791"/>
      <c r="VWG79" s="791"/>
      <c r="VWH79" s="791"/>
      <c r="VWI79" s="740"/>
      <c r="VWJ79" s="790"/>
      <c r="VWK79" s="791"/>
      <c r="VWL79" s="791"/>
      <c r="VWM79" s="791"/>
      <c r="VWN79" s="791"/>
      <c r="VWO79" s="791"/>
      <c r="VWP79" s="740"/>
      <c r="VWQ79" s="790"/>
      <c r="VWR79" s="791"/>
      <c r="VWS79" s="791"/>
      <c r="VWT79" s="791"/>
      <c r="VWU79" s="791"/>
      <c r="VWV79" s="791"/>
      <c r="VWW79" s="740"/>
      <c r="VWX79" s="790"/>
      <c r="VWY79" s="791"/>
      <c r="VWZ79" s="791"/>
      <c r="VXA79" s="791"/>
      <c r="VXB79" s="791"/>
      <c r="VXC79" s="791"/>
      <c r="VXD79" s="740"/>
      <c r="VXE79" s="790"/>
      <c r="VXF79" s="791"/>
      <c r="VXG79" s="791"/>
      <c r="VXH79" s="791"/>
      <c r="VXI79" s="791"/>
      <c r="VXJ79" s="791"/>
      <c r="VXK79" s="740"/>
      <c r="VXL79" s="790"/>
      <c r="VXM79" s="791"/>
      <c r="VXN79" s="791"/>
      <c r="VXO79" s="791"/>
      <c r="VXP79" s="791"/>
      <c r="VXQ79" s="791"/>
      <c r="VXR79" s="740"/>
      <c r="VXS79" s="790"/>
      <c r="VXT79" s="791"/>
      <c r="VXU79" s="791"/>
      <c r="VXV79" s="791"/>
      <c r="VXW79" s="791"/>
      <c r="VXX79" s="791"/>
      <c r="VXY79" s="740"/>
      <c r="VXZ79" s="790"/>
      <c r="VYA79" s="791"/>
      <c r="VYB79" s="791"/>
      <c r="VYC79" s="791"/>
      <c r="VYD79" s="791"/>
      <c r="VYE79" s="791"/>
      <c r="VYF79" s="740"/>
      <c r="VYG79" s="790"/>
      <c r="VYH79" s="791"/>
      <c r="VYI79" s="791"/>
      <c r="VYJ79" s="791"/>
      <c r="VYK79" s="791"/>
      <c r="VYL79" s="791"/>
      <c r="VYM79" s="740"/>
      <c r="VYN79" s="790"/>
      <c r="VYO79" s="791"/>
      <c r="VYP79" s="791"/>
      <c r="VYQ79" s="791"/>
      <c r="VYR79" s="791"/>
      <c r="VYS79" s="791"/>
      <c r="VYT79" s="740"/>
      <c r="VYU79" s="790"/>
      <c r="VYV79" s="791"/>
      <c r="VYW79" s="791"/>
      <c r="VYX79" s="791"/>
      <c r="VYY79" s="791"/>
      <c r="VYZ79" s="791"/>
      <c r="VZA79" s="740"/>
      <c r="VZB79" s="790"/>
      <c r="VZC79" s="791"/>
      <c r="VZD79" s="791"/>
      <c r="VZE79" s="791"/>
      <c r="VZF79" s="791"/>
      <c r="VZG79" s="791"/>
      <c r="VZH79" s="740"/>
      <c r="VZI79" s="790"/>
      <c r="VZJ79" s="791"/>
      <c r="VZK79" s="791"/>
      <c r="VZL79" s="791"/>
      <c r="VZM79" s="791"/>
      <c r="VZN79" s="791"/>
      <c r="VZO79" s="740"/>
      <c r="VZP79" s="790"/>
      <c r="VZQ79" s="791"/>
      <c r="VZR79" s="791"/>
      <c r="VZS79" s="791"/>
      <c r="VZT79" s="791"/>
      <c r="VZU79" s="791"/>
      <c r="VZV79" s="740"/>
      <c r="VZW79" s="790"/>
      <c r="VZX79" s="791"/>
      <c r="VZY79" s="791"/>
      <c r="VZZ79" s="791"/>
      <c r="WAA79" s="791"/>
      <c r="WAB79" s="791"/>
      <c r="WAC79" s="740"/>
      <c r="WAD79" s="790"/>
      <c r="WAE79" s="791"/>
      <c r="WAF79" s="791"/>
      <c r="WAG79" s="791"/>
      <c r="WAH79" s="791"/>
      <c r="WAI79" s="791"/>
      <c r="WAJ79" s="740"/>
      <c r="WAK79" s="790"/>
      <c r="WAL79" s="791"/>
      <c r="WAM79" s="791"/>
      <c r="WAN79" s="791"/>
      <c r="WAO79" s="791"/>
      <c r="WAP79" s="791"/>
      <c r="WAQ79" s="740"/>
      <c r="WAR79" s="790"/>
      <c r="WAS79" s="791"/>
      <c r="WAT79" s="791"/>
      <c r="WAU79" s="791"/>
      <c r="WAV79" s="791"/>
      <c r="WAW79" s="791"/>
      <c r="WAX79" s="740"/>
      <c r="WAY79" s="790"/>
      <c r="WAZ79" s="791"/>
      <c r="WBA79" s="791"/>
      <c r="WBB79" s="791"/>
      <c r="WBC79" s="791"/>
      <c r="WBD79" s="791"/>
      <c r="WBE79" s="740"/>
      <c r="WBF79" s="790"/>
      <c r="WBG79" s="791"/>
      <c r="WBH79" s="791"/>
      <c r="WBI79" s="791"/>
      <c r="WBJ79" s="791"/>
      <c r="WBK79" s="791"/>
      <c r="WBL79" s="740"/>
      <c r="WBM79" s="790"/>
      <c r="WBN79" s="791"/>
      <c r="WBO79" s="791"/>
      <c r="WBP79" s="791"/>
      <c r="WBQ79" s="791"/>
      <c r="WBR79" s="791"/>
      <c r="WBS79" s="740"/>
      <c r="WBT79" s="790"/>
      <c r="WBU79" s="791"/>
      <c r="WBV79" s="791"/>
      <c r="WBW79" s="791"/>
      <c r="WBX79" s="791"/>
      <c r="WBY79" s="791"/>
      <c r="WBZ79" s="740"/>
      <c r="WCA79" s="790"/>
      <c r="WCB79" s="791"/>
      <c r="WCC79" s="791"/>
      <c r="WCD79" s="791"/>
      <c r="WCE79" s="791"/>
      <c r="WCF79" s="791"/>
      <c r="WCG79" s="740"/>
      <c r="WCH79" s="790"/>
      <c r="WCI79" s="791"/>
      <c r="WCJ79" s="791"/>
      <c r="WCK79" s="791"/>
      <c r="WCL79" s="791"/>
      <c r="WCM79" s="791"/>
      <c r="WCN79" s="740"/>
      <c r="WCO79" s="790"/>
      <c r="WCP79" s="791"/>
      <c r="WCQ79" s="791"/>
      <c r="WCR79" s="791"/>
      <c r="WCS79" s="791"/>
      <c r="WCT79" s="791"/>
      <c r="WCU79" s="740"/>
      <c r="WCV79" s="790"/>
      <c r="WCW79" s="791"/>
      <c r="WCX79" s="791"/>
      <c r="WCY79" s="791"/>
      <c r="WCZ79" s="791"/>
      <c r="WDA79" s="791"/>
      <c r="WDB79" s="740"/>
      <c r="WDC79" s="790"/>
      <c r="WDD79" s="791"/>
      <c r="WDE79" s="791"/>
      <c r="WDF79" s="791"/>
      <c r="WDG79" s="791"/>
      <c r="WDH79" s="791"/>
      <c r="WDI79" s="740"/>
      <c r="WDJ79" s="790"/>
      <c r="WDK79" s="791"/>
      <c r="WDL79" s="791"/>
      <c r="WDM79" s="791"/>
      <c r="WDN79" s="791"/>
      <c r="WDO79" s="791"/>
      <c r="WDP79" s="740"/>
      <c r="WDQ79" s="790"/>
      <c r="WDR79" s="791"/>
      <c r="WDS79" s="791"/>
      <c r="WDT79" s="791"/>
      <c r="WDU79" s="791"/>
      <c r="WDV79" s="791"/>
      <c r="WDW79" s="740"/>
      <c r="WDX79" s="790"/>
      <c r="WDY79" s="791"/>
      <c r="WDZ79" s="791"/>
      <c r="WEA79" s="791"/>
      <c r="WEB79" s="791"/>
      <c r="WEC79" s="791"/>
      <c r="WED79" s="740"/>
      <c r="WEE79" s="790"/>
      <c r="WEF79" s="791"/>
      <c r="WEG79" s="791"/>
      <c r="WEH79" s="791"/>
      <c r="WEI79" s="791"/>
      <c r="WEJ79" s="791"/>
      <c r="WEK79" s="740"/>
      <c r="WEL79" s="790"/>
      <c r="WEM79" s="791"/>
      <c r="WEN79" s="791"/>
      <c r="WEO79" s="791"/>
      <c r="WEP79" s="791"/>
      <c r="WEQ79" s="791"/>
      <c r="WER79" s="740"/>
      <c r="WES79" s="790"/>
      <c r="WET79" s="791"/>
      <c r="WEU79" s="791"/>
      <c r="WEV79" s="791"/>
      <c r="WEW79" s="791"/>
      <c r="WEX79" s="791"/>
      <c r="WEY79" s="740"/>
      <c r="WEZ79" s="790"/>
      <c r="WFA79" s="791"/>
      <c r="WFB79" s="791"/>
      <c r="WFC79" s="791"/>
      <c r="WFD79" s="791"/>
      <c r="WFE79" s="791"/>
      <c r="WFF79" s="740"/>
      <c r="WFG79" s="790"/>
      <c r="WFH79" s="791"/>
      <c r="WFI79" s="791"/>
      <c r="WFJ79" s="791"/>
      <c r="WFK79" s="791"/>
      <c r="WFL79" s="791"/>
      <c r="WFM79" s="740"/>
      <c r="WFN79" s="790"/>
      <c r="WFO79" s="791"/>
      <c r="WFP79" s="791"/>
      <c r="WFQ79" s="791"/>
      <c r="WFR79" s="791"/>
      <c r="WFS79" s="791"/>
      <c r="WFT79" s="740"/>
      <c r="WFU79" s="790"/>
      <c r="WFV79" s="791"/>
      <c r="WFW79" s="791"/>
      <c r="WFX79" s="791"/>
      <c r="WFY79" s="791"/>
      <c r="WFZ79" s="791"/>
      <c r="WGA79" s="740"/>
      <c r="WGB79" s="790"/>
      <c r="WGC79" s="791"/>
      <c r="WGD79" s="791"/>
      <c r="WGE79" s="791"/>
      <c r="WGF79" s="791"/>
      <c r="WGG79" s="791"/>
      <c r="WGH79" s="740"/>
      <c r="WGI79" s="790"/>
      <c r="WGJ79" s="791"/>
      <c r="WGK79" s="791"/>
      <c r="WGL79" s="791"/>
      <c r="WGM79" s="791"/>
      <c r="WGN79" s="791"/>
      <c r="WGO79" s="740"/>
      <c r="WGP79" s="790"/>
      <c r="WGQ79" s="791"/>
      <c r="WGR79" s="791"/>
      <c r="WGS79" s="791"/>
      <c r="WGT79" s="791"/>
      <c r="WGU79" s="791"/>
      <c r="WGV79" s="740"/>
      <c r="WGW79" s="790"/>
      <c r="WGX79" s="791"/>
      <c r="WGY79" s="791"/>
      <c r="WGZ79" s="791"/>
      <c r="WHA79" s="791"/>
      <c r="WHB79" s="791"/>
      <c r="WHC79" s="740"/>
      <c r="WHD79" s="790"/>
      <c r="WHE79" s="791"/>
      <c r="WHF79" s="791"/>
      <c r="WHG79" s="791"/>
      <c r="WHH79" s="791"/>
      <c r="WHI79" s="791"/>
      <c r="WHJ79" s="740"/>
      <c r="WHK79" s="790"/>
      <c r="WHL79" s="791"/>
      <c r="WHM79" s="791"/>
      <c r="WHN79" s="791"/>
      <c r="WHO79" s="791"/>
      <c r="WHP79" s="791"/>
      <c r="WHQ79" s="740"/>
      <c r="WHR79" s="790"/>
      <c r="WHS79" s="791"/>
      <c r="WHT79" s="791"/>
      <c r="WHU79" s="791"/>
      <c r="WHV79" s="791"/>
      <c r="WHW79" s="791"/>
      <c r="WHX79" s="740"/>
      <c r="WHY79" s="790"/>
      <c r="WHZ79" s="791"/>
      <c r="WIA79" s="791"/>
      <c r="WIB79" s="791"/>
      <c r="WIC79" s="791"/>
      <c r="WID79" s="791"/>
      <c r="WIE79" s="740"/>
      <c r="WIF79" s="790"/>
      <c r="WIG79" s="791"/>
      <c r="WIH79" s="791"/>
      <c r="WII79" s="791"/>
      <c r="WIJ79" s="791"/>
      <c r="WIK79" s="791"/>
      <c r="WIL79" s="740"/>
      <c r="WIM79" s="790"/>
      <c r="WIN79" s="791"/>
      <c r="WIO79" s="791"/>
      <c r="WIP79" s="791"/>
      <c r="WIQ79" s="791"/>
      <c r="WIR79" s="791"/>
      <c r="WIS79" s="740"/>
      <c r="WIT79" s="790"/>
      <c r="WIU79" s="791"/>
      <c r="WIV79" s="791"/>
      <c r="WIW79" s="791"/>
      <c r="WIX79" s="791"/>
      <c r="WIY79" s="791"/>
      <c r="WIZ79" s="740"/>
      <c r="WJA79" s="790"/>
      <c r="WJB79" s="791"/>
      <c r="WJC79" s="791"/>
      <c r="WJD79" s="791"/>
      <c r="WJE79" s="791"/>
      <c r="WJF79" s="791"/>
      <c r="WJG79" s="740"/>
      <c r="WJH79" s="790"/>
      <c r="WJI79" s="791"/>
      <c r="WJJ79" s="791"/>
      <c r="WJK79" s="791"/>
      <c r="WJL79" s="791"/>
      <c r="WJM79" s="791"/>
      <c r="WJN79" s="740"/>
      <c r="WJO79" s="790"/>
      <c r="WJP79" s="791"/>
      <c r="WJQ79" s="791"/>
      <c r="WJR79" s="791"/>
      <c r="WJS79" s="791"/>
      <c r="WJT79" s="791"/>
      <c r="WJU79" s="740"/>
      <c r="WJV79" s="790"/>
      <c r="WJW79" s="791"/>
      <c r="WJX79" s="791"/>
      <c r="WJY79" s="791"/>
      <c r="WJZ79" s="791"/>
      <c r="WKA79" s="791"/>
      <c r="WKB79" s="740"/>
      <c r="WKC79" s="790"/>
      <c r="WKD79" s="791"/>
      <c r="WKE79" s="791"/>
      <c r="WKF79" s="791"/>
      <c r="WKG79" s="791"/>
      <c r="WKH79" s="791"/>
      <c r="WKI79" s="740"/>
      <c r="WKJ79" s="790"/>
      <c r="WKK79" s="791"/>
      <c r="WKL79" s="791"/>
      <c r="WKM79" s="791"/>
      <c r="WKN79" s="791"/>
      <c r="WKO79" s="791"/>
      <c r="WKP79" s="740"/>
      <c r="WKQ79" s="790"/>
      <c r="WKR79" s="791"/>
      <c r="WKS79" s="791"/>
      <c r="WKT79" s="791"/>
      <c r="WKU79" s="791"/>
      <c r="WKV79" s="791"/>
      <c r="WKW79" s="740"/>
      <c r="WKX79" s="790"/>
      <c r="WKY79" s="791"/>
      <c r="WKZ79" s="791"/>
      <c r="WLA79" s="791"/>
      <c r="WLB79" s="791"/>
      <c r="WLC79" s="791"/>
      <c r="WLD79" s="740"/>
      <c r="WLE79" s="790"/>
      <c r="WLF79" s="791"/>
      <c r="WLG79" s="791"/>
      <c r="WLH79" s="791"/>
      <c r="WLI79" s="791"/>
      <c r="WLJ79" s="791"/>
      <c r="WLK79" s="740"/>
      <c r="WLL79" s="790"/>
      <c r="WLM79" s="791"/>
      <c r="WLN79" s="791"/>
      <c r="WLO79" s="791"/>
      <c r="WLP79" s="791"/>
      <c r="WLQ79" s="791"/>
      <c r="WLR79" s="740"/>
      <c r="WLS79" s="790"/>
      <c r="WLT79" s="791"/>
      <c r="WLU79" s="791"/>
      <c r="WLV79" s="791"/>
      <c r="WLW79" s="791"/>
      <c r="WLX79" s="791"/>
      <c r="WLY79" s="740"/>
      <c r="WLZ79" s="790"/>
      <c r="WMA79" s="791"/>
      <c r="WMB79" s="791"/>
      <c r="WMC79" s="791"/>
      <c r="WMD79" s="791"/>
      <c r="WME79" s="791"/>
      <c r="WMF79" s="740"/>
      <c r="WMG79" s="790"/>
      <c r="WMH79" s="791"/>
      <c r="WMI79" s="791"/>
      <c r="WMJ79" s="791"/>
      <c r="WMK79" s="791"/>
      <c r="WML79" s="791"/>
      <c r="WMM79" s="740"/>
      <c r="WMN79" s="790"/>
      <c r="WMO79" s="791"/>
      <c r="WMP79" s="791"/>
      <c r="WMQ79" s="791"/>
      <c r="WMR79" s="791"/>
      <c r="WMS79" s="791"/>
      <c r="WMT79" s="740"/>
      <c r="WMU79" s="790"/>
      <c r="WMV79" s="791"/>
      <c r="WMW79" s="791"/>
      <c r="WMX79" s="791"/>
      <c r="WMY79" s="791"/>
      <c r="WMZ79" s="791"/>
      <c r="WNA79" s="740"/>
      <c r="WNB79" s="790"/>
      <c r="WNC79" s="791"/>
      <c r="WND79" s="791"/>
      <c r="WNE79" s="791"/>
      <c r="WNF79" s="791"/>
      <c r="WNG79" s="791"/>
      <c r="WNH79" s="740"/>
      <c r="WNI79" s="790"/>
      <c r="WNJ79" s="791"/>
      <c r="WNK79" s="791"/>
      <c r="WNL79" s="791"/>
      <c r="WNM79" s="791"/>
      <c r="WNN79" s="791"/>
      <c r="WNO79" s="740"/>
      <c r="WNP79" s="790"/>
      <c r="WNQ79" s="791"/>
      <c r="WNR79" s="791"/>
      <c r="WNS79" s="791"/>
      <c r="WNT79" s="791"/>
      <c r="WNU79" s="791"/>
      <c r="WNV79" s="740"/>
      <c r="WNW79" s="790"/>
      <c r="WNX79" s="791"/>
      <c r="WNY79" s="791"/>
      <c r="WNZ79" s="791"/>
      <c r="WOA79" s="791"/>
      <c r="WOB79" s="791"/>
      <c r="WOC79" s="740"/>
      <c r="WOD79" s="790"/>
      <c r="WOE79" s="791"/>
      <c r="WOF79" s="791"/>
      <c r="WOG79" s="791"/>
      <c r="WOH79" s="791"/>
      <c r="WOI79" s="791"/>
      <c r="WOJ79" s="740"/>
      <c r="WOK79" s="790"/>
      <c r="WOL79" s="791"/>
      <c r="WOM79" s="791"/>
      <c r="WON79" s="791"/>
      <c r="WOO79" s="791"/>
      <c r="WOP79" s="791"/>
      <c r="WOQ79" s="740"/>
      <c r="WOR79" s="790"/>
      <c r="WOS79" s="791"/>
      <c r="WOT79" s="791"/>
      <c r="WOU79" s="791"/>
      <c r="WOV79" s="791"/>
      <c r="WOW79" s="791"/>
      <c r="WOX79" s="740"/>
      <c r="WOY79" s="790"/>
      <c r="WOZ79" s="791"/>
      <c r="WPA79" s="791"/>
      <c r="WPB79" s="791"/>
      <c r="WPC79" s="791"/>
      <c r="WPD79" s="791"/>
      <c r="WPE79" s="740"/>
      <c r="WPF79" s="790"/>
      <c r="WPG79" s="791"/>
      <c r="WPH79" s="791"/>
      <c r="WPI79" s="791"/>
      <c r="WPJ79" s="791"/>
      <c r="WPK79" s="791"/>
      <c r="WPL79" s="740"/>
      <c r="WPM79" s="790"/>
      <c r="WPN79" s="791"/>
      <c r="WPO79" s="791"/>
      <c r="WPP79" s="791"/>
      <c r="WPQ79" s="791"/>
      <c r="WPR79" s="791"/>
      <c r="WPS79" s="740"/>
      <c r="WPT79" s="790"/>
      <c r="WPU79" s="791"/>
      <c r="WPV79" s="791"/>
      <c r="WPW79" s="791"/>
      <c r="WPX79" s="791"/>
      <c r="WPY79" s="791"/>
      <c r="WPZ79" s="740"/>
      <c r="WQA79" s="790"/>
      <c r="WQB79" s="791"/>
      <c r="WQC79" s="791"/>
      <c r="WQD79" s="791"/>
      <c r="WQE79" s="791"/>
      <c r="WQF79" s="791"/>
      <c r="WQG79" s="740"/>
      <c r="WQH79" s="790"/>
      <c r="WQI79" s="791"/>
      <c r="WQJ79" s="791"/>
      <c r="WQK79" s="791"/>
      <c r="WQL79" s="791"/>
      <c r="WQM79" s="791"/>
      <c r="WQN79" s="740"/>
      <c r="WQO79" s="790"/>
      <c r="WQP79" s="791"/>
      <c r="WQQ79" s="791"/>
      <c r="WQR79" s="791"/>
      <c r="WQS79" s="791"/>
      <c r="WQT79" s="791"/>
      <c r="WQU79" s="740"/>
      <c r="WQV79" s="790"/>
      <c r="WQW79" s="791"/>
      <c r="WQX79" s="791"/>
      <c r="WQY79" s="791"/>
      <c r="WQZ79" s="791"/>
      <c r="WRA79" s="791"/>
      <c r="WRB79" s="740"/>
      <c r="WRC79" s="790"/>
      <c r="WRD79" s="791"/>
      <c r="WRE79" s="791"/>
      <c r="WRF79" s="791"/>
      <c r="WRG79" s="791"/>
      <c r="WRH79" s="791"/>
      <c r="WRI79" s="740"/>
      <c r="WRJ79" s="790"/>
      <c r="WRK79" s="791"/>
      <c r="WRL79" s="791"/>
      <c r="WRM79" s="791"/>
      <c r="WRN79" s="791"/>
      <c r="WRO79" s="791"/>
      <c r="WRP79" s="740"/>
      <c r="WRQ79" s="790"/>
      <c r="WRR79" s="791"/>
      <c r="WRS79" s="791"/>
      <c r="WRT79" s="791"/>
      <c r="WRU79" s="791"/>
      <c r="WRV79" s="791"/>
      <c r="WRW79" s="740"/>
      <c r="WRX79" s="790"/>
      <c r="WRY79" s="791"/>
      <c r="WRZ79" s="791"/>
      <c r="WSA79" s="791"/>
      <c r="WSB79" s="791"/>
      <c r="WSC79" s="791"/>
      <c r="WSD79" s="740"/>
      <c r="WSE79" s="790"/>
      <c r="WSF79" s="791"/>
      <c r="WSG79" s="791"/>
      <c r="WSH79" s="791"/>
      <c r="WSI79" s="791"/>
      <c r="WSJ79" s="791"/>
      <c r="WSK79" s="740"/>
      <c r="WSL79" s="790"/>
      <c r="WSM79" s="791"/>
      <c r="WSN79" s="791"/>
      <c r="WSO79" s="791"/>
      <c r="WSP79" s="791"/>
      <c r="WSQ79" s="791"/>
      <c r="WSR79" s="740"/>
      <c r="WSS79" s="790"/>
      <c r="WST79" s="791"/>
      <c r="WSU79" s="791"/>
      <c r="WSV79" s="791"/>
      <c r="WSW79" s="791"/>
      <c r="WSX79" s="791"/>
      <c r="WSY79" s="740"/>
      <c r="WSZ79" s="790"/>
      <c r="WTA79" s="791"/>
      <c r="WTB79" s="791"/>
      <c r="WTC79" s="791"/>
      <c r="WTD79" s="791"/>
      <c r="WTE79" s="791"/>
      <c r="WTF79" s="740"/>
      <c r="WTG79" s="790"/>
      <c r="WTH79" s="791"/>
      <c r="WTI79" s="791"/>
      <c r="WTJ79" s="791"/>
      <c r="WTK79" s="791"/>
      <c r="WTL79" s="791"/>
      <c r="WTM79" s="740"/>
      <c r="WTN79" s="790"/>
      <c r="WTO79" s="791"/>
      <c r="WTP79" s="791"/>
      <c r="WTQ79" s="791"/>
      <c r="WTR79" s="791"/>
      <c r="WTS79" s="791"/>
      <c r="WTT79" s="740"/>
      <c r="WTU79" s="790"/>
      <c r="WTV79" s="791"/>
      <c r="WTW79" s="791"/>
      <c r="WTX79" s="791"/>
      <c r="WTY79" s="791"/>
      <c r="WTZ79" s="791"/>
      <c r="WUA79" s="740"/>
      <c r="WUB79" s="790"/>
      <c r="WUC79" s="791"/>
      <c r="WUD79" s="791"/>
      <c r="WUE79" s="791"/>
      <c r="WUF79" s="791"/>
      <c r="WUG79" s="791"/>
      <c r="WUH79" s="740"/>
      <c r="WUI79" s="790"/>
      <c r="WUJ79" s="791"/>
      <c r="WUK79" s="791"/>
      <c r="WUL79" s="791"/>
      <c r="WUM79" s="791"/>
      <c r="WUN79" s="791"/>
      <c r="WUO79" s="740"/>
      <c r="WUP79" s="790"/>
      <c r="WUQ79" s="791"/>
      <c r="WUR79" s="791"/>
      <c r="WUS79" s="791"/>
      <c r="WUT79" s="791"/>
      <c r="WUU79" s="791"/>
      <c r="WUV79" s="740"/>
      <c r="WUW79" s="790"/>
      <c r="WUX79" s="791"/>
      <c r="WUY79" s="791"/>
      <c r="WUZ79" s="791"/>
      <c r="WVA79" s="791"/>
      <c r="WVB79" s="791"/>
      <c r="WVC79" s="740"/>
      <c r="WVD79" s="790"/>
      <c r="WVE79" s="791"/>
      <c r="WVF79" s="791"/>
      <c r="WVG79" s="791"/>
      <c r="WVH79" s="791"/>
      <c r="WVI79" s="791"/>
      <c r="WVJ79" s="740"/>
      <c r="WVK79" s="790"/>
      <c r="WVL79" s="791"/>
      <c r="WVM79" s="791"/>
      <c r="WVN79" s="791"/>
      <c r="WVO79" s="791"/>
      <c r="WVP79" s="791"/>
      <c r="WVQ79" s="740"/>
      <c r="WVR79" s="790"/>
      <c r="WVS79" s="791"/>
      <c r="WVT79" s="791"/>
      <c r="WVU79" s="791"/>
      <c r="WVV79" s="791"/>
      <c r="WVW79" s="791"/>
      <c r="WVX79" s="740"/>
      <c r="WVY79" s="790"/>
      <c r="WVZ79" s="791"/>
      <c r="WWA79" s="791"/>
      <c r="WWB79" s="791"/>
      <c r="WWC79" s="791"/>
      <c r="WWD79" s="791"/>
      <c r="WWE79" s="740"/>
      <c r="WWF79" s="790"/>
      <c r="WWG79" s="791"/>
      <c r="WWH79" s="791"/>
      <c r="WWI79" s="791"/>
      <c r="WWJ79" s="791"/>
      <c r="WWK79" s="791"/>
      <c r="WWL79" s="740"/>
      <c r="WWM79" s="790"/>
      <c r="WWN79" s="791"/>
      <c r="WWO79" s="791"/>
      <c r="WWP79" s="791"/>
      <c r="WWQ79" s="791"/>
      <c r="WWR79" s="791"/>
      <c r="WWS79" s="740"/>
      <c r="WWT79" s="790"/>
      <c r="WWU79" s="791"/>
      <c r="WWV79" s="791"/>
      <c r="WWW79" s="791"/>
      <c r="WWX79" s="791"/>
      <c r="WWY79" s="791"/>
      <c r="WWZ79" s="740"/>
      <c r="WXA79" s="790"/>
      <c r="WXB79" s="791"/>
      <c r="WXC79" s="791"/>
      <c r="WXD79" s="791"/>
      <c r="WXE79" s="791"/>
      <c r="WXF79" s="791"/>
      <c r="WXG79" s="740"/>
      <c r="WXH79" s="790"/>
      <c r="WXI79" s="791"/>
      <c r="WXJ79" s="791"/>
      <c r="WXK79" s="791"/>
      <c r="WXL79" s="791"/>
      <c r="WXM79" s="791"/>
      <c r="WXN79" s="740"/>
      <c r="WXO79" s="790"/>
      <c r="WXP79" s="791"/>
      <c r="WXQ79" s="791"/>
      <c r="WXR79" s="791"/>
      <c r="WXS79" s="791"/>
      <c r="WXT79" s="791"/>
      <c r="WXU79" s="740"/>
      <c r="WXV79" s="790"/>
      <c r="WXW79" s="791"/>
      <c r="WXX79" s="791"/>
      <c r="WXY79" s="791"/>
      <c r="WXZ79" s="791"/>
      <c r="WYA79" s="791"/>
      <c r="WYB79" s="740"/>
      <c r="WYC79" s="790"/>
      <c r="WYD79" s="791"/>
      <c r="WYE79" s="791"/>
      <c r="WYF79" s="791"/>
      <c r="WYG79" s="791"/>
      <c r="WYH79" s="791"/>
      <c r="WYI79" s="740"/>
      <c r="WYJ79" s="790"/>
      <c r="WYK79" s="791"/>
      <c r="WYL79" s="791"/>
      <c r="WYM79" s="791"/>
      <c r="WYN79" s="791"/>
      <c r="WYO79" s="791"/>
      <c r="WYP79" s="740"/>
      <c r="WYQ79" s="790"/>
      <c r="WYR79" s="791"/>
      <c r="WYS79" s="791"/>
      <c r="WYT79" s="791"/>
      <c r="WYU79" s="791"/>
      <c r="WYV79" s="791"/>
      <c r="WYW79" s="740"/>
      <c r="WYX79" s="790"/>
      <c r="WYY79" s="791"/>
      <c r="WYZ79" s="791"/>
      <c r="WZA79" s="791"/>
      <c r="WZB79" s="791"/>
      <c r="WZC79" s="791"/>
      <c r="WZD79" s="740"/>
      <c r="WZE79" s="790"/>
      <c r="WZF79" s="791"/>
      <c r="WZG79" s="791"/>
      <c r="WZH79" s="791"/>
      <c r="WZI79" s="791"/>
      <c r="WZJ79" s="791"/>
      <c r="WZK79" s="740"/>
      <c r="WZL79" s="790"/>
      <c r="WZM79" s="791"/>
      <c r="WZN79" s="791"/>
      <c r="WZO79" s="791"/>
      <c r="WZP79" s="791"/>
      <c r="WZQ79" s="791"/>
      <c r="WZR79" s="740"/>
      <c r="WZS79" s="790"/>
      <c r="WZT79" s="791"/>
      <c r="WZU79" s="791"/>
      <c r="WZV79" s="791"/>
      <c r="WZW79" s="791"/>
      <c r="WZX79" s="791"/>
      <c r="WZY79" s="740"/>
      <c r="WZZ79" s="790"/>
      <c r="XAA79" s="791"/>
      <c r="XAB79" s="791"/>
      <c r="XAC79" s="791"/>
      <c r="XAD79" s="791"/>
      <c r="XAE79" s="791"/>
      <c r="XAF79" s="740"/>
      <c r="XAG79" s="790"/>
      <c r="XAH79" s="791"/>
      <c r="XAI79" s="791"/>
      <c r="XAJ79" s="791"/>
      <c r="XAK79" s="791"/>
      <c r="XAL79" s="791"/>
      <c r="XAM79" s="740"/>
      <c r="XAN79" s="790"/>
      <c r="XAO79" s="791"/>
      <c r="XAP79" s="791"/>
      <c r="XAQ79" s="791"/>
      <c r="XAR79" s="791"/>
      <c r="XAS79" s="791"/>
      <c r="XAT79" s="740"/>
      <c r="XAU79" s="790"/>
      <c r="XAV79" s="791"/>
      <c r="XAW79" s="791"/>
      <c r="XAX79" s="791"/>
      <c r="XAY79" s="791"/>
      <c r="XAZ79" s="791"/>
      <c r="XBA79" s="740"/>
      <c r="XBB79" s="790"/>
      <c r="XBC79" s="791"/>
      <c r="XBD79" s="791"/>
      <c r="XBE79" s="791"/>
      <c r="XBF79" s="791"/>
      <c r="XBG79" s="791"/>
      <c r="XBH79" s="740"/>
      <c r="XBI79" s="790"/>
      <c r="XBJ79" s="791"/>
      <c r="XBK79" s="791"/>
      <c r="XBL79" s="791"/>
      <c r="XBM79" s="791"/>
      <c r="XBN79" s="791"/>
      <c r="XBO79" s="740"/>
      <c r="XBP79" s="790"/>
      <c r="XBQ79" s="791"/>
      <c r="XBR79" s="791"/>
      <c r="XBS79" s="791"/>
      <c r="XBT79" s="791"/>
      <c r="XBU79" s="791"/>
      <c r="XBV79" s="740"/>
      <c r="XBW79" s="790"/>
      <c r="XBX79" s="791"/>
      <c r="XBY79" s="791"/>
      <c r="XBZ79" s="791"/>
      <c r="XCA79" s="791"/>
      <c r="XCB79" s="791"/>
      <c r="XCC79" s="740"/>
      <c r="XCD79" s="790"/>
      <c r="XCE79" s="791"/>
      <c r="XCF79" s="791"/>
      <c r="XCG79" s="791"/>
      <c r="XCH79" s="791"/>
      <c r="XCI79" s="791"/>
      <c r="XCJ79" s="740"/>
      <c r="XCK79" s="790"/>
      <c r="XCL79" s="791"/>
      <c r="XCM79" s="791"/>
      <c r="XCN79" s="791"/>
      <c r="XCO79" s="791"/>
      <c r="XCP79" s="791"/>
      <c r="XCQ79" s="740"/>
      <c r="XCR79" s="790"/>
      <c r="XCS79" s="791"/>
      <c r="XCT79" s="791"/>
      <c r="XCU79" s="791"/>
      <c r="XCV79" s="791"/>
      <c r="XCW79" s="791"/>
      <c r="XCX79" s="740"/>
      <c r="XCY79" s="790"/>
      <c r="XCZ79" s="791"/>
      <c r="XDA79" s="791"/>
      <c r="XDB79" s="791"/>
      <c r="XDC79" s="791"/>
      <c r="XDD79" s="791"/>
      <c r="XDE79" s="740"/>
      <c r="XDF79" s="790"/>
      <c r="XDG79" s="791"/>
      <c r="XDH79" s="791"/>
      <c r="XDI79" s="791"/>
      <c r="XDJ79" s="791"/>
      <c r="XDK79" s="791"/>
      <c r="XDL79" s="740"/>
      <c r="XDM79" s="790"/>
      <c r="XDN79" s="791"/>
      <c r="XDO79" s="791"/>
      <c r="XDP79" s="791"/>
      <c r="XDQ79" s="791"/>
      <c r="XDR79" s="791"/>
      <c r="XDS79" s="740"/>
      <c r="XDT79" s="790"/>
      <c r="XDU79" s="791"/>
      <c r="XDV79" s="791"/>
      <c r="XDW79" s="791"/>
      <c r="XDX79" s="791"/>
      <c r="XDY79" s="791"/>
      <c r="XDZ79" s="740"/>
      <c r="XEA79" s="790"/>
      <c r="XEB79" s="791"/>
      <c r="XEC79" s="791"/>
      <c r="XED79" s="791"/>
      <c r="XEE79" s="791"/>
      <c r="XEF79" s="791"/>
      <c r="XEG79" s="740"/>
      <c r="XEH79" s="790"/>
      <c r="XEI79" s="791"/>
      <c r="XEJ79" s="791"/>
      <c r="XEK79" s="791"/>
      <c r="XEL79" s="791"/>
      <c r="XEM79" s="791"/>
      <c r="XEN79" s="740"/>
      <c r="XEO79" s="790"/>
      <c r="XEP79" s="791"/>
      <c r="XEQ79" s="791"/>
      <c r="XER79" s="791"/>
      <c r="XES79" s="791"/>
      <c r="XET79" s="791"/>
      <c r="XEU79" s="740"/>
      <c r="XEV79" s="790"/>
      <c r="XEW79" s="790"/>
      <c r="XEX79" s="790"/>
    </row>
    <row r="80" spans="1:16378" ht="158.1" customHeight="1">
      <c r="A80" s="734" t="str">
        <f>+'Categoria de Costos'!B752</f>
        <v>c. LEC Desarrollo Productivo (Capital de trabajo para procesos de comercialización y transformación)</v>
      </c>
      <c r="B80" s="786" t="s">
        <v>1933</v>
      </c>
      <c r="C80" s="787"/>
      <c r="D80" s="787"/>
      <c r="E80" s="787"/>
      <c r="F80" s="787"/>
      <c r="G80" s="787"/>
      <c r="I80" s="717"/>
      <c r="J80" s="788"/>
      <c r="K80" s="789"/>
      <c r="L80" s="789"/>
      <c r="M80" s="789"/>
      <c r="N80" s="789"/>
      <c r="O80" s="789"/>
      <c r="P80" s="717"/>
      <c r="Q80" s="788"/>
      <c r="R80" s="789"/>
      <c r="S80" s="789"/>
      <c r="T80" s="789"/>
      <c r="U80" s="789"/>
      <c r="V80" s="789"/>
      <c r="W80" s="717"/>
      <c r="X80" s="788"/>
      <c r="Y80" s="789"/>
      <c r="Z80" s="789"/>
      <c r="AA80" s="789"/>
      <c r="AB80" s="789"/>
      <c r="AC80" s="789"/>
      <c r="AD80" s="717"/>
      <c r="AE80" s="788"/>
      <c r="AF80" s="789"/>
      <c r="AG80" s="789"/>
      <c r="AH80" s="789"/>
      <c r="AI80" s="789"/>
      <c r="AJ80" s="789"/>
      <c r="AK80" s="717"/>
      <c r="AL80" s="788"/>
      <c r="AM80" s="789"/>
      <c r="AN80" s="789"/>
      <c r="AO80" s="789"/>
      <c r="AP80" s="789"/>
      <c r="AQ80" s="789"/>
      <c r="AR80" s="717"/>
      <c r="AS80" s="788"/>
      <c r="AT80" s="789"/>
      <c r="AU80" s="789"/>
      <c r="AV80" s="789"/>
      <c r="AW80" s="789"/>
      <c r="AX80" s="789"/>
      <c r="AY80" s="739"/>
      <c r="AZ80" s="790"/>
      <c r="BA80" s="791"/>
      <c r="BB80" s="791"/>
      <c r="BC80" s="791"/>
      <c r="BD80" s="791"/>
      <c r="BE80" s="791"/>
      <c r="BF80" s="740"/>
      <c r="BG80" s="790"/>
      <c r="BH80" s="791"/>
      <c r="BI80" s="791"/>
      <c r="BJ80" s="791"/>
      <c r="BK80" s="791"/>
      <c r="BL80" s="791"/>
      <c r="BM80" s="740"/>
      <c r="BN80" s="790"/>
      <c r="BO80" s="791"/>
      <c r="BP80" s="791"/>
      <c r="BQ80" s="791"/>
      <c r="BR80" s="791"/>
      <c r="BS80" s="791"/>
      <c r="BT80" s="740"/>
      <c r="BU80" s="790"/>
      <c r="BV80" s="791"/>
      <c r="BW80" s="791"/>
      <c r="BX80" s="791"/>
      <c r="BY80" s="791"/>
      <c r="BZ80" s="791"/>
      <c r="CA80" s="740"/>
      <c r="CB80" s="790"/>
      <c r="CC80" s="791"/>
      <c r="CD80" s="791"/>
      <c r="CE80" s="791"/>
      <c r="CF80" s="791"/>
      <c r="CG80" s="791"/>
      <c r="CH80" s="740"/>
      <c r="CI80" s="790"/>
      <c r="CJ80" s="791"/>
      <c r="CK80" s="791"/>
      <c r="CL80" s="791"/>
      <c r="CM80" s="791"/>
      <c r="CN80" s="791"/>
      <c r="CO80" s="740"/>
      <c r="CP80" s="790"/>
      <c r="CQ80" s="791"/>
      <c r="CR80" s="791"/>
      <c r="CS80" s="791"/>
      <c r="CT80" s="791"/>
      <c r="CU80" s="791"/>
      <c r="CV80" s="740"/>
      <c r="CW80" s="790"/>
      <c r="CX80" s="791"/>
      <c r="CY80" s="791"/>
      <c r="CZ80" s="791"/>
      <c r="DA80" s="791"/>
      <c r="DB80" s="791"/>
      <c r="DC80" s="740"/>
      <c r="DD80" s="790"/>
      <c r="DE80" s="791"/>
      <c r="DF80" s="791"/>
      <c r="DG80" s="791"/>
      <c r="DH80" s="791"/>
      <c r="DI80" s="791"/>
      <c r="DJ80" s="740"/>
      <c r="DK80" s="790"/>
      <c r="DL80" s="791"/>
      <c r="DM80" s="791"/>
      <c r="DN80" s="791"/>
      <c r="DO80" s="791"/>
      <c r="DP80" s="791"/>
      <c r="DQ80" s="740"/>
      <c r="DR80" s="790"/>
      <c r="DS80" s="791"/>
      <c r="DT80" s="791"/>
      <c r="DU80" s="791"/>
      <c r="DV80" s="791"/>
      <c r="DW80" s="791"/>
      <c r="DX80" s="740"/>
      <c r="DY80" s="790"/>
      <c r="DZ80" s="791"/>
      <c r="EA80" s="791"/>
      <c r="EB80" s="791"/>
      <c r="EC80" s="791"/>
      <c r="ED80" s="791"/>
      <c r="EE80" s="740"/>
      <c r="EF80" s="790"/>
      <c r="EG80" s="791"/>
      <c r="EH80" s="791"/>
      <c r="EI80" s="791"/>
      <c r="EJ80" s="791"/>
      <c r="EK80" s="791"/>
      <c r="EL80" s="740"/>
      <c r="EM80" s="790"/>
      <c r="EN80" s="791"/>
      <c r="EO80" s="791"/>
      <c r="EP80" s="791"/>
      <c r="EQ80" s="791"/>
      <c r="ER80" s="791"/>
      <c r="ES80" s="740"/>
      <c r="ET80" s="790"/>
      <c r="EU80" s="791"/>
      <c r="EV80" s="791"/>
      <c r="EW80" s="791"/>
      <c r="EX80" s="791"/>
      <c r="EY80" s="791"/>
      <c r="EZ80" s="740"/>
      <c r="FA80" s="790"/>
      <c r="FB80" s="791"/>
      <c r="FC80" s="791"/>
      <c r="FD80" s="791"/>
      <c r="FE80" s="791"/>
      <c r="FF80" s="791"/>
      <c r="FG80" s="740"/>
      <c r="FH80" s="790"/>
      <c r="FI80" s="791"/>
      <c r="FJ80" s="791"/>
      <c r="FK80" s="791"/>
      <c r="FL80" s="791"/>
      <c r="FM80" s="791"/>
      <c r="FN80" s="740"/>
      <c r="FO80" s="790"/>
      <c r="FP80" s="791"/>
      <c r="FQ80" s="791"/>
      <c r="FR80" s="791"/>
      <c r="FS80" s="791"/>
      <c r="FT80" s="791"/>
      <c r="FU80" s="740"/>
      <c r="FV80" s="790"/>
      <c r="FW80" s="791"/>
      <c r="FX80" s="791"/>
      <c r="FY80" s="791"/>
      <c r="FZ80" s="791"/>
      <c r="GA80" s="791"/>
      <c r="GB80" s="740"/>
      <c r="GC80" s="790"/>
      <c r="GD80" s="791"/>
      <c r="GE80" s="791"/>
      <c r="GF80" s="791"/>
      <c r="GG80" s="791"/>
      <c r="GH80" s="791"/>
      <c r="GI80" s="740"/>
      <c r="GJ80" s="790"/>
      <c r="GK80" s="791"/>
      <c r="GL80" s="791"/>
      <c r="GM80" s="791"/>
      <c r="GN80" s="791"/>
      <c r="GO80" s="791"/>
      <c r="GP80" s="740"/>
      <c r="GQ80" s="790"/>
      <c r="GR80" s="791"/>
      <c r="GS80" s="791"/>
      <c r="GT80" s="791"/>
      <c r="GU80" s="791"/>
      <c r="GV80" s="791"/>
      <c r="GW80" s="740"/>
      <c r="GX80" s="790"/>
      <c r="GY80" s="791"/>
      <c r="GZ80" s="791"/>
      <c r="HA80" s="791"/>
      <c r="HB80" s="791"/>
      <c r="HC80" s="791"/>
      <c r="HD80" s="740"/>
      <c r="HE80" s="790"/>
      <c r="HF80" s="791"/>
      <c r="HG80" s="791"/>
      <c r="HH80" s="791"/>
      <c r="HI80" s="791"/>
      <c r="HJ80" s="791"/>
      <c r="HK80" s="740"/>
      <c r="HL80" s="790"/>
      <c r="HM80" s="791"/>
      <c r="HN80" s="791"/>
      <c r="HO80" s="791"/>
      <c r="HP80" s="791"/>
      <c r="HQ80" s="791"/>
      <c r="HR80" s="740"/>
      <c r="HS80" s="790"/>
      <c r="HT80" s="791"/>
      <c r="HU80" s="791"/>
      <c r="HV80" s="791"/>
      <c r="HW80" s="791"/>
      <c r="HX80" s="791"/>
      <c r="HY80" s="740"/>
      <c r="HZ80" s="790"/>
      <c r="IA80" s="791"/>
      <c r="IB80" s="791"/>
      <c r="IC80" s="791"/>
      <c r="ID80" s="791"/>
      <c r="IE80" s="791"/>
      <c r="IF80" s="740"/>
      <c r="IG80" s="790"/>
      <c r="IH80" s="791"/>
      <c r="II80" s="791"/>
      <c r="IJ80" s="791"/>
      <c r="IK80" s="791"/>
      <c r="IL80" s="791"/>
      <c r="IM80" s="740"/>
      <c r="IN80" s="790"/>
      <c r="IO80" s="791"/>
      <c r="IP80" s="791"/>
      <c r="IQ80" s="791"/>
      <c r="IR80" s="791"/>
      <c r="IS80" s="791"/>
      <c r="IT80" s="740"/>
      <c r="IU80" s="790"/>
      <c r="IV80" s="791"/>
      <c r="IW80" s="791"/>
      <c r="IX80" s="791"/>
      <c r="IY80" s="791"/>
      <c r="IZ80" s="791"/>
      <c r="JA80" s="740"/>
      <c r="JB80" s="790"/>
      <c r="JC80" s="791"/>
      <c r="JD80" s="791"/>
      <c r="JE80" s="791"/>
      <c r="JF80" s="791"/>
      <c r="JG80" s="791"/>
      <c r="JH80" s="740"/>
      <c r="JI80" s="790"/>
      <c r="JJ80" s="791"/>
      <c r="JK80" s="791"/>
      <c r="JL80" s="791"/>
      <c r="JM80" s="791"/>
      <c r="JN80" s="791"/>
      <c r="JO80" s="740"/>
      <c r="JP80" s="790"/>
      <c r="JQ80" s="791"/>
      <c r="JR80" s="791"/>
      <c r="JS80" s="791"/>
      <c r="JT80" s="791"/>
      <c r="JU80" s="791"/>
      <c r="JV80" s="740"/>
      <c r="JW80" s="790"/>
      <c r="JX80" s="791"/>
      <c r="JY80" s="791"/>
      <c r="JZ80" s="791"/>
      <c r="KA80" s="791"/>
      <c r="KB80" s="791"/>
      <c r="KC80" s="740"/>
      <c r="KD80" s="790"/>
      <c r="KE80" s="791"/>
      <c r="KF80" s="791"/>
      <c r="KG80" s="791"/>
      <c r="KH80" s="791"/>
      <c r="KI80" s="791"/>
      <c r="KJ80" s="740"/>
      <c r="KK80" s="790"/>
      <c r="KL80" s="791"/>
      <c r="KM80" s="791"/>
      <c r="KN80" s="791"/>
      <c r="KO80" s="791"/>
      <c r="KP80" s="791"/>
      <c r="KQ80" s="740"/>
      <c r="KR80" s="790"/>
      <c r="KS80" s="791"/>
      <c r="KT80" s="791"/>
      <c r="KU80" s="791"/>
      <c r="KV80" s="791"/>
      <c r="KW80" s="791"/>
      <c r="KX80" s="740"/>
      <c r="KY80" s="790"/>
      <c r="KZ80" s="791"/>
      <c r="LA80" s="791"/>
      <c r="LB80" s="791"/>
      <c r="LC80" s="791"/>
      <c r="LD80" s="791"/>
      <c r="LE80" s="740"/>
      <c r="LF80" s="790"/>
      <c r="LG80" s="791"/>
      <c r="LH80" s="791"/>
      <c r="LI80" s="791"/>
      <c r="LJ80" s="791"/>
      <c r="LK80" s="791"/>
      <c r="LL80" s="740"/>
      <c r="LM80" s="790"/>
      <c r="LN80" s="791"/>
      <c r="LO80" s="791"/>
      <c r="LP80" s="791"/>
      <c r="LQ80" s="791"/>
      <c r="LR80" s="791"/>
      <c r="LS80" s="740"/>
      <c r="LT80" s="790"/>
      <c r="LU80" s="791"/>
      <c r="LV80" s="791"/>
      <c r="LW80" s="791"/>
      <c r="LX80" s="791"/>
      <c r="LY80" s="791"/>
      <c r="LZ80" s="740"/>
      <c r="MA80" s="790"/>
      <c r="MB80" s="791"/>
      <c r="MC80" s="791"/>
      <c r="MD80" s="791"/>
      <c r="ME80" s="791"/>
      <c r="MF80" s="791"/>
      <c r="MG80" s="740"/>
      <c r="MH80" s="790"/>
      <c r="MI80" s="791"/>
      <c r="MJ80" s="791"/>
      <c r="MK80" s="791"/>
      <c r="ML80" s="791"/>
      <c r="MM80" s="791"/>
      <c r="MN80" s="740"/>
      <c r="MO80" s="790"/>
      <c r="MP80" s="791"/>
      <c r="MQ80" s="791"/>
      <c r="MR80" s="791"/>
      <c r="MS80" s="791"/>
      <c r="MT80" s="791"/>
      <c r="MU80" s="740"/>
      <c r="MV80" s="790"/>
      <c r="MW80" s="791"/>
      <c r="MX80" s="791"/>
      <c r="MY80" s="791"/>
      <c r="MZ80" s="791"/>
      <c r="NA80" s="791"/>
      <c r="NB80" s="740"/>
      <c r="NC80" s="790"/>
      <c r="ND80" s="791"/>
      <c r="NE80" s="791"/>
      <c r="NF80" s="791"/>
      <c r="NG80" s="791"/>
      <c r="NH80" s="791"/>
      <c r="NI80" s="740"/>
      <c r="NJ80" s="790"/>
      <c r="NK80" s="791"/>
      <c r="NL80" s="791"/>
      <c r="NM80" s="791"/>
      <c r="NN80" s="791"/>
      <c r="NO80" s="791"/>
      <c r="NP80" s="740"/>
      <c r="NQ80" s="790"/>
      <c r="NR80" s="791"/>
      <c r="NS80" s="791"/>
      <c r="NT80" s="791"/>
      <c r="NU80" s="791"/>
      <c r="NV80" s="791"/>
      <c r="NW80" s="740"/>
      <c r="NX80" s="790"/>
      <c r="NY80" s="791"/>
      <c r="NZ80" s="791"/>
      <c r="OA80" s="791"/>
      <c r="OB80" s="791"/>
      <c r="OC80" s="791"/>
      <c r="OD80" s="740"/>
      <c r="OE80" s="790"/>
      <c r="OF80" s="791"/>
      <c r="OG80" s="791"/>
      <c r="OH80" s="791"/>
      <c r="OI80" s="791"/>
      <c r="OJ80" s="791"/>
      <c r="OK80" s="740"/>
      <c r="OL80" s="790"/>
      <c r="OM80" s="791"/>
      <c r="ON80" s="791"/>
      <c r="OO80" s="791"/>
      <c r="OP80" s="791"/>
      <c r="OQ80" s="791"/>
      <c r="OR80" s="740"/>
      <c r="OS80" s="790"/>
      <c r="OT80" s="791"/>
      <c r="OU80" s="791"/>
      <c r="OV80" s="791"/>
      <c r="OW80" s="791"/>
      <c r="OX80" s="791"/>
      <c r="OY80" s="740"/>
      <c r="OZ80" s="790"/>
      <c r="PA80" s="791"/>
      <c r="PB80" s="791"/>
      <c r="PC80" s="791"/>
      <c r="PD80" s="791"/>
      <c r="PE80" s="791"/>
      <c r="PF80" s="740"/>
      <c r="PG80" s="790"/>
      <c r="PH80" s="791"/>
      <c r="PI80" s="791"/>
      <c r="PJ80" s="791"/>
      <c r="PK80" s="791"/>
      <c r="PL80" s="791"/>
      <c r="PM80" s="740"/>
      <c r="PN80" s="790"/>
      <c r="PO80" s="791"/>
      <c r="PP80" s="791"/>
      <c r="PQ80" s="791"/>
      <c r="PR80" s="791"/>
      <c r="PS80" s="791"/>
      <c r="PT80" s="740"/>
      <c r="PU80" s="790"/>
      <c r="PV80" s="791"/>
      <c r="PW80" s="791"/>
      <c r="PX80" s="791"/>
      <c r="PY80" s="791"/>
      <c r="PZ80" s="791"/>
      <c r="QA80" s="740"/>
      <c r="QB80" s="790"/>
      <c r="QC80" s="791"/>
      <c r="QD80" s="791"/>
      <c r="QE80" s="791"/>
      <c r="QF80" s="791"/>
      <c r="QG80" s="791"/>
      <c r="QH80" s="740"/>
      <c r="QI80" s="790"/>
      <c r="QJ80" s="791"/>
      <c r="QK80" s="791"/>
      <c r="QL80" s="791"/>
      <c r="QM80" s="791"/>
      <c r="QN80" s="791"/>
      <c r="QO80" s="740"/>
      <c r="QP80" s="790"/>
      <c r="QQ80" s="791"/>
      <c r="QR80" s="791"/>
      <c r="QS80" s="791"/>
      <c r="QT80" s="791"/>
      <c r="QU80" s="791"/>
      <c r="QV80" s="740"/>
      <c r="QW80" s="790"/>
      <c r="QX80" s="791"/>
      <c r="QY80" s="791"/>
      <c r="QZ80" s="791"/>
      <c r="RA80" s="791"/>
      <c r="RB80" s="791"/>
      <c r="RC80" s="740"/>
      <c r="RD80" s="790"/>
      <c r="RE80" s="791"/>
      <c r="RF80" s="791"/>
      <c r="RG80" s="791"/>
      <c r="RH80" s="791"/>
      <c r="RI80" s="791"/>
      <c r="RJ80" s="740"/>
      <c r="RK80" s="790"/>
      <c r="RL80" s="791"/>
      <c r="RM80" s="791"/>
      <c r="RN80" s="791"/>
      <c r="RO80" s="791"/>
      <c r="RP80" s="791"/>
      <c r="RQ80" s="740"/>
      <c r="RR80" s="790"/>
      <c r="RS80" s="791"/>
      <c r="RT80" s="791"/>
      <c r="RU80" s="791"/>
      <c r="RV80" s="791"/>
      <c r="RW80" s="791"/>
      <c r="RX80" s="740"/>
      <c r="RY80" s="790"/>
      <c r="RZ80" s="791"/>
      <c r="SA80" s="791"/>
      <c r="SB80" s="791"/>
      <c r="SC80" s="791"/>
      <c r="SD80" s="791"/>
      <c r="SE80" s="740"/>
      <c r="SF80" s="790"/>
      <c r="SG80" s="791"/>
      <c r="SH80" s="791"/>
      <c r="SI80" s="791"/>
      <c r="SJ80" s="791"/>
      <c r="SK80" s="791"/>
      <c r="SL80" s="740"/>
      <c r="SM80" s="790"/>
      <c r="SN80" s="791"/>
      <c r="SO80" s="791"/>
      <c r="SP80" s="791"/>
      <c r="SQ80" s="791"/>
      <c r="SR80" s="791"/>
      <c r="SS80" s="740"/>
      <c r="ST80" s="790"/>
      <c r="SU80" s="791"/>
      <c r="SV80" s="791"/>
      <c r="SW80" s="791"/>
      <c r="SX80" s="791"/>
      <c r="SY80" s="791"/>
      <c r="SZ80" s="740"/>
      <c r="TA80" s="790"/>
      <c r="TB80" s="791"/>
      <c r="TC80" s="791"/>
      <c r="TD80" s="791"/>
      <c r="TE80" s="791"/>
      <c r="TF80" s="791"/>
      <c r="TG80" s="740"/>
      <c r="TH80" s="790"/>
      <c r="TI80" s="791"/>
      <c r="TJ80" s="791"/>
      <c r="TK80" s="791"/>
      <c r="TL80" s="791"/>
      <c r="TM80" s="791"/>
      <c r="TN80" s="740"/>
      <c r="TO80" s="790"/>
      <c r="TP80" s="791"/>
      <c r="TQ80" s="791"/>
      <c r="TR80" s="791"/>
      <c r="TS80" s="791"/>
      <c r="TT80" s="791"/>
      <c r="TU80" s="740"/>
      <c r="TV80" s="790"/>
      <c r="TW80" s="791"/>
      <c r="TX80" s="791"/>
      <c r="TY80" s="791"/>
      <c r="TZ80" s="791"/>
      <c r="UA80" s="791"/>
      <c r="UB80" s="740"/>
      <c r="UC80" s="790"/>
      <c r="UD80" s="791"/>
      <c r="UE80" s="791"/>
      <c r="UF80" s="791"/>
      <c r="UG80" s="791"/>
      <c r="UH80" s="791"/>
      <c r="UI80" s="740"/>
      <c r="UJ80" s="790"/>
      <c r="UK80" s="791"/>
      <c r="UL80" s="791"/>
      <c r="UM80" s="791"/>
      <c r="UN80" s="791"/>
      <c r="UO80" s="791"/>
      <c r="UP80" s="740"/>
      <c r="UQ80" s="790"/>
      <c r="UR80" s="791"/>
      <c r="US80" s="791"/>
      <c r="UT80" s="791"/>
      <c r="UU80" s="791"/>
      <c r="UV80" s="791"/>
      <c r="UW80" s="740"/>
      <c r="UX80" s="790"/>
      <c r="UY80" s="791"/>
      <c r="UZ80" s="791"/>
      <c r="VA80" s="791"/>
      <c r="VB80" s="791"/>
      <c r="VC80" s="791"/>
      <c r="VD80" s="740"/>
      <c r="VE80" s="790"/>
      <c r="VF80" s="791"/>
      <c r="VG80" s="791"/>
      <c r="VH80" s="791"/>
      <c r="VI80" s="791"/>
      <c r="VJ80" s="791"/>
      <c r="VK80" s="740"/>
      <c r="VL80" s="790"/>
      <c r="VM80" s="791"/>
      <c r="VN80" s="791"/>
      <c r="VO80" s="791"/>
      <c r="VP80" s="791"/>
      <c r="VQ80" s="791"/>
      <c r="VR80" s="740"/>
      <c r="VS80" s="790"/>
      <c r="VT80" s="791"/>
      <c r="VU80" s="791"/>
      <c r="VV80" s="791"/>
      <c r="VW80" s="791"/>
      <c r="VX80" s="791"/>
      <c r="VY80" s="740"/>
      <c r="VZ80" s="790"/>
      <c r="WA80" s="791"/>
      <c r="WB80" s="791"/>
      <c r="WC80" s="791"/>
      <c r="WD80" s="791"/>
      <c r="WE80" s="791"/>
      <c r="WF80" s="740"/>
      <c r="WG80" s="790"/>
      <c r="WH80" s="791"/>
      <c r="WI80" s="791"/>
      <c r="WJ80" s="791"/>
      <c r="WK80" s="791"/>
      <c r="WL80" s="791"/>
      <c r="WM80" s="740"/>
      <c r="WN80" s="790"/>
      <c r="WO80" s="791"/>
      <c r="WP80" s="791"/>
      <c r="WQ80" s="791"/>
      <c r="WR80" s="791"/>
      <c r="WS80" s="791"/>
      <c r="WT80" s="740"/>
      <c r="WU80" s="790"/>
      <c r="WV80" s="791"/>
      <c r="WW80" s="791"/>
      <c r="WX80" s="791"/>
      <c r="WY80" s="791"/>
      <c r="WZ80" s="791"/>
      <c r="XA80" s="740"/>
      <c r="XB80" s="790"/>
      <c r="XC80" s="791"/>
      <c r="XD80" s="791"/>
      <c r="XE80" s="791"/>
      <c r="XF80" s="791"/>
      <c r="XG80" s="791"/>
      <c r="XH80" s="740"/>
      <c r="XI80" s="790"/>
      <c r="XJ80" s="791"/>
      <c r="XK80" s="791"/>
      <c r="XL80" s="791"/>
      <c r="XM80" s="791"/>
      <c r="XN80" s="791"/>
      <c r="XO80" s="740"/>
      <c r="XP80" s="790"/>
      <c r="XQ80" s="791"/>
      <c r="XR80" s="791"/>
      <c r="XS80" s="791"/>
      <c r="XT80" s="791"/>
      <c r="XU80" s="791"/>
      <c r="XV80" s="740"/>
      <c r="XW80" s="790"/>
      <c r="XX80" s="791"/>
      <c r="XY80" s="791"/>
      <c r="XZ80" s="791"/>
      <c r="YA80" s="791"/>
      <c r="YB80" s="791"/>
      <c r="YC80" s="740"/>
      <c r="YD80" s="790"/>
      <c r="YE80" s="791"/>
      <c r="YF80" s="791"/>
      <c r="YG80" s="791"/>
      <c r="YH80" s="791"/>
      <c r="YI80" s="791"/>
      <c r="YJ80" s="740"/>
      <c r="YK80" s="790"/>
      <c r="YL80" s="791"/>
      <c r="YM80" s="791"/>
      <c r="YN80" s="791"/>
      <c r="YO80" s="791"/>
      <c r="YP80" s="791"/>
      <c r="YQ80" s="740"/>
      <c r="YR80" s="790"/>
      <c r="YS80" s="791"/>
      <c r="YT80" s="791"/>
      <c r="YU80" s="791"/>
      <c r="YV80" s="791"/>
      <c r="YW80" s="791"/>
      <c r="YX80" s="740"/>
      <c r="YY80" s="790"/>
      <c r="YZ80" s="791"/>
      <c r="ZA80" s="791"/>
      <c r="ZB80" s="791"/>
      <c r="ZC80" s="791"/>
      <c r="ZD80" s="791"/>
      <c r="ZE80" s="740"/>
      <c r="ZF80" s="790"/>
      <c r="ZG80" s="791"/>
      <c r="ZH80" s="791"/>
      <c r="ZI80" s="791"/>
      <c r="ZJ80" s="791"/>
      <c r="ZK80" s="791"/>
      <c r="ZL80" s="740"/>
      <c r="ZM80" s="790"/>
      <c r="ZN80" s="791"/>
      <c r="ZO80" s="791"/>
      <c r="ZP80" s="791"/>
      <c r="ZQ80" s="791"/>
      <c r="ZR80" s="791"/>
      <c r="ZS80" s="740"/>
      <c r="ZT80" s="790"/>
      <c r="ZU80" s="791"/>
      <c r="ZV80" s="791"/>
      <c r="ZW80" s="791"/>
      <c r="ZX80" s="791"/>
      <c r="ZY80" s="791"/>
      <c r="ZZ80" s="740"/>
      <c r="AAA80" s="790"/>
      <c r="AAB80" s="791"/>
      <c r="AAC80" s="791"/>
      <c r="AAD80" s="791"/>
      <c r="AAE80" s="791"/>
      <c r="AAF80" s="791"/>
      <c r="AAG80" s="740"/>
      <c r="AAH80" s="790"/>
      <c r="AAI80" s="791"/>
      <c r="AAJ80" s="791"/>
      <c r="AAK80" s="791"/>
      <c r="AAL80" s="791"/>
      <c r="AAM80" s="791"/>
      <c r="AAN80" s="740"/>
      <c r="AAO80" s="790"/>
      <c r="AAP80" s="791"/>
      <c r="AAQ80" s="791"/>
      <c r="AAR80" s="791"/>
      <c r="AAS80" s="791"/>
      <c r="AAT80" s="791"/>
      <c r="AAU80" s="740"/>
      <c r="AAV80" s="790"/>
      <c r="AAW80" s="791"/>
      <c r="AAX80" s="791"/>
      <c r="AAY80" s="791"/>
      <c r="AAZ80" s="791"/>
      <c r="ABA80" s="791"/>
      <c r="ABB80" s="740"/>
      <c r="ABC80" s="790"/>
      <c r="ABD80" s="791"/>
      <c r="ABE80" s="791"/>
      <c r="ABF80" s="791"/>
      <c r="ABG80" s="791"/>
      <c r="ABH80" s="791"/>
      <c r="ABI80" s="740"/>
      <c r="ABJ80" s="790"/>
      <c r="ABK80" s="791"/>
      <c r="ABL80" s="791"/>
      <c r="ABM80" s="791"/>
      <c r="ABN80" s="791"/>
      <c r="ABO80" s="791"/>
      <c r="ABP80" s="740"/>
      <c r="ABQ80" s="790"/>
      <c r="ABR80" s="791"/>
      <c r="ABS80" s="791"/>
      <c r="ABT80" s="791"/>
      <c r="ABU80" s="791"/>
      <c r="ABV80" s="791"/>
      <c r="ABW80" s="740"/>
      <c r="ABX80" s="790"/>
      <c r="ABY80" s="791"/>
      <c r="ABZ80" s="791"/>
      <c r="ACA80" s="791"/>
      <c r="ACB80" s="791"/>
      <c r="ACC80" s="791"/>
      <c r="ACD80" s="740"/>
      <c r="ACE80" s="790"/>
      <c r="ACF80" s="791"/>
      <c r="ACG80" s="791"/>
      <c r="ACH80" s="791"/>
      <c r="ACI80" s="791"/>
      <c r="ACJ80" s="791"/>
      <c r="ACK80" s="740"/>
      <c r="ACL80" s="790"/>
      <c r="ACM80" s="791"/>
      <c r="ACN80" s="791"/>
      <c r="ACO80" s="791"/>
      <c r="ACP80" s="791"/>
      <c r="ACQ80" s="791"/>
      <c r="ACR80" s="740"/>
      <c r="ACS80" s="790"/>
      <c r="ACT80" s="791"/>
      <c r="ACU80" s="791"/>
      <c r="ACV80" s="791"/>
      <c r="ACW80" s="791"/>
      <c r="ACX80" s="791"/>
      <c r="ACY80" s="740"/>
      <c r="ACZ80" s="790"/>
      <c r="ADA80" s="791"/>
      <c r="ADB80" s="791"/>
      <c r="ADC80" s="791"/>
      <c r="ADD80" s="791"/>
      <c r="ADE80" s="791"/>
      <c r="ADF80" s="740"/>
      <c r="ADG80" s="790"/>
      <c r="ADH80" s="791"/>
      <c r="ADI80" s="791"/>
      <c r="ADJ80" s="791"/>
      <c r="ADK80" s="791"/>
      <c r="ADL80" s="791"/>
      <c r="ADM80" s="740"/>
      <c r="ADN80" s="790"/>
      <c r="ADO80" s="791"/>
      <c r="ADP80" s="791"/>
      <c r="ADQ80" s="791"/>
      <c r="ADR80" s="791"/>
      <c r="ADS80" s="791"/>
      <c r="ADT80" s="740"/>
      <c r="ADU80" s="790"/>
      <c r="ADV80" s="791"/>
      <c r="ADW80" s="791"/>
      <c r="ADX80" s="791"/>
      <c r="ADY80" s="791"/>
      <c r="ADZ80" s="791"/>
      <c r="AEA80" s="740"/>
      <c r="AEB80" s="790"/>
      <c r="AEC80" s="791"/>
      <c r="AED80" s="791"/>
      <c r="AEE80" s="791"/>
      <c r="AEF80" s="791"/>
      <c r="AEG80" s="791"/>
      <c r="AEH80" s="740"/>
      <c r="AEI80" s="790"/>
      <c r="AEJ80" s="791"/>
      <c r="AEK80" s="791"/>
      <c r="AEL80" s="791"/>
      <c r="AEM80" s="791"/>
      <c r="AEN80" s="791"/>
      <c r="AEO80" s="740"/>
      <c r="AEP80" s="790"/>
      <c r="AEQ80" s="791"/>
      <c r="AER80" s="791"/>
      <c r="AES80" s="791"/>
      <c r="AET80" s="791"/>
      <c r="AEU80" s="791"/>
      <c r="AEV80" s="740"/>
      <c r="AEW80" s="790"/>
      <c r="AEX80" s="791"/>
      <c r="AEY80" s="791"/>
      <c r="AEZ80" s="791"/>
      <c r="AFA80" s="791"/>
      <c r="AFB80" s="791"/>
      <c r="AFC80" s="740"/>
      <c r="AFD80" s="790"/>
      <c r="AFE80" s="791"/>
      <c r="AFF80" s="791"/>
      <c r="AFG80" s="791"/>
      <c r="AFH80" s="791"/>
      <c r="AFI80" s="791"/>
      <c r="AFJ80" s="740"/>
      <c r="AFK80" s="790"/>
      <c r="AFL80" s="791"/>
      <c r="AFM80" s="791"/>
      <c r="AFN80" s="791"/>
      <c r="AFO80" s="791"/>
      <c r="AFP80" s="791"/>
      <c r="AFQ80" s="740"/>
      <c r="AFR80" s="790"/>
      <c r="AFS80" s="791"/>
      <c r="AFT80" s="791"/>
      <c r="AFU80" s="791"/>
      <c r="AFV80" s="791"/>
      <c r="AFW80" s="791"/>
      <c r="AFX80" s="740"/>
      <c r="AFY80" s="790"/>
      <c r="AFZ80" s="791"/>
      <c r="AGA80" s="791"/>
      <c r="AGB80" s="791"/>
      <c r="AGC80" s="791"/>
      <c r="AGD80" s="791"/>
      <c r="AGE80" s="740"/>
      <c r="AGF80" s="790"/>
      <c r="AGG80" s="791"/>
      <c r="AGH80" s="791"/>
      <c r="AGI80" s="791"/>
      <c r="AGJ80" s="791"/>
      <c r="AGK80" s="791"/>
      <c r="AGL80" s="740"/>
      <c r="AGM80" s="790"/>
      <c r="AGN80" s="791"/>
      <c r="AGO80" s="791"/>
      <c r="AGP80" s="791"/>
      <c r="AGQ80" s="791"/>
      <c r="AGR80" s="791"/>
      <c r="AGS80" s="740"/>
      <c r="AGT80" s="790"/>
      <c r="AGU80" s="791"/>
      <c r="AGV80" s="791"/>
      <c r="AGW80" s="791"/>
      <c r="AGX80" s="791"/>
      <c r="AGY80" s="791"/>
      <c r="AGZ80" s="740"/>
      <c r="AHA80" s="790"/>
      <c r="AHB80" s="791"/>
      <c r="AHC80" s="791"/>
      <c r="AHD80" s="791"/>
      <c r="AHE80" s="791"/>
      <c r="AHF80" s="791"/>
      <c r="AHG80" s="740"/>
      <c r="AHH80" s="790"/>
      <c r="AHI80" s="791"/>
      <c r="AHJ80" s="791"/>
      <c r="AHK80" s="791"/>
      <c r="AHL80" s="791"/>
      <c r="AHM80" s="791"/>
      <c r="AHN80" s="740"/>
      <c r="AHO80" s="790"/>
      <c r="AHP80" s="791"/>
      <c r="AHQ80" s="791"/>
      <c r="AHR80" s="791"/>
      <c r="AHS80" s="791"/>
      <c r="AHT80" s="791"/>
      <c r="AHU80" s="740"/>
      <c r="AHV80" s="790"/>
      <c r="AHW80" s="791"/>
      <c r="AHX80" s="791"/>
      <c r="AHY80" s="791"/>
      <c r="AHZ80" s="791"/>
      <c r="AIA80" s="791"/>
      <c r="AIB80" s="740"/>
      <c r="AIC80" s="790"/>
      <c r="AID80" s="791"/>
      <c r="AIE80" s="791"/>
      <c r="AIF80" s="791"/>
      <c r="AIG80" s="791"/>
      <c r="AIH80" s="791"/>
      <c r="AII80" s="740"/>
      <c r="AIJ80" s="790"/>
      <c r="AIK80" s="791"/>
      <c r="AIL80" s="791"/>
      <c r="AIM80" s="791"/>
      <c r="AIN80" s="791"/>
      <c r="AIO80" s="791"/>
      <c r="AIP80" s="740"/>
      <c r="AIQ80" s="790"/>
      <c r="AIR80" s="791"/>
      <c r="AIS80" s="791"/>
      <c r="AIT80" s="791"/>
      <c r="AIU80" s="791"/>
      <c r="AIV80" s="791"/>
      <c r="AIW80" s="740"/>
      <c r="AIX80" s="790"/>
      <c r="AIY80" s="791"/>
      <c r="AIZ80" s="791"/>
      <c r="AJA80" s="791"/>
      <c r="AJB80" s="791"/>
      <c r="AJC80" s="791"/>
      <c r="AJD80" s="740"/>
      <c r="AJE80" s="790"/>
      <c r="AJF80" s="791"/>
      <c r="AJG80" s="791"/>
      <c r="AJH80" s="791"/>
      <c r="AJI80" s="791"/>
      <c r="AJJ80" s="791"/>
      <c r="AJK80" s="740"/>
      <c r="AJL80" s="790"/>
      <c r="AJM80" s="791"/>
      <c r="AJN80" s="791"/>
      <c r="AJO80" s="791"/>
      <c r="AJP80" s="791"/>
      <c r="AJQ80" s="791"/>
      <c r="AJR80" s="740"/>
      <c r="AJS80" s="790"/>
      <c r="AJT80" s="791"/>
      <c r="AJU80" s="791"/>
      <c r="AJV80" s="791"/>
      <c r="AJW80" s="791"/>
      <c r="AJX80" s="791"/>
      <c r="AJY80" s="740"/>
      <c r="AJZ80" s="790"/>
      <c r="AKA80" s="791"/>
      <c r="AKB80" s="791"/>
      <c r="AKC80" s="791"/>
      <c r="AKD80" s="791"/>
      <c r="AKE80" s="791"/>
      <c r="AKF80" s="740"/>
      <c r="AKG80" s="790"/>
      <c r="AKH80" s="791"/>
      <c r="AKI80" s="791"/>
      <c r="AKJ80" s="791"/>
      <c r="AKK80" s="791"/>
      <c r="AKL80" s="791"/>
      <c r="AKM80" s="740"/>
      <c r="AKN80" s="790"/>
      <c r="AKO80" s="791"/>
      <c r="AKP80" s="791"/>
      <c r="AKQ80" s="791"/>
      <c r="AKR80" s="791"/>
      <c r="AKS80" s="791"/>
      <c r="AKT80" s="740"/>
      <c r="AKU80" s="790"/>
      <c r="AKV80" s="791"/>
      <c r="AKW80" s="791"/>
      <c r="AKX80" s="791"/>
      <c r="AKY80" s="791"/>
      <c r="AKZ80" s="791"/>
      <c r="ALA80" s="740"/>
      <c r="ALB80" s="790"/>
      <c r="ALC80" s="791"/>
      <c r="ALD80" s="791"/>
      <c r="ALE80" s="791"/>
      <c r="ALF80" s="791"/>
      <c r="ALG80" s="791"/>
      <c r="ALH80" s="740"/>
      <c r="ALI80" s="790"/>
      <c r="ALJ80" s="791"/>
      <c r="ALK80" s="791"/>
      <c r="ALL80" s="791"/>
      <c r="ALM80" s="791"/>
      <c r="ALN80" s="791"/>
      <c r="ALO80" s="740"/>
      <c r="ALP80" s="790"/>
      <c r="ALQ80" s="791"/>
      <c r="ALR80" s="791"/>
      <c r="ALS80" s="791"/>
      <c r="ALT80" s="791"/>
      <c r="ALU80" s="791"/>
      <c r="ALV80" s="740"/>
      <c r="ALW80" s="790"/>
      <c r="ALX80" s="791"/>
      <c r="ALY80" s="791"/>
      <c r="ALZ80" s="791"/>
      <c r="AMA80" s="791"/>
      <c r="AMB80" s="791"/>
      <c r="AMC80" s="740"/>
      <c r="AMD80" s="790"/>
      <c r="AME80" s="791"/>
      <c r="AMF80" s="791"/>
      <c r="AMG80" s="791"/>
      <c r="AMH80" s="791"/>
      <c r="AMI80" s="791"/>
      <c r="AMJ80" s="740"/>
      <c r="AMK80" s="790"/>
      <c r="AML80" s="791"/>
      <c r="AMM80" s="791"/>
      <c r="AMN80" s="791"/>
      <c r="AMO80" s="791"/>
      <c r="AMP80" s="791"/>
      <c r="AMQ80" s="740"/>
      <c r="AMR80" s="790"/>
      <c r="AMS80" s="791"/>
      <c r="AMT80" s="791"/>
      <c r="AMU80" s="791"/>
      <c r="AMV80" s="791"/>
      <c r="AMW80" s="791"/>
      <c r="AMX80" s="740"/>
      <c r="AMY80" s="790"/>
      <c r="AMZ80" s="791"/>
      <c r="ANA80" s="791"/>
      <c r="ANB80" s="791"/>
      <c r="ANC80" s="791"/>
      <c r="AND80" s="791"/>
      <c r="ANE80" s="740"/>
      <c r="ANF80" s="790"/>
      <c r="ANG80" s="791"/>
      <c r="ANH80" s="791"/>
      <c r="ANI80" s="791"/>
      <c r="ANJ80" s="791"/>
      <c r="ANK80" s="791"/>
      <c r="ANL80" s="740"/>
      <c r="ANM80" s="790"/>
      <c r="ANN80" s="791"/>
      <c r="ANO80" s="791"/>
      <c r="ANP80" s="791"/>
      <c r="ANQ80" s="791"/>
      <c r="ANR80" s="791"/>
      <c r="ANS80" s="740"/>
      <c r="ANT80" s="790"/>
      <c r="ANU80" s="791"/>
      <c r="ANV80" s="791"/>
      <c r="ANW80" s="791"/>
      <c r="ANX80" s="791"/>
      <c r="ANY80" s="791"/>
      <c r="ANZ80" s="740"/>
      <c r="AOA80" s="790"/>
      <c r="AOB80" s="791"/>
      <c r="AOC80" s="791"/>
      <c r="AOD80" s="791"/>
      <c r="AOE80" s="791"/>
      <c r="AOF80" s="791"/>
      <c r="AOG80" s="740"/>
      <c r="AOH80" s="790"/>
      <c r="AOI80" s="791"/>
      <c r="AOJ80" s="791"/>
      <c r="AOK80" s="791"/>
      <c r="AOL80" s="791"/>
      <c r="AOM80" s="791"/>
      <c r="AON80" s="740"/>
      <c r="AOO80" s="790"/>
      <c r="AOP80" s="791"/>
      <c r="AOQ80" s="791"/>
      <c r="AOR80" s="791"/>
      <c r="AOS80" s="791"/>
      <c r="AOT80" s="791"/>
      <c r="AOU80" s="740"/>
      <c r="AOV80" s="790"/>
      <c r="AOW80" s="791"/>
      <c r="AOX80" s="791"/>
      <c r="AOY80" s="791"/>
      <c r="AOZ80" s="791"/>
      <c r="APA80" s="791"/>
      <c r="APB80" s="740"/>
      <c r="APC80" s="790"/>
      <c r="APD80" s="791"/>
      <c r="APE80" s="791"/>
      <c r="APF80" s="791"/>
      <c r="APG80" s="791"/>
      <c r="APH80" s="791"/>
      <c r="API80" s="740"/>
      <c r="APJ80" s="790"/>
      <c r="APK80" s="791"/>
      <c r="APL80" s="791"/>
      <c r="APM80" s="791"/>
      <c r="APN80" s="791"/>
      <c r="APO80" s="791"/>
      <c r="APP80" s="740"/>
      <c r="APQ80" s="790"/>
      <c r="APR80" s="791"/>
      <c r="APS80" s="791"/>
      <c r="APT80" s="791"/>
      <c r="APU80" s="791"/>
      <c r="APV80" s="791"/>
      <c r="APW80" s="740"/>
      <c r="APX80" s="790"/>
      <c r="APY80" s="791"/>
      <c r="APZ80" s="791"/>
      <c r="AQA80" s="791"/>
      <c r="AQB80" s="791"/>
      <c r="AQC80" s="791"/>
      <c r="AQD80" s="740"/>
      <c r="AQE80" s="790"/>
      <c r="AQF80" s="791"/>
      <c r="AQG80" s="791"/>
      <c r="AQH80" s="791"/>
      <c r="AQI80" s="791"/>
      <c r="AQJ80" s="791"/>
      <c r="AQK80" s="740"/>
      <c r="AQL80" s="790"/>
      <c r="AQM80" s="791"/>
      <c r="AQN80" s="791"/>
      <c r="AQO80" s="791"/>
      <c r="AQP80" s="791"/>
      <c r="AQQ80" s="791"/>
      <c r="AQR80" s="740"/>
      <c r="AQS80" s="790"/>
      <c r="AQT80" s="791"/>
      <c r="AQU80" s="791"/>
      <c r="AQV80" s="791"/>
      <c r="AQW80" s="791"/>
      <c r="AQX80" s="791"/>
      <c r="AQY80" s="740"/>
      <c r="AQZ80" s="790"/>
      <c r="ARA80" s="791"/>
      <c r="ARB80" s="791"/>
      <c r="ARC80" s="791"/>
      <c r="ARD80" s="791"/>
      <c r="ARE80" s="791"/>
      <c r="ARF80" s="740"/>
      <c r="ARG80" s="790"/>
      <c r="ARH80" s="791"/>
      <c r="ARI80" s="791"/>
      <c r="ARJ80" s="791"/>
      <c r="ARK80" s="791"/>
      <c r="ARL80" s="791"/>
      <c r="ARM80" s="740"/>
      <c r="ARN80" s="790"/>
      <c r="ARO80" s="791"/>
      <c r="ARP80" s="791"/>
      <c r="ARQ80" s="791"/>
      <c r="ARR80" s="791"/>
      <c r="ARS80" s="791"/>
      <c r="ART80" s="740"/>
      <c r="ARU80" s="790"/>
      <c r="ARV80" s="791"/>
      <c r="ARW80" s="791"/>
      <c r="ARX80" s="791"/>
      <c r="ARY80" s="791"/>
      <c r="ARZ80" s="791"/>
      <c r="ASA80" s="740"/>
      <c r="ASB80" s="790"/>
      <c r="ASC80" s="791"/>
      <c r="ASD80" s="791"/>
      <c r="ASE80" s="791"/>
      <c r="ASF80" s="791"/>
      <c r="ASG80" s="791"/>
      <c r="ASH80" s="740"/>
      <c r="ASI80" s="790"/>
      <c r="ASJ80" s="791"/>
      <c r="ASK80" s="791"/>
      <c r="ASL80" s="791"/>
      <c r="ASM80" s="791"/>
      <c r="ASN80" s="791"/>
      <c r="ASO80" s="740"/>
      <c r="ASP80" s="790"/>
      <c r="ASQ80" s="791"/>
      <c r="ASR80" s="791"/>
      <c r="ASS80" s="791"/>
      <c r="AST80" s="791"/>
      <c r="ASU80" s="791"/>
      <c r="ASV80" s="740"/>
      <c r="ASW80" s="790"/>
      <c r="ASX80" s="791"/>
      <c r="ASY80" s="791"/>
      <c r="ASZ80" s="791"/>
      <c r="ATA80" s="791"/>
      <c r="ATB80" s="791"/>
      <c r="ATC80" s="740"/>
      <c r="ATD80" s="790"/>
      <c r="ATE80" s="791"/>
      <c r="ATF80" s="791"/>
      <c r="ATG80" s="791"/>
      <c r="ATH80" s="791"/>
      <c r="ATI80" s="791"/>
      <c r="ATJ80" s="740"/>
      <c r="ATK80" s="790"/>
      <c r="ATL80" s="791"/>
      <c r="ATM80" s="791"/>
      <c r="ATN80" s="791"/>
      <c r="ATO80" s="791"/>
      <c r="ATP80" s="791"/>
      <c r="ATQ80" s="740"/>
      <c r="ATR80" s="790"/>
      <c r="ATS80" s="791"/>
      <c r="ATT80" s="791"/>
      <c r="ATU80" s="791"/>
      <c r="ATV80" s="791"/>
      <c r="ATW80" s="791"/>
      <c r="ATX80" s="740"/>
      <c r="ATY80" s="790"/>
      <c r="ATZ80" s="791"/>
      <c r="AUA80" s="791"/>
      <c r="AUB80" s="791"/>
      <c r="AUC80" s="791"/>
      <c r="AUD80" s="791"/>
      <c r="AUE80" s="740"/>
      <c r="AUF80" s="790"/>
      <c r="AUG80" s="791"/>
      <c r="AUH80" s="791"/>
      <c r="AUI80" s="791"/>
      <c r="AUJ80" s="791"/>
      <c r="AUK80" s="791"/>
      <c r="AUL80" s="740"/>
      <c r="AUM80" s="790"/>
      <c r="AUN80" s="791"/>
      <c r="AUO80" s="791"/>
      <c r="AUP80" s="791"/>
      <c r="AUQ80" s="791"/>
      <c r="AUR80" s="791"/>
      <c r="AUS80" s="740"/>
      <c r="AUT80" s="790"/>
      <c r="AUU80" s="791"/>
      <c r="AUV80" s="791"/>
      <c r="AUW80" s="791"/>
      <c r="AUX80" s="791"/>
      <c r="AUY80" s="791"/>
      <c r="AUZ80" s="740"/>
      <c r="AVA80" s="790"/>
      <c r="AVB80" s="791"/>
      <c r="AVC80" s="791"/>
      <c r="AVD80" s="791"/>
      <c r="AVE80" s="791"/>
      <c r="AVF80" s="791"/>
      <c r="AVG80" s="740"/>
      <c r="AVH80" s="790"/>
      <c r="AVI80" s="791"/>
      <c r="AVJ80" s="791"/>
      <c r="AVK80" s="791"/>
      <c r="AVL80" s="791"/>
      <c r="AVM80" s="791"/>
      <c r="AVN80" s="740"/>
      <c r="AVO80" s="790"/>
      <c r="AVP80" s="791"/>
      <c r="AVQ80" s="791"/>
      <c r="AVR80" s="791"/>
      <c r="AVS80" s="791"/>
      <c r="AVT80" s="791"/>
      <c r="AVU80" s="740"/>
      <c r="AVV80" s="790"/>
      <c r="AVW80" s="791"/>
      <c r="AVX80" s="791"/>
      <c r="AVY80" s="791"/>
      <c r="AVZ80" s="791"/>
      <c r="AWA80" s="791"/>
      <c r="AWB80" s="740"/>
      <c r="AWC80" s="790"/>
      <c r="AWD80" s="791"/>
      <c r="AWE80" s="791"/>
      <c r="AWF80" s="791"/>
      <c r="AWG80" s="791"/>
      <c r="AWH80" s="791"/>
      <c r="AWI80" s="740"/>
      <c r="AWJ80" s="790"/>
      <c r="AWK80" s="791"/>
      <c r="AWL80" s="791"/>
      <c r="AWM80" s="791"/>
      <c r="AWN80" s="791"/>
      <c r="AWO80" s="791"/>
      <c r="AWP80" s="740"/>
      <c r="AWQ80" s="790"/>
      <c r="AWR80" s="791"/>
      <c r="AWS80" s="791"/>
      <c r="AWT80" s="791"/>
      <c r="AWU80" s="791"/>
      <c r="AWV80" s="791"/>
      <c r="AWW80" s="740"/>
      <c r="AWX80" s="790"/>
      <c r="AWY80" s="791"/>
      <c r="AWZ80" s="791"/>
      <c r="AXA80" s="791"/>
      <c r="AXB80" s="791"/>
      <c r="AXC80" s="791"/>
      <c r="AXD80" s="740"/>
      <c r="AXE80" s="790"/>
      <c r="AXF80" s="791"/>
      <c r="AXG80" s="791"/>
      <c r="AXH80" s="791"/>
      <c r="AXI80" s="791"/>
      <c r="AXJ80" s="791"/>
      <c r="AXK80" s="740"/>
      <c r="AXL80" s="790"/>
      <c r="AXM80" s="791"/>
      <c r="AXN80" s="791"/>
      <c r="AXO80" s="791"/>
      <c r="AXP80" s="791"/>
      <c r="AXQ80" s="791"/>
      <c r="AXR80" s="740"/>
      <c r="AXS80" s="790"/>
      <c r="AXT80" s="791"/>
      <c r="AXU80" s="791"/>
      <c r="AXV80" s="791"/>
      <c r="AXW80" s="791"/>
      <c r="AXX80" s="791"/>
      <c r="AXY80" s="740"/>
      <c r="AXZ80" s="790"/>
      <c r="AYA80" s="791"/>
      <c r="AYB80" s="791"/>
      <c r="AYC80" s="791"/>
      <c r="AYD80" s="791"/>
      <c r="AYE80" s="791"/>
      <c r="AYF80" s="740"/>
      <c r="AYG80" s="790"/>
      <c r="AYH80" s="791"/>
      <c r="AYI80" s="791"/>
      <c r="AYJ80" s="791"/>
      <c r="AYK80" s="791"/>
      <c r="AYL80" s="791"/>
      <c r="AYM80" s="740"/>
      <c r="AYN80" s="790"/>
      <c r="AYO80" s="791"/>
      <c r="AYP80" s="791"/>
      <c r="AYQ80" s="791"/>
      <c r="AYR80" s="791"/>
      <c r="AYS80" s="791"/>
      <c r="AYT80" s="740"/>
      <c r="AYU80" s="790"/>
      <c r="AYV80" s="791"/>
      <c r="AYW80" s="791"/>
      <c r="AYX80" s="791"/>
      <c r="AYY80" s="791"/>
      <c r="AYZ80" s="791"/>
      <c r="AZA80" s="740"/>
      <c r="AZB80" s="790"/>
      <c r="AZC80" s="791"/>
      <c r="AZD80" s="791"/>
      <c r="AZE80" s="791"/>
      <c r="AZF80" s="791"/>
      <c r="AZG80" s="791"/>
      <c r="AZH80" s="740"/>
      <c r="AZI80" s="790"/>
      <c r="AZJ80" s="791"/>
      <c r="AZK80" s="791"/>
      <c r="AZL80" s="791"/>
      <c r="AZM80" s="791"/>
      <c r="AZN80" s="791"/>
      <c r="AZO80" s="740"/>
      <c r="AZP80" s="790"/>
      <c r="AZQ80" s="791"/>
      <c r="AZR80" s="791"/>
      <c r="AZS80" s="791"/>
      <c r="AZT80" s="791"/>
      <c r="AZU80" s="791"/>
      <c r="AZV80" s="740"/>
      <c r="AZW80" s="790"/>
      <c r="AZX80" s="791"/>
      <c r="AZY80" s="791"/>
      <c r="AZZ80" s="791"/>
      <c r="BAA80" s="791"/>
      <c r="BAB80" s="791"/>
      <c r="BAC80" s="740"/>
      <c r="BAD80" s="790"/>
      <c r="BAE80" s="791"/>
      <c r="BAF80" s="791"/>
      <c r="BAG80" s="791"/>
      <c r="BAH80" s="791"/>
      <c r="BAI80" s="791"/>
      <c r="BAJ80" s="740"/>
      <c r="BAK80" s="790"/>
      <c r="BAL80" s="791"/>
      <c r="BAM80" s="791"/>
      <c r="BAN80" s="791"/>
      <c r="BAO80" s="791"/>
      <c r="BAP80" s="791"/>
      <c r="BAQ80" s="740"/>
      <c r="BAR80" s="790"/>
      <c r="BAS80" s="791"/>
      <c r="BAT80" s="791"/>
      <c r="BAU80" s="791"/>
      <c r="BAV80" s="791"/>
      <c r="BAW80" s="791"/>
      <c r="BAX80" s="740"/>
      <c r="BAY80" s="790"/>
      <c r="BAZ80" s="791"/>
      <c r="BBA80" s="791"/>
      <c r="BBB80" s="791"/>
      <c r="BBC80" s="791"/>
      <c r="BBD80" s="791"/>
      <c r="BBE80" s="740"/>
      <c r="BBF80" s="790"/>
      <c r="BBG80" s="791"/>
      <c r="BBH80" s="791"/>
      <c r="BBI80" s="791"/>
      <c r="BBJ80" s="791"/>
      <c r="BBK80" s="791"/>
      <c r="BBL80" s="740"/>
      <c r="BBM80" s="790"/>
      <c r="BBN80" s="791"/>
      <c r="BBO80" s="791"/>
      <c r="BBP80" s="791"/>
      <c r="BBQ80" s="791"/>
      <c r="BBR80" s="791"/>
      <c r="BBS80" s="740"/>
      <c r="BBT80" s="790"/>
      <c r="BBU80" s="791"/>
      <c r="BBV80" s="791"/>
      <c r="BBW80" s="791"/>
      <c r="BBX80" s="791"/>
      <c r="BBY80" s="791"/>
      <c r="BBZ80" s="740"/>
      <c r="BCA80" s="790"/>
      <c r="BCB80" s="791"/>
      <c r="BCC80" s="791"/>
      <c r="BCD80" s="791"/>
      <c r="BCE80" s="791"/>
      <c r="BCF80" s="791"/>
      <c r="BCG80" s="740"/>
      <c r="BCH80" s="790"/>
      <c r="BCI80" s="791"/>
      <c r="BCJ80" s="791"/>
      <c r="BCK80" s="791"/>
      <c r="BCL80" s="791"/>
      <c r="BCM80" s="791"/>
      <c r="BCN80" s="740"/>
      <c r="BCO80" s="790"/>
      <c r="BCP80" s="791"/>
      <c r="BCQ80" s="791"/>
      <c r="BCR80" s="791"/>
      <c r="BCS80" s="791"/>
      <c r="BCT80" s="791"/>
      <c r="BCU80" s="740"/>
      <c r="BCV80" s="790"/>
      <c r="BCW80" s="791"/>
      <c r="BCX80" s="791"/>
      <c r="BCY80" s="791"/>
      <c r="BCZ80" s="791"/>
      <c r="BDA80" s="791"/>
      <c r="BDB80" s="740"/>
      <c r="BDC80" s="790"/>
      <c r="BDD80" s="791"/>
      <c r="BDE80" s="791"/>
      <c r="BDF80" s="791"/>
      <c r="BDG80" s="791"/>
      <c r="BDH80" s="791"/>
      <c r="BDI80" s="740"/>
      <c r="BDJ80" s="790"/>
      <c r="BDK80" s="791"/>
      <c r="BDL80" s="791"/>
      <c r="BDM80" s="791"/>
      <c r="BDN80" s="791"/>
      <c r="BDO80" s="791"/>
      <c r="BDP80" s="740"/>
      <c r="BDQ80" s="790"/>
      <c r="BDR80" s="791"/>
      <c r="BDS80" s="791"/>
      <c r="BDT80" s="791"/>
      <c r="BDU80" s="791"/>
      <c r="BDV80" s="791"/>
      <c r="BDW80" s="740"/>
      <c r="BDX80" s="790"/>
      <c r="BDY80" s="791"/>
      <c r="BDZ80" s="791"/>
      <c r="BEA80" s="791"/>
      <c r="BEB80" s="791"/>
      <c r="BEC80" s="791"/>
      <c r="BED80" s="740"/>
      <c r="BEE80" s="790"/>
      <c r="BEF80" s="791"/>
      <c r="BEG80" s="791"/>
      <c r="BEH80" s="791"/>
      <c r="BEI80" s="791"/>
      <c r="BEJ80" s="791"/>
      <c r="BEK80" s="740"/>
      <c r="BEL80" s="790"/>
      <c r="BEM80" s="791"/>
      <c r="BEN80" s="791"/>
      <c r="BEO80" s="791"/>
      <c r="BEP80" s="791"/>
      <c r="BEQ80" s="791"/>
      <c r="BER80" s="740"/>
      <c r="BES80" s="790"/>
      <c r="BET80" s="791"/>
      <c r="BEU80" s="791"/>
      <c r="BEV80" s="791"/>
      <c r="BEW80" s="791"/>
      <c r="BEX80" s="791"/>
      <c r="BEY80" s="740"/>
      <c r="BEZ80" s="790"/>
      <c r="BFA80" s="791"/>
      <c r="BFB80" s="791"/>
      <c r="BFC80" s="791"/>
      <c r="BFD80" s="791"/>
      <c r="BFE80" s="791"/>
      <c r="BFF80" s="740"/>
      <c r="BFG80" s="790"/>
      <c r="BFH80" s="791"/>
      <c r="BFI80" s="791"/>
      <c r="BFJ80" s="791"/>
      <c r="BFK80" s="791"/>
      <c r="BFL80" s="791"/>
      <c r="BFM80" s="740"/>
      <c r="BFN80" s="790"/>
      <c r="BFO80" s="791"/>
      <c r="BFP80" s="791"/>
      <c r="BFQ80" s="791"/>
      <c r="BFR80" s="791"/>
      <c r="BFS80" s="791"/>
      <c r="BFT80" s="740"/>
      <c r="BFU80" s="790"/>
      <c r="BFV80" s="791"/>
      <c r="BFW80" s="791"/>
      <c r="BFX80" s="791"/>
      <c r="BFY80" s="791"/>
      <c r="BFZ80" s="791"/>
      <c r="BGA80" s="740"/>
      <c r="BGB80" s="790"/>
      <c r="BGC80" s="791"/>
      <c r="BGD80" s="791"/>
      <c r="BGE80" s="791"/>
      <c r="BGF80" s="791"/>
      <c r="BGG80" s="791"/>
      <c r="BGH80" s="740"/>
      <c r="BGI80" s="790"/>
      <c r="BGJ80" s="791"/>
      <c r="BGK80" s="791"/>
      <c r="BGL80" s="791"/>
      <c r="BGM80" s="791"/>
      <c r="BGN80" s="791"/>
      <c r="BGO80" s="740"/>
      <c r="BGP80" s="790"/>
      <c r="BGQ80" s="791"/>
      <c r="BGR80" s="791"/>
      <c r="BGS80" s="791"/>
      <c r="BGT80" s="791"/>
      <c r="BGU80" s="791"/>
      <c r="BGV80" s="740"/>
      <c r="BGW80" s="790"/>
      <c r="BGX80" s="791"/>
      <c r="BGY80" s="791"/>
      <c r="BGZ80" s="791"/>
      <c r="BHA80" s="791"/>
      <c r="BHB80" s="791"/>
      <c r="BHC80" s="740"/>
      <c r="BHD80" s="790"/>
      <c r="BHE80" s="791"/>
      <c r="BHF80" s="791"/>
      <c r="BHG80" s="791"/>
      <c r="BHH80" s="791"/>
      <c r="BHI80" s="791"/>
      <c r="BHJ80" s="740"/>
      <c r="BHK80" s="790"/>
      <c r="BHL80" s="791"/>
      <c r="BHM80" s="791"/>
      <c r="BHN80" s="791"/>
      <c r="BHO80" s="791"/>
      <c r="BHP80" s="791"/>
      <c r="BHQ80" s="740"/>
      <c r="BHR80" s="790"/>
      <c r="BHS80" s="791"/>
      <c r="BHT80" s="791"/>
      <c r="BHU80" s="791"/>
      <c r="BHV80" s="791"/>
      <c r="BHW80" s="791"/>
      <c r="BHX80" s="740"/>
      <c r="BHY80" s="790"/>
      <c r="BHZ80" s="791"/>
      <c r="BIA80" s="791"/>
      <c r="BIB80" s="791"/>
      <c r="BIC80" s="791"/>
      <c r="BID80" s="791"/>
      <c r="BIE80" s="740"/>
      <c r="BIF80" s="790"/>
      <c r="BIG80" s="791"/>
      <c r="BIH80" s="791"/>
      <c r="BII80" s="791"/>
      <c r="BIJ80" s="791"/>
      <c r="BIK80" s="791"/>
      <c r="BIL80" s="740"/>
      <c r="BIM80" s="790"/>
      <c r="BIN80" s="791"/>
      <c r="BIO80" s="791"/>
      <c r="BIP80" s="791"/>
      <c r="BIQ80" s="791"/>
      <c r="BIR80" s="791"/>
      <c r="BIS80" s="740"/>
      <c r="BIT80" s="790"/>
      <c r="BIU80" s="791"/>
      <c r="BIV80" s="791"/>
      <c r="BIW80" s="791"/>
      <c r="BIX80" s="791"/>
      <c r="BIY80" s="791"/>
      <c r="BIZ80" s="740"/>
      <c r="BJA80" s="790"/>
      <c r="BJB80" s="791"/>
      <c r="BJC80" s="791"/>
      <c r="BJD80" s="791"/>
      <c r="BJE80" s="791"/>
      <c r="BJF80" s="791"/>
      <c r="BJG80" s="740"/>
      <c r="BJH80" s="790"/>
      <c r="BJI80" s="791"/>
      <c r="BJJ80" s="791"/>
      <c r="BJK80" s="791"/>
      <c r="BJL80" s="791"/>
      <c r="BJM80" s="791"/>
      <c r="BJN80" s="740"/>
      <c r="BJO80" s="790"/>
      <c r="BJP80" s="791"/>
      <c r="BJQ80" s="791"/>
      <c r="BJR80" s="791"/>
      <c r="BJS80" s="791"/>
      <c r="BJT80" s="791"/>
      <c r="BJU80" s="740"/>
      <c r="BJV80" s="790"/>
      <c r="BJW80" s="791"/>
      <c r="BJX80" s="791"/>
      <c r="BJY80" s="791"/>
      <c r="BJZ80" s="791"/>
      <c r="BKA80" s="791"/>
      <c r="BKB80" s="740"/>
      <c r="BKC80" s="790"/>
      <c r="BKD80" s="791"/>
      <c r="BKE80" s="791"/>
      <c r="BKF80" s="791"/>
      <c r="BKG80" s="791"/>
      <c r="BKH80" s="791"/>
      <c r="BKI80" s="740"/>
      <c r="BKJ80" s="790"/>
      <c r="BKK80" s="791"/>
      <c r="BKL80" s="791"/>
      <c r="BKM80" s="791"/>
      <c r="BKN80" s="791"/>
      <c r="BKO80" s="791"/>
      <c r="BKP80" s="740"/>
      <c r="BKQ80" s="790"/>
      <c r="BKR80" s="791"/>
      <c r="BKS80" s="791"/>
      <c r="BKT80" s="791"/>
      <c r="BKU80" s="791"/>
      <c r="BKV80" s="791"/>
      <c r="BKW80" s="740"/>
      <c r="BKX80" s="790"/>
      <c r="BKY80" s="791"/>
      <c r="BKZ80" s="791"/>
      <c r="BLA80" s="791"/>
      <c r="BLB80" s="791"/>
      <c r="BLC80" s="791"/>
      <c r="BLD80" s="740"/>
      <c r="BLE80" s="790"/>
      <c r="BLF80" s="791"/>
      <c r="BLG80" s="791"/>
      <c r="BLH80" s="791"/>
      <c r="BLI80" s="791"/>
      <c r="BLJ80" s="791"/>
      <c r="BLK80" s="740"/>
      <c r="BLL80" s="790"/>
      <c r="BLM80" s="791"/>
      <c r="BLN80" s="791"/>
      <c r="BLO80" s="791"/>
      <c r="BLP80" s="791"/>
      <c r="BLQ80" s="791"/>
      <c r="BLR80" s="740"/>
      <c r="BLS80" s="790"/>
      <c r="BLT80" s="791"/>
      <c r="BLU80" s="791"/>
      <c r="BLV80" s="791"/>
      <c r="BLW80" s="791"/>
      <c r="BLX80" s="791"/>
      <c r="BLY80" s="740"/>
      <c r="BLZ80" s="790"/>
      <c r="BMA80" s="791"/>
      <c r="BMB80" s="791"/>
      <c r="BMC80" s="791"/>
      <c r="BMD80" s="791"/>
      <c r="BME80" s="791"/>
      <c r="BMF80" s="740"/>
      <c r="BMG80" s="790"/>
      <c r="BMH80" s="791"/>
      <c r="BMI80" s="791"/>
      <c r="BMJ80" s="791"/>
      <c r="BMK80" s="791"/>
      <c r="BML80" s="791"/>
      <c r="BMM80" s="740"/>
      <c r="BMN80" s="790"/>
      <c r="BMO80" s="791"/>
      <c r="BMP80" s="791"/>
      <c r="BMQ80" s="791"/>
      <c r="BMR80" s="791"/>
      <c r="BMS80" s="791"/>
      <c r="BMT80" s="740"/>
      <c r="BMU80" s="790"/>
      <c r="BMV80" s="791"/>
      <c r="BMW80" s="791"/>
      <c r="BMX80" s="791"/>
      <c r="BMY80" s="791"/>
      <c r="BMZ80" s="791"/>
      <c r="BNA80" s="740"/>
      <c r="BNB80" s="790"/>
      <c r="BNC80" s="791"/>
      <c r="BND80" s="791"/>
      <c r="BNE80" s="791"/>
      <c r="BNF80" s="791"/>
      <c r="BNG80" s="791"/>
      <c r="BNH80" s="740"/>
      <c r="BNI80" s="790"/>
      <c r="BNJ80" s="791"/>
      <c r="BNK80" s="791"/>
      <c r="BNL80" s="791"/>
      <c r="BNM80" s="791"/>
      <c r="BNN80" s="791"/>
      <c r="BNO80" s="740"/>
      <c r="BNP80" s="790"/>
      <c r="BNQ80" s="791"/>
      <c r="BNR80" s="791"/>
      <c r="BNS80" s="791"/>
      <c r="BNT80" s="791"/>
      <c r="BNU80" s="791"/>
      <c r="BNV80" s="740"/>
      <c r="BNW80" s="790"/>
      <c r="BNX80" s="791"/>
      <c r="BNY80" s="791"/>
      <c r="BNZ80" s="791"/>
      <c r="BOA80" s="791"/>
      <c r="BOB80" s="791"/>
      <c r="BOC80" s="740"/>
      <c r="BOD80" s="790"/>
      <c r="BOE80" s="791"/>
      <c r="BOF80" s="791"/>
      <c r="BOG80" s="791"/>
      <c r="BOH80" s="791"/>
      <c r="BOI80" s="791"/>
      <c r="BOJ80" s="740"/>
      <c r="BOK80" s="790"/>
      <c r="BOL80" s="791"/>
      <c r="BOM80" s="791"/>
      <c r="BON80" s="791"/>
      <c r="BOO80" s="791"/>
      <c r="BOP80" s="791"/>
      <c r="BOQ80" s="740"/>
      <c r="BOR80" s="790"/>
      <c r="BOS80" s="791"/>
      <c r="BOT80" s="791"/>
      <c r="BOU80" s="791"/>
      <c r="BOV80" s="791"/>
      <c r="BOW80" s="791"/>
      <c r="BOX80" s="740"/>
      <c r="BOY80" s="790"/>
      <c r="BOZ80" s="791"/>
      <c r="BPA80" s="791"/>
      <c r="BPB80" s="791"/>
      <c r="BPC80" s="791"/>
      <c r="BPD80" s="791"/>
      <c r="BPE80" s="740"/>
      <c r="BPF80" s="790"/>
      <c r="BPG80" s="791"/>
      <c r="BPH80" s="791"/>
      <c r="BPI80" s="791"/>
      <c r="BPJ80" s="791"/>
      <c r="BPK80" s="791"/>
      <c r="BPL80" s="740"/>
      <c r="BPM80" s="790"/>
      <c r="BPN80" s="791"/>
      <c r="BPO80" s="791"/>
      <c r="BPP80" s="791"/>
      <c r="BPQ80" s="791"/>
      <c r="BPR80" s="791"/>
      <c r="BPS80" s="740"/>
      <c r="BPT80" s="790"/>
      <c r="BPU80" s="791"/>
      <c r="BPV80" s="791"/>
      <c r="BPW80" s="791"/>
      <c r="BPX80" s="791"/>
      <c r="BPY80" s="791"/>
      <c r="BPZ80" s="740"/>
      <c r="BQA80" s="790"/>
      <c r="BQB80" s="791"/>
      <c r="BQC80" s="791"/>
      <c r="BQD80" s="791"/>
      <c r="BQE80" s="791"/>
      <c r="BQF80" s="791"/>
      <c r="BQG80" s="740"/>
      <c r="BQH80" s="790"/>
      <c r="BQI80" s="791"/>
      <c r="BQJ80" s="791"/>
      <c r="BQK80" s="791"/>
      <c r="BQL80" s="791"/>
      <c r="BQM80" s="791"/>
      <c r="BQN80" s="740"/>
      <c r="BQO80" s="790"/>
      <c r="BQP80" s="791"/>
      <c r="BQQ80" s="791"/>
      <c r="BQR80" s="791"/>
      <c r="BQS80" s="791"/>
      <c r="BQT80" s="791"/>
      <c r="BQU80" s="740"/>
      <c r="BQV80" s="790"/>
      <c r="BQW80" s="791"/>
      <c r="BQX80" s="791"/>
      <c r="BQY80" s="791"/>
      <c r="BQZ80" s="791"/>
      <c r="BRA80" s="791"/>
      <c r="BRB80" s="740"/>
      <c r="BRC80" s="790"/>
      <c r="BRD80" s="791"/>
      <c r="BRE80" s="791"/>
      <c r="BRF80" s="791"/>
      <c r="BRG80" s="791"/>
      <c r="BRH80" s="791"/>
      <c r="BRI80" s="740"/>
      <c r="BRJ80" s="790"/>
      <c r="BRK80" s="791"/>
      <c r="BRL80" s="791"/>
      <c r="BRM80" s="791"/>
      <c r="BRN80" s="791"/>
      <c r="BRO80" s="791"/>
      <c r="BRP80" s="740"/>
      <c r="BRQ80" s="790"/>
      <c r="BRR80" s="791"/>
      <c r="BRS80" s="791"/>
      <c r="BRT80" s="791"/>
      <c r="BRU80" s="791"/>
      <c r="BRV80" s="791"/>
      <c r="BRW80" s="740"/>
      <c r="BRX80" s="790"/>
      <c r="BRY80" s="791"/>
      <c r="BRZ80" s="791"/>
      <c r="BSA80" s="791"/>
      <c r="BSB80" s="791"/>
      <c r="BSC80" s="791"/>
      <c r="BSD80" s="740"/>
      <c r="BSE80" s="790"/>
      <c r="BSF80" s="791"/>
      <c r="BSG80" s="791"/>
      <c r="BSH80" s="791"/>
      <c r="BSI80" s="791"/>
      <c r="BSJ80" s="791"/>
      <c r="BSK80" s="740"/>
      <c r="BSL80" s="790"/>
      <c r="BSM80" s="791"/>
      <c r="BSN80" s="791"/>
      <c r="BSO80" s="791"/>
      <c r="BSP80" s="791"/>
      <c r="BSQ80" s="791"/>
      <c r="BSR80" s="740"/>
      <c r="BSS80" s="790"/>
      <c r="BST80" s="791"/>
      <c r="BSU80" s="791"/>
      <c r="BSV80" s="791"/>
      <c r="BSW80" s="791"/>
      <c r="BSX80" s="791"/>
      <c r="BSY80" s="740"/>
      <c r="BSZ80" s="790"/>
      <c r="BTA80" s="791"/>
      <c r="BTB80" s="791"/>
      <c r="BTC80" s="791"/>
      <c r="BTD80" s="791"/>
      <c r="BTE80" s="791"/>
      <c r="BTF80" s="740"/>
      <c r="BTG80" s="790"/>
      <c r="BTH80" s="791"/>
      <c r="BTI80" s="791"/>
      <c r="BTJ80" s="791"/>
      <c r="BTK80" s="791"/>
      <c r="BTL80" s="791"/>
      <c r="BTM80" s="740"/>
      <c r="BTN80" s="790"/>
      <c r="BTO80" s="791"/>
      <c r="BTP80" s="791"/>
      <c r="BTQ80" s="791"/>
      <c r="BTR80" s="791"/>
      <c r="BTS80" s="791"/>
      <c r="BTT80" s="740"/>
      <c r="BTU80" s="790"/>
      <c r="BTV80" s="791"/>
      <c r="BTW80" s="791"/>
      <c r="BTX80" s="791"/>
      <c r="BTY80" s="791"/>
      <c r="BTZ80" s="791"/>
      <c r="BUA80" s="740"/>
      <c r="BUB80" s="790"/>
      <c r="BUC80" s="791"/>
      <c r="BUD80" s="791"/>
      <c r="BUE80" s="791"/>
      <c r="BUF80" s="791"/>
      <c r="BUG80" s="791"/>
      <c r="BUH80" s="740"/>
      <c r="BUI80" s="790"/>
      <c r="BUJ80" s="791"/>
      <c r="BUK80" s="791"/>
      <c r="BUL80" s="791"/>
      <c r="BUM80" s="791"/>
      <c r="BUN80" s="791"/>
      <c r="BUO80" s="740"/>
      <c r="BUP80" s="790"/>
      <c r="BUQ80" s="791"/>
      <c r="BUR80" s="791"/>
      <c r="BUS80" s="791"/>
      <c r="BUT80" s="791"/>
      <c r="BUU80" s="791"/>
      <c r="BUV80" s="740"/>
      <c r="BUW80" s="790"/>
      <c r="BUX80" s="791"/>
      <c r="BUY80" s="791"/>
      <c r="BUZ80" s="791"/>
      <c r="BVA80" s="791"/>
      <c r="BVB80" s="791"/>
      <c r="BVC80" s="740"/>
      <c r="BVD80" s="790"/>
      <c r="BVE80" s="791"/>
      <c r="BVF80" s="791"/>
      <c r="BVG80" s="791"/>
      <c r="BVH80" s="791"/>
      <c r="BVI80" s="791"/>
      <c r="BVJ80" s="740"/>
      <c r="BVK80" s="790"/>
      <c r="BVL80" s="791"/>
      <c r="BVM80" s="791"/>
      <c r="BVN80" s="791"/>
      <c r="BVO80" s="791"/>
      <c r="BVP80" s="791"/>
      <c r="BVQ80" s="740"/>
      <c r="BVR80" s="790"/>
      <c r="BVS80" s="791"/>
      <c r="BVT80" s="791"/>
      <c r="BVU80" s="791"/>
      <c r="BVV80" s="791"/>
      <c r="BVW80" s="791"/>
      <c r="BVX80" s="740"/>
      <c r="BVY80" s="790"/>
      <c r="BVZ80" s="791"/>
      <c r="BWA80" s="791"/>
      <c r="BWB80" s="791"/>
      <c r="BWC80" s="791"/>
      <c r="BWD80" s="791"/>
      <c r="BWE80" s="740"/>
      <c r="BWF80" s="790"/>
      <c r="BWG80" s="791"/>
      <c r="BWH80" s="791"/>
      <c r="BWI80" s="791"/>
      <c r="BWJ80" s="791"/>
      <c r="BWK80" s="791"/>
      <c r="BWL80" s="740"/>
      <c r="BWM80" s="790"/>
      <c r="BWN80" s="791"/>
      <c r="BWO80" s="791"/>
      <c r="BWP80" s="791"/>
      <c r="BWQ80" s="791"/>
      <c r="BWR80" s="791"/>
      <c r="BWS80" s="740"/>
      <c r="BWT80" s="790"/>
      <c r="BWU80" s="791"/>
      <c r="BWV80" s="791"/>
      <c r="BWW80" s="791"/>
      <c r="BWX80" s="791"/>
      <c r="BWY80" s="791"/>
      <c r="BWZ80" s="740"/>
      <c r="BXA80" s="790"/>
      <c r="BXB80" s="791"/>
      <c r="BXC80" s="791"/>
      <c r="BXD80" s="791"/>
      <c r="BXE80" s="791"/>
      <c r="BXF80" s="791"/>
      <c r="BXG80" s="740"/>
      <c r="BXH80" s="790"/>
      <c r="BXI80" s="791"/>
      <c r="BXJ80" s="791"/>
      <c r="BXK80" s="791"/>
      <c r="BXL80" s="791"/>
      <c r="BXM80" s="791"/>
      <c r="BXN80" s="740"/>
      <c r="BXO80" s="790"/>
      <c r="BXP80" s="791"/>
      <c r="BXQ80" s="791"/>
      <c r="BXR80" s="791"/>
      <c r="BXS80" s="791"/>
      <c r="BXT80" s="791"/>
      <c r="BXU80" s="740"/>
      <c r="BXV80" s="790"/>
      <c r="BXW80" s="791"/>
      <c r="BXX80" s="791"/>
      <c r="BXY80" s="791"/>
      <c r="BXZ80" s="791"/>
      <c r="BYA80" s="791"/>
      <c r="BYB80" s="740"/>
      <c r="BYC80" s="790"/>
      <c r="BYD80" s="791"/>
      <c r="BYE80" s="791"/>
      <c r="BYF80" s="791"/>
      <c r="BYG80" s="791"/>
      <c r="BYH80" s="791"/>
      <c r="BYI80" s="740"/>
      <c r="BYJ80" s="790"/>
      <c r="BYK80" s="791"/>
      <c r="BYL80" s="791"/>
      <c r="BYM80" s="791"/>
      <c r="BYN80" s="791"/>
      <c r="BYO80" s="791"/>
      <c r="BYP80" s="740"/>
      <c r="BYQ80" s="790"/>
      <c r="BYR80" s="791"/>
      <c r="BYS80" s="791"/>
      <c r="BYT80" s="791"/>
      <c r="BYU80" s="791"/>
      <c r="BYV80" s="791"/>
      <c r="BYW80" s="740"/>
      <c r="BYX80" s="790"/>
      <c r="BYY80" s="791"/>
      <c r="BYZ80" s="791"/>
      <c r="BZA80" s="791"/>
      <c r="BZB80" s="791"/>
      <c r="BZC80" s="791"/>
      <c r="BZD80" s="740"/>
      <c r="BZE80" s="790"/>
      <c r="BZF80" s="791"/>
      <c r="BZG80" s="791"/>
      <c r="BZH80" s="791"/>
      <c r="BZI80" s="791"/>
      <c r="BZJ80" s="791"/>
      <c r="BZK80" s="740"/>
      <c r="BZL80" s="790"/>
      <c r="BZM80" s="791"/>
      <c r="BZN80" s="791"/>
      <c r="BZO80" s="791"/>
      <c r="BZP80" s="791"/>
      <c r="BZQ80" s="791"/>
      <c r="BZR80" s="740"/>
      <c r="BZS80" s="790"/>
      <c r="BZT80" s="791"/>
      <c r="BZU80" s="791"/>
      <c r="BZV80" s="791"/>
      <c r="BZW80" s="791"/>
      <c r="BZX80" s="791"/>
      <c r="BZY80" s="740"/>
      <c r="BZZ80" s="790"/>
      <c r="CAA80" s="791"/>
      <c r="CAB80" s="791"/>
      <c r="CAC80" s="791"/>
      <c r="CAD80" s="791"/>
      <c r="CAE80" s="791"/>
      <c r="CAF80" s="740"/>
      <c r="CAG80" s="790"/>
      <c r="CAH80" s="791"/>
      <c r="CAI80" s="791"/>
      <c r="CAJ80" s="791"/>
      <c r="CAK80" s="791"/>
      <c r="CAL80" s="791"/>
      <c r="CAM80" s="740"/>
      <c r="CAN80" s="790"/>
      <c r="CAO80" s="791"/>
      <c r="CAP80" s="791"/>
      <c r="CAQ80" s="791"/>
      <c r="CAR80" s="791"/>
      <c r="CAS80" s="791"/>
      <c r="CAT80" s="740"/>
      <c r="CAU80" s="790"/>
      <c r="CAV80" s="791"/>
      <c r="CAW80" s="791"/>
      <c r="CAX80" s="791"/>
      <c r="CAY80" s="791"/>
      <c r="CAZ80" s="791"/>
      <c r="CBA80" s="740"/>
      <c r="CBB80" s="790"/>
      <c r="CBC80" s="791"/>
      <c r="CBD80" s="791"/>
      <c r="CBE80" s="791"/>
      <c r="CBF80" s="791"/>
      <c r="CBG80" s="791"/>
      <c r="CBH80" s="740"/>
      <c r="CBI80" s="790"/>
      <c r="CBJ80" s="791"/>
      <c r="CBK80" s="791"/>
      <c r="CBL80" s="791"/>
      <c r="CBM80" s="791"/>
      <c r="CBN80" s="791"/>
      <c r="CBO80" s="740"/>
      <c r="CBP80" s="790"/>
      <c r="CBQ80" s="791"/>
      <c r="CBR80" s="791"/>
      <c r="CBS80" s="791"/>
      <c r="CBT80" s="791"/>
      <c r="CBU80" s="791"/>
      <c r="CBV80" s="740"/>
      <c r="CBW80" s="790"/>
      <c r="CBX80" s="791"/>
      <c r="CBY80" s="791"/>
      <c r="CBZ80" s="791"/>
      <c r="CCA80" s="791"/>
      <c r="CCB80" s="791"/>
      <c r="CCC80" s="740"/>
      <c r="CCD80" s="790"/>
      <c r="CCE80" s="791"/>
      <c r="CCF80" s="791"/>
      <c r="CCG80" s="791"/>
      <c r="CCH80" s="791"/>
      <c r="CCI80" s="791"/>
      <c r="CCJ80" s="740"/>
      <c r="CCK80" s="790"/>
      <c r="CCL80" s="791"/>
      <c r="CCM80" s="791"/>
      <c r="CCN80" s="791"/>
      <c r="CCO80" s="791"/>
      <c r="CCP80" s="791"/>
      <c r="CCQ80" s="740"/>
      <c r="CCR80" s="790"/>
      <c r="CCS80" s="791"/>
      <c r="CCT80" s="791"/>
      <c r="CCU80" s="791"/>
      <c r="CCV80" s="791"/>
      <c r="CCW80" s="791"/>
      <c r="CCX80" s="740"/>
      <c r="CCY80" s="790"/>
      <c r="CCZ80" s="791"/>
      <c r="CDA80" s="791"/>
      <c r="CDB80" s="791"/>
      <c r="CDC80" s="791"/>
      <c r="CDD80" s="791"/>
      <c r="CDE80" s="740"/>
      <c r="CDF80" s="790"/>
      <c r="CDG80" s="791"/>
      <c r="CDH80" s="791"/>
      <c r="CDI80" s="791"/>
      <c r="CDJ80" s="791"/>
      <c r="CDK80" s="791"/>
      <c r="CDL80" s="740"/>
      <c r="CDM80" s="790"/>
      <c r="CDN80" s="791"/>
      <c r="CDO80" s="791"/>
      <c r="CDP80" s="791"/>
      <c r="CDQ80" s="791"/>
      <c r="CDR80" s="791"/>
      <c r="CDS80" s="740"/>
      <c r="CDT80" s="790"/>
      <c r="CDU80" s="791"/>
      <c r="CDV80" s="791"/>
      <c r="CDW80" s="791"/>
      <c r="CDX80" s="791"/>
      <c r="CDY80" s="791"/>
      <c r="CDZ80" s="740"/>
      <c r="CEA80" s="790"/>
      <c r="CEB80" s="791"/>
      <c r="CEC80" s="791"/>
      <c r="CED80" s="791"/>
      <c r="CEE80" s="791"/>
      <c r="CEF80" s="791"/>
      <c r="CEG80" s="740"/>
      <c r="CEH80" s="790"/>
      <c r="CEI80" s="791"/>
      <c r="CEJ80" s="791"/>
      <c r="CEK80" s="791"/>
      <c r="CEL80" s="791"/>
      <c r="CEM80" s="791"/>
      <c r="CEN80" s="740"/>
      <c r="CEO80" s="790"/>
      <c r="CEP80" s="791"/>
      <c r="CEQ80" s="791"/>
      <c r="CER80" s="791"/>
      <c r="CES80" s="791"/>
      <c r="CET80" s="791"/>
      <c r="CEU80" s="740"/>
      <c r="CEV80" s="790"/>
      <c r="CEW80" s="791"/>
      <c r="CEX80" s="791"/>
      <c r="CEY80" s="791"/>
      <c r="CEZ80" s="791"/>
      <c r="CFA80" s="791"/>
      <c r="CFB80" s="740"/>
      <c r="CFC80" s="790"/>
      <c r="CFD80" s="791"/>
      <c r="CFE80" s="791"/>
      <c r="CFF80" s="791"/>
      <c r="CFG80" s="791"/>
      <c r="CFH80" s="791"/>
      <c r="CFI80" s="740"/>
      <c r="CFJ80" s="790"/>
      <c r="CFK80" s="791"/>
      <c r="CFL80" s="791"/>
      <c r="CFM80" s="791"/>
      <c r="CFN80" s="791"/>
      <c r="CFO80" s="791"/>
      <c r="CFP80" s="740"/>
      <c r="CFQ80" s="790"/>
      <c r="CFR80" s="791"/>
      <c r="CFS80" s="791"/>
      <c r="CFT80" s="791"/>
      <c r="CFU80" s="791"/>
      <c r="CFV80" s="791"/>
      <c r="CFW80" s="740"/>
      <c r="CFX80" s="790"/>
      <c r="CFY80" s="791"/>
      <c r="CFZ80" s="791"/>
      <c r="CGA80" s="791"/>
      <c r="CGB80" s="791"/>
      <c r="CGC80" s="791"/>
      <c r="CGD80" s="740"/>
      <c r="CGE80" s="790"/>
      <c r="CGF80" s="791"/>
      <c r="CGG80" s="791"/>
      <c r="CGH80" s="791"/>
      <c r="CGI80" s="791"/>
      <c r="CGJ80" s="791"/>
      <c r="CGK80" s="740"/>
      <c r="CGL80" s="790"/>
      <c r="CGM80" s="791"/>
      <c r="CGN80" s="791"/>
      <c r="CGO80" s="791"/>
      <c r="CGP80" s="791"/>
      <c r="CGQ80" s="791"/>
      <c r="CGR80" s="740"/>
      <c r="CGS80" s="790"/>
      <c r="CGT80" s="791"/>
      <c r="CGU80" s="791"/>
      <c r="CGV80" s="791"/>
      <c r="CGW80" s="791"/>
      <c r="CGX80" s="791"/>
      <c r="CGY80" s="740"/>
      <c r="CGZ80" s="790"/>
      <c r="CHA80" s="791"/>
      <c r="CHB80" s="791"/>
      <c r="CHC80" s="791"/>
      <c r="CHD80" s="791"/>
      <c r="CHE80" s="791"/>
      <c r="CHF80" s="740"/>
      <c r="CHG80" s="790"/>
      <c r="CHH80" s="791"/>
      <c r="CHI80" s="791"/>
      <c r="CHJ80" s="791"/>
      <c r="CHK80" s="791"/>
      <c r="CHL80" s="791"/>
      <c r="CHM80" s="740"/>
      <c r="CHN80" s="790"/>
      <c r="CHO80" s="791"/>
      <c r="CHP80" s="791"/>
      <c r="CHQ80" s="791"/>
      <c r="CHR80" s="791"/>
      <c r="CHS80" s="791"/>
      <c r="CHT80" s="740"/>
      <c r="CHU80" s="790"/>
      <c r="CHV80" s="791"/>
      <c r="CHW80" s="791"/>
      <c r="CHX80" s="791"/>
      <c r="CHY80" s="791"/>
      <c r="CHZ80" s="791"/>
      <c r="CIA80" s="740"/>
      <c r="CIB80" s="790"/>
      <c r="CIC80" s="791"/>
      <c r="CID80" s="791"/>
      <c r="CIE80" s="791"/>
      <c r="CIF80" s="791"/>
      <c r="CIG80" s="791"/>
      <c r="CIH80" s="740"/>
      <c r="CII80" s="790"/>
      <c r="CIJ80" s="791"/>
      <c r="CIK80" s="791"/>
      <c r="CIL80" s="791"/>
      <c r="CIM80" s="791"/>
      <c r="CIN80" s="791"/>
      <c r="CIO80" s="740"/>
      <c r="CIP80" s="790"/>
      <c r="CIQ80" s="791"/>
      <c r="CIR80" s="791"/>
      <c r="CIS80" s="791"/>
      <c r="CIT80" s="791"/>
      <c r="CIU80" s="791"/>
      <c r="CIV80" s="740"/>
      <c r="CIW80" s="790"/>
      <c r="CIX80" s="791"/>
      <c r="CIY80" s="791"/>
      <c r="CIZ80" s="791"/>
      <c r="CJA80" s="791"/>
      <c r="CJB80" s="791"/>
      <c r="CJC80" s="740"/>
      <c r="CJD80" s="790"/>
      <c r="CJE80" s="791"/>
      <c r="CJF80" s="791"/>
      <c r="CJG80" s="791"/>
      <c r="CJH80" s="791"/>
      <c r="CJI80" s="791"/>
      <c r="CJJ80" s="740"/>
      <c r="CJK80" s="790"/>
      <c r="CJL80" s="791"/>
      <c r="CJM80" s="791"/>
      <c r="CJN80" s="791"/>
      <c r="CJO80" s="791"/>
      <c r="CJP80" s="791"/>
      <c r="CJQ80" s="740"/>
      <c r="CJR80" s="790"/>
      <c r="CJS80" s="791"/>
      <c r="CJT80" s="791"/>
      <c r="CJU80" s="791"/>
      <c r="CJV80" s="791"/>
      <c r="CJW80" s="791"/>
      <c r="CJX80" s="740"/>
      <c r="CJY80" s="790"/>
      <c r="CJZ80" s="791"/>
      <c r="CKA80" s="791"/>
      <c r="CKB80" s="791"/>
      <c r="CKC80" s="791"/>
      <c r="CKD80" s="791"/>
      <c r="CKE80" s="740"/>
      <c r="CKF80" s="790"/>
      <c r="CKG80" s="791"/>
      <c r="CKH80" s="791"/>
      <c r="CKI80" s="791"/>
      <c r="CKJ80" s="791"/>
      <c r="CKK80" s="791"/>
      <c r="CKL80" s="740"/>
      <c r="CKM80" s="790"/>
      <c r="CKN80" s="791"/>
      <c r="CKO80" s="791"/>
      <c r="CKP80" s="791"/>
      <c r="CKQ80" s="791"/>
      <c r="CKR80" s="791"/>
      <c r="CKS80" s="740"/>
      <c r="CKT80" s="790"/>
      <c r="CKU80" s="791"/>
      <c r="CKV80" s="791"/>
      <c r="CKW80" s="791"/>
      <c r="CKX80" s="791"/>
      <c r="CKY80" s="791"/>
      <c r="CKZ80" s="740"/>
      <c r="CLA80" s="790"/>
      <c r="CLB80" s="791"/>
      <c r="CLC80" s="791"/>
      <c r="CLD80" s="791"/>
      <c r="CLE80" s="791"/>
      <c r="CLF80" s="791"/>
      <c r="CLG80" s="740"/>
      <c r="CLH80" s="790"/>
      <c r="CLI80" s="791"/>
      <c r="CLJ80" s="791"/>
      <c r="CLK80" s="791"/>
      <c r="CLL80" s="791"/>
      <c r="CLM80" s="791"/>
      <c r="CLN80" s="740"/>
      <c r="CLO80" s="790"/>
      <c r="CLP80" s="791"/>
      <c r="CLQ80" s="791"/>
      <c r="CLR80" s="791"/>
      <c r="CLS80" s="791"/>
      <c r="CLT80" s="791"/>
      <c r="CLU80" s="740"/>
      <c r="CLV80" s="790"/>
      <c r="CLW80" s="791"/>
      <c r="CLX80" s="791"/>
      <c r="CLY80" s="791"/>
      <c r="CLZ80" s="791"/>
      <c r="CMA80" s="791"/>
      <c r="CMB80" s="740"/>
      <c r="CMC80" s="790"/>
      <c r="CMD80" s="791"/>
      <c r="CME80" s="791"/>
      <c r="CMF80" s="791"/>
      <c r="CMG80" s="791"/>
      <c r="CMH80" s="791"/>
      <c r="CMI80" s="740"/>
      <c r="CMJ80" s="790"/>
      <c r="CMK80" s="791"/>
      <c r="CML80" s="791"/>
      <c r="CMM80" s="791"/>
      <c r="CMN80" s="791"/>
      <c r="CMO80" s="791"/>
      <c r="CMP80" s="740"/>
      <c r="CMQ80" s="790"/>
      <c r="CMR80" s="791"/>
      <c r="CMS80" s="791"/>
      <c r="CMT80" s="791"/>
      <c r="CMU80" s="791"/>
      <c r="CMV80" s="791"/>
      <c r="CMW80" s="740"/>
      <c r="CMX80" s="790"/>
      <c r="CMY80" s="791"/>
      <c r="CMZ80" s="791"/>
      <c r="CNA80" s="791"/>
      <c r="CNB80" s="791"/>
      <c r="CNC80" s="791"/>
      <c r="CND80" s="740"/>
      <c r="CNE80" s="790"/>
      <c r="CNF80" s="791"/>
      <c r="CNG80" s="791"/>
      <c r="CNH80" s="791"/>
      <c r="CNI80" s="791"/>
      <c r="CNJ80" s="791"/>
      <c r="CNK80" s="740"/>
      <c r="CNL80" s="790"/>
      <c r="CNM80" s="791"/>
      <c r="CNN80" s="791"/>
      <c r="CNO80" s="791"/>
      <c r="CNP80" s="791"/>
      <c r="CNQ80" s="791"/>
      <c r="CNR80" s="740"/>
      <c r="CNS80" s="790"/>
      <c r="CNT80" s="791"/>
      <c r="CNU80" s="791"/>
      <c r="CNV80" s="791"/>
      <c r="CNW80" s="791"/>
      <c r="CNX80" s="791"/>
      <c r="CNY80" s="740"/>
      <c r="CNZ80" s="790"/>
      <c r="COA80" s="791"/>
      <c r="COB80" s="791"/>
      <c r="COC80" s="791"/>
      <c r="COD80" s="791"/>
      <c r="COE80" s="791"/>
      <c r="COF80" s="740"/>
      <c r="COG80" s="790"/>
      <c r="COH80" s="791"/>
      <c r="COI80" s="791"/>
      <c r="COJ80" s="791"/>
      <c r="COK80" s="791"/>
      <c r="COL80" s="791"/>
      <c r="COM80" s="740"/>
      <c r="CON80" s="790"/>
      <c r="COO80" s="791"/>
      <c r="COP80" s="791"/>
      <c r="COQ80" s="791"/>
      <c r="COR80" s="791"/>
      <c r="COS80" s="791"/>
      <c r="COT80" s="740"/>
      <c r="COU80" s="790"/>
      <c r="COV80" s="791"/>
      <c r="COW80" s="791"/>
      <c r="COX80" s="791"/>
      <c r="COY80" s="791"/>
      <c r="COZ80" s="791"/>
      <c r="CPA80" s="740"/>
      <c r="CPB80" s="790"/>
      <c r="CPC80" s="791"/>
      <c r="CPD80" s="791"/>
      <c r="CPE80" s="791"/>
      <c r="CPF80" s="791"/>
      <c r="CPG80" s="791"/>
      <c r="CPH80" s="740"/>
      <c r="CPI80" s="790"/>
      <c r="CPJ80" s="791"/>
      <c r="CPK80" s="791"/>
      <c r="CPL80" s="791"/>
      <c r="CPM80" s="791"/>
      <c r="CPN80" s="791"/>
      <c r="CPO80" s="740"/>
      <c r="CPP80" s="790"/>
      <c r="CPQ80" s="791"/>
      <c r="CPR80" s="791"/>
      <c r="CPS80" s="791"/>
      <c r="CPT80" s="791"/>
      <c r="CPU80" s="791"/>
      <c r="CPV80" s="740"/>
      <c r="CPW80" s="790"/>
      <c r="CPX80" s="791"/>
      <c r="CPY80" s="791"/>
      <c r="CPZ80" s="791"/>
      <c r="CQA80" s="791"/>
      <c r="CQB80" s="791"/>
      <c r="CQC80" s="740"/>
      <c r="CQD80" s="790"/>
      <c r="CQE80" s="791"/>
      <c r="CQF80" s="791"/>
      <c r="CQG80" s="791"/>
      <c r="CQH80" s="791"/>
      <c r="CQI80" s="791"/>
      <c r="CQJ80" s="740"/>
      <c r="CQK80" s="790"/>
      <c r="CQL80" s="791"/>
      <c r="CQM80" s="791"/>
      <c r="CQN80" s="791"/>
      <c r="CQO80" s="791"/>
      <c r="CQP80" s="791"/>
      <c r="CQQ80" s="740"/>
      <c r="CQR80" s="790"/>
      <c r="CQS80" s="791"/>
      <c r="CQT80" s="791"/>
      <c r="CQU80" s="791"/>
      <c r="CQV80" s="791"/>
      <c r="CQW80" s="791"/>
      <c r="CQX80" s="740"/>
      <c r="CQY80" s="790"/>
      <c r="CQZ80" s="791"/>
      <c r="CRA80" s="791"/>
      <c r="CRB80" s="791"/>
      <c r="CRC80" s="791"/>
      <c r="CRD80" s="791"/>
      <c r="CRE80" s="740"/>
      <c r="CRF80" s="790"/>
      <c r="CRG80" s="791"/>
      <c r="CRH80" s="791"/>
      <c r="CRI80" s="791"/>
      <c r="CRJ80" s="791"/>
      <c r="CRK80" s="791"/>
      <c r="CRL80" s="740"/>
      <c r="CRM80" s="790"/>
      <c r="CRN80" s="791"/>
      <c r="CRO80" s="791"/>
      <c r="CRP80" s="791"/>
      <c r="CRQ80" s="791"/>
      <c r="CRR80" s="791"/>
      <c r="CRS80" s="740"/>
      <c r="CRT80" s="790"/>
      <c r="CRU80" s="791"/>
      <c r="CRV80" s="791"/>
      <c r="CRW80" s="791"/>
      <c r="CRX80" s="791"/>
      <c r="CRY80" s="791"/>
      <c r="CRZ80" s="740"/>
      <c r="CSA80" s="790"/>
      <c r="CSB80" s="791"/>
      <c r="CSC80" s="791"/>
      <c r="CSD80" s="791"/>
      <c r="CSE80" s="791"/>
      <c r="CSF80" s="791"/>
      <c r="CSG80" s="740"/>
      <c r="CSH80" s="790"/>
      <c r="CSI80" s="791"/>
      <c r="CSJ80" s="791"/>
      <c r="CSK80" s="791"/>
      <c r="CSL80" s="791"/>
      <c r="CSM80" s="791"/>
      <c r="CSN80" s="740"/>
      <c r="CSO80" s="790"/>
      <c r="CSP80" s="791"/>
      <c r="CSQ80" s="791"/>
      <c r="CSR80" s="791"/>
      <c r="CSS80" s="791"/>
      <c r="CST80" s="791"/>
      <c r="CSU80" s="740"/>
      <c r="CSV80" s="790"/>
      <c r="CSW80" s="791"/>
      <c r="CSX80" s="791"/>
      <c r="CSY80" s="791"/>
      <c r="CSZ80" s="791"/>
      <c r="CTA80" s="791"/>
      <c r="CTB80" s="740"/>
      <c r="CTC80" s="790"/>
      <c r="CTD80" s="791"/>
      <c r="CTE80" s="791"/>
      <c r="CTF80" s="791"/>
      <c r="CTG80" s="791"/>
      <c r="CTH80" s="791"/>
      <c r="CTI80" s="740"/>
      <c r="CTJ80" s="790"/>
      <c r="CTK80" s="791"/>
      <c r="CTL80" s="791"/>
      <c r="CTM80" s="791"/>
      <c r="CTN80" s="791"/>
      <c r="CTO80" s="791"/>
      <c r="CTP80" s="740"/>
      <c r="CTQ80" s="790"/>
      <c r="CTR80" s="791"/>
      <c r="CTS80" s="791"/>
      <c r="CTT80" s="791"/>
      <c r="CTU80" s="791"/>
      <c r="CTV80" s="791"/>
      <c r="CTW80" s="740"/>
      <c r="CTX80" s="790"/>
      <c r="CTY80" s="791"/>
      <c r="CTZ80" s="791"/>
      <c r="CUA80" s="791"/>
      <c r="CUB80" s="791"/>
      <c r="CUC80" s="791"/>
      <c r="CUD80" s="740"/>
      <c r="CUE80" s="790"/>
      <c r="CUF80" s="791"/>
      <c r="CUG80" s="791"/>
      <c r="CUH80" s="791"/>
      <c r="CUI80" s="791"/>
      <c r="CUJ80" s="791"/>
      <c r="CUK80" s="740"/>
      <c r="CUL80" s="790"/>
      <c r="CUM80" s="791"/>
      <c r="CUN80" s="791"/>
      <c r="CUO80" s="791"/>
      <c r="CUP80" s="791"/>
      <c r="CUQ80" s="791"/>
      <c r="CUR80" s="740"/>
      <c r="CUS80" s="790"/>
      <c r="CUT80" s="791"/>
      <c r="CUU80" s="791"/>
      <c r="CUV80" s="791"/>
      <c r="CUW80" s="791"/>
      <c r="CUX80" s="791"/>
      <c r="CUY80" s="740"/>
      <c r="CUZ80" s="790"/>
      <c r="CVA80" s="791"/>
      <c r="CVB80" s="791"/>
      <c r="CVC80" s="791"/>
      <c r="CVD80" s="791"/>
      <c r="CVE80" s="791"/>
      <c r="CVF80" s="740"/>
      <c r="CVG80" s="790"/>
      <c r="CVH80" s="791"/>
      <c r="CVI80" s="791"/>
      <c r="CVJ80" s="791"/>
      <c r="CVK80" s="791"/>
      <c r="CVL80" s="791"/>
      <c r="CVM80" s="740"/>
      <c r="CVN80" s="790"/>
      <c r="CVO80" s="791"/>
      <c r="CVP80" s="791"/>
      <c r="CVQ80" s="791"/>
      <c r="CVR80" s="791"/>
      <c r="CVS80" s="791"/>
      <c r="CVT80" s="740"/>
      <c r="CVU80" s="790"/>
      <c r="CVV80" s="791"/>
      <c r="CVW80" s="791"/>
      <c r="CVX80" s="791"/>
      <c r="CVY80" s="791"/>
      <c r="CVZ80" s="791"/>
      <c r="CWA80" s="740"/>
      <c r="CWB80" s="790"/>
      <c r="CWC80" s="791"/>
      <c r="CWD80" s="791"/>
      <c r="CWE80" s="791"/>
      <c r="CWF80" s="791"/>
      <c r="CWG80" s="791"/>
      <c r="CWH80" s="740"/>
      <c r="CWI80" s="790"/>
      <c r="CWJ80" s="791"/>
      <c r="CWK80" s="791"/>
      <c r="CWL80" s="791"/>
      <c r="CWM80" s="791"/>
      <c r="CWN80" s="791"/>
      <c r="CWO80" s="740"/>
      <c r="CWP80" s="790"/>
      <c r="CWQ80" s="791"/>
      <c r="CWR80" s="791"/>
      <c r="CWS80" s="791"/>
      <c r="CWT80" s="791"/>
      <c r="CWU80" s="791"/>
      <c r="CWV80" s="740"/>
      <c r="CWW80" s="790"/>
      <c r="CWX80" s="791"/>
      <c r="CWY80" s="791"/>
      <c r="CWZ80" s="791"/>
      <c r="CXA80" s="791"/>
      <c r="CXB80" s="791"/>
      <c r="CXC80" s="740"/>
      <c r="CXD80" s="790"/>
      <c r="CXE80" s="791"/>
      <c r="CXF80" s="791"/>
      <c r="CXG80" s="791"/>
      <c r="CXH80" s="791"/>
      <c r="CXI80" s="791"/>
      <c r="CXJ80" s="740"/>
      <c r="CXK80" s="790"/>
      <c r="CXL80" s="791"/>
      <c r="CXM80" s="791"/>
      <c r="CXN80" s="791"/>
      <c r="CXO80" s="791"/>
      <c r="CXP80" s="791"/>
      <c r="CXQ80" s="740"/>
      <c r="CXR80" s="790"/>
      <c r="CXS80" s="791"/>
      <c r="CXT80" s="791"/>
      <c r="CXU80" s="791"/>
      <c r="CXV80" s="791"/>
      <c r="CXW80" s="791"/>
      <c r="CXX80" s="740"/>
      <c r="CXY80" s="790"/>
      <c r="CXZ80" s="791"/>
      <c r="CYA80" s="791"/>
      <c r="CYB80" s="791"/>
      <c r="CYC80" s="791"/>
      <c r="CYD80" s="791"/>
      <c r="CYE80" s="740"/>
      <c r="CYF80" s="790"/>
      <c r="CYG80" s="791"/>
      <c r="CYH80" s="791"/>
      <c r="CYI80" s="791"/>
      <c r="CYJ80" s="791"/>
      <c r="CYK80" s="791"/>
      <c r="CYL80" s="740"/>
      <c r="CYM80" s="790"/>
      <c r="CYN80" s="791"/>
      <c r="CYO80" s="791"/>
      <c r="CYP80" s="791"/>
      <c r="CYQ80" s="791"/>
      <c r="CYR80" s="791"/>
      <c r="CYS80" s="740"/>
      <c r="CYT80" s="790"/>
      <c r="CYU80" s="791"/>
      <c r="CYV80" s="791"/>
      <c r="CYW80" s="791"/>
      <c r="CYX80" s="791"/>
      <c r="CYY80" s="791"/>
      <c r="CYZ80" s="740"/>
      <c r="CZA80" s="790"/>
      <c r="CZB80" s="791"/>
      <c r="CZC80" s="791"/>
      <c r="CZD80" s="791"/>
      <c r="CZE80" s="791"/>
      <c r="CZF80" s="791"/>
      <c r="CZG80" s="740"/>
      <c r="CZH80" s="790"/>
      <c r="CZI80" s="791"/>
      <c r="CZJ80" s="791"/>
      <c r="CZK80" s="791"/>
      <c r="CZL80" s="791"/>
      <c r="CZM80" s="791"/>
      <c r="CZN80" s="740"/>
      <c r="CZO80" s="790"/>
      <c r="CZP80" s="791"/>
      <c r="CZQ80" s="791"/>
      <c r="CZR80" s="791"/>
      <c r="CZS80" s="791"/>
      <c r="CZT80" s="791"/>
      <c r="CZU80" s="740"/>
      <c r="CZV80" s="790"/>
      <c r="CZW80" s="791"/>
      <c r="CZX80" s="791"/>
      <c r="CZY80" s="791"/>
      <c r="CZZ80" s="791"/>
      <c r="DAA80" s="791"/>
      <c r="DAB80" s="740"/>
      <c r="DAC80" s="790"/>
      <c r="DAD80" s="791"/>
      <c r="DAE80" s="791"/>
      <c r="DAF80" s="791"/>
      <c r="DAG80" s="791"/>
      <c r="DAH80" s="791"/>
      <c r="DAI80" s="740"/>
      <c r="DAJ80" s="790"/>
      <c r="DAK80" s="791"/>
      <c r="DAL80" s="791"/>
      <c r="DAM80" s="791"/>
      <c r="DAN80" s="791"/>
      <c r="DAO80" s="791"/>
      <c r="DAP80" s="740"/>
      <c r="DAQ80" s="790"/>
      <c r="DAR80" s="791"/>
      <c r="DAS80" s="791"/>
      <c r="DAT80" s="791"/>
      <c r="DAU80" s="791"/>
      <c r="DAV80" s="791"/>
      <c r="DAW80" s="740"/>
      <c r="DAX80" s="790"/>
      <c r="DAY80" s="791"/>
      <c r="DAZ80" s="791"/>
      <c r="DBA80" s="791"/>
      <c r="DBB80" s="791"/>
      <c r="DBC80" s="791"/>
      <c r="DBD80" s="740"/>
      <c r="DBE80" s="790"/>
      <c r="DBF80" s="791"/>
      <c r="DBG80" s="791"/>
      <c r="DBH80" s="791"/>
      <c r="DBI80" s="791"/>
      <c r="DBJ80" s="791"/>
      <c r="DBK80" s="740"/>
      <c r="DBL80" s="790"/>
      <c r="DBM80" s="791"/>
      <c r="DBN80" s="791"/>
      <c r="DBO80" s="791"/>
      <c r="DBP80" s="791"/>
      <c r="DBQ80" s="791"/>
      <c r="DBR80" s="740"/>
      <c r="DBS80" s="790"/>
      <c r="DBT80" s="791"/>
      <c r="DBU80" s="791"/>
      <c r="DBV80" s="791"/>
      <c r="DBW80" s="791"/>
      <c r="DBX80" s="791"/>
      <c r="DBY80" s="740"/>
      <c r="DBZ80" s="790"/>
      <c r="DCA80" s="791"/>
      <c r="DCB80" s="791"/>
      <c r="DCC80" s="791"/>
      <c r="DCD80" s="791"/>
      <c r="DCE80" s="791"/>
      <c r="DCF80" s="740"/>
      <c r="DCG80" s="790"/>
      <c r="DCH80" s="791"/>
      <c r="DCI80" s="791"/>
      <c r="DCJ80" s="791"/>
      <c r="DCK80" s="791"/>
      <c r="DCL80" s="791"/>
      <c r="DCM80" s="740"/>
      <c r="DCN80" s="790"/>
      <c r="DCO80" s="791"/>
      <c r="DCP80" s="791"/>
      <c r="DCQ80" s="791"/>
      <c r="DCR80" s="791"/>
      <c r="DCS80" s="791"/>
      <c r="DCT80" s="740"/>
      <c r="DCU80" s="790"/>
      <c r="DCV80" s="791"/>
      <c r="DCW80" s="791"/>
      <c r="DCX80" s="791"/>
      <c r="DCY80" s="791"/>
      <c r="DCZ80" s="791"/>
      <c r="DDA80" s="740"/>
      <c r="DDB80" s="790"/>
      <c r="DDC80" s="791"/>
      <c r="DDD80" s="791"/>
      <c r="DDE80" s="791"/>
      <c r="DDF80" s="791"/>
      <c r="DDG80" s="791"/>
      <c r="DDH80" s="740"/>
      <c r="DDI80" s="790"/>
      <c r="DDJ80" s="791"/>
      <c r="DDK80" s="791"/>
      <c r="DDL80" s="791"/>
      <c r="DDM80" s="791"/>
      <c r="DDN80" s="791"/>
      <c r="DDO80" s="740"/>
      <c r="DDP80" s="790"/>
      <c r="DDQ80" s="791"/>
      <c r="DDR80" s="791"/>
      <c r="DDS80" s="791"/>
      <c r="DDT80" s="791"/>
      <c r="DDU80" s="791"/>
      <c r="DDV80" s="740"/>
      <c r="DDW80" s="790"/>
      <c r="DDX80" s="791"/>
      <c r="DDY80" s="791"/>
      <c r="DDZ80" s="791"/>
      <c r="DEA80" s="791"/>
      <c r="DEB80" s="791"/>
      <c r="DEC80" s="740"/>
      <c r="DED80" s="790"/>
      <c r="DEE80" s="791"/>
      <c r="DEF80" s="791"/>
      <c r="DEG80" s="791"/>
      <c r="DEH80" s="791"/>
      <c r="DEI80" s="791"/>
      <c r="DEJ80" s="740"/>
      <c r="DEK80" s="790"/>
      <c r="DEL80" s="791"/>
      <c r="DEM80" s="791"/>
      <c r="DEN80" s="791"/>
      <c r="DEO80" s="791"/>
      <c r="DEP80" s="791"/>
      <c r="DEQ80" s="740"/>
      <c r="DER80" s="790"/>
      <c r="DES80" s="791"/>
      <c r="DET80" s="791"/>
      <c r="DEU80" s="791"/>
      <c r="DEV80" s="791"/>
      <c r="DEW80" s="791"/>
      <c r="DEX80" s="740"/>
      <c r="DEY80" s="790"/>
      <c r="DEZ80" s="791"/>
      <c r="DFA80" s="791"/>
      <c r="DFB80" s="791"/>
      <c r="DFC80" s="791"/>
      <c r="DFD80" s="791"/>
      <c r="DFE80" s="740"/>
      <c r="DFF80" s="790"/>
      <c r="DFG80" s="791"/>
      <c r="DFH80" s="791"/>
      <c r="DFI80" s="791"/>
      <c r="DFJ80" s="791"/>
      <c r="DFK80" s="791"/>
      <c r="DFL80" s="740"/>
      <c r="DFM80" s="790"/>
      <c r="DFN80" s="791"/>
      <c r="DFO80" s="791"/>
      <c r="DFP80" s="791"/>
      <c r="DFQ80" s="791"/>
      <c r="DFR80" s="791"/>
      <c r="DFS80" s="740"/>
      <c r="DFT80" s="790"/>
      <c r="DFU80" s="791"/>
      <c r="DFV80" s="791"/>
      <c r="DFW80" s="791"/>
      <c r="DFX80" s="791"/>
      <c r="DFY80" s="791"/>
      <c r="DFZ80" s="740"/>
      <c r="DGA80" s="790"/>
      <c r="DGB80" s="791"/>
      <c r="DGC80" s="791"/>
      <c r="DGD80" s="791"/>
      <c r="DGE80" s="791"/>
      <c r="DGF80" s="791"/>
      <c r="DGG80" s="740"/>
      <c r="DGH80" s="790"/>
      <c r="DGI80" s="791"/>
      <c r="DGJ80" s="791"/>
      <c r="DGK80" s="791"/>
      <c r="DGL80" s="791"/>
      <c r="DGM80" s="791"/>
      <c r="DGN80" s="740"/>
      <c r="DGO80" s="790"/>
      <c r="DGP80" s="791"/>
      <c r="DGQ80" s="791"/>
      <c r="DGR80" s="791"/>
      <c r="DGS80" s="791"/>
      <c r="DGT80" s="791"/>
      <c r="DGU80" s="740"/>
      <c r="DGV80" s="790"/>
      <c r="DGW80" s="791"/>
      <c r="DGX80" s="791"/>
      <c r="DGY80" s="791"/>
      <c r="DGZ80" s="791"/>
      <c r="DHA80" s="791"/>
      <c r="DHB80" s="740"/>
      <c r="DHC80" s="790"/>
      <c r="DHD80" s="791"/>
      <c r="DHE80" s="791"/>
      <c r="DHF80" s="791"/>
      <c r="DHG80" s="791"/>
      <c r="DHH80" s="791"/>
      <c r="DHI80" s="740"/>
      <c r="DHJ80" s="790"/>
      <c r="DHK80" s="791"/>
      <c r="DHL80" s="791"/>
      <c r="DHM80" s="791"/>
      <c r="DHN80" s="791"/>
      <c r="DHO80" s="791"/>
      <c r="DHP80" s="740"/>
      <c r="DHQ80" s="790"/>
      <c r="DHR80" s="791"/>
      <c r="DHS80" s="791"/>
      <c r="DHT80" s="791"/>
      <c r="DHU80" s="791"/>
      <c r="DHV80" s="791"/>
      <c r="DHW80" s="740"/>
      <c r="DHX80" s="790"/>
      <c r="DHY80" s="791"/>
      <c r="DHZ80" s="791"/>
      <c r="DIA80" s="791"/>
      <c r="DIB80" s="791"/>
      <c r="DIC80" s="791"/>
      <c r="DID80" s="740"/>
      <c r="DIE80" s="790"/>
      <c r="DIF80" s="791"/>
      <c r="DIG80" s="791"/>
      <c r="DIH80" s="791"/>
      <c r="DII80" s="791"/>
      <c r="DIJ80" s="791"/>
      <c r="DIK80" s="740"/>
      <c r="DIL80" s="790"/>
      <c r="DIM80" s="791"/>
      <c r="DIN80" s="791"/>
      <c r="DIO80" s="791"/>
      <c r="DIP80" s="791"/>
      <c r="DIQ80" s="791"/>
      <c r="DIR80" s="740"/>
      <c r="DIS80" s="790"/>
      <c r="DIT80" s="791"/>
      <c r="DIU80" s="791"/>
      <c r="DIV80" s="791"/>
      <c r="DIW80" s="791"/>
      <c r="DIX80" s="791"/>
      <c r="DIY80" s="740"/>
      <c r="DIZ80" s="790"/>
      <c r="DJA80" s="791"/>
      <c r="DJB80" s="791"/>
      <c r="DJC80" s="791"/>
      <c r="DJD80" s="791"/>
      <c r="DJE80" s="791"/>
      <c r="DJF80" s="740"/>
      <c r="DJG80" s="790"/>
      <c r="DJH80" s="791"/>
      <c r="DJI80" s="791"/>
      <c r="DJJ80" s="791"/>
      <c r="DJK80" s="791"/>
      <c r="DJL80" s="791"/>
      <c r="DJM80" s="740"/>
      <c r="DJN80" s="790"/>
      <c r="DJO80" s="791"/>
      <c r="DJP80" s="791"/>
      <c r="DJQ80" s="791"/>
      <c r="DJR80" s="791"/>
      <c r="DJS80" s="791"/>
      <c r="DJT80" s="740"/>
      <c r="DJU80" s="790"/>
      <c r="DJV80" s="791"/>
      <c r="DJW80" s="791"/>
      <c r="DJX80" s="791"/>
      <c r="DJY80" s="791"/>
      <c r="DJZ80" s="791"/>
      <c r="DKA80" s="740"/>
      <c r="DKB80" s="790"/>
      <c r="DKC80" s="791"/>
      <c r="DKD80" s="791"/>
      <c r="DKE80" s="791"/>
      <c r="DKF80" s="791"/>
      <c r="DKG80" s="791"/>
      <c r="DKH80" s="740"/>
      <c r="DKI80" s="790"/>
      <c r="DKJ80" s="791"/>
      <c r="DKK80" s="791"/>
      <c r="DKL80" s="791"/>
      <c r="DKM80" s="791"/>
      <c r="DKN80" s="791"/>
      <c r="DKO80" s="740"/>
      <c r="DKP80" s="790"/>
      <c r="DKQ80" s="791"/>
      <c r="DKR80" s="791"/>
      <c r="DKS80" s="791"/>
      <c r="DKT80" s="791"/>
      <c r="DKU80" s="791"/>
      <c r="DKV80" s="740"/>
      <c r="DKW80" s="790"/>
      <c r="DKX80" s="791"/>
      <c r="DKY80" s="791"/>
      <c r="DKZ80" s="791"/>
      <c r="DLA80" s="791"/>
      <c r="DLB80" s="791"/>
      <c r="DLC80" s="740"/>
      <c r="DLD80" s="790"/>
      <c r="DLE80" s="791"/>
      <c r="DLF80" s="791"/>
      <c r="DLG80" s="791"/>
      <c r="DLH80" s="791"/>
      <c r="DLI80" s="791"/>
      <c r="DLJ80" s="740"/>
      <c r="DLK80" s="790"/>
      <c r="DLL80" s="791"/>
      <c r="DLM80" s="791"/>
      <c r="DLN80" s="791"/>
      <c r="DLO80" s="791"/>
      <c r="DLP80" s="791"/>
      <c r="DLQ80" s="740"/>
      <c r="DLR80" s="790"/>
      <c r="DLS80" s="791"/>
      <c r="DLT80" s="791"/>
      <c r="DLU80" s="791"/>
      <c r="DLV80" s="791"/>
      <c r="DLW80" s="791"/>
      <c r="DLX80" s="740"/>
      <c r="DLY80" s="790"/>
      <c r="DLZ80" s="791"/>
      <c r="DMA80" s="791"/>
      <c r="DMB80" s="791"/>
      <c r="DMC80" s="791"/>
      <c r="DMD80" s="791"/>
      <c r="DME80" s="740"/>
      <c r="DMF80" s="790"/>
      <c r="DMG80" s="791"/>
      <c r="DMH80" s="791"/>
      <c r="DMI80" s="791"/>
      <c r="DMJ80" s="791"/>
      <c r="DMK80" s="791"/>
      <c r="DML80" s="740"/>
      <c r="DMM80" s="790"/>
      <c r="DMN80" s="791"/>
      <c r="DMO80" s="791"/>
      <c r="DMP80" s="791"/>
      <c r="DMQ80" s="791"/>
      <c r="DMR80" s="791"/>
      <c r="DMS80" s="740"/>
      <c r="DMT80" s="790"/>
      <c r="DMU80" s="791"/>
      <c r="DMV80" s="791"/>
      <c r="DMW80" s="791"/>
      <c r="DMX80" s="791"/>
      <c r="DMY80" s="791"/>
      <c r="DMZ80" s="740"/>
      <c r="DNA80" s="790"/>
      <c r="DNB80" s="791"/>
      <c r="DNC80" s="791"/>
      <c r="DND80" s="791"/>
      <c r="DNE80" s="791"/>
      <c r="DNF80" s="791"/>
      <c r="DNG80" s="740"/>
      <c r="DNH80" s="790"/>
      <c r="DNI80" s="791"/>
      <c r="DNJ80" s="791"/>
      <c r="DNK80" s="791"/>
      <c r="DNL80" s="791"/>
      <c r="DNM80" s="791"/>
      <c r="DNN80" s="740"/>
      <c r="DNO80" s="790"/>
      <c r="DNP80" s="791"/>
      <c r="DNQ80" s="791"/>
      <c r="DNR80" s="791"/>
      <c r="DNS80" s="791"/>
      <c r="DNT80" s="791"/>
      <c r="DNU80" s="740"/>
      <c r="DNV80" s="790"/>
      <c r="DNW80" s="791"/>
      <c r="DNX80" s="791"/>
      <c r="DNY80" s="791"/>
      <c r="DNZ80" s="791"/>
      <c r="DOA80" s="791"/>
      <c r="DOB80" s="740"/>
      <c r="DOC80" s="790"/>
      <c r="DOD80" s="791"/>
      <c r="DOE80" s="791"/>
      <c r="DOF80" s="791"/>
      <c r="DOG80" s="791"/>
      <c r="DOH80" s="791"/>
      <c r="DOI80" s="740"/>
      <c r="DOJ80" s="790"/>
      <c r="DOK80" s="791"/>
      <c r="DOL80" s="791"/>
      <c r="DOM80" s="791"/>
      <c r="DON80" s="791"/>
      <c r="DOO80" s="791"/>
      <c r="DOP80" s="740"/>
      <c r="DOQ80" s="790"/>
      <c r="DOR80" s="791"/>
      <c r="DOS80" s="791"/>
      <c r="DOT80" s="791"/>
      <c r="DOU80" s="791"/>
      <c r="DOV80" s="791"/>
      <c r="DOW80" s="740"/>
      <c r="DOX80" s="790"/>
      <c r="DOY80" s="791"/>
      <c r="DOZ80" s="791"/>
      <c r="DPA80" s="791"/>
      <c r="DPB80" s="791"/>
      <c r="DPC80" s="791"/>
      <c r="DPD80" s="740"/>
      <c r="DPE80" s="790"/>
      <c r="DPF80" s="791"/>
      <c r="DPG80" s="791"/>
      <c r="DPH80" s="791"/>
      <c r="DPI80" s="791"/>
      <c r="DPJ80" s="791"/>
      <c r="DPK80" s="740"/>
      <c r="DPL80" s="790"/>
      <c r="DPM80" s="791"/>
      <c r="DPN80" s="791"/>
      <c r="DPO80" s="791"/>
      <c r="DPP80" s="791"/>
      <c r="DPQ80" s="791"/>
      <c r="DPR80" s="740"/>
      <c r="DPS80" s="790"/>
      <c r="DPT80" s="791"/>
      <c r="DPU80" s="791"/>
      <c r="DPV80" s="791"/>
      <c r="DPW80" s="791"/>
      <c r="DPX80" s="791"/>
      <c r="DPY80" s="740"/>
      <c r="DPZ80" s="790"/>
      <c r="DQA80" s="791"/>
      <c r="DQB80" s="791"/>
      <c r="DQC80" s="791"/>
      <c r="DQD80" s="791"/>
      <c r="DQE80" s="791"/>
      <c r="DQF80" s="740"/>
      <c r="DQG80" s="790"/>
      <c r="DQH80" s="791"/>
      <c r="DQI80" s="791"/>
      <c r="DQJ80" s="791"/>
      <c r="DQK80" s="791"/>
      <c r="DQL80" s="791"/>
      <c r="DQM80" s="740"/>
      <c r="DQN80" s="790"/>
      <c r="DQO80" s="791"/>
      <c r="DQP80" s="791"/>
      <c r="DQQ80" s="791"/>
      <c r="DQR80" s="791"/>
      <c r="DQS80" s="791"/>
      <c r="DQT80" s="740"/>
      <c r="DQU80" s="790"/>
      <c r="DQV80" s="791"/>
      <c r="DQW80" s="791"/>
      <c r="DQX80" s="791"/>
      <c r="DQY80" s="791"/>
      <c r="DQZ80" s="791"/>
      <c r="DRA80" s="740"/>
      <c r="DRB80" s="790"/>
      <c r="DRC80" s="791"/>
      <c r="DRD80" s="791"/>
      <c r="DRE80" s="791"/>
      <c r="DRF80" s="791"/>
      <c r="DRG80" s="791"/>
      <c r="DRH80" s="740"/>
      <c r="DRI80" s="790"/>
      <c r="DRJ80" s="791"/>
      <c r="DRK80" s="791"/>
      <c r="DRL80" s="791"/>
      <c r="DRM80" s="791"/>
      <c r="DRN80" s="791"/>
      <c r="DRO80" s="740"/>
      <c r="DRP80" s="790"/>
      <c r="DRQ80" s="791"/>
      <c r="DRR80" s="791"/>
      <c r="DRS80" s="791"/>
      <c r="DRT80" s="791"/>
      <c r="DRU80" s="791"/>
      <c r="DRV80" s="740"/>
      <c r="DRW80" s="790"/>
      <c r="DRX80" s="791"/>
      <c r="DRY80" s="791"/>
      <c r="DRZ80" s="791"/>
      <c r="DSA80" s="791"/>
      <c r="DSB80" s="791"/>
      <c r="DSC80" s="740"/>
      <c r="DSD80" s="790"/>
      <c r="DSE80" s="791"/>
      <c r="DSF80" s="791"/>
      <c r="DSG80" s="791"/>
      <c r="DSH80" s="791"/>
      <c r="DSI80" s="791"/>
      <c r="DSJ80" s="740"/>
      <c r="DSK80" s="790"/>
      <c r="DSL80" s="791"/>
      <c r="DSM80" s="791"/>
      <c r="DSN80" s="791"/>
      <c r="DSO80" s="791"/>
      <c r="DSP80" s="791"/>
      <c r="DSQ80" s="740"/>
      <c r="DSR80" s="790"/>
      <c r="DSS80" s="791"/>
      <c r="DST80" s="791"/>
      <c r="DSU80" s="791"/>
      <c r="DSV80" s="791"/>
      <c r="DSW80" s="791"/>
      <c r="DSX80" s="740"/>
      <c r="DSY80" s="790"/>
      <c r="DSZ80" s="791"/>
      <c r="DTA80" s="791"/>
      <c r="DTB80" s="791"/>
      <c r="DTC80" s="791"/>
      <c r="DTD80" s="791"/>
      <c r="DTE80" s="740"/>
      <c r="DTF80" s="790"/>
      <c r="DTG80" s="791"/>
      <c r="DTH80" s="791"/>
      <c r="DTI80" s="791"/>
      <c r="DTJ80" s="791"/>
      <c r="DTK80" s="791"/>
      <c r="DTL80" s="740"/>
      <c r="DTM80" s="790"/>
      <c r="DTN80" s="791"/>
      <c r="DTO80" s="791"/>
      <c r="DTP80" s="791"/>
      <c r="DTQ80" s="791"/>
      <c r="DTR80" s="791"/>
      <c r="DTS80" s="740"/>
      <c r="DTT80" s="790"/>
      <c r="DTU80" s="791"/>
      <c r="DTV80" s="791"/>
      <c r="DTW80" s="791"/>
      <c r="DTX80" s="791"/>
      <c r="DTY80" s="791"/>
      <c r="DTZ80" s="740"/>
      <c r="DUA80" s="790"/>
      <c r="DUB80" s="791"/>
      <c r="DUC80" s="791"/>
      <c r="DUD80" s="791"/>
      <c r="DUE80" s="791"/>
      <c r="DUF80" s="791"/>
      <c r="DUG80" s="740"/>
      <c r="DUH80" s="790"/>
      <c r="DUI80" s="791"/>
      <c r="DUJ80" s="791"/>
      <c r="DUK80" s="791"/>
      <c r="DUL80" s="791"/>
      <c r="DUM80" s="791"/>
      <c r="DUN80" s="740"/>
      <c r="DUO80" s="790"/>
      <c r="DUP80" s="791"/>
      <c r="DUQ80" s="791"/>
      <c r="DUR80" s="791"/>
      <c r="DUS80" s="791"/>
      <c r="DUT80" s="791"/>
      <c r="DUU80" s="740"/>
      <c r="DUV80" s="790"/>
      <c r="DUW80" s="791"/>
      <c r="DUX80" s="791"/>
      <c r="DUY80" s="791"/>
      <c r="DUZ80" s="791"/>
      <c r="DVA80" s="791"/>
      <c r="DVB80" s="740"/>
      <c r="DVC80" s="790"/>
      <c r="DVD80" s="791"/>
      <c r="DVE80" s="791"/>
      <c r="DVF80" s="791"/>
      <c r="DVG80" s="791"/>
      <c r="DVH80" s="791"/>
      <c r="DVI80" s="740"/>
      <c r="DVJ80" s="790"/>
      <c r="DVK80" s="791"/>
      <c r="DVL80" s="791"/>
      <c r="DVM80" s="791"/>
      <c r="DVN80" s="791"/>
      <c r="DVO80" s="791"/>
      <c r="DVP80" s="740"/>
      <c r="DVQ80" s="790"/>
      <c r="DVR80" s="791"/>
      <c r="DVS80" s="791"/>
      <c r="DVT80" s="791"/>
      <c r="DVU80" s="791"/>
      <c r="DVV80" s="791"/>
      <c r="DVW80" s="740"/>
      <c r="DVX80" s="790"/>
      <c r="DVY80" s="791"/>
      <c r="DVZ80" s="791"/>
      <c r="DWA80" s="791"/>
      <c r="DWB80" s="791"/>
      <c r="DWC80" s="791"/>
      <c r="DWD80" s="740"/>
      <c r="DWE80" s="790"/>
      <c r="DWF80" s="791"/>
      <c r="DWG80" s="791"/>
      <c r="DWH80" s="791"/>
      <c r="DWI80" s="791"/>
      <c r="DWJ80" s="791"/>
      <c r="DWK80" s="740"/>
      <c r="DWL80" s="790"/>
      <c r="DWM80" s="791"/>
      <c r="DWN80" s="791"/>
      <c r="DWO80" s="791"/>
      <c r="DWP80" s="791"/>
      <c r="DWQ80" s="791"/>
      <c r="DWR80" s="740"/>
      <c r="DWS80" s="790"/>
      <c r="DWT80" s="791"/>
      <c r="DWU80" s="791"/>
      <c r="DWV80" s="791"/>
      <c r="DWW80" s="791"/>
      <c r="DWX80" s="791"/>
      <c r="DWY80" s="740"/>
      <c r="DWZ80" s="790"/>
      <c r="DXA80" s="791"/>
      <c r="DXB80" s="791"/>
      <c r="DXC80" s="791"/>
      <c r="DXD80" s="791"/>
      <c r="DXE80" s="791"/>
      <c r="DXF80" s="740"/>
      <c r="DXG80" s="790"/>
      <c r="DXH80" s="791"/>
      <c r="DXI80" s="791"/>
      <c r="DXJ80" s="791"/>
      <c r="DXK80" s="791"/>
      <c r="DXL80" s="791"/>
      <c r="DXM80" s="740"/>
      <c r="DXN80" s="790"/>
      <c r="DXO80" s="791"/>
      <c r="DXP80" s="791"/>
      <c r="DXQ80" s="791"/>
      <c r="DXR80" s="791"/>
      <c r="DXS80" s="791"/>
      <c r="DXT80" s="740"/>
      <c r="DXU80" s="790"/>
      <c r="DXV80" s="791"/>
      <c r="DXW80" s="791"/>
      <c r="DXX80" s="791"/>
      <c r="DXY80" s="791"/>
      <c r="DXZ80" s="791"/>
      <c r="DYA80" s="740"/>
      <c r="DYB80" s="790"/>
      <c r="DYC80" s="791"/>
      <c r="DYD80" s="791"/>
      <c r="DYE80" s="791"/>
      <c r="DYF80" s="791"/>
      <c r="DYG80" s="791"/>
      <c r="DYH80" s="740"/>
      <c r="DYI80" s="790"/>
      <c r="DYJ80" s="791"/>
      <c r="DYK80" s="791"/>
      <c r="DYL80" s="791"/>
      <c r="DYM80" s="791"/>
      <c r="DYN80" s="791"/>
      <c r="DYO80" s="740"/>
      <c r="DYP80" s="790"/>
      <c r="DYQ80" s="791"/>
      <c r="DYR80" s="791"/>
      <c r="DYS80" s="791"/>
      <c r="DYT80" s="791"/>
      <c r="DYU80" s="791"/>
      <c r="DYV80" s="740"/>
      <c r="DYW80" s="790"/>
      <c r="DYX80" s="791"/>
      <c r="DYY80" s="791"/>
      <c r="DYZ80" s="791"/>
      <c r="DZA80" s="791"/>
      <c r="DZB80" s="791"/>
      <c r="DZC80" s="740"/>
      <c r="DZD80" s="790"/>
      <c r="DZE80" s="791"/>
      <c r="DZF80" s="791"/>
      <c r="DZG80" s="791"/>
      <c r="DZH80" s="791"/>
      <c r="DZI80" s="791"/>
      <c r="DZJ80" s="740"/>
      <c r="DZK80" s="790"/>
      <c r="DZL80" s="791"/>
      <c r="DZM80" s="791"/>
      <c r="DZN80" s="791"/>
      <c r="DZO80" s="791"/>
      <c r="DZP80" s="791"/>
      <c r="DZQ80" s="740"/>
      <c r="DZR80" s="790"/>
      <c r="DZS80" s="791"/>
      <c r="DZT80" s="791"/>
      <c r="DZU80" s="791"/>
      <c r="DZV80" s="791"/>
      <c r="DZW80" s="791"/>
      <c r="DZX80" s="740"/>
      <c r="DZY80" s="790"/>
      <c r="DZZ80" s="791"/>
      <c r="EAA80" s="791"/>
      <c r="EAB80" s="791"/>
      <c r="EAC80" s="791"/>
      <c r="EAD80" s="791"/>
      <c r="EAE80" s="740"/>
      <c r="EAF80" s="790"/>
      <c r="EAG80" s="791"/>
      <c r="EAH80" s="791"/>
      <c r="EAI80" s="791"/>
      <c r="EAJ80" s="791"/>
      <c r="EAK80" s="791"/>
      <c r="EAL80" s="740"/>
      <c r="EAM80" s="790"/>
      <c r="EAN80" s="791"/>
      <c r="EAO80" s="791"/>
      <c r="EAP80" s="791"/>
      <c r="EAQ80" s="791"/>
      <c r="EAR80" s="791"/>
      <c r="EAS80" s="740"/>
      <c r="EAT80" s="790"/>
      <c r="EAU80" s="791"/>
      <c r="EAV80" s="791"/>
      <c r="EAW80" s="791"/>
      <c r="EAX80" s="791"/>
      <c r="EAY80" s="791"/>
      <c r="EAZ80" s="740"/>
      <c r="EBA80" s="790"/>
      <c r="EBB80" s="791"/>
      <c r="EBC80" s="791"/>
      <c r="EBD80" s="791"/>
      <c r="EBE80" s="791"/>
      <c r="EBF80" s="791"/>
      <c r="EBG80" s="740"/>
      <c r="EBH80" s="790"/>
      <c r="EBI80" s="791"/>
      <c r="EBJ80" s="791"/>
      <c r="EBK80" s="791"/>
      <c r="EBL80" s="791"/>
      <c r="EBM80" s="791"/>
      <c r="EBN80" s="740"/>
      <c r="EBO80" s="790"/>
      <c r="EBP80" s="791"/>
      <c r="EBQ80" s="791"/>
      <c r="EBR80" s="791"/>
      <c r="EBS80" s="791"/>
      <c r="EBT80" s="791"/>
      <c r="EBU80" s="740"/>
      <c r="EBV80" s="790"/>
      <c r="EBW80" s="791"/>
      <c r="EBX80" s="791"/>
      <c r="EBY80" s="791"/>
      <c r="EBZ80" s="791"/>
      <c r="ECA80" s="791"/>
      <c r="ECB80" s="740"/>
      <c r="ECC80" s="790"/>
      <c r="ECD80" s="791"/>
      <c r="ECE80" s="791"/>
      <c r="ECF80" s="791"/>
      <c r="ECG80" s="791"/>
      <c r="ECH80" s="791"/>
      <c r="ECI80" s="740"/>
      <c r="ECJ80" s="790"/>
      <c r="ECK80" s="791"/>
      <c r="ECL80" s="791"/>
      <c r="ECM80" s="791"/>
      <c r="ECN80" s="791"/>
      <c r="ECO80" s="791"/>
      <c r="ECP80" s="740"/>
      <c r="ECQ80" s="790"/>
      <c r="ECR80" s="791"/>
      <c r="ECS80" s="791"/>
      <c r="ECT80" s="791"/>
      <c r="ECU80" s="791"/>
      <c r="ECV80" s="791"/>
      <c r="ECW80" s="740"/>
      <c r="ECX80" s="790"/>
      <c r="ECY80" s="791"/>
      <c r="ECZ80" s="791"/>
      <c r="EDA80" s="791"/>
      <c r="EDB80" s="791"/>
      <c r="EDC80" s="791"/>
      <c r="EDD80" s="740"/>
      <c r="EDE80" s="790"/>
      <c r="EDF80" s="791"/>
      <c r="EDG80" s="791"/>
      <c r="EDH80" s="791"/>
      <c r="EDI80" s="791"/>
      <c r="EDJ80" s="791"/>
      <c r="EDK80" s="740"/>
      <c r="EDL80" s="790"/>
      <c r="EDM80" s="791"/>
      <c r="EDN80" s="791"/>
      <c r="EDO80" s="791"/>
      <c r="EDP80" s="791"/>
      <c r="EDQ80" s="791"/>
      <c r="EDR80" s="740"/>
      <c r="EDS80" s="790"/>
      <c r="EDT80" s="791"/>
      <c r="EDU80" s="791"/>
      <c r="EDV80" s="791"/>
      <c r="EDW80" s="791"/>
      <c r="EDX80" s="791"/>
      <c r="EDY80" s="740"/>
      <c r="EDZ80" s="790"/>
      <c r="EEA80" s="791"/>
      <c r="EEB80" s="791"/>
      <c r="EEC80" s="791"/>
      <c r="EED80" s="791"/>
      <c r="EEE80" s="791"/>
      <c r="EEF80" s="740"/>
      <c r="EEG80" s="790"/>
      <c r="EEH80" s="791"/>
      <c r="EEI80" s="791"/>
      <c r="EEJ80" s="791"/>
      <c r="EEK80" s="791"/>
      <c r="EEL80" s="791"/>
      <c r="EEM80" s="740"/>
      <c r="EEN80" s="790"/>
      <c r="EEO80" s="791"/>
      <c r="EEP80" s="791"/>
      <c r="EEQ80" s="791"/>
      <c r="EER80" s="791"/>
      <c r="EES80" s="791"/>
      <c r="EET80" s="740"/>
      <c r="EEU80" s="790"/>
      <c r="EEV80" s="791"/>
      <c r="EEW80" s="791"/>
      <c r="EEX80" s="791"/>
      <c r="EEY80" s="791"/>
      <c r="EEZ80" s="791"/>
      <c r="EFA80" s="740"/>
      <c r="EFB80" s="790"/>
      <c r="EFC80" s="791"/>
      <c r="EFD80" s="791"/>
      <c r="EFE80" s="791"/>
      <c r="EFF80" s="791"/>
      <c r="EFG80" s="791"/>
      <c r="EFH80" s="740"/>
      <c r="EFI80" s="790"/>
      <c r="EFJ80" s="791"/>
      <c r="EFK80" s="791"/>
      <c r="EFL80" s="791"/>
      <c r="EFM80" s="791"/>
      <c r="EFN80" s="791"/>
      <c r="EFO80" s="740"/>
      <c r="EFP80" s="790"/>
      <c r="EFQ80" s="791"/>
      <c r="EFR80" s="791"/>
      <c r="EFS80" s="791"/>
      <c r="EFT80" s="791"/>
      <c r="EFU80" s="791"/>
      <c r="EFV80" s="740"/>
      <c r="EFW80" s="790"/>
      <c r="EFX80" s="791"/>
      <c r="EFY80" s="791"/>
      <c r="EFZ80" s="791"/>
      <c r="EGA80" s="791"/>
      <c r="EGB80" s="791"/>
      <c r="EGC80" s="740"/>
      <c r="EGD80" s="790"/>
      <c r="EGE80" s="791"/>
      <c r="EGF80" s="791"/>
      <c r="EGG80" s="791"/>
      <c r="EGH80" s="791"/>
      <c r="EGI80" s="791"/>
      <c r="EGJ80" s="740"/>
      <c r="EGK80" s="790"/>
      <c r="EGL80" s="791"/>
      <c r="EGM80" s="791"/>
      <c r="EGN80" s="791"/>
      <c r="EGO80" s="791"/>
      <c r="EGP80" s="791"/>
      <c r="EGQ80" s="740"/>
      <c r="EGR80" s="790"/>
      <c r="EGS80" s="791"/>
      <c r="EGT80" s="791"/>
      <c r="EGU80" s="791"/>
      <c r="EGV80" s="791"/>
      <c r="EGW80" s="791"/>
      <c r="EGX80" s="740"/>
      <c r="EGY80" s="790"/>
      <c r="EGZ80" s="791"/>
      <c r="EHA80" s="791"/>
      <c r="EHB80" s="791"/>
      <c r="EHC80" s="791"/>
      <c r="EHD80" s="791"/>
      <c r="EHE80" s="740"/>
      <c r="EHF80" s="790"/>
      <c r="EHG80" s="791"/>
      <c r="EHH80" s="791"/>
      <c r="EHI80" s="791"/>
      <c r="EHJ80" s="791"/>
      <c r="EHK80" s="791"/>
      <c r="EHL80" s="740"/>
      <c r="EHM80" s="790"/>
      <c r="EHN80" s="791"/>
      <c r="EHO80" s="791"/>
      <c r="EHP80" s="791"/>
      <c r="EHQ80" s="791"/>
      <c r="EHR80" s="791"/>
      <c r="EHS80" s="740"/>
      <c r="EHT80" s="790"/>
      <c r="EHU80" s="791"/>
      <c r="EHV80" s="791"/>
      <c r="EHW80" s="791"/>
      <c r="EHX80" s="791"/>
      <c r="EHY80" s="791"/>
      <c r="EHZ80" s="740"/>
      <c r="EIA80" s="790"/>
      <c r="EIB80" s="791"/>
      <c r="EIC80" s="791"/>
      <c r="EID80" s="791"/>
      <c r="EIE80" s="791"/>
      <c r="EIF80" s="791"/>
      <c r="EIG80" s="740"/>
      <c r="EIH80" s="790"/>
      <c r="EII80" s="791"/>
      <c r="EIJ80" s="791"/>
      <c r="EIK80" s="791"/>
      <c r="EIL80" s="791"/>
      <c r="EIM80" s="791"/>
      <c r="EIN80" s="740"/>
      <c r="EIO80" s="790"/>
      <c r="EIP80" s="791"/>
      <c r="EIQ80" s="791"/>
      <c r="EIR80" s="791"/>
      <c r="EIS80" s="791"/>
      <c r="EIT80" s="791"/>
      <c r="EIU80" s="740"/>
      <c r="EIV80" s="790"/>
      <c r="EIW80" s="791"/>
      <c r="EIX80" s="791"/>
      <c r="EIY80" s="791"/>
      <c r="EIZ80" s="791"/>
      <c r="EJA80" s="791"/>
      <c r="EJB80" s="740"/>
      <c r="EJC80" s="790"/>
      <c r="EJD80" s="791"/>
      <c r="EJE80" s="791"/>
      <c r="EJF80" s="791"/>
      <c r="EJG80" s="791"/>
      <c r="EJH80" s="791"/>
      <c r="EJI80" s="740"/>
      <c r="EJJ80" s="790"/>
      <c r="EJK80" s="791"/>
      <c r="EJL80" s="791"/>
      <c r="EJM80" s="791"/>
      <c r="EJN80" s="791"/>
      <c r="EJO80" s="791"/>
      <c r="EJP80" s="740"/>
      <c r="EJQ80" s="790"/>
      <c r="EJR80" s="791"/>
      <c r="EJS80" s="791"/>
      <c r="EJT80" s="791"/>
      <c r="EJU80" s="791"/>
      <c r="EJV80" s="791"/>
      <c r="EJW80" s="740"/>
      <c r="EJX80" s="790"/>
      <c r="EJY80" s="791"/>
      <c r="EJZ80" s="791"/>
      <c r="EKA80" s="791"/>
      <c r="EKB80" s="791"/>
      <c r="EKC80" s="791"/>
      <c r="EKD80" s="740"/>
      <c r="EKE80" s="790"/>
      <c r="EKF80" s="791"/>
      <c r="EKG80" s="791"/>
      <c r="EKH80" s="791"/>
      <c r="EKI80" s="791"/>
      <c r="EKJ80" s="791"/>
      <c r="EKK80" s="740"/>
      <c r="EKL80" s="790"/>
      <c r="EKM80" s="791"/>
      <c r="EKN80" s="791"/>
      <c r="EKO80" s="791"/>
      <c r="EKP80" s="791"/>
      <c r="EKQ80" s="791"/>
      <c r="EKR80" s="740"/>
      <c r="EKS80" s="790"/>
      <c r="EKT80" s="791"/>
      <c r="EKU80" s="791"/>
      <c r="EKV80" s="791"/>
      <c r="EKW80" s="791"/>
      <c r="EKX80" s="791"/>
      <c r="EKY80" s="740"/>
      <c r="EKZ80" s="790"/>
      <c r="ELA80" s="791"/>
      <c r="ELB80" s="791"/>
      <c r="ELC80" s="791"/>
      <c r="ELD80" s="791"/>
      <c r="ELE80" s="791"/>
      <c r="ELF80" s="740"/>
      <c r="ELG80" s="790"/>
      <c r="ELH80" s="791"/>
      <c r="ELI80" s="791"/>
      <c r="ELJ80" s="791"/>
      <c r="ELK80" s="791"/>
      <c r="ELL80" s="791"/>
      <c r="ELM80" s="740"/>
      <c r="ELN80" s="790"/>
      <c r="ELO80" s="791"/>
      <c r="ELP80" s="791"/>
      <c r="ELQ80" s="791"/>
      <c r="ELR80" s="791"/>
      <c r="ELS80" s="791"/>
      <c r="ELT80" s="740"/>
      <c r="ELU80" s="790"/>
      <c r="ELV80" s="791"/>
      <c r="ELW80" s="791"/>
      <c r="ELX80" s="791"/>
      <c r="ELY80" s="791"/>
      <c r="ELZ80" s="791"/>
      <c r="EMA80" s="740"/>
      <c r="EMB80" s="790"/>
      <c r="EMC80" s="791"/>
      <c r="EMD80" s="791"/>
      <c r="EME80" s="791"/>
      <c r="EMF80" s="791"/>
      <c r="EMG80" s="791"/>
      <c r="EMH80" s="740"/>
      <c r="EMI80" s="790"/>
      <c r="EMJ80" s="791"/>
      <c r="EMK80" s="791"/>
      <c r="EML80" s="791"/>
      <c r="EMM80" s="791"/>
      <c r="EMN80" s="791"/>
      <c r="EMO80" s="740"/>
      <c r="EMP80" s="790"/>
      <c r="EMQ80" s="791"/>
      <c r="EMR80" s="791"/>
      <c r="EMS80" s="791"/>
      <c r="EMT80" s="791"/>
      <c r="EMU80" s="791"/>
      <c r="EMV80" s="740"/>
      <c r="EMW80" s="790"/>
      <c r="EMX80" s="791"/>
      <c r="EMY80" s="791"/>
      <c r="EMZ80" s="791"/>
      <c r="ENA80" s="791"/>
      <c r="ENB80" s="791"/>
      <c r="ENC80" s="740"/>
      <c r="END80" s="790"/>
      <c r="ENE80" s="791"/>
      <c r="ENF80" s="791"/>
      <c r="ENG80" s="791"/>
      <c r="ENH80" s="791"/>
      <c r="ENI80" s="791"/>
      <c r="ENJ80" s="740"/>
      <c r="ENK80" s="790"/>
      <c r="ENL80" s="791"/>
      <c r="ENM80" s="791"/>
      <c r="ENN80" s="791"/>
      <c r="ENO80" s="791"/>
      <c r="ENP80" s="791"/>
      <c r="ENQ80" s="740"/>
      <c r="ENR80" s="790"/>
      <c r="ENS80" s="791"/>
      <c r="ENT80" s="791"/>
      <c r="ENU80" s="791"/>
      <c r="ENV80" s="791"/>
      <c r="ENW80" s="791"/>
      <c r="ENX80" s="740"/>
      <c r="ENY80" s="790"/>
      <c r="ENZ80" s="791"/>
      <c r="EOA80" s="791"/>
      <c r="EOB80" s="791"/>
      <c r="EOC80" s="791"/>
      <c r="EOD80" s="791"/>
      <c r="EOE80" s="740"/>
      <c r="EOF80" s="790"/>
      <c r="EOG80" s="791"/>
      <c r="EOH80" s="791"/>
      <c r="EOI80" s="791"/>
      <c r="EOJ80" s="791"/>
      <c r="EOK80" s="791"/>
      <c r="EOL80" s="740"/>
      <c r="EOM80" s="790"/>
      <c r="EON80" s="791"/>
      <c r="EOO80" s="791"/>
      <c r="EOP80" s="791"/>
      <c r="EOQ80" s="791"/>
      <c r="EOR80" s="791"/>
      <c r="EOS80" s="740"/>
      <c r="EOT80" s="790"/>
      <c r="EOU80" s="791"/>
      <c r="EOV80" s="791"/>
      <c r="EOW80" s="791"/>
      <c r="EOX80" s="791"/>
      <c r="EOY80" s="791"/>
      <c r="EOZ80" s="740"/>
      <c r="EPA80" s="790"/>
      <c r="EPB80" s="791"/>
      <c r="EPC80" s="791"/>
      <c r="EPD80" s="791"/>
      <c r="EPE80" s="791"/>
      <c r="EPF80" s="791"/>
      <c r="EPG80" s="740"/>
      <c r="EPH80" s="790"/>
      <c r="EPI80" s="791"/>
      <c r="EPJ80" s="791"/>
      <c r="EPK80" s="791"/>
      <c r="EPL80" s="791"/>
      <c r="EPM80" s="791"/>
      <c r="EPN80" s="740"/>
      <c r="EPO80" s="790"/>
      <c r="EPP80" s="791"/>
      <c r="EPQ80" s="791"/>
      <c r="EPR80" s="791"/>
      <c r="EPS80" s="791"/>
      <c r="EPT80" s="791"/>
      <c r="EPU80" s="740"/>
      <c r="EPV80" s="790"/>
      <c r="EPW80" s="791"/>
      <c r="EPX80" s="791"/>
      <c r="EPY80" s="791"/>
      <c r="EPZ80" s="791"/>
      <c r="EQA80" s="791"/>
      <c r="EQB80" s="740"/>
      <c r="EQC80" s="790"/>
      <c r="EQD80" s="791"/>
      <c r="EQE80" s="791"/>
      <c r="EQF80" s="791"/>
      <c r="EQG80" s="791"/>
      <c r="EQH80" s="791"/>
      <c r="EQI80" s="740"/>
      <c r="EQJ80" s="790"/>
      <c r="EQK80" s="791"/>
      <c r="EQL80" s="791"/>
      <c r="EQM80" s="791"/>
      <c r="EQN80" s="791"/>
      <c r="EQO80" s="791"/>
      <c r="EQP80" s="740"/>
      <c r="EQQ80" s="790"/>
      <c r="EQR80" s="791"/>
      <c r="EQS80" s="791"/>
      <c r="EQT80" s="791"/>
      <c r="EQU80" s="791"/>
      <c r="EQV80" s="791"/>
      <c r="EQW80" s="740"/>
      <c r="EQX80" s="790"/>
      <c r="EQY80" s="791"/>
      <c r="EQZ80" s="791"/>
      <c r="ERA80" s="791"/>
      <c r="ERB80" s="791"/>
      <c r="ERC80" s="791"/>
      <c r="ERD80" s="740"/>
      <c r="ERE80" s="790"/>
      <c r="ERF80" s="791"/>
      <c r="ERG80" s="791"/>
      <c r="ERH80" s="791"/>
      <c r="ERI80" s="791"/>
      <c r="ERJ80" s="791"/>
      <c r="ERK80" s="740"/>
      <c r="ERL80" s="790"/>
      <c r="ERM80" s="791"/>
      <c r="ERN80" s="791"/>
      <c r="ERO80" s="791"/>
      <c r="ERP80" s="791"/>
      <c r="ERQ80" s="791"/>
      <c r="ERR80" s="740"/>
      <c r="ERS80" s="790"/>
      <c r="ERT80" s="791"/>
      <c r="ERU80" s="791"/>
      <c r="ERV80" s="791"/>
      <c r="ERW80" s="791"/>
      <c r="ERX80" s="791"/>
      <c r="ERY80" s="740"/>
      <c r="ERZ80" s="790"/>
      <c r="ESA80" s="791"/>
      <c r="ESB80" s="791"/>
      <c r="ESC80" s="791"/>
      <c r="ESD80" s="791"/>
      <c r="ESE80" s="791"/>
      <c r="ESF80" s="740"/>
      <c r="ESG80" s="790"/>
      <c r="ESH80" s="791"/>
      <c r="ESI80" s="791"/>
      <c r="ESJ80" s="791"/>
      <c r="ESK80" s="791"/>
      <c r="ESL80" s="791"/>
      <c r="ESM80" s="740"/>
      <c r="ESN80" s="790"/>
      <c r="ESO80" s="791"/>
      <c r="ESP80" s="791"/>
      <c r="ESQ80" s="791"/>
      <c r="ESR80" s="791"/>
      <c r="ESS80" s="791"/>
      <c r="EST80" s="740"/>
      <c r="ESU80" s="790"/>
      <c r="ESV80" s="791"/>
      <c r="ESW80" s="791"/>
      <c r="ESX80" s="791"/>
      <c r="ESY80" s="791"/>
      <c r="ESZ80" s="791"/>
      <c r="ETA80" s="740"/>
      <c r="ETB80" s="790"/>
      <c r="ETC80" s="791"/>
      <c r="ETD80" s="791"/>
      <c r="ETE80" s="791"/>
      <c r="ETF80" s="791"/>
      <c r="ETG80" s="791"/>
      <c r="ETH80" s="740"/>
      <c r="ETI80" s="790"/>
      <c r="ETJ80" s="791"/>
      <c r="ETK80" s="791"/>
      <c r="ETL80" s="791"/>
      <c r="ETM80" s="791"/>
      <c r="ETN80" s="791"/>
      <c r="ETO80" s="740"/>
      <c r="ETP80" s="790"/>
      <c r="ETQ80" s="791"/>
      <c r="ETR80" s="791"/>
      <c r="ETS80" s="791"/>
      <c r="ETT80" s="791"/>
      <c r="ETU80" s="791"/>
      <c r="ETV80" s="740"/>
      <c r="ETW80" s="790"/>
      <c r="ETX80" s="791"/>
      <c r="ETY80" s="791"/>
      <c r="ETZ80" s="791"/>
      <c r="EUA80" s="791"/>
      <c r="EUB80" s="791"/>
      <c r="EUC80" s="740"/>
      <c r="EUD80" s="790"/>
      <c r="EUE80" s="791"/>
      <c r="EUF80" s="791"/>
      <c r="EUG80" s="791"/>
      <c r="EUH80" s="791"/>
      <c r="EUI80" s="791"/>
      <c r="EUJ80" s="740"/>
      <c r="EUK80" s="790"/>
      <c r="EUL80" s="791"/>
      <c r="EUM80" s="791"/>
      <c r="EUN80" s="791"/>
      <c r="EUO80" s="791"/>
      <c r="EUP80" s="791"/>
      <c r="EUQ80" s="740"/>
      <c r="EUR80" s="790"/>
      <c r="EUS80" s="791"/>
      <c r="EUT80" s="791"/>
      <c r="EUU80" s="791"/>
      <c r="EUV80" s="791"/>
      <c r="EUW80" s="791"/>
      <c r="EUX80" s="740"/>
      <c r="EUY80" s="790"/>
      <c r="EUZ80" s="791"/>
      <c r="EVA80" s="791"/>
      <c r="EVB80" s="791"/>
      <c r="EVC80" s="791"/>
      <c r="EVD80" s="791"/>
      <c r="EVE80" s="740"/>
      <c r="EVF80" s="790"/>
      <c r="EVG80" s="791"/>
      <c r="EVH80" s="791"/>
      <c r="EVI80" s="791"/>
      <c r="EVJ80" s="791"/>
      <c r="EVK80" s="791"/>
      <c r="EVL80" s="740"/>
      <c r="EVM80" s="790"/>
      <c r="EVN80" s="791"/>
      <c r="EVO80" s="791"/>
      <c r="EVP80" s="791"/>
      <c r="EVQ80" s="791"/>
      <c r="EVR80" s="791"/>
      <c r="EVS80" s="740"/>
      <c r="EVT80" s="790"/>
      <c r="EVU80" s="791"/>
      <c r="EVV80" s="791"/>
      <c r="EVW80" s="791"/>
      <c r="EVX80" s="791"/>
      <c r="EVY80" s="791"/>
      <c r="EVZ80" s="740"/>
      <c r="EWA80" s="790"/>
      <c r="EWB80" s="791"/>
      <c r="EWC80" s="791"/>
      <c r="EWD80" s="791"/>
      <c r="EWE80" s="791"/>
      <c r="EWF80" s="791"/>
      <c r="EWG80" s="740"/>
      <c r="EWH80" s="790"/>
      <c r="EWI80" s="791"/>
      <c r="EWJ80" s="791"/>
      <c r="EWK80" s="791"/>
      <c r="EWL80" s="791"/>
      <c r="EWM80" s="791"/>
      <c r="EWN80" s="740"/>
      <c r="EWO80" s="790"/>
      <c r="EWP80" s="791"/>
      <c r="EWQ80" s="791"/>
      <c r="EWR80" s="791"/>
      <c r="EWS80" s="791"/>
      <c r="EWT80" s="791"/>
      <c r="EWU80" s="740"/>
      <c r="EWV80" s="790"/>
      <c r="EWW80" s="791"/>
      <c r="EWX80" s="791"/>
      <c r="EWY80" s="791"/>
      <c r="EWZ80" s="791"/>
      <c r="EXA80" s="791"/>
      <c r="EXB80" s="740"/>
      <c r="EXC80" s="790"/>
      <c r="EXD80" s="791"/>
      <c r="EXE80" s="791"/>
      <c r="EXF80" s="791"/>
      <c r="EXG80" s="791"/>
      <c r="EXH80" s="791"/>
      <c r="EXI80" s="740"/>
      <c r="EXJ80" s="790"/>
      <c r="EXK80" s="791"/>
      <c r="EXL80" s="791"/>
      <c r="EXM80" s="791"/>
      <c r="EXN80" s="791"/>
      <c r="EXO80" s="791"/>
      <c r="EXP80" s="740"/>
      <c r="EXQ80" s="790"/>
      <c r="EXR80" s="791"/>
      <c r="EXS80" s="791"/>
      <c r="EXT80" s="791"/>
      <c r="EXU80" s="791"/>
      <c r="EXV80" s="791"/>
      <c r="EXW80" s="740"/>
      <c r="EXX80" s="790"/>
      <c r="EXY80" s="791"/>
      <c r="EXZ80" s="791"/>
      <c r="EYA80" s="791"/>
      <c r="EYB80" s="791"/>
      <c r="EYC80" s="791"/>
      <c r="EYD80" s="740"/>
      <c r="EYE80" s="790"/>
      <c r="EYF80" s="791"/>
      <c r="EYG80" s="791"/>
      <c r="EYH80" s="791"/>
      <c r="EYI80" s="791"/>
      <c r="EYJ80" s="791"/>
      <c r="EYK80" s="740"/>
      <c r="EYL80" s="790"/>
      <c r="EYM80" s="791"/>
      <c r="EYN80" s="791"/>
      <c r="EYO80" s="791"/>
      <c r="EYP80" s="791"/>
      <c r="EYQ80" s="791"/>
      <c r="EYR80" s="740"/>
      <c r="EYS80" s="790"/>
      <c r="EYT80" s="791"/>
      <c r="EYU80" s="791"/>
      <c r="EYV80" s="791"/>
      <c r="EYW80" s="791"/>
      <c r="EYX80" s="791"/>
      <c r="EYY80" s="740"/>
      <c r="EYZ80" s="790"/>
      <c r="EZA80" s="791"/>
      <c r="EZB80" s="791"/>
      <c r="EZC80" s="791"/>
      <c r="EZD80" s="791"/>
      <c r="EZE80" s="791"/>
      <c r="EZF80" s="740"/>
      <c r="EZG80" s="790"/>
      <c r="EZH80" s="791"/>
      <c r="EZI80" s="791"/>
      <c r="EZJ80" s="791"/>
      <c r="EZK80" s="791"/>
      <c r="EZL80" s="791"/>
      <c r="EZM80" s="740"/>
      <c r="EZN80" s="790"/>
      <c r="EZO80" s="791"/>
      <c r="EZP80" s="791"/>
      <c r="EZQ80" s="791"/>
      <c r="EZR80" s="791"/>
      <c r="EZS80" s="791"/>
      <c r="EZT80" s="740"/>
      <c r="EZU80" s="790"/>
      <c r="EZV80" s="791"/>
      <c r="EZW80" s="791"/>
      <c r="EZX80" s="791"/>
      <c r="EZY80" s="791"/>
      <c r="EZZ80" s="791"/>
      <c r="FAA80" s="740"/>
      <c r="FAB80" s="790"/>
      <c r="FAC80" s="791"/>
      <c r="FAD80" s="791"/>
      <c r="FAE80" s="791"/>
      <c r="FAF80" s="791"/>
      <c r="FAG80" s="791"/>
      <c r="FAH80" s="740"/>
      <c r="FAI80" s="790"/>
      <c r="FAJ80" s="791"/>
      <c r="FAK80" s="791"/>
      <c r="FAL80" s="791"/>
      <c r="FAM80" s="791"/>
      <c r="FAN80" s="791"/>
      <c r="FAO80" s="740"/>
      <c r="FAP80" s="790"/>
      <c r="FAQ80" s="791"/>
      <c r="FAR80" s="791"/>
      <c r="FAS80" s="791"/>
      <c r="FAT80" s="791"/>
      <c r="FAU80" s="791"/>
      <c r="FAV80" s="740"/>
      <c r="FAW80" s="790"/>
      <c r="FAX80" s="791"/>
      <c r="FAY80" s="791"/>
      <c r="FAZ80" s="791"/>
      <c r="FBA80" s="791"/>
      <c r="FBB80" s="791"/>
      <c r="FBC80" s="740"/>
      <c r="FBD80" s="790"/>
      <c r="FBE80" s="791"/>
      <c r="FBF80" s="791"/>
      <c r="FBG80" s="791"/>
      <c r="FBH80" s="791"/>
      <c r="FBI80" s="791"/>
      <c r="FBJ80" s="740"/>
      <c r="FBK80" s="790"/>
      <c r="FBL80" s="791"/>
      <c r="FBM80" s="791"/>
      <c r="FBN80" s="791"/>
      <c r="FBO80" s="791"/>
      <c r="FBP80" s="791"/>
      <c r="FBQ80" s="740"/>
      <c r="FBR80" s="790"/>
      <c r="FBS80" s="791"/>
      <c r="FBT80" s="791"/>
      <c r="FBU80" s="791"/>
      <c r="FBV80" s="791"/>
      <c r="FBW80" s="791"/>
      <c r="FBX80" s="740"/>
      <c r="FBY80" s="790"/>
      <c r="FBZ80" s="791"/>
      <c r="FCA80" s="791"/>
      <c r="FCB80" s="791"/>
      <c r="FCC80" s="791"/>
      <c r="FCD80" s="791"/>
      <c r="FCE80" s="740"/>
      <c r="FCF80" s="790"/>
      <c r="FCG80" s="791"/>
      <c r="FCH80" s="791"/>
      <c r="FCI80" s="791"/>
      <c r="FCJ80" s="791"/>
      <c r="FCK80" s="791"/>
      <c r="FCL80" s="740"/>
      <c r="FCM80" s="790"/>
      <c r="FCN80" s="791"/>
      <c r="FCO80" s="791"/>
      <c r="FCP80" s="791"/>
      <c r="FCQ80" s="791"/>
      <c r="FCR80" s="791"/>
      <c r="FCS80" s="740"/>
      <c r="FCT80" s="790"/>
      <c r="FCU80" s="791"/>
      <c r="FCV80" s="791"/>
      <c r="FCW80" s="791"/>
      <c r="FCX80" s="791"/>
      <c r="FCY80" s="791"/>
      <c r="FCZ80" s="740"/>
      <c r="FDA80" s="790"/>
      <c r="FDB80" s="791"/>
      <c r="FDC80" s="791"/>
      <c r="FDD80" s="791"/>
      <c r="FDE80" s="791"/>
      <c r="FDF80" s="791"/>
      <c r="FDG80" s="740"/>
      <c r="FDH80" s="790"/>
      <c r="FDI80" s="791"/>
      <c r="FDJ80" s="791"/>
      <c r="FDK80" s="791"/>
      <c r="FDL80" s="791"/>
      <c r="FDM80" s="791"/>
      <c r="FDN80" s="740"/>
      <c r="FDO80" s="790"/>
      <c r="FDP80" s="791"/>
      <c r="FDQ80" s="791"/>
      <c r="FDR80" s="791"/>
      <c r="FDS80" s="791"/>
      <c r="FDT80" s="791"/>
      <c r="FDU80" s="740"/>
      <c r="FDV80" s="790"/>
      <c r="FDW80" s="791"/>
      <c r="FDX80" s="791"/>
      <c r="FDY80" s="791"/>
      <c r="FDZ80" s="791"/>
      <c r="FEA80" s="791"/>
      <c r="FEB80" s="740"/>
      <c r="FEC80" s="790"/>
      <c r="FED80" s="791"/>
      <c r="FEE80" s="791"/>
      <c r="FEF80" s="791"/>
      <c r="FEG80" s="791"/>
      <c r="FEH80" s="791"/>
      <c r="FEI80" s="740"/>
      <c r="FEJ80" s="790"/>
      <c r="FEK80" s="791"/>
      <c r="FEL80" s="791"/>
      <c r="FEM80" s="791"/>
      <c r="FEN80" s="791"/>
      <c r="FEO80" s="791"/>
      <c r="FEP80" s="740"/>
      <c r="FEQ80" s="790"/>
      <c r="FER80" s="791"/>
      <c r="FES80" s="791"/>
      <c r="FET80" s="791"/>
      <c r="FEU80" s="791"/>
      <c r="FEV80" s="791"/>
      <c r="FEW80" s="740"/>
      <c r="FEX80" s="790"/>
      <c r="FEY80" s="791"/>
      <c r="FEZ80" s="791"/>
      <c r="FFA80" s="791"/>
      <c r="FFB80" s="791"/>
      <c r="FFC80" s="791"/>
      <c r="FFD80" s="740"/>
      <c r="FFE80" s="790"/>
      <c r="FFF80" s="791"/>
      <c r="FFG80" s="791"/>
      <c r="FFH80" s="791"/>
      <c r="FFI80" s="791"/>
      <c r="FFJ80" s="791"/>
      <c r="FFK80" s="740"/>
      <c r="FFL80" s="790"/>
      <c r="FFM80" s="791"/>
      <c r="FFN80" s="791"/>
      <c r="FFO80" s="791"/>
      <c r="FFP80" s="791"/>
      <c r="FFQ80" s="791"/>
      <c r="FFR80" s="740"/>
      <c r="FFS80" s="790"/>
      <c r="FFT80" s="791"/>
      <c r="FFU80" s="791"/>
      <c r="FFV80" s="791"/>
      <c r="FFW80" s="791"/>
      <c r="FFX80" s="791"/>
      <c r="FFY80" s="740"/>
      <c r="FFZ80" s="790"/>
      <c r="FGA80" s="791"/>
      <c r="FGB80" s="791"/>
      <c r="FGC80" s="791"/>
      <c r="FGD80" s="791"/>
      <c r="FGE80" s="791"/>
      <c r="FGF80" s="740"/>
      <c r="FGG80" s="790"/>
      <c r="FGH80" s="791"/>
      <c r="FGI80" s="791"/>
      <c r="FGJ80" s="791"/>
      <c r="FGK80" s="791"/>
      <c r="FGL80" s="791"/>
      <c r="FGM80" s="740"/>
      <c r="FGN80" s="790"/>
      <c r="FGO80" s="791"/>
      <c r="FGP80" s="791"/>
      <c r="FGQ80" s="791"/>
      <c r="FGR80" s="791"/>
      <c r="FGS80" s="791"/>
      <c r="FGT80" s="740"/>
      <c r="FGU80" s="790"/>
      <c r="FGV80" s="791"/>
      <c r="FGW80" s="791"/>
      <c r="FGX80" s="791"/>
      <c r="FGY80" s="791"/>
      <c r="FGZ80" s="791"/>
      <c r="FHA80" s="740"/>
      <c r="FHB80" s="790"/>
      <c r="FHC80" s="791"/>
      <c r="FHD80" s="791"/>
      <c r="FHE80" s="791"/>
      <c r="FHF80" s="791"/>
      <c r="FHG80" s="791"/>
      <c r="FHH80" s="740"/>
      <c r="FHI80" s="790"/>
      <c r="FHJ80" s="791"/>
      <c r="FHK80" s="791"/>
      <c r="FHL80" s="791"/>
      <c r="FHM80" s="791"/>
      <c r="FHN80" s="791"/>
      <c r="FHO80" s="740"/>
      <c r="FHP80" s="790"/>
      <c r="FHQ80" s="791"/>
      <c r="FHR80" s="791"/>
      <c r="FHS80" s="791"/>
      <c r="FHT80" s="791"/>
      <c r="FHU80" s="791"/>
      <c r="FHV80" s="740"/>
      <c r="FHW80" s="790"/>
      <c r="FHX80" s="791"/>
      <c r="FHY80" s="791"/>
      <c r="FHZ80" s="791"/>
      <c r="FIA80" s="791"/>
      <c r="FIB80" s="791"/>
      <c r="FIC80" s="740"/>
      <c r="FID80" s="790"/>
      <c r="FIE80" s="791"/>
      <c r="FIF80" s="791"/>
      <c r="FIG80" s="791"/>
      <c r="FIH80" s="791"/>
      <c r="FII80" s="791"/>
      <c r="FIJ80" s="740"/>
      <c r="FIK80" s="790"/>
      <c r="FIL80" s="791"/>
      <c r="FIM80" s="791"/>
      <c r="FIN80" s="791"/>
      <c r="FIO80" s="791"/>
      <c r="FIP80" s="791"/>
      <c r="FIQ80" s="740"/>
      <c r="FIR80" s="790"/>
      <c r="FIS80" s="791"/>
      <c r="FIT80" s="791"/>
      <c r="FIU80" s="791"/>
      <c r="FIV80" s="791"/>
      <c r="FIW80" s="791"/>
      <c r="FIX80" s="740"/>
      <c r="FIY80" s="790"/>
      <c r="FIZ80" s="791"/>
      <c r="FJA80" s="791"/>
      <c r="FJB80" s="791"/>
      <c r="FJC80" s="791"/>
      <c r="FJD80" s="791"/>
      <c r="FJE80" s="740"/>
      <c r="FJF80" s="790"/>
      <c r="FJG80" s="791"/>
      <c r="FJH80" s="791"/>
      <c r="FJI80" s="791"/>
      <c r="FJJ80" s="791"/>
      <c r="FJK80" s="791"/>
      <c r="FJL80" s="740"/>
      <c r="FJM80" s="790"/>
      <c r="FJN80" s="791"/>
      <c r="FJO80" s="791"/>
      <c r="FJP80" s="791"/>
      <c r="FJQ80" s="791"/>
      <c r="FJR80" s="791"/>
      <c r="FJS80" s="740"/>
      <c r="FJT80" s="790"/>
      <c r="FJU80" s="791"/>
      <c r="FJV80" s="791"/>
      <c r="FJW80" s="791"/>
      <c r="FJX80" s="791"/>
      <c r="FJY80" s="791"/>
      <c r="FJZ80" s="740"/>
      <c r="FKA80" s="790"/>
      <c r="FKB80" s="791"/>
      <c r="FKC80" s="791"/>
      <c r="FKD80" s="791"/>
      <c r="FKE80" s="791"/>
      <c r="FKF80" s="791"/>
      <c r="FKG80" s="740"/>
      <c r="FKH80" s="790"/>
      <c r="FKI80" s="791"/>
      <c r="FKJ80" s="791"/>
      <c r="FKK80" s="791"/>
      <c r="FKL80" s="791"/>
      <c r="FKM80" s="791"/>
      <c r="FKN80" s="740"/>
      <c r="FKO80" s="790"/>
      <c r="FKP80" s="791"/>
      <c r="FKQ80" s="791"/>
      <c r="FKR80" s="791"/>
      <c r="FKS80" s="791"/>
      <c r="FKT80" s="791"/>
      <c r="FKU80" s="740"/>
      <c r="FKV80" s="790"/>
      <c r="FKW80" s="791"/>
      <c r="FKX80" s="791"/>
      <c r="FKY80" s="791"/>
      <c r="FKZ80" s="791"/>
      <c r="FLA80" s="791"/>
      <c r="FLB80" s="740"/>
      <c r="FLC80" s="790"/>
      <c r="FLD80" s="791"/>
      <c r="FLE80" s="791"/>
      <c r="FLF80" s="791"/>
      <c r="FLG80" s="791"/>
      <c r="FLH80" s="791"/>
      <c r="FLI80" s="740"/>
      <c r="FLJ80" s="790"/>
      <c r="FLK80" s="791"/>
      <c r="FLL80" s="791"/>
      <c r="FLM80" s="791"/>
      <c r="FLN80" s="791"/>
      <c r="FLO80" s="791"/>
      <c r="FLP80" s="740"/>
      <c r="FLQ80" s="790"/>
      <c r="FLR80" s="791"/>
      <c r="FLS80" s="791"/>
      <c r="FLT80" s="791"/>
      <c r="FLU80" s="791"/>
      <c r="FLV80" s="791"/>
      <c r="FLW80" s="740"/>
      <c r="FLX80" s="790"/>
      <c r="FLY80" s="791"/>
      <c r="FLZ80" s="791"/>
      <c r="FMA80" s="791"/>
      <c r="FMB80" s="791"/>
      <c r="FMC80" s="791"/>
      <c r="FMD80" s="740"/>
      <c r="FME80" s="790"/>
      <c r="FMF80" s="791"/>
      <c r="FMG80" s="791"/>
      <c r="FMH80" s="791"/>
      <c r="FMI80" s="791"/>
      <c r="FMJ80" s="791"/>
      <c r="FMK80" s="740"/>
      <c r="FML80" s="790"/>
      <c r="FMM80" s="791"/>
      <c r="FMN80" s="791"/>
      <c r="FMO80" s="791"/>
      <c r="FMP80" s="791"/>
      <c r="FMQ80" s="791"/>
      <c r="FMR80" s="740"/>
      <c r="FMS80" s="790"/>
      <c r="FMT80" s="791"/>
      <c r="FMU80" s="791"/>
      <c r="FMV80" s="791"/>
      <c r="FMW80" s="791"/>
      <c r="FMX80" s="791"/>
      <c r="FMY80" s="740"/>
      <c r="FMZ80" s="790"/>
      <c r="FNA80" s="791"/>
      <c r="FNB80" s="791"/>
      <c r="FNC80" s="791"/>
      <c r="FND80" s="791"/>
      <c r="FNE80" s="791"/>
      <c r="FNF80" s="740"/>
      <c r="FNG80" s="790"/>
      <c r="FNH80" s="791"/>
      <c r="FNI80" s="791"/>
      <c r="FNJ80" s="791"/>
      <c r="FNK80" s="791"/>
      <c r="FNL80" s="791"/>
      <c r="FNM80" s="740"/>
      <c r="FNN80" s="790"/>
      <c r="FNO80" s="791"/>
      <c r="FNP80" s="791"/>
      <c r="FNQ80" s="791"/>
      <c r="FNR80" s="791"/>
      <c r="FNS80" s="791"/>
      <c r="FNT80" s="740"/>
      <c r="FNU80" s="790"/>
      <c r="FNV80" s="791"/>
      <c r="FNW80" s="791"/>
      <c r="FNX80" s="791"/>
      <c r="FNY80" s="791"/>
      <c r="FNZ80" s="791"/>
      <c r="FOA80" s="740"/>
      <c r="FOB80" s="790"/>
      <c r="FOC80" s="791"/>
      <c r="FOD80" s="791"/>
      <c r="FOE80" s="791"/>
      <c r="FOF80" s="791"/>
      <c r="FOG80" s="791"/>
      <c r="FOH80" s="740"/>
      <c r="FOI80" s="790"/>
      <c r="FOJ80" s="791"/>
      <c r="FOK80" s="791"/>
      <c r="FOL80" s="791"/>
      <c r="FOM80" s="791"/>
      <c r="FON80" s="791"/>
      <c r="FOO80" s="740"/>
      <c r="FOP80" s="790"/>
      <c r="FOQ80" s="791"/>
      <c r="FOR80" s="791"/>
      <c r="FOS80" s="791"/>
      <c r="FOT80" s="791"/>
      <c r="FOU80" s="791"/>
      <c r="FOV80" s="740"/>
      <c r="FOW80" s="790"/>
      <c r="FOX80" s="791"/>
      <c r="FOY80" s="791"/>
      <c r="FOZ80" s="791"/>
      <c r="FPA80" s="791"/>
      <c r="FPB80" s="791"/>
      <c r="FPC80" s="740"/>
      <c r="FPD80" s="790"/>
      <c r="FPE80" s="791"/>
      <c r="FPF80" s="791"/>
      <c r="FPG80" s="791"/>
      <c r="FPH80" s="791"/>
      <c r="FPI80" s="791"/>
      <c r="FPJ80" s="740"/>
      <c r="FPK80" s="790"/>
      <c r="FPL80" s="791"/>
      <c r="FPM80" s="791"/>
      <c r="FPN80" s="791"/>
      <c r="FPO80" s="791"/>
      <c r="FPP80" s="791"/>
      <c r="FPQ80" s="740"/>
      <c r="FPR80" s="790"/>
      <c r="FPS80" s="791"/>
      <c r="FPT80" s="791"/>
      <c r="FPU80" s="791"/>
      <c r="FPV80" s="791"/>
      <c r="FPW80" s="791"/>
      <c r="FPX80" s="740"/>
      <c r="FPY80" s="790"/>
      <c r="FPZ80" s="791"/>
      <c r="FQA80" s="791"/>
      <c r="FQB80" s="791"/>
      <c r="FQC80" s="791"/>
      <c r="FQD80" s="791"/>
      <c r="FQE80" s="740"/>
      <c r="FQF80" s="790"/>
      <c r="FQG80" s="791"/>
      <c r="FQH80" s="791"/>
      <c r="FQI80" s="791"/>
      <c r="FQJ80" s="791"/>
      <c r="FQK80" s="791"/>
      <c r="FQL80" s="740"/>
      <c r="FQM80" s="790"/>
      <c r="FQN80" s="791"/>
      <c r="FQO80" s="791"/>
      <c r="FQP80" s="791"/>
      <c r="FQQ80" s="791"/>
      <c r="FQR80" s="791"/>
      <c r="FQS80" s="740"/>
      <c r="FQT80" s="790"/>
      <c r="FQU80" s="791"/>
      <c r="FQV80" s="791"/>
      <c r="FQW80" s="791"/>
      <c r="FQX80" s="791"/>
      <c r="FQY80" s="791"/>
      <c r="FQZ80" s="740"/>
      <c r="FRA80" s="790"/>
      <c r="FRB80" s="791"/>
      <c r="FRC80" s="791"/>
      <c r="FRD80" s="791"/>
      <c r="FRE80" s="791"/>
      <c r="FRF80" s="791"/>
      <c r="FRG80" s="740"/>
      <c r="FRH80" s="790"/>
      <c r="FRI80" s="791"/>
      <c r="FRJ80" s="791"/>
      <c r="FRK80" s="791"/>
      <c r="FRL80" s="791"/>
      <c r="FRM80" s="791"/>
      <c r="FRN80" s="740"/>
      <c r="FRO80" s="790"/>
      <c r="FRP80" s="791"/>
      <c r="FRQ80" s="791"/>
      <c r="FRR80" s="791"/>
      <c r="FRS80" s="791"/>
      <c r="FRT80" s="791"/>
      <c r="FRU80" s="740"/>
      <c r="FRV80" s="790"/>
      <c r="FRW80" s="791"/>
      <c r="FRX80" s="791"/>
      <c r="FRY80" s="791"/>
      <c r="FRZ80" s="791"/>
      <c r="FSA80" s="791"/>
      <c r="FSB80" s="740"/>
      <c r="FSC80" s="790"/>
      <c r="FSD80" s="791"/>
      <c r="FSE80" s="791"/>
      <c r="FSF80" s="791"/>
      <c r="FSG80" s="791"/>
      <c r="FSH80" s="791"/>
      <c r="FSI80" s="740"/>
      <c r="FSJ80" s="790"/>
      <c r="FSK80" s="791"/>
      <c r="FSL80" s="791"/>
      <c r="FSM80" s="791"/>
      <c r="FSN80" s="791"/>
      <c r="FSO80" s="791"/>
      <c r="FSP80" s="740"/>
      <c r="FSQ80" s="790"/>
      <c r="FSR80" s="791"/>
      <c r="FSS80" s="791"/>
      <c r="FST80" s="791"/>
      <c r="FSU80" s="791"/>
      <c r="FSV80" s="791"/>
      <c r="FSW80" s="740"/>
      <c r="FSX80" s="790"/>
      <c r="FSY80" s="791"/>
      <c r="FSZ80" s="791"/>
      <c r="FTA80" s="791"/>
      <c r="FTB80" s="791"/>
      <c r="FTC80" s="791"/>
      <c r="FTD80" s="740"/>
      <c r="FTE80" s="790"/>
      <c r="FTF80" s="791"/>
      <c r="FTG80" s="791"/>
      <c r="FTH80" s="791"/>
      <c r="FTI80" s="791"/>
      <c r="FTJ80" s="791"/>
      <c r="FTK80" s="740"/>
      <c r="FTL80" s="790"/>
      <c r="FTM80" s="791"/>
      <c r="FTN80" s="791"/>
      <c r="FTO80" s="791"/>
      <c r="FTP80" s="791"/>
      <c r="FTQ80" s="791"/>
      <c r="FTR80" s="740"/>
      <c r="FTS80" s="790"/>
      <c r="FTT80" s="791"/>
      <c r="FTU80" s="791"/>
      <c r="FTV80" s="791"/>
      <c r="FTW80" s="791"/>
      <c r="FTX80" s="791"/>
      <c r="FTY80" s="740"/>
      <c r="FTZ80" s="790"/>
      <c r="FUA80" s="791"/>
      <c r="FUB80" s="791"/>
      <c r="FUC80" s="791"/>
      <c r="FUD80" s="791"/>
      <c r="FUE80" s="791"/>
      <c r="FUF80" s="740"/>
      <c r="FUG80" s="790"/>
      <c r="FUH80" s="791"/>
      <c r="FUI80" s="791"/>
      <c r="FUJ80" s="791"/>
      <c r="FUK80" s="791"/>
      <c r="FUL80" s="791"/>
      <c r="FUM80" s="740"/>
      <c r="FUN80" s="790"/>
      <c r="FUO80" s="791"/>
      <c r="FUP80" s="791"/>
      <c r="FUQ80" s="791"/>
      <c r="FUR80" s="791"/>
      <c r="FUS80" s="791"/>
      <c r="FUT80" s="740"/>
      <c r="FUU80" s="790"/>
      <c r="FUV80" s="791"/>
      <c r="FUW80" s="791"/>
      <c r="FUX80" s="791"/>
      <c r="FUY80" s="791"/>
      <c r="FUZ80" s="791"/>
      <c r="FVA80" s="740"/>
      <c r="FVB80" s="790"/>
      <c r="FVC80" s="791"/>
      <c r="FVD80" s="791"/>
      <c r="FVE80" s="791"/>
      <c r="FVF80" s="791"/>
      <c r="FVG80" s="791"/>
      <c r="FVH80" s="740"/>
      <c r="FVI80" s="790"/>
      <c r="FVJ80" s="791"/>
      <c r="FVK80" s="791"/>
      <c r="FVL80" s="791"/>
      <c r="FVM80" s="791"/>
      <c r="FVN80" s="791"/>
      <c r="FVO80" s="740"/>
      <c r="FVP80" s="790"/>
      <c r="FVQ80" s="791"/>
      <c r="FVR80" s="791"/>
      <c r="FVS80" s="791"/>
      <c r="FVT80" s="791"/>
      <c r="FVU80" s="791"/>
      <c r="FVV80" s="740"/>
      <c r="FVW80" s="790"/>
      <c r="FVX80" s="791"/>
      <c r="FVY80" s="791"/>
      <c r="FVZ80" s="791"/>
      <c r="FWA80" s="791"/>
      <c r="FWB80" s="791"/>
      <c r="FWC80" s="740"/>
      <c r="FWD80" s="790"/>
      <c r="FWE80" s="791"/>
      <c r="FWF80" s="791"/>
      <c r="FWG80" s="791"/>
      <c r="FWH80" s="791"/>
      <c r="FWI80" s="791"/>
      <c r="FWJ80" s="740"/>
      <c r="FWK80" s="790"/>
      <c r="FWL80" s="791"/>
      <c r="FWM80" s="791"/>
      <c r="FWN80" s="791"/>
      <c r="FWO80" s="791"/>
      <c r="FWP80" s="791"/>
      <c r="FWQ80" s="740"/>
      <c r="FWR80" s="790"/>
      <c r="FWS80" s="791"/>
      <c r="FWT80" s="791"/>
      <c r="FWU80" s="791"/>
      <c r="FWV80" s="791"/>
      <c r="FWW80" s="791"/>
      <c r="FWX80" s="740"/>
      <c r="FWY80" s="790"/>
      <c r="FWZ80" s="791"/>
      <c r="FXA80" s="791"/>
      <c r="FXB80" s="791"/>
      <c r="FXC80" s="791"/>
      <c r="FXD80" s="791"/>
      <c r="FXE80" s="740"/>
      <c r="FXF80" s="790"/>
      <c r="FXG80" s="791"/>
      <c r="FXH80" s="791"/>
      <c r="FXI80" s="791"/>
      <c r="FXJ80" s="791"/>
      <c r="FXK80" s="791"/>
      <c r="FXL80" s="740"/>
      <c r="FXM80" s="790"/>
      <c r="FXN80" s="791"/>
      <c r="FXO80" s="791"/>
      <c r="FXP80" s="791"/>
      <c r="FXQ80" s="791"/>
      <c r="FXR80" s="791"/>
      <c r="FXS80" s="740"/>
      <c r="FXT80" s="790"/>
      <c r="FXU80" s="791"/>
      <c r="FXV80" s="791"/>
      <c r="FXW80" s="791"/>
      <c r="FXX80" s="791"/>
      <c r="FXY80" s="791"/>
      <c r="FXZ80" s="740"/>
      <c r="FYA80" s="790"/>
      <c r="FYB80" s="791"/>
      <c r="FYC80" s="791"/>
      <c r="FYD80" s="791"/>
      <c r="FYE80" s="791"/>
      <c r="FYF80" s="791"/>
      <c r="FYG80" s="740"/>
      <c r="FYH80" s="790"/>
      <c r="FYI80" s="791"/>
      <c r="FYJ80" s="791"/>
      <c r="FYK80" s="791"/>
      <c r="FYL80" s="791"/>
      <c r="FYM80" s="791"/>
      <c r="FYN80" s="740"/>
      <c r="FYO80" s="790"/>
      <c r="FYP80" s="791"/>
      <c r="FYQ80" s="791"/>
      <c r="FYR80" s="791"/>
      <c r="FYS80" s="791"/>
      <c r="FYT80" s="791"/>
      <c r="FYU80" s="740"/>
      <c r="FYV80" s="790"/>
      <c r="FYW80" s="791"/>
      <c r="FYX80" s="791"/>
      <c r="FYY80" s="791"/>
      <c r="FYZ80" s="791"/>
      <c r="FZA80" s="791"/>
      <c r="FZB80" s="740"/>
      <c r="FZC80" s="790"/>
      <c r="FZD80" s="791"/>
      <c r="FZE80" s="791"/>
      <c r="FZF80" s="791"/>
      <c r="FZG80" s="791"/>
      <c r="FZH80" s="791"/>
      <c r="FZI80" s="740"/>
      <c r="FZJ80" s="790"/>
      <c r="FZK80" s="791"/>
      <c r="FZL80" s="791"/>
      <c r="FZM80" s="791"/>
      <c r="FZN80" s="791"/>
      <c r="FZO80" s="791"/>
      <c r="FZP80" s="740"/>
      <c r="FZQ80" s="790"/>
      <c r="FZR80" s="791"/>
      <c r="FZS80" s="791"/>
      <c r="FZT80" s="791"/>
      <c r="FZU80" s="791"/>
      <c r="FZV80" s="791"/>
      <c r="FZW80" s="740"/>
      <c r="FZX80" s="790"/>
      <c r="FZY80" s="791"/>
      <c r="FZZ80" s="791"/>
      <c r="GAA80" s="791"/>
      <c r="GAB80" s="791"/>
      <c r="GAC80" s="791"/>
      <c r="GAD80" s="740"/>
      <c r="GAE80" s="790"/>
      <c r="GAF80" s="791"/>
      <c r="GAG80" s="791"/>
      <c r="GAH80" s="791"/>
      <c r="GAI80" s="791"/>
      <c r="GAJ80" s="791"/>
      <c r="GAK80" s="740"/>
      <c r="GAL80" s="790"/>
      <c r="GAM80" s="791"/>
      <c r="GAN80" s="791"/>
      <c r="GAO80" s="791"/>
      <c r="GAP80" s="791"/>
      <c r="GAQ80" s="791"/>
      <c r="GAR80" s="740"/>
      <c r="GAS80" s="790"/>
      <c r="GAT80" s="791"/>
      <c r="GAU80" s="791"/>
      <c r="GAV80" s="791"/>
      <c r="GAW80" s="791"/>
      <c r="GAX80" s="791"/>
      <c r="GAY80" s="740"/>
      <c r="GAZ80" s="790"/>
      <c r="GBA80" s="791"/>
      <c r="GBB80" s="791"/>
      <c r="GBC80" s="791"/>
      <c r="GBD80" s="791"/>
      <c r="GBE80" s="791"/>
      <c r="GBF80" s="740"/>
      <c r="GBG80" s="790"/>
      <c r="GBH80" s="791"/>
      <c r="GBI80" s="791"/>
      <c r="GBJ80" s="791"/>
      <c r="GBK80" s="791"/>
      <c r="GBL80" s="791"/>
      <c r="GBM80" s="740"/>
      <c r="GBN80" s="790"/>
      <c r="GBO80" s="791"/>
      <c r="GBP80" s="791"/>
      <c r="GBQ80" s="791"/>
      <c r="GBR80" s="791"/>
      <c r="GBS80" s="791"/>
      <c r="GBT80" s="740"/>
      <c r="GBU80" s="790"/>
      <c r="GBV80" s="791"/>
      <c r="GBW80" s="791"/>
      <c r="GBX80" s="791"/>
      <c r="GBY80" s="791"/>
      <c r="GBZ80" s="791"/>
      <c r="GCA80" s="740"/>
      <c r="GCB80" s="790"/>
      <c r="GCC80" s="791"/>
      <c r="GCD80" s="791"/>
      <c r="GCE80" s="791"/>
      <c r="GCF80" s="791"/>
      <c r="GCG80" s="791"/>
      <c r="GCH80" s="740"/>
      <c r="GCI80" s="790"/>
      <c r="GCJ80" s="791"/>
      <c r="GCK80" s="791"/>
      <c r="GCL80" s="791"/>
      <c r="GCM80" s="791"/>
      <c r="GCN80" s="791"/>
      <c r="GCO80" s="740"/>
      <c r="GCP80" s="790"/>
      <c r="GCQ80" s="791"/>
      <c r="GCR80" s="791"/>
      <c r="GCS80" s="791"/>
      <c r="GCT80" s="791"/>
      <c r="GCU80" s="791"/>
      <c r="GCV80" s="740"/>
      <c r="GCW80" s="790"/>
      <c r="GCX80" s="791"/>
      <c r="GCY80" s="791"/>
      <c r="GCZ80" s="791"/>
      <c r="GDA80" s="791"/>
      <c r="GDB80" s="791"/>
      <c r="GDC80" s="740"/>
      <c r="GDD80" s="790"/>
      <c r="GDE80" s="791"/>
      <c r="GDF80" s="791"/>
      <c r="GDG80" s="791"/>
      <c r="GDH80" s="791"/>
      <c r="GDI80" s="791"/>
      <c r="GDJ80" s="740"/>
      <c r="GDK80" s="790"/>
      <c r="GDL80" s="791"/>
      <c r="GDM80" s="791"/>
      <c r="GDN80" s="791"/>
      <c r="GDO80" s="791"/>
      <c r="GDP80" s="791"/>
      <c r="GDQ80" s="740"/>
      <c r="GDR80" s="790"/>
      <c r="GDS80" s="791"/>
      <c r="GDT80" s="791"/>
      <c r="GDU80" s="791"/>
      <c r="GDV80" s="791"/>
      <c r="GDW80" s="791"/>
      <c r="GDX80" s="740"/>
      <c r="GDY80" s="790"/>
      <c r="GDZ80" s="791"/>
      <c r="GEA80" s="791"/>
      <c r="GEB80" s="791"/>
      <c r="GEC80" s="791"/>
      <c r="GED80" s="791"/>
      <c r="GEE80" s="740"/>
      <c r="GEF80" s="790"/>
      <c r="GEG80" s="791"/>
      <c r="GEH80" s="791"/>
      <c r="GEI80" s="791"/>
      <c r="GEJ80" s="791"/>
      <c r="GEK80" s="791"/>
      <c r="GEL80" s="740"/>
      <c r="GEM80" s="790"/>
      <c r="GEN80" s="791"/>
      <c r="GEO80" s="791"/>
      <c r="GEP80" s="791"/>
      <c r="GEQ80" s="791"/>
      <c r="GER80" s="791"/>
      <c r="GES80" s="740"/>
      <c r="GET80" s="790"/>
      <c r="GEU80" s="791"/>
      <c r="GEV80" s="791"/>
      <c r="GEW80" s="791"/>
      <c r="GEX80" s="791"/>
      <c r="GEY80" s="791"/>
      <c r="GEZ80" s="740"/>
      <c r="GFA80" s="790"/>
      <c r="GFB80" s="791"/>
      <c r="GFC80" s="791"/>
      <c r="GFD80" s="791"/>
      <c r="GFE80" s="791"/>
      <c r="GFF80" s="791"/>
      <c r="GFG80" s="740"/>
      <c r="GFH80" s="790"/>
      <c r="GFI80" s="791"/>
      <c r="GFJ80" s="791"/>
      <c r="GFK80" s="791"/>
      <c r="GFL80" s="791"/>
      <c r="GFM80" s="791"/>
      <c r="GFN80" s="740"/>
      <c r="GFO80" s="790"/>
      <c r="GFP80" s="791"/>
      <c r="GFQ80" s="791"/>
      <c r="GFR80" s="791"/>
      <c r="GFS80" s="791"/>
      <c r="GFT80" s="791"/>
      <c r="GFU80" s="740"/>
      <c r="GFV80" s="790"/>
      <c r="GFW80" s="791"/>
      <c r="GFX80" s="791"/>
      <c r="GFY80" s="791"/>
      <c r="GFZ80" s="791"/>
      <c r="GGA80" s="791"/>
      <c r="GGB80" s="740"/>
      <c r="GGC80" s="790"/>
      <c r="GGD80" s="791"/>
      <c r="GGE80" s="791"/>
      <c r="GGF80" s="791"/>
      <c r="GGG80" s="791"/>
      <c r="GGH80" s="791"/>
      <c r="GGI80" s="740"/>
      <c r="GGJ80" s="790"/>
      <c r="GGK80" s="791"/>
      <c r="GGL80" s="791"/>
      <c r="GGM80" s="791"/>
      <c r="GGN80" s="791"/>
      <c r="GGO80" s="791"/>
      <c r="GGP80" s="740"/>
      <c r="GGQ80" s="790"/>
      <c r="GGR80" s="791"/>
      <c r="GGS80" s="791"/>
      <c r="GGT80" s="791"/>
      <c r="GGU80" s="791"/>
      <c r="GGV80" s="791"/>
      <c r="GGW80" s="740"/>
      <c r="GGX80" s="790"/>
      <c r="GGY80" s="791"/>
      <c r="GGZ80" s="791"/>
      <c r="GHA80" s="791"/>
      <c r="GHB80" s="791"/>
      <c r="GHC80" s="791"/>
      <c r="GHD80" s="740"/>
      <c r="GHE80" s="790"/>
      <c r="GHF80" s="791"/>
      <c r="GHG80" s="791"/>
      <c r="GHH80" s="791"/>
      <c r="GHI80" s="791"/>
      <c r="GHJ80" s="791"/>
      <c r="GHK80" s="740"/>
      <c r="GHL80" s="790"/>
      <c r="GHM80" s="791"/>
      <c r="GHN80" s="791"/>
      <c r="GHO80" s="791"/>
      <c r="GHP80" s="791"/>
      <c r="GHQ80" s="791"/>
      <c r="GHR80" s="740"/>
      <c r="GHS80" s="790"/>
      <c r="GHT80" s="791"/>
      <c r="GHU80" s="791"/>
      <c r="GHV80" s="791"/>
      <c r="GHW80" s="791"/>
      <c r="GHX80" s="791"/>
      <c r="GHY80" s="740"/>
      <c r="GHZ80" s="790"/>
      <c r="GIA80" s="791"/>
      <c r="GIB80" s="791"/>
      <c r="GIC80" s="791"/>
      <c r="GID80" s="791"/>
      <c r="GIE80" s="791"/>
      <c r="GIF80" s="740"/>
      <c r="GIG80" s="790"/>
      <c r="GIH80" s="791"/>
      <c r="GII80" s="791"/>
      <c r="GIJ80" s="791"/>
      <c r="GIK80" s="791"/>
      <c r="GIL80" s="791"/>
      <c r="GIM80" s="740"/>
      <c r="GIN80" s="790"/>
      <c r="GIO80" s="791"/>
      <c r="GIP80" s="791"/>
      <c r="GIQ80" s="791"/>
      <c r="GIR80" s="791"/>
      <c r="GIS80" s="791"/>
      <c r="GIT80" s="740"/>
      <c r="GIU80" s="790"/>
      <c r="GIV80" s="791"/>
      <c r="GIW80" s="791"/>
      <c r="GIX80" s="791"/>
      <c r="GIY80" s="791"/>
      <c r="GIZ80" s="791"/>
      <c r="GJA80" s="740"/>
      <c r="GJB80" s="790"/>
      <c r="GJC80" s="791"/>
      <c r="GJD80" s="791"/>
      <c r="GJE80" s="791"/>
      <c r="GJF80" s="791"/>
      <c r="GJG80" s="791"/>
      <c r="GJH80" s="740"/>
      <c r="GJI80" s="790"/>
      <c r="GJJ80" s="791"/>
      <c r="GJK80" s="791"/>
      <c r="GJL80" s="791"/>
      <c r="GJM80" s="791"/>
      <c r="GJN80" s="791"/>
      <c r="GJO80" s="740"/>
      <c r="GJP80" s="790"/>
      <c r="GJQ80" s="791"/>
      <c r="GJR80" s="791"/>
      <c r="GJS80" s="791"/>
      <c r="GJT80" s="791"/>
      <c r="GJU80" s="791"/>
      <c r="GJV80" s="740"/>
      <c r="GJW80" s="790"/>
      <c r="GJX80" s="791"/>
      <c r="GJY80" s="791"/>
      <c r="GJZ80" s="791"/>
      <c r="GKA80" s="791"/>
      <c r="GKB80" s="791"/>
      <c r="GKC80" s="740"/>
      <c r="GKD80" s="790"/>
      <c r="GKE80" s="791"/>
      <c r="GKF80" s="791"/>
      <c r="GKG80" s="791"/>
      <c r="GKH80" s="791"/>
      <c r="GKI80" s="791"/>
      <c r="GKJ80" s="740"/>
      <c r="GKK80" s="790"/>
      <c r="GKL80" s="791"/>
      <c r="GKM80" s="791"/>
      <c r="GKN80" s="791"/>
      <c r="GKO80" s="791"/>
      <c r="GKP80" s="791"/>
      <c r="GKQ80" s="740"/>
      <c r="GKR80" s="790"/>
      <c r="GKS80" s="791"/>
      <c r="GKT80" s="791"/>
      <c r="GKU80" s="791"/>
      <c r="GKV80" s="791"/>
      <c r="GKW80" s="791"/>
      <c r="GKX80" s="740"/>
      <c r="GKY80" s="790"/>
      <c r="GKZ80" s="791"/>
      <c r="GLA80" s="791"/>
      <c r="GLB80" s="791"/>
      <c r="GLC80" s="791"/>
      <c r="GLD80" s="791"/>
      <c r="GLE80" s="740"/>
      <c r="GLF80" s="790"/>
      <c r="GLG80" s="791"/>
      <c r="GLH80" s="791"/>
      <c r="GLI80" s="791"/>
      <c r="GLJ80" s="791"/>
      <c r="GLK80" s="791"/>
      <c r="GLL80" s="740"/>
      <c r="GLM80" s="790"/>
      <c r="GLN80" s="791"/>
      <c r="GLO80" s="791"/>
      <c r="GLP80" s="791"/>
      <c r="GLQ80" s="791"/>
      <c r="GLR80" s="791"/>
      <c r="GLS80" s="740"/>
      <c r="GLT80" s="790"/>
      <c r="GLU80" s="791"/>
      <c r="GLV80" s="791"/>
      <c r="GLW80" s="791"/>
      <c r="GLX80" s="791"/>
      <c r="GLY80" s="791"/>
      <c r="GLZ80" s="740"/>
      <c r="GMA80" s="790"/>
      <c r="GMB80" s="791"/>
      <c r="GMC80" s="791"/>
      <c r="GMD80" s="791"/>
      <c r="GME80" s="791"/>
      <c r="GMF80" s="791"/>
      <c r="GMG80" s="740"/>
      <c r="GMH80" s="790"/>
      <c r="GMI80" s="791"/>
      <c r="GMJ80" s="791"/>
      <c r="GMK80" s="791"/>
      <c r="GML80" s="791"/>
      <c r="GMM80" s="791"/>
      <c r="GMN80" s="740"/>
      <c r="GMO80" s="790"/>
      <c r="GMP80" s="791"/>
      <c r="GMQ80" s="791"/>
      <c r="GMR80" s="791"/>
      <c r="GMS80" s="791"/>
      <c r="GMT80" s="791"/>
      <c r="GMU80" s="740"/>
      <c r="GMV80" s="790"/>
      <c r="GMW80" s="791"/>
      <c r="GMX80" s="791"/>
      <c r="GMY80" s="791"/>
      <c r="GMZ80" s="791"/>
      <c r="GNA80" s="791"/>
      <c r="GNB80" s="740"/>
      <c r="GNC80" s="790"/>
      <c r="GND80" s="791"/>
      <c r="GNE80" s="791"/>
      <c r="GNF80" s="791"/>
      <c r="GNG80" s="791"/>
      <c r="GNH80" s="791"/>
      <c r="GNI80" s="740"/>
      <c r="GNJ80" s="790"/>
      <c r="GNK80" s="791"/>
      <c r="GNL80" s="791"/>
      <c r="GNM80" s="791"/>
      <c r="GNN80" s="791"/>
      <c r="GNO80" s="791"/>
      <c r="GNP80" s="740"/>
      <c r="GNQ80" s="790"/>
      <c r="GNR80" s="791"/>
      <c r="GNS80" s="791"/>
      <c r="GNT80" s="791"/>
      <c r="GNU80" s="791"/>
      <c r="GNV80" s="791"/>
      <c r="GNW80" s="740"/>
      <c r="GNX80" s="790"/>
      <c r="GNY80" s="791"/>
      <c r="GNZ80" s="791"/>
      <c r="GOA80" s="791"/>
      <c r="GOB80" s="791"/>
      <c r="GOC80" s="791"/>
      <c r="GOD80" s="740"/>
      <c r="GOE80" s="790"/>
      <c r="GOF80" s="791"/>
      <c r="GOG80" s="791"/>
      <c r="GOH80" s="791"/>
      <c r="GOI80" s="791"/>
      <c r="GOJ80" s="791"/>
      <c r="GOK80" s="740"/>
      <c r="GOL80" s="790"/>
      <c r="GOM80" s="791"/>
      <c r="GON80" s="791"/>
      <c r="GOO80" s="791"/>
      <c r="GOP80" s="791"/>
      <c r="GOQ80" s="791"/>
      <c r="GOR80" s="740"/>
      <c r="GOS80" s="790"/>
      <c r="GOT80" s="791"/>
      <c r="GOU80" s="791"/>
      <c r="GOV80" s="791"/>
      <c r="GOW80" s="791"/>
      <c r="GOX80" s="791"/>
      <c r="GOY80" s="740"/>
      <c r="GOZ80" s="790"/>
      <c r="GPA80" s="791"/>
      <c r="GPB80" s="791"/>
      <c r="GPC80" s="791"/>
      <c r="GPD80" s="791"/>
      <c r="GPE80" s="791"/>
      <c r="GPF80" s="740"/>
      <c r="GPG80" s="790"/>
      <c r="GPH80" s="791"/>
      <c r="GPI80" s="791"/>
      <c r="GPJ80" s="791"/>
      <c r="GPK80" s="791"/>
      <c r="GPL80" s="791"/>
      <c r="GPM80" s="740"/>
      <c r="GPN80" s="790"/>
      <c r="GPO80" s="791"/>
      <c r="GPP80" s="791"/>
      <c r="GPQ80" s="791"/>
      <c r="GPR80" s="791"/>
      <c r="GPS80" s="791"/>
      <c r="GPT80" s="740"/>
      <c r="GPU80" s="790"/>
      <c r="GPV80" s="791"/>
      <c r="GPW80" s="791"/>
      <c r="GPX80" s="791"/>
      <c r="GPY80" s="791"/>
      <c r="GPZ80" s="791"/>
      <c r="GQA80" s="740"/>
      <c r="GQB80" s="790"/>
      <c r="GQC80" s="791"/>
      <c r="GQD80" s="791"/>
      <c r="GQE80" s="791"/>
      <c r="GQF80" s="791"/>
      <c r="GQG80" s="791"/>
      <c r="GQH80" s="740"/>
      <c r="GQI80" s="790"/>
      <c r="GQJ80" s="791"/>
      <c r="GQK80" s="791"/>
      <c r="GQL80" s="791"/>
      <c r="GQM80" s="791"/>
      <c r="GQN80" s="791"/>
      <c r="GQO80" s="740"/>
      <c r="GQP80" s="790"/>
      <c r="GQQ80" s="791"/>
      <c r="GQR80" s="791"/>
      <c r="GQS80" s="791"/>
      <c r="GQT80" s="791"/>
      <c r="GQU80" s="791"/>
      <c r="GQV80" s="740"/>
      <c r="GQW80" s="790"/>
      <c r="GQX80" s="791"/>
      <c r="GQY80" s="791"/>
      <c r="GQZ80" s="791"/>
      <c r="GRA80" s="791"/>
      <c r="GRB80" s="791"/>
      <c r="GRC80" s="740"/>
      <c r="GRD80" s="790"/>
      <c r="GRE80" s="791"/>
      <c r="GRF80" s="791"/>
      <c r="GRG80" s="791"/>
      <c r="GRH80" s="791"/>
      <c r="GRI80" s="791"/>
      <c r="GRJ80" s="740"/>
      <c r="GRK80" s="790"/>
      <c r="GRL80" s="791"/>
      <c r="GRM80" s="791"/>
      <c r="GRN80" s="791"/>
      <c r="GRO80" s="791"/>
      <c r="GRP80" s="791"/>
      <c r="GRQ80" s="740"/>
      <c r="GRR80" s="790"/>
      <c r="GRS80" s="791"/>
      <c r="GRT80" s="791"/>
      <c r="GRU80" s="791"/>
      <c r="GRV80" s="791"/>
      <c r="GRW80" s="791"/>
      <c r="GRX80" s="740"/>
      <c r="GRY80" s="790"/>
      <c r="GRZ80" s="791"/>
      <c r="GSA80" s="791"/>
      <c r="GSB80" s="791"/>
      <c r="GSC80" s="791"/>
      <c r="GSD80" s="791"/>
      <c r="GSE80" s="740"/>
      <c r="GSF80" s="790"/>
      <c r="GSG80" s="791"/>
      <c r="GSH80" s="791"/>
      <c r="GSI80" s="791"/>
      <c r="GSJ80" s="791"/>
      <c r="GSK80" s="791"/>
      <c r="GSL80" s="740"/>
      <c r="GSM80" s="790"/>
      <c r="GSN80" s="791"/>
      <c r="GSO80" s="791"/>
      <c r="GSP80" s="791"/>
      <c r="GSQ80" s="791"/>
      <c r="GSR80" s="791"/>
      <c r="GSS80" s="740"/>
      <c r="GST80" s="790"/>
      <c r="GSU80" s="791"/>
      <c r="GSV80" s="791"/>
      <c r="GSW80" s="791"/>
      <c r="GSX80" s="791"/>
      <c r="GSY80" s="791"/>
      <c r="GSZ80" s="740"/>
      <c r="GTA80" s="790"/>
      <c r="GTB80" s="791"/>
      <c r="GTC80" s="791"/>
      <c r="GTD80" s="791"/>
      <c r="GTE80" s="791"/>
      <c r="GTF80" s="791"/>
      <c r="GTG80" s="740"/>
      <c r="GTH80" s="790"/>
      <c r="GTI80" s="791"/>
      <c r="GTJ80" s="791"/>
      <c r="GTK80" s="791"/>
      <c r="GTL80" s="791"/>
      <c r="GTM80" s="791"/>
      <c r="GTN80" s="740"/>
      <c r="GTO80" s="790"/>
      <c r="GTP80" s="791"/>
      <c r="GTQ80" s="791"/>
      <c r="GTR80" s="791"/>
      <c r="GTS80" s="791"/>
      <c r="GTT80" s="791"/>
      <c r="GTU80" s="740"/>
      <c r="GTV80" s="790"/>
      <c r="GTW80" s="791"/>
      <c r="GTX80" s="791"/>
      <c r="GTY80" s="791"/>
      <c r="GTZ80" s="791"/>
      <c r="GUA80" s="791"/>
      <c r="GUB80" s="740"/>
      <c r="GUC80" s="790"/>
      <c r="GUD80" s="791"/>
      <c r="GUE80" s="791"/>
      <c r="GUF80" s="791"/>
      <c r="GUG80" s="791"/>
      <c r="GUH80" s="791"/>
      <c r="GUI80" s="740"/>
      <c r="GUJ80" s="790"/>
      <c r="GUK80" s="791"/>
      <c r="GUL80" s="791"/>
      <c r="GUM80" s="791"/>
      <c r="GUN80" s="791"/>
      <c r="GUO80" s="791"/>
      <c r="GUP80" s="740"/>
      <c r="GUQ80" s="790"/>
      <c r="GUR80" s="791"/>
      <c r="GUS80" s="791"/>
      <c r="GUT80" s="791"/>
      <c r="GUU80" s="791"/>
      <c r="GUV80" s="791"/>
      <c r="GUW80" s="740"/>
      <c r="GUX80" s="790"/>
      <c r="GUY80" s="791"/>
      <c r="GUZ80" s="791"/>
      <c r="GVA80" s="791"/>
      <c r="GVB80" s="791"/>
      <c r="GVC80" s="791"/>
      <c r="GVD80" s="740"/>
      <c r="GVE80" s="790"/>
      <c r="GVF80" s="791"/>
      <c r="GVG80" s="791"/>
      <c r="GVH80" s="791"/>
      <c r="GVI80" s="791"/>
      <c r="GVJ80" s="791"/>
      <c r="GVK80" s="740"/>
      <c r="GVL80" s="790"/>
      <c r="GVM80" s="791"/>
      <c r="GVN80" s="791"/>
      <c r="GVO80" s="791"/>
      <c r="GVP80" s="791"/>
      <c r="GVQ80" s="791"/>
      <c r="GVR80" s="740"/>
      <c r="GVS80" s="790"/>
      <c r="GVT80" s="791"/>
      <c r="GVU80" s="791"/>
      <c r="GVV80" s="791"/>
      <c r="GVW80" s="791"/>
      <c r="GVX80" s="791"/>
      <c r="GVY80" s="740"/>
      <c r="GVZ80" s="790"/>
      <c r="GWA80" s="791"/>
      <c r="GWB80" s="791"/>
      <c r="GWC80" s="791"/>
      <c r="GWD80" s="791"/>
      <c r="GWE80" s="791"/>
      <c r="GWF80" s="740"/>
      <c r="GWG80" s="790"/>
      <c r="GWH80" s="791"/>
      <c r="GWI80" s="791"/>
      <c r="GWJ80" s="791"/>
      <c r="GWK80" s="791"/>
      <c r="GWL80" s="791"/>
      <c r="GWM80" s="740"/>
      <c r="GWN80" s="790"/>
      <c r="GWO80" s="791"/>
      <c r="GWP80" s="791"/>
      <c r="GWQ80" s="791"/>
      <c r="GWR80" s="791"/>
      <c r="GWS80" s="791"/>
      <c r="GWT80" s="740"/>
      <c r="GWU80" s="790"/>
      <c r="GWV80" s="791"/>
      <c r="GWW80" s="791"/>
      <c r="GWX80" s="791"/>
      <c r="GWY80" s="791"/>
      <c r="GWZ80" s="791"/>
      <c r="GXA80" s="740"/>
      <c r="GXB80" s="790"/>
      <c r="GXC80" s="791"/>
      <c r="GXD80" s="791"/>
      <c r="GXE80" s="791"/>
      <c r="GXF80" s="791"/>
      <c r="GXG80" s="791"/>
      <c r="GXH80" s="740"/>
      <c r="GXI80" s="790"/>
      <c r="GXJ80" s="791"/>
      <c r="GXK80" s="791"/>
      <c r="GXL80" s="791"/>
      <c r="GXM80" s="791"/>
      <c r="GXN80" s="791"/>
      <c r="GXO80" s="740"/>
      <c r="GXP80" s="790"/>
      <c r="GXQ80" s="791"/>
      <c r="GXR80" s="791"/>
      <c r="GXS80" s="791"/>
      <c r="GXT80" s="791"/>
      <c r="GXU80" s="791"/>
      <c r="GXV80" s="740"/>
      <c r="GXW80" s="790"/>
      <c r="GXX80" s="791"/>
      <c r="GXY80" s="791"/>
      <c r="GXZ80" s="791"/>
      <c r="GYA80" s="791"/>
      <c r="GYB80" s="791"/>
      <c r="GYC80" s="740"/>
      <c r="GYD80" s="790"/>
      <c r="GYE80" s="791"/>
      <c r="GYF80" s="791"/>
      <c r="GYG80" s="791"/>
      <c r="GYH80" s="791"/>
      <c r="GYI80" s="791"/>
      <c r="GYJ80" s="740"/>
      <c r="GYK80" s="790"/>
      <c r="GYL80" s="791"/>
      <c r="GYM80" s="791"/>
      <c r="GYN80" s="791"/>
      <c r="GYO80" s="791"/>
      <c r="GYP80" s="791"/>
      <c r="GYQ80" s="740"/>
      <c r="GYR80" s="790"/>
      <c r="GYS80" s="791"/>
      <c r="GYT80" s="791"/>
      <c r="GYU80" s="791"/>
      <c r="GYV80" s="791"/>
      <c r="GYW80" s="791"/>
      <c r="GYX80" s="740"/>
      <c r="GYY80" s="790"/>
      <c r="GYZ80" s="791"/>
      <c r="GZA80" s="791"/>
      <c r="GZB80" s="791"/>
      <c r="GZC80" s="791"/>
      <c r="GZD80" s="791"/>
      <c r="GZE80" s="740"/>
      <c r="GZF80" s="790"/>
      <c r="GZG80" s="791"/>
      <c r="GZH80" s="791"/>
      <c r="GZI80" s="791"/>
      <c r="GZJ80" s="791"/>
      <c r="GZK80" s="791"/>
      <c r="GZL80" s="740"/>
      <c r="GZM80" s="790"/>
      <c r="GZN80" s="791"/>
      <c r="GZO80" s="791"/>
      <c r="GZP80" s="791"/>
      <c r="GZQ80" s="791"/>
      <c r="GZR80" s="791"/>
      <c r="GZS80" s="740"/>
      <c r="GZT80" s="790"/>
      <c r="GZU80" s="791"/>
      <c r="GZV80" s="791"/>
      <c r="GZW80" s="791"/>
      <c r="GZX80" s="791"/>
      <c r="GZY80" s="791"/>
      <c r="GZZ80" s="740"/>
      <c r="HAA80" s="790"/>
      <c r="HAB80" s="791"/>
      <c r="HAC80" s="791"/>
      <c r="HAD80" s="791"/>
      <c r="HAE80" s="791"/>
      <c r="HAF80" s="791"/>
      <c r="HAG80" s="740"/>
      <c r="HAH80" s="790"/>
      <c r="HAI80" s="791"/>
      <c r="HAJ80" s="791"/>
      <c r="HAK80" s="791"/>
      <c r="HAL80" s="791"/>
      <c r="HAM80" s="791"/>
      <c r="HAN80" s="740"/>
      <c r="HAO80" s="790"/>
      <c r="HAP80" s="791"/>
      <c r="HAQ80" s="791"/>
      <c r="HAR80" s="791"/>
      <c r="HAS80" s="791"/>
      <c r="HAT80" s="791"/>
      <c r="HAU80" s="740"/>
      <c r="HAV80" s="790"/>
      <c r="HAW80" s="791"/>
      <c r="HAX80" s="791"/>
      <c r="HAY80" s="791"/>
      <c r="HAZ80" s="791"/>
      <c r="HBA80" s="791"/>
      <c r="HBB80" s="740"/>
      <c r="HBC80" s="790"/>
      <c r="HBD80" s="791"/>
      <c r="HBE80" s="791"/>
      <c r="HBF80" s="791"/>
      <c r="HBG80" s="791"/>
      <c r="HBH80" s="791"/>
      <c r="HBI80" s="740"/>
      <c r="HBJ80" s="790"/>
      <c r="HBK80" s="791"/>
      <c r="HBL80" s="791"/>
      <c r="HBM80" s="791"/>
      <c r="HBN80" s="791"/>
      <c r="HBO80" s="791"/>
      <c r="HBP80" s="740"/>
      <c r="HBQ80" s="790"/>
      <c r="HBR80" s="791"/>
      <c r="HBS80" s="791"/>
      <c r="HBT80" s="791"/>
      <c r="HBU80" s="791"/>
      <c r="HBV80" s="791"/>
      <c r="HBW80" s="740"/>
      <c r="HBX80" s="790"/>
      <c r="HBY80" s="791"/>
      <c r="HBZ80" s="791"/>
      <c r="HCA80" s="791"/>
      <c r="HCB80" s="791"/>
      <c r="HCC80" s="791"/>
      <c r="HCD80" s="740"/>
      <c r="HCE80" s="790"/>
      <c r="HCF80" s="791"/>
      <c r="HCG80" s="791"/>
      <c r="HCH80" s="791"/>
      <c r="HCI80" s="791"/>
      <c r="HCJ80" s="791"/>
      <c r="HCK80" s="740"/>
      <c r="HCL80" s="790"/>
      <c r="HCM80" s="791"/>
      <c r="HCN80" s="791"/>
      <c r="HCO80" s="791"/>
      <c r="HCP80" s="791"/>
      <c r="HCQ80" s="791"/>
      <c r="HCR80" s="740"/>
      <c r="HCS80" s="790"/>
      <c r="HCT80" s="791"/>
      <c r="HCU80" s="791"/>
      <c r="HCV80" s="791"/>
      <c r="HCW80" s="791"/>
      <c r="HCX80" s="791"/>
      <c r="HCY80" s="740"/>
      <c r="HCZ80" s="790"/>
      <c r="HDA80" s="791"/>
      <c r="HDB80" s="791"/>
      <c r="HDC80" s="791"/>
      <c r="HDD80" s="791"/>
      <c r="HDE80" s="791"/>
      <c r="HDF80" s="740"/>
      <c r="HDG80" s="790"/>
      <c r="HDH80" s="791"/>
      <c r="HDI80" s="791"/>
      <c r="HDJ80" s="791"/>
      <c r="HDK80" s="791"/>
      <c r="HDL80" s="791"/>
      <c r="HDM80" s="740"/>
      <c r="HDN80" s="790"/>
      <c r="HDO80" s="791"/>
      <c r="HDP80" s="791"/>
      <c r="HDQ80" s="791"/>
      <c r="HDR80" s="791"/>
      <c r="HDS80" s="791"/>
      <c r="HDT80" s="740"/>
      <c r="HDU80" s="790"/>
      <c r="HDV80" s="791"/>
      <c r="HDW80" s="791"/>
      <c r="HDX80" s="791"/>
      <c r="HDY80" s="791"/>
      <c r="HDZ80" s="791"/>
      <c r="HEA80" s="740"/>
      <c r="HEB80" s="790"/>
      <c r="HEC80" s="791"/>
      <c r="HED80" s="791"/>
      <c r="HEE80" s="791"/>
      <c r="HEF80" s="791"/>
      <c r="HEG80" s="791"/>
      <c r="HEH80" s="740"/>
      <c r="HEI80" s="790"/>
      <c r="HEJ80" s="791"/>
      <c r="HEK80" s="791"/>
      <c r="HEL80" s="791"/>
      <c r="HEM80" s="791"/>
      <c r="HEN80" s="791"/>
      <c r="HEO80" s="740"/>
      <c r="HEP80" s="790"/>
      <c r="HEQ80" s="791"/>
      <c r="HER80" s="791"/>
      <c r="HES80" s="791"/>
      <c r="HET80" s="791"/>
      <c r="HEU80" s="791"/>
      <c r="HEV80" s="740"/>
      <c r="HEW80" s="790"/>
      <c r="HEX80" s="791"/>
      <c r="HEY80" s="791"/>
      <c r="HEZ80" s="791"/>
      <c r="HFA80" s="791"/>
      <c r="HFB80" s="791"/>
      <c r="HFC80" s="740"/>
      <c r="HFD80" s="790"/>
      <c r="HFE80" s="791"/>
      <c r="HFF80" s="791"/>
      <c r="HFG80" s="791"/>
      <c r="HFH80" s="791"/>
      <c r="HFI80" s="791"/>
      <c r="HFJ80" s="740"/>
      <c r="HFK80" s="790"/>
      <c r="HFL80" s="791"/>
      <c r="HFM80" s="791"/>
      <c r="HFN80" s="791"/>
      <c r="HFO80" s="791"/>
      <c r="HFP80" s="791"/>
      <c r="HFQ80" s="740"/>
      <c r="HFR80" s="790"/>
      <c r="HFS80" s="791"/>
      <c r="HFT80" s="791"/>
      <c r="HFU80" s="791"/>
      <c r="HFV80" s="791"/>
      <c r="HFW80" s="791"/>
      <c r="HFX80" s="740"/>
      <c r="HFY80" s="790"/>
      <c r="HFZ80" s="791"/>
      <c r="HGA80" s="791"/>
      <c r="HGB80" s="791"/>
      <c r="HGC80" s="791"/>
      <c r="HGD80" s="791"/>
      <c r="HGE80" s="740"/>
      <c r="HGF80" s="790"/>
      <c r="HGG80" s="791"/>
      <c r="HGH80" s="791"/>
      <c r="HGI80" s="791"/>
      <c r="HGJ80" s="791"/>
      <c r="HGK80" s="791"/>
      <c r="HGL80" s="740"/>
      <c r="HGM80" s="790"/>
      <c r="HGN80" s="791"/>
      <c r="HGO80" s="791"/>
      <c r="HGP80" s="791"/>
      <c r="HGQ80" s="791"/>
      <c r="HGR80" s="791"/>
      <c r="HGS80" s="740"/>
      <c r="HGT80" s="790"/>
      <c r="HGU80" s="791"/>
      <c r="HGV80" s="791"/>
      <c r="HGW80" s="791"/>
      <c r="HGX80" s="791"/>
      <c r="HGY80" s="791"/>
      <c r="HGZ80" s="740"/>
      <c r="HHA80" s="790"/>
      <c r="HHB80" s="791"/>
      <c r="HHC80" s="791"/>
      <c r="HHD80" s="791"/>
      <c r="HHE80" s="791"/>
      <c r="HHF80" s="791"/>
      <c r="HHG80" s="740"/>
      <c r="HHH80" s="790"/>
      <c r="HHI80" s="791"/>
      <c r="HHJ80" s="791"/>
      <c r="HHK80" s="791"/>
      <c r="HHL80" s="791"/>
      <c r="HHM80" s="791"/>
      <c r="HHN80" s="740"/>
      <c r="HHO80" s="790"/>
      <c r="HHP80" s="791"/>
      <c r="HHQ80" s="791"/>
      <c r="HHR80" s="791"/>
      <c r="HHS80" s="791"/>
      <c r="HHT80" s="791"/>
      <c r="HHU80" s="740"/>
      <c r="HHV80" s="790"/>
      <c r="HHW80" s="791"/>
      <c r="HHX80" s="791"/>
      <c r="HHY80" s="791"/>
      <c r="HHZ80" s="791"/>
      <c r="HIA80" s="791"/>
      <c r="HIB80" s="740"/>
      <c r="HIC80" s="790"/>
      <c r="HID80" s="791"/>
      <c r="HIE80" s="791"/>
      <c r="HIF80" s="791"/>
      <c r="HIG80" s="791"/>
      <c r="HIH80" s="791"/>
      <c r="HII80" s="740"/>
      <c r="HIJ80" s="790"/>
      <c r="HIK80" s="791"/>
      <c r="HIL80" s="791"/>
      <c r="HIM80" s="791"/>
      <c r="HIN80" s="791"/>
      <c r="HIO80" s="791"/>
      <c r="HIP80" s="740"/>
      <c r="HIQ80" s="790"/>
      <c r="HIR80" s="791"/>
      <c r="HIS80" s="791"/>
      <c r="HIT80" s="791"/>
      <c r="HIU80" s="791"/>
      <c r="HIV80" s="791"/>
      <c r="HIW80" s="740"/>
      <c r="HIX80" s="790"/>
      <c r="HIY80" s="791"/>
      <c r="HIZ80" s="791"/>
      <c r="HJA80" s="791"/>
      <c r="HJB80" s="791"/>
      <c r="HJC80" s="791"/>
      <c r="HJD80" s="740"/>
      <c r="HJE80" s="790"/>
      <c r="HJF80" s="791"/>
      <c r="HJG80" s="791"/>
      <c r="HJH80" s="791"/>
      <c r="HJI80" s="791"/>
      <c r="HJJ80" s="791"/>
      <c r="HJK80" s="740"/>
      <c r="HJL80" s="790"/>
      <c r="HJM80" s="791"/>
      <c r="HJN80" s="791"/>
      <c r="HJO80" s="791"/>
      <c r="HJP80" s="791"/>
      <c r="HJQ80" s="791"/>
      <c r="HJR80" s="740"/>
      <c r="HJS80" s="790"/>
      <c r="HJT80" s="791"/>
      <c r="HJU80" s="791"/>
      <c r="HJV80" s="791"/>
      <c r="HJW80" s="791"/>
      <c r="HJX80" s="791"/>
      <c r="HJY80" s="740"/>
      <c r="HJZ80" s="790"/>
      <c r="HKA80" s="791"/>
      <c r="HKB80" s="791"/>
      <c r="HKC80" s="791"/>
      <c r="HKD80" s="791"/>
      <c r="HKE80" s="791"/>
      <c r="HKF80" s="740"/>
      <c r="HKG80" s="790"/>
      <c r="HKH80" s="791"/>
      <c r="HKI80" s="791"/>
      <c r="HKJ80" s="791"/>
      <c r="HKK80" s="791"/>
      <c r="HKL80" s="791"/>
      <c r="HKM80" s="740"/>
      <c r="HKN80" s="790"/>
      <c r="HKO80" s="791"/>
      <c r="HKP80" s="791"/>
      <c r="HKQ80" s="791"/>
      <c r="HKR80" s="791"/>
      <c r="HKS80" s="791"/>
      <c r="HKT80" s="740"/>
      <c r="HKU80" s="790"/>
      <c r="HKV80" s="791"/>
      <c r="HKW80" s="791"/>
      <c r="HKX80" s="791"/>
      <c r="HKY80" s="791"/>
      <c r="HKZ80" s="791"/>
      <c r="HLA80" s="740"/>
      <c r="HLB80" s="790"/>
      <c r="HLC80" s="791"/>
      <c r="HLD80" s="791"/>
      <c r="HLE80" s="791"/>
      <c r="HLF80" s="791"/>
      <c r="HLG80" s="791"/>
      <c r="HLH80" s="740"/>
      <c r="HLI80" s="790"/>
      <c r="HLJ80" s="791"/>
      <c r="HLK80" s="791"/>
      <c r="HLL80" s="791"/>
      <c r="HLM80" s="791"/>
      <c r="HLN80" s="791"/>
      <c r="HLO80" s="740"/>
      <c r="HLP80" s="790"/>
      <c r="HLQ80" s="791"/>
      <c r="HLR80" s="791"/>
      <c r="HLS80" s="791"/>
      <c r="HLT80" s="791"/>
      <c r="HLU80" s="791"/>
      <c r="HLV80" s="740"/>
      <c r="HLW80" s="790"/>
      <c r="HLX80" s="791"/>
      <c r="HLY80" s="791"/>
      <c r="HLZ80" s="791"/>
      <c r="HMA80" s="791"/>
      <c r="HMB80" s="791"/>
      <c r="HMC80" s="740"/>
      <c r="HMD80" s="790"/>
      <c r="HME80" s="791"/>
      <c r="HMF80" s="791"/>
      <c r="HMG80" s="791"/>
      <c r="HMH80" s="791"/>
      <c r="HMI80" s="791"/>
      <c r="HMJ80" s="740"/>
      <c r="HMK80" s="790"/>
      <c r="HML80" s="791"/>
      <c r="HMM80" s="791"/>
      <c r="HMN80" s="791"/>
      <c r="HMO80" s="791"/>
      <c r="HMP80" s="791"/>
      <c r="HMQ80" s="740"/>
      <c r="HMR80" s="790"/>
      <c r="HMS80" s="791"/>
      <c r="HMT80" s="791"/>
      <c r="HMU80" s="791"/>
      <c r="HMV80" s="791"/>
      <c r="HMW80" s="791"/>
      <c r="HMX80" s="740"/>
      <c r="HMY80" s="790"/>
      <c r="HMZ80" s="791"/>
      <c r="HNA80" s="791"/>
      <c r="HNB80" s="791"/>
      <c r="HNC80" s="791"/>
      <c r="HND80" s="791"/>
      <c r="HNE80" s="740"/>
      <c r="HNF80" s="790"/>
      <c r="HNG80" s="791"/>
      <c r="HNH80" s="791"/>
      <c r="HNI80" s="791"/>
      <c r="HNJ80" s="791"/>
      <c r="HNK80" s="791"/>
      <c r="HNL80" s="740"/>
      <c r="HNM80" s="790"/>
      <c r="HNN80" s="791"/>
      <c r="HNO80" s="791"/>
      <c r="HNP80" s="791"/>
      <c r="HNQ80" s="791"/>
      <c r="HNR80" s="791"/>
      <c r="HNS80" s="740"/>
      <c r="HNT80" s="790"/>
      <c r="HNU80" s="791"/>
      <c r="HNV80" s="791"/>
      <c r="HNW80" s="791"/>
      <c r="HNX80" s="791"/>
      <c r="HNY80" s="791"/>
      <c r="HNZ80" s="740"/>
      <c r="HOA80" s="790"/>
      <c r="HOB80" s="791"/>
      <c r="HOC80" s="791"/>
      <c r="HOD80" s="791"/>
      <c r="HOE80" s="791"/>
      <c r="HOF80" s="791"/>
      <c r="HOG80" s="740"/>
      <c r="HOH80" s="790"/>
      <c r="HOI80" s="791"/>
      <c r="HOJ80" s="791"/>
      <c r="HOK80" s="791"/>
      <c r="HOL80" s="791"/>
      <c r="HOM80" s="791"/>
      <c r="HON80" s="740"/>
      <c r="HOO80" s="790"/>
      <c r="HOP80" s="791"/>
      <c r="HOQ80" s="791"/>
      <c r="HOR80" s="791"/>
      <c r="HOS80" s="791"/>
      <c r="HOT80" s="791"/>
      <c r="HOU80" s="740"/>
      <c r="HOV80" s="790"/>
      <c r="HOW80" s="791"/>
      <c r="HOX80" s="791"/>
      <c r="HOY80" s="791"/>
      <c r="HOZ80" s="791"/>
      <c r="HPA80" s="791"/>
      <c r="HPB80" s="740"/>
      <c r="HPC80" s="790"/>
      <c r="HPD80" s="791"/>
      <c r="HPE80" s="791"/>
      <c r="HPF80" s="791"/>
      <c r="HPG80" s="791"/>
      <c r="HPH80" s="791"/>
      <c r="HPI80" s="740"/>
      <c r="HPJ80" s="790"/>
      <c r="HPK80" s="791"/>
      <c r="HPL80" s="791"/>
      <c r="HPM80" s="791"/>
      <c r="HPN80" s="791"/>
      <c r="HPO80" s="791"/>
      <c r="HPP80" s="740"/>
      <c r="HPQ80" s="790"/>
      <c r="HPR80" s="791"/>
      <c r="HPS80" s="791"/>
      <c r="HPT80" s="791"/>
      <c r="HPU80" s="791"/>
      <c r="HPV80" s="791"/>
      <c r="HPW80" s="740"/>
      <c r="HPX80" s="790"/>
      <c r="HPY80" s="791"/>
      <c r="HPZ80" s="791"/>
      <c r="HQA80" s="791"/>
      <c r="HQB80" s="791"/>
      <c r="HQC80" s="791"/>
      <c r="HQD80" s="740"/>
      <c r="HQE80" s="790"/>
      <c r="HQF80" s="791"/>
      <c r="HQG80" s="791"/>
      <c r="HQH80" s="791"/>
      <c r="HQI80" s="791"/>
      <c r="HQJ80" s="791"/>
      <c r="HQK80" s="740"/>
      <c r="HQL80" s="790"/>
      <c r="HQM80" s="791"/>
      <c r="HQN80" s="791"/>
      <c r="HQO80" s="791"/>
      <c r="HQP80" s="791"/>
      <c r="HQQ80" s="791"/>
      <c r="HQR80" s="740"/>
      <c r="HQS80" s="790"/>
      <c r="HQT80" s="791"/>
      <c r="HQU80" s="791"/>
      <c r="HQV80" s="791"/>
      <c r="HQW80" s="791"/>
      <c r="HQX80" s="791"/>
      <c r="HQY80" s="740"/>
      <c r="HQZ80" s="790"/>
      <c r="HRA80" s="791"/>
      <c r="HRB80" s="791"/>
      <c r="HRC80" s="791"/>
      <c r="HRD80" s="791"/>
      <c r="HRE80" s="791"/>
      <c r="HRF80" s="740"/>
      <c r="HRG80" s="790"/>
      <c r="HRH80" s="791"/>
      <c r="HRI80" s="791"/>
      <c r="HRJ80" s="791"/>
      <c r="HRK80" s="791"/>
      <c r="HRL80" s="791"/>
      <c r="HRM80" s="740"/>
      <c r="HRN80" s="790"/>
      <c r="HRO80" s="791"/>
      <c r="HRP80" s="791"/>
      <c r="HRQ80" s="791"/>
      <c r="HRR80" s="791"/>
      <c r="HRS80" s="791"/>
      <c r="HRT80" s="740"/>
      <c r="HRU80" s="790"/>
      <c r="HRV80" s="791"/>
      <c r="HRW80" s="791"/>
      <c r="HRX80" s="791"/>
      <c r="HRY80" s="791"/>
      <c r="HRZ80" s="791"/>
      <c r="HSA80" s="740"/>
      <c r="HSB80" s="790"/>
      <c r="HSC80" s="791"/>
      <c r="HSD80" s="791"/>
      <c r="HSE80" s="791"/>
      <c r="HSF80" s="791"/>
      <c r="HSG80" s="791"/>
      <c r="HSH80" s="740"/>
      <c r="HSI80" s="790"/>
      <c r="HSJ80" s="791"/>
      <c r="HSK80" s="791"/>
      <c r="HSL80" s="791"/>
      <c r="HSM80" s="791"/>
      <c r="HSN80" s="791"/>
      <c r="HSO80" s="740"/>
      <c r="HSP80" s="790"/>
      <c r="HSQ80" s="791"/>
      <c r="HSR80" s="791"/>
      <c r="HSS80" s="791"/>
      <c r="HST80" s="791"/>
      <c r="HSU80" s="791"/>
      <c r="HSV80" s="740"/>
      <c r="HSW80" s="790"/>
      <c r="HSX80" s="791"/>
      <c r="HSY80" s="791"/>
      <c r="HSZ80" s="791"/>
      <c r="HTA80" s="791"/>
      <c r="HTB80" s="791"/>
      <c r="HTC80" s="740"/>
      <c r="HTD80" s="790"/>
      <c r="HTE80" s="791"/>
      <c r="HTF80" s="791"/>
      <c r="HTG80" s="791"/>
      <c r="HTH80" s="791"/>
      <c r="HTI80" s="791"/>
      <c r="HTJ80" s="740"/>
      <c r="HTK80" s="790"/>
      <c r="HTL80" s="791"/>
      <c r="HTM80" s="791"/>
      <c r="HTN80" s="791"/>
      <c r="HTO80" s="791"/>
      <c r="HTP80" s="791"/>
      <c r="HTQ80" s="740"/>
      <c r="HTR80" s="790"/>
      <c r="HTS80" s="791"/>
      <c r="HTT80" s="791"/>
      <c r="HTU80" s="791"/>
      <c r="HTV80" s="791"/>
      <c r="HTW80" s="791"/>
      <c r="HTX80" s="740"/>
      <c r="HTY80" s="790"/>
      <c r="HTZ80" s="791"/>
      <c r="HUA80" s="791"/>
      <c r="HUB80" s="791"/>
      <c r="HUC80" s="791"/>
      <c r="HUD80" s="791"/>
      <c r="HUE80" s="740"/>
      <c r="HUF80" s="790"/>
      <c r="HUG80" s="791"/>
      <c r="HUH80" s="791"/>
      <c r="HUI80" s="791"/>
      <c r="HUJ80" s="791"/>
      <c r="HUK80" s="791"/>
      <c r="HUL80" s="740"/>
      <c r="HUM80" s="790"/>
      <c r="HUN80" s="791"/>
      <c r="HUO80" s="791"/>
      <c r="HUP80" s="791"/>
      <c r="HUQ80" s="791"/>
      <c r="HUR80" s="791"/>
      <c r="HUS80" s="740"/>
      <c r="HUT80" s="790"/>
      <c r="HUU80" s="791"/>
      <c r="HUV80" s="791"/>
      <c r="HUW80" s="791"/>
      <c r="HUX80" s="791"/>
      <c r="HUY80" s="791"/>
      <c r="HUZ80" s="740"/>
      <c r="HVA80" s="790"/>
      <c r="HVB80" s="791"/>
      <c r="HVC80" s="791"/>
      <c r="HVD80" s="791"/>
      <c r="HVE80" s="791"/>
      <c r="HVF80" s="791"/>
      <c r="HVG80" s="740"/>
      <c r="HVH80" s="790"/>
      <c r="HVI80" s="791"/>
      <c r="HVJ80" s="791"/>
      <c r="HVK80" s="791"/>
      <c r="HVL80" s="791"/>
      <c r="HVM80" s="791"/>
      <c r="HVN80" s="740"/>
      <c r="HVO80" s="790"/>
      <c r="HVP80" s="791"/>
      <c r="HVQ80" s="791"/>
      <c r="HVR80" s="791"/>
      <c r="HVS80" s="791"/>
      <c r="HVT80" s="791"/>
      <c r="HVU80" s="740"/>
      <c r="HVV80" s="790"/>
      <c r="HVW80" s="791"/>
      <c r="HVX80" s="791"/>
      <c r="HVY80" s="791"/>
      <c r="HVZ80" s="791"/>
      <c r="HWA80" s="791"/>
      <c r="HWB80" s="740"/>
      <c r="HWC80" s="790"/>
      <c r="HWD80" s="791"/>
      <c r="HWE80" s="791"/>
      <c r="HWF80" s="791"/>
      <c r="HWG80" s="791"/>
      <c r="HWH80" s="791"/>
      <c r="HWI80" s="740"/>
      <c r="HWJ80" s="790"/>
      <c r="HWK80" s="791"/>
      <c r="HWL80" s="791"/>
      <c r="HWM80" s="791"/>
      <c r="HWN80" s="791"/>
      <c r="HWO80" s="791"/>
      <c r="HWP80" s="740"/>
      <c r="HWQ80" s="790"/>
      <c r="HWR80" s="791"/>
      <c r="HWS80" s="791"/>
      <c r="HWT80" s="791"/>
      <c r="HWU80" s="791"/>
      <c r="HWV80" s="791"/>
      <c r="HWW80" s="740"/>
      <c r="HWX80" s="790"/>
      <c r="HWY80" s="791"/>
      <c r="HWZ80" s="791"/>
      <c r="HXA80" s="791"/>
      <c r="HXB80" s="791"/>
      <c r="HXC80" s="791"/>
      <c r="HXD80" s="740"/>
      <c r="HXE80" s="790"/>
      <c r="HXF80" s="791"/>
      <c r="HXG80" s="791"/>
      <c r="HXH80" s="791"/>
      <c r="HXI80" s="791"/>
      <c r="HXJ80" s="791"/>
      <c r="HXK80" s="740"/>
      <c r="HXL80" s="790"/>
      <c r="HXM80" s="791"/>
      <c r="HXN80" s="791"/>
      <c r="HXO80" s="791"/>
      <c r="HXP80" s="791"/>
      <c r="HXQ80" s="791"/>
      <c r="HXR80" s="740"/>
      <c r="HXS80" s="790"/>
      <c r="HXT80" s="791"/>
      <c r="HXU80" s="791"/>
      <c r="HXV80" s="791"/>
      <c r="HXW80" s="791"/>
      <c r="HXX80" s="791"/>
      <c r="HXY80" s="740"/>
      <c r="HXZ80" s="790"/>
      <c r="HYA80" s="791"/>
      <c r="HYB80" s="791"/>
      <c r="HYC80" s="791"/>
      <c r="HYD80" s="791"/>
      <c r="HYE80" s="791"/>
      <c r="HYF80" s="740"/>
      <c r="HYG80" s="790"/>
      <c r="HYH80" s="791"/>
      <c r="HYI80" s="791"/>
      <c r="HYJ80" s="791"/>
      <c r="HYK80" s="791"/>
      <c r="HYL80" s="791"/>
      <c r="HYM80" s="740"/>
      <c r="HYN80" s="790"/>
      <c r="HYO80" s="791"/>
      <c r="HYP80" s="791"/>
      <c r="HYQ80" s="791"/>
      <c r="HYR80" s="791"/>
      <c r="HYS80" s="791"/>
      <c r="HYT80" s="740"/>
      <c r="HYU80" s="790"/>
      <c r="HYV80" s="791"/>
      <c r="HYW80" s="791"/>
      <c r="HYX80" s="791"/>
      <c r="HYY80" s="791"/>
      <c r="HYZ80" s="791"/>
      <c r="HZA80" s="740"/>
      <c r="HZB80" s="790"/>
      <c r="HZC80" s="791"/>
      <c r="HZD80" s="791"/>
      <c r="HZE80" s="791"/>
      <c r="HZF80" s="791"/>
      <c r="HZG80" s="791"/>
      <c r="HZH80" s="740"/>
      <c r="HZI80" s="790"/>
      <c r="HZJ80" s="791"/>
      <c r="HZK80" s="791"/>
      <c r="HZL80" s="791"/>
      <c r="HZM80" s="791"/>
      <c r="HZN80" s="791"/>
      <c r="HZO80" s="740"/>
      <c r="HZP80" s="790"/>
      <c r="HZQ80" s="791"/>
      <c r="HZR80" s="791"/>
      <c r="HZS80" s="791"/>
      <c r="HZT80" s="791"/>
      <c r="HZU80" s="791"/>
      <c r="HZV80" s="740"/>
      <c r="HZW80" s="790"/>
      <c r="HZX80" s="791"/>
      <c r="HZY80" s="791"/>
      <c r="HZZ80" s="791"/>
      <c r="IAA80" s="791"/>
      <c r="IAB80" s="791"/>
      <c r="IAC80" s="740"/>
      <c r="IAD80" s="790"/>
      <c r="IAE80" s="791"/>
      <c r="IAF80" s="791"/>
      <c r="IAG80" s="791"/>
      <c r="IAH80" s="791"/>
      <c r="IAI80" s="791"/>
      <c r="IAJ80" s="740"/>
      <c r="IAK80" s="790"/>
      <c r="IAL80" s="791"/>
      <c r="IAM80" s="791"/>
      <c r="IAN80" s="791"/>
      <c r="IAO80" s="791"/>
      <c r="IAP80" s="791"/>
      <c r="IAQ80" s="740"/>
      <c r="IAR80" s="790"/>
      <c r="IAS80" s="791"/>
      <c r="IAT80" s="791"/>
      <c r="IAU80" s="791"/>
      <c r="IAV80" s="791"/>
      <c r="IAW80" s="791"/>
      <c r="IAX80" s="740"/>
      <c r="IAY80" s="790"/>
      <c r="IAZ80" s="791"/>
      <c r="IBA80" s="791"/>
      <c r="IBB80" s="791"/>
      <c r="IBC80" s="791"/>
      <c r="IBD80" s="791"/>
      <c r="IBE80" s="740"/>
      <c r="IBF80" s="790"/>
      <c r="IBG80" s="791"/>
      <c r="IBH80" s="791"/>
      <c r="IBI80" s="791"/>
      <c r="IBJ80" s="791"/>
      <c r="IBK80" s="791"/>
      <c r="IBL80" s="740"/>
      <c r="IBM80" s="790"/>
      <c r="IBN80" s="791"/>
      <c r="IBO80" s="791"/>
      <c r="IBP80" s="791"/>
      <c r="IBQ80" s="791"/>
      <c r="IBR80" s="791"/>
      <c r="IBS80" s="740"/>
      <c r="IBT80" s="790"/>
      <c r="IBU80" s="791"/>
      <c r="IBV80" s="791"/>
      <c r="IBW80" s="791"/>
      <c r="IBX80" s="791"/>
      <c r="IBY80" s="791"/>
      <c r="IBZ80" s="740"/>
      <c r="ICA80" s="790"/>
      <c r="ICB80" s="791"/>
      <c r="ICC80" s="791"/>
      <c r="ICD80" s="791"/>
      <c r="ICE80" s="791"/>
      <c r="ICF80" s="791"/>
      <c r="ICG80" s="740"/>
      <c r="ICH80" s="790"/>
      <c r="ICI80" s="791"/>
      <c r="ICJ80" s="791"/>
      <c r="ICK80" s="791"/>
      <c r="ICL80" s="791"/>
      <c r="ICM80" s="791"/>
      <c r="ICN80" s="740"/>
      <c r="ICO80" s="790"/>
      <c r="ICP80" s="791"/>
      <c r="ICQ80" s="791"/>
      <c r="ICR80" s="791"/>
      <c r="ICS80" s="791"/>
      <c r="ICT80" s="791"/>
      <c r="ICU80" s="740"/>
      <c r="ICV80" s="790"/>
      <c r="ICW80" s="791"/>
      <c r="ICX80" s="791"/>
      <c r="ICY80" s="791"/>
      <c r="ICZ80" s="791"/>
      <c r="IDA80" s="791"/>
      <c r="IDB80" s="740"/>
      <c r="IDC80" s="790"/>
      <c r="IDD80" s="791"/>
      <c r="IDE80" s="791"/>
      <c r="IDF80" s="791"/>
      <c r="IDG80" s="791"/>
      <c r="IDH80" s="791"/>
      <c r="IDI80" s="740"/>
      <c r="IDJ80" s="790"/>
      <c r="IDK80" s="791"/>
      <c r="IDL80" s="791"/>
      <c r="IDM80" s="791"/>
      <c r="IDN80" s="791"/>
      <c r="IDO80" s="791"/>
      <c r="IDP80" s="740"/>
      <c r="IDQ80" s="790"/>
      <c r="IDR80" s="791"/>
      <c r="IDS80" s="791"/>
      <c r="IDT80" s="791"/>
      <c r="IDU80" s="791"/>
      <c r="IDV80" s="791"/>
      <c r="IDW80" s="740"/>
      <c r="IDX80" s="790"/>
      <c r="IDY80" s="791"/>
      <c r="IDZ80" s="791"/>
      <c r="IEA80" s="791"/>
      <c r="IEB80" s="791"/>
      <c r="IEC80" s="791"/>
      <c r="IED80" s="740"/>
      <c r="IEE80" s="790"/>
      <c r="IEF80" s="791"/>
      <c r="IEG80" s="791"/>
      <c r="IEH80" s="791"/>
      <c r="IEI80" s="791"/>
      <c r="IEJ80" s="791"/>
      <c r="IEK80" s="740"/>
      <c r="IEL80" s="790"/>
      <c r="IEM80" s="791"/>
      <c r="IEN80" s="791"/>
      <c r="IEO80" s="791"/>
      <c r="IEP80" s="791"/>
      <c r="IEQ80" s="791"/>
      <c r="IER80" s="740"/>
      <c r="IES80" s="790"/>
      <c r="IET80" s="791"/>
      <c r="IEU80" s="791"/>
      <c r="IEV80" s="791"/>
      <c r="IEW80" s="791"/>
      <c r="IEX80" s="791"/>
      <c r="IEY80" s="740"/>
      <c r="IEZ80" s="790"/>
      <c r="IFA80" s="791"/>
      <c r="IFB80" s="791"/>
      <c r="IFC80" s="791"/>
      <c r="IFD80" s="791"/>
      <c r="IFE80" s="791"/>
      <c r="IFF80" s="740"/>
      <c r="IFG80" s="790"/>
      <c r="IFH80" s="791"/>
      <c r="IFI80" s="791"/>
      <c r="IFJ80" s="791"/>
      <c r="IFK80" s="791"/>
      <c r="IFL80" s="791"/>
      <c r="IFM80" s="740"/>
      <c r="IFN80" s="790"/>
      <c r="IFO80" s="791"/>
      <c r="IFP80" s="791"/>
      <c r="IFQ80" s="791"/>
      <c r="IFR80" s="791"/>
      <c r="IFS80" s="791"/>
      <c r="IFT80" s="740"/>
      <c r="IFU80" s="790"/>
      <c r="IFV80" s="791"/>
      <c r="IFW80" s="791"/>
      <c r="IFX80" s="791"/>
      <c r="IFY80" s="791"/>
      <c r="IFZ80" s="791"/>
      <c r="IGA80" s="740"/>
      <c r="IGB80" s="790"/>
      <c r="IGC80" s="791"/>
      <c r="IGD80" s="791"/>
      <c r="IGE80" s="791"/>
      <c r="IGF80" s="791"/>
      <c r="IGG80" s="791"/>
      <c r="IGH80" s="740"/>
      <c r="IGI80" s="790"/>
      <c r="IGJ80" s="791"/>
      <c r="IGK80" s="791"/>
      <c r="IGL80" s="791"/>
      <c r="IGM80" s="791"/>
      <c r="IGN80" s="791"/>
      <c r="IGO80" s="740"/>
      <c r="IGP80" s="790"/>
      <c r="IGQ80" s="791"/>
      <c r="IGR80" s="791"/>
      <c r="IGS80" s="791"/>
      <c r="IGT80" s="791"/>
      <c r="IGU80" s="791"/>
      <c r="IGV80" s="740"/>
      <c r="IGW80" s="790"/>
      <c r="IGX80" s="791"/>
      <c r="IGY80" s="791"/>
      <c r="IGZ80" s="791"/>
      <c r="IHA80" s="791"/>
      <c r="IHB80" s="791"/>
      <c r="IHC80" s="740"/>
      <c r="IHD80" s="790"/>
      <c r="IHE80" s="791"/>
      <c r="IHF80" s="791"/>
      <c r="IHG80" s="791"/>
      <c r="IHH80" s="791"/>
      <c r="IHI80" s="791"/>
      <c r="IHJ80" s="740"/>
      <c r="IHK80" s="790"/>
      <c r="IHL80" s="791"/>
      <c r="IHM80" s="791"/>
      <c r="IHN80" s="791"/>
      <c r="IHO80" s="791"/>
      <c r="IHP80" s="791"/>
      <c r="IHQ80" s="740"/>
      <c r="IHR80" s="790"/>
      <c r="IHS80" s="791"/>
      <c r="IHT80" s="791"/>
      <c r="IHU80" s="791"/>
      <c r="IHV80" s="791"/>
      <c r="IHW80" s="791"/>
      <c r="IHX80" s="740"/>
      <c r="IHY80" s="790"/>
      <c r="IHZ80" s="791"/>
      <c r="IIA80" s="791"/>
      <c r="IIB80" s="791"/>
      <c r="IIC80" s="791"/>
      <c r="IID80" s="791"/>
      <c r="IIE80" s="740"/>
      <c r="IIF80" s="790"/>
      <c r="IIG80" s="791"/>
      <c r="IIH80" s="791"/>
      <c r="III80" s="791"/>
      <c r="IIJ80" s="791"/>
      <c r="IIK80" s="791"/>
      <c r="IIL80" s="740"/>
      <c r="IIM80" s="790"/>
      <c r="IIN80" s="791"/>
      <c r="IIO80" s="791"/>
      <c r="IIP80" s="791"/>
      <c r="IIQ80" s="791"/>
      <c r="IIR80" s="791"/>
      <c r="IIS80" s="740"/>
      <c r="IIT80" s="790"/>
      <c r="IIU80" s="791"/>
      <c r="IIV80" s="791"/>
      <c r="IIW80" s="791"/>
      <c r="IIX80" s="791"/>
      <c r="IIY80" s="791"/>
      <c r="IIZ80" s="740"/>
      <c r="IJA80" s="790"/>
      <c r="IJB80" s="791"/>
      <c r="IJC80" s="791"/>
      <c r="IJD80" s="791"/>
      <c r="IJE80" s="791"/>
      <c r="IJF80" s="791"/>
      <c r="IJG80" s="740"/>
      <c r="IJH80" s="790"/>
      <c r="IJI80" s="791"/>
      <c r="IJJ80" s="791"/>
      <c r="IJK80" s="791"/>
      <c r="IJL80" s="791"/>
      <c r="IJM80" s="791"/>
      <c r="IJN80" s="740"/>
      <c r="IJO80" s="790"/>
      <c r="IJP80" s="791"/>
      <c r="IJQ80" s="791"/>
      <c r="IJR80" s="791"/>
      <c r="IJS80" s="791"/>
      <c r="IJT80" s="791"/>
      <c r="IJU80" s="740"/>
      <c r="IJV80" s="790"/>
      <c r="IJW80" s="791"/>
      <c r="IJX80" s="791"/>
      <c r="IJY80" s="791"/>
      <c r="IJZ80" s="791"/>
      <c r="IKA80" s="791"/>
      <c r="IKB80" s="740"/>
      <c r="IKC80" s="790"/>
      <c r="IKD80" s="791"/>
      <c r="IKE80" s="791"/>
      <c r="IKF80" s="791"/>
      <c r="IKG80" s="791"/>
      <c r="IKH80" s="791"/>
      <c r="IKI80" s="740"/>
      <c r="IKJ80" s="790"/>
      <c r="IKK80" s="791"/>
      <c r="IKL80" s="791"/>
      <c r="IKM80" s="791"/>
      <c r="IKN80" s="791"/>
      <c r="IKO80" s="791"/>
      <c r="IKP80" s="740"/>
      <c r="IKQ80" s="790"/>
      <c r="IKR80" s="791"/>
      <c r="IKS80" s="791"/>
      <c r="IKT80" s="791"/>
      <c r="IKU80" s="791"/>
      <c r="IKV80" s="791"/>
      <c r="IKW80" s="740"/>
      <c r="IKX80" s="790"/>
      <c r="IKY80" s="791"/>
      <c r="IKZ80" s="791"/>
      <c r="ILA80" s="791"/>
      <c r="ILB80" s="791"/>
      <c r="ILC80" s="791"/>
      <c r="ILD80" s="740"/>
      <c r="ILE80" s="790"/>
      <c r="ILF80" s="791"/>
      <c r="ILG80" s="791"/>
      <c r="ILH80" s="791"/>
      <c r="ILI80" s="791"/>
      <c r="ILJ80" s="791"/>
      <c r="ILK80" s="740"/>
      <c r="ILL80" s="790"/>
      <c r="ILM80" s="791"/>
      <c r="ILN80" s="791"/>
      <c r="ILO80" s="791"/>
      <c r="ILP80" s="791"/>
      <c r="ILQ80" s="791"/>
      <c r="ILR80" s="740"/>
      <c r="ILS80" s="790"/>
      <c r="ILT80" s="791"/>
      <c r="ILU80" s="791"/>
      <c r="ILV80" s="791"/>
      <c r="ILW80" s="791"/>
      <c r="ILX80" s="791"/>
      <c r="ILY80" s="740"/>
      <c r="ILZ80" s="790"/>
      <c r="IMA80" s="791"/>
      <c r="IMB80" s="791"/>
      <c r="IMC80" s="791"/>
      <c r="IMD80" s="791"/>
      <c r="IME80" s="791"/>
      <c r="IMF80" s="740"/>
      <c r="IMG80" s="790"/>
      <c r="IMH80" s="791"/>
      <c r="IMI80" s="791"/>
      <c r="IMJ80" s="791"/>
      <c r="IMK80" s="791"/>
      <c r="IML80" s="791"/>
      <c r="IMM80" s="740"/>
      <c r="IMN80" s="790"/>
      <c r="IMO80" s="791"/>
      <c r="IMP80" s="791"/>
      <c r="IMQ80" s="791"/>
      <c r="IMR80" s="791"/>
      <c r="IMS80" s="791"/>
      <c r="IMT80" s="740"/>
      <c r="IMU80" s="790"/>
      <c r="IMV80" s="791"/>
      <c r="IMW80" s="791"/>
      <c r="IMX80" s="791"/>
      <c r="IMY80" s="791"/>
      <c r="IMZ80" s="791"/>
      <c r="INA80" s="740"/>
      <c r="INB80" s="790"/>
      <c r="INC80" s="791"/>
      <c r="IND80" s="791"/>
      <c r="INE80" s="791"/>
      <c r="INF80" s="791"/>
      <c r="ING80" s="791"/>
      <c r="INH80" s="740"/>
      <c r="INI80" s="790"/>
      <c r="INJ80" s="791"/>
      <c r="INK80" s="791"/>
      <c r="INL80" s="791"/>
      <c r="INM80" s="791"/>
      <c r="INN80" s="791"/>
      <c r="INO80" s="740"/>
      <c r="INP80" s="790"/>
      <c r="INQ80" s="791"/>
      <c r="INR80" s="791"/>
      <c r="INS80" s="791"/>
      <c r="INT80" s="791"/>
      <c r="INU80" s="791"/>
      <c r="INV80" s="740"/>
      <c r="INW80" s="790"/>
      <c r="INX80" s="791"/>
      <c r="INY80" s="791"/>
      <c r="INZ80" s="791"/>
      <c r="IOA80" s="791"/>
      <c r="IOB80" s="791"/>
      <c r="IOC80" s="740"/>
      <c r="IOD80" s="790"/>
      <c r="IOE80" s="791"/>
      <c r="IOF80" s="791"/>
      <c r="IOG80" s="791"/>
      <c r="IOH80" s="791"/>
      <c r="IOI80" s="791"/>
      <c r="IOJ80" s="740"/>
      <c r="IOK80" s="790"/>
      <c r="IOL80" s="791"/>
      <c r="IOM80" s="791"/>
      <c r="ION80" s="791"/>
      <c r="IOO80" s="791"/>
      <c r="IOP80" s="791"/>
      <c r="IOQ80" s="740"/>
      <c r="IOR80" s="790"/>
      <c r="IOS80" s="791"/>
      <c r="IOT80" s="791"/>
      <c r="IOU80" s="791"/>
      <c r="IOV80" s="791"/>
      <c r="IOW80" s="791"/>
      <c r="IOX80" s="740"/>
      <c r="IOY80" s="790"/>
      <c r="IOZ80" s="791"/>
      <c r="IPA80" s="791"/>
      <c r="IPB80" s="791"/>
      <c r="IPC80" s="791"/>
      <c r="IPD80" s="791"/>
      <c r="IPE80" s="740"/>
      <c r="IPF80" s="790"/>
      <c r="IPG80" s="791"/>
      <c r="IPH80" s="791"/>
      <c r="IPI80" s="791"/>
      <c r="IPJ80" s="791"/>
      <c r="IPK80" s="791"/>
      <c r="IPL80" s="740"/>
      <c r="IPM80" s="790"/>
      <c r="IPN80" s="791"/>
      <c r="IPO80" s="791"/>
      <c r="IPP80" s="791"/>
      <c r="IPQ80" s="791"/>
      <c r="IPR80" s="791"/>
      <c r="IPS80" s="740"/>
      <c r="IPT80" s="790"/>
      <c r="IPU80" s="791"/>
      <c r="IPV80" s="791"/>
      <c r="IPW80" s="791"/>
      <c r="IPX80" s="791"/>
      <c r="IPY80" s="791"/>
      <c r="IPZ80" s="740"/>
      <c r="IQA80" s="790"/>
      <c r="IQB80" s="791"/>
      <c r="IQC80" s="791"/>
      <c r="IQD80" s="791"/>
      <c r="IQE80" s="791"/>
      <c r="IQF80" s="791"/>
      <c r="IQG80" s="740"/>
      <c r="IQH80" s="790"/>
      <c r="IQI80" s="791"/>
      <c r="IQJ80" s="791"/>
      <c r="IQK80" s="791"/>
      <c r="IQL80" s="791"/>
      <c r="IQM80" s="791"/>
      <c r="IQN80" s="740"/>
      <c r="IQO80" s="790"/>
      <c r="IQP80" s="791"/>
      <c r="IQQ80" s="791"/>
      <c r="IQR80" s="791"/>
      <c r="IQS80" s="791"/>
      <c r="IQT80" s="791"/>
      <c r="IQU80" s="740"/>
      <c r="IQV80" s="790"/>
      <c r="IQW80" s="791"/>
      <c r="IQX80" s="791"/>
      <c r="IQY80" s="791"/>
      <c r="IQZ80" s="791"/>
      <c r="IRA80" s="791"/>
      <c r="IRB80" s="740"/>
      <c r="IRC80" s="790"/>
      <c r="IRD80" s="791"/>
      <c r="IRE80" s="791"/>
      <c r="IRF80" s="791"/>
      <c r="IRG80" s="791"/>
      <c r="IRH80" s="791"/>
      <c r="IRI80" s="740"/>
      <c r="IRJ80" s="790"/>
      <c r="IRK80" s="791"/>
      <c r="IRL80" s="791"/>
      <c r="IRM80" s="791"/>
      <c r="IRN80" s="791"/>
      <c r="IRO80" s="791"/>
      <c r="IRP80" s="740"/>
      <c r="IRQ80" s="790"/>
      <c r="IRR80" s="791"/>
      <c r="IRS80" s="791"/>
      <c r="IRT80" s="791"/>
      <c r="IRU80" s="791"/>
      <c r="IRV80" s="791"/>
      <c r="IRW80" s="740"/>
      <c r="IRX80" s="790"/>
      <c r="IRY80" s="791"/>
      <c r="IRZ80" s="791"/>
      <c r="ISA80" s="791"/>
      <c r="ISB80" s="791"/>
      <c r="ISC80" s="791"/>
      <c r="ISD80" s="740"/>
      <c r="ISE80" s="790"/>
      <c r="ISF80" s="791"/>
      <c r="ISG80" s="791"/>
      <c r="ISH80" s="791"/>
      <c r="ISI80" s="791"/>
      <c r="ISJ80" s="791"/>
      <c r="ISK80" s="740"/>
      <c r="ISL80" s="790"/>
      <c r="ISM80" s="791"/>
      <c r="ISN80" s="791"/>
      <c r="ISO80" s="791"/>
      <c r="ISP80" s="791"/>
      <c r="ISQ80" s="791"/>
      <c r="ISR80" s="740"/>
      <c r="ISS80" s="790"/>
      <c r="IST80" s="791"/>
      <c r="ISU80" s="791"/>
      <c r="ISV80" s="791"/>
      <c r="ISW80" s="791"/>
      <c r="ISX80" s="791"/>
      <c r="ISY80" s="740"/>
      <c r="ISZ80" s="790"/>
      <c r="ITA80" s="791"/>
      <c r="ITB80" s="791"/>
      <c r="ITC80" s="791"/>
      <c r="ITD80" s="791"/>
      <c r="ITE80" s="791"/>
      <c r="ITF80" s="740"/>
      <c r="ITG80" s="790"/>
      <c r="ITH80" s="791"/>
      <c r="ITI80" s="791"/>
      <c r="ITJ80" s="791"/>
      <c r="ITK80" s="791"/>
      <c r="ITL80" s="791"/>
      <c r="ITM80" s="740"/>
      <c r="ITN80" s="790"/>
      <c r="ITO80" s="791"/>
      <c r="ITP80" s="791"/>
      <c r="ITQ80" s="791"/>
      <c r="ITR80" s="791"/>
      <c r="ITS80" s="791"/>
      <c r="ITT80" s="740"/>
      <c r="ITU80" s="790"/>
      <c r="ITV80" s="791"/>
      <c r="ITW80" s="791"/>
      <c r="ITX80" s="791"/>
      <c r="ITY80" s="791"/>
      <c r="ITZ80" s="791"/>
      <c r="IUA80" s="740"/>
      <c r="IUB80" s="790"/>
      <c r="IUC80" s="791"/>
      <c r="IUD80" s="791"/>
      <c r="IUE80" s="791"/>
      <c r="IUF80" s="791"/>
      <c r="IUG80" s="791"/>
      <c r="IUH80" s="740"/>
      <c r="IUI80" s="790"/>
      <c r="IUJ80" s="791"/>
      <c r="IUK80" s="791"/>
      <c r="IUL80" s="791"/>
      <c r="IUM80" s="791"/>
      <c r="IUN80" s="791"/>
      <c r="IUO80" s="740"/>
      <c r="IUP80" s="790"/>
      <c r="IUQ80" s="791"/>
      <c r="IUR80" s="791"/>
      <c r="IUS80" s="791"/>
      <c r="IUT80" s="791"/>
      <c r="IUU80" s="791"/>
      <c r="IUV80" s="740"/>
      <c r="IUW80" s="790"/>
      <c r="IUX80" s="791"/>
      <c r="IUY80" s="791"/>
      <c r="IUZ80" s="791"/>
      <c r="IVA80" s="791"/>
      <c r="IVB80" s="791"/>
      <c r="IVC80" s="740"/>
      <c r="IVD80" s="790"/>
      <c r="IVE80" s="791"/>
      <c r="IVF80" s="791"/>
      <c r="IVG80" s="791"/>
      <c r="IVH80" s="791"/>
      <c r="IVI80" s="791"/>
      <c r="IVJ80" s="740"/>
      <c r="IVK80" s="790"/>
      <c r="IVL80" s="791"/>
      <c r="IVM80" s="791"/>
      <c r="IVN80" s="791"/>
      <c r="IVO80" s="791"/>
      <c r="IVP80" s="791"/>
      <c r="IVQ80" s="740"/>
      <c r="IVR80" s="790"/>
      <c r="IVS80" s="791"/>
      <c r="IVT80" s="791"/>
      <c r="IVU80" s="791"/>
      <c r="IVV80" s="791"/>
      <c r="IVW80" s="791"/>
      <c r="IVX80" s="740"/>
      <c r="IVY80" s="790"/>
      <c r="IVZ80" s="791"/>
      <c r="IWA80" s="791"/>
      <c r="IWB80" s="791"/>
      <c r="IWC80" s="791"/>
      <c r="IWD80" s="791"/>
      <c r="IWE80" s="740"/>
      <c r="IWF80" s="790"/>
      <c r="IWG80" s="791"/>
      <c r="IWH80" s="791"/>
      <c r="IWI80" s="791"/>
      <c r="IWJ80" s="791"/>
      <c r="IWK80" s="791"/>
      <c r="IWL80" s="740"/>
      <c r="IWM80" s="790"/>
      <c r="IWN80" s="791"/>
      <c r="IWO80" s="791"/>
      <c r="IWP80" s="791"/>
      <c r="IWQ80" s="791"/>
      <c r="IWR80" s="791"/>
      <c r="IWS80" s="740"/>
      <c r="IWT80" s="790"/>
      <c r="IWU80" s="791"/>
      <c r="IWV80" s="791"/>
      <c r="IWW80" s="791"/>
      <c r="IWX80" s="791"/>
      <c r="IWY80" s="791"/>
      <c r="IWZ80" s="740"/>
      <c r="IXA80" s="790"/>
      <c r="IXB80" s="791"/>
      <c r="IXC80" s="791"/>
      <c r="IXD80" s="791"/>
      <c r="IXE80" s="791"/>
      <c r="IXF80" s="791"/>
      <c r="IXG80" s="740"/>
      <c r="IXH80" s="790"/>
      <c r="IXI80" s="791"/>
      <c r="IXJ80" s="791"/>
      <c r="IXK80" s="791"/>
      <c r="IXL80" s="791"/>
      <c r="IXM80" s="791"/>
      <c r="IXN80" s="740"/>
      <c r="IXO80" s="790"/>
      <c r="IXP80" s="791"/>
      <c r="IXQ80" s="791"/>
      <c r="IXR80" s="791"/>
      <c r="IXS80" s="791"/>
      <c r="IXT80" s="791"/>
      <c r="IXU80" s="740"/>
      <c r="IXV80" s="790"/>
      <c r="IXW80" s="791"/>
      <c r="IXX80" s="791"/>
      <c r="IXY80" s="791"/>
      <c r="IXZ80" s="791"/>
      <c r="IYA80" s="791"/>
      <c r="IYB80" s="740"/>
      <c r="IYC80" s="790"/>
      <c r="IYD80" s="791"/>
      <c r="IYE80" s="791"/>
      <c r="IYF80" s="791"/>
      <c r="IYG80" s="791"/>
      <c r="IYH80" s="791"/>
      <c r="IYI80" s="740"/>
      <c r="IYJ80" s="790"/>
      <c r="IYK80" s="791"/>
      <c r="IYL80" s="791"/>
      <c r="IYM80" s="791"/>
      <c r="IYN80" s="791"/>
      <c r="IYO80" s="791"/>
      <c r="IYP80" s="740"/>
      <c r="IYQ80" s="790"/>
      <c r="IYR80" s="791"/>
      <c r="IYS80" s="791"/>
      <c r="IYT80" s="791"/>
      <c r="IYU80" s="791"/>
      <c r="IYV80" s="791"/>
      <c r="IYW80" s="740"/>
      <c r="IYX80" s="790"/>
      <c r="IYY80" s="791"/>
      <c r="IYZ80" s="791"/>
      <c r="IZA80" s="791"/>
      <c r="IZB80" s="791"/>
      <c r="IZC80" s="791"/>
      <c r="IZD80" s="740"/>
      <c r="IZE80" s="790"/>
      <c r="IZF80" s="791"/>
      <c r="IZG80" s="791"/>
      <c r="IZH80" s="791"/>
      <c r="IZI80" s="791"/>
      <c r="IZJ80" s="791"/>
      <c r="IZK80" s="740"/>
      <c r="IZL80" s="790"/>
      <c r="IZM80" s="791"/>
      <c r="IZN80" s="791"/>
      <c r="IZO80" s="791"/>
      <c r="IZP80" s="791"/>
      <c r="IZQ80" s="791"/>
      <c r="IZR80" s="740"/>
      <c r="IZS80" s="790"/>
      <c r="IZT80" s="791"/>
      <c r="IZU80" s="791"/>
      <c r="IZV80" s="791"/>
      <c r="IZW80" s="791"/>
      <c r="IZX80" s="791"/>
      <c r="IZY80" s="740"/>
      <c r="IZZ80" s="790"/>
      <c r="JAA80" s="791"/>
      <c r="JAB80" s="791"/>
      <c r="JAC80" s="791"/>
      <c r="JAD80" s="791"/>
      <c r="JAE80" s="791"/>
      <c r="JAF80" s="740"/>
      <c r="JAG80" s="790"/>
      <c r="JAH80" s="791"/>
      <c r="JAI80" s="791"/>
      <c r="JAJ80" s="791"/>
      <c r="JAK80" s="791"/>
      <c r="JAL80" s="791"/>
      <c r="JAM80" s="740"/>
      <c r="JAN80" s="790"/>
      <c r="JAO80" s="791"/>
      <c r="JAP80" s="791"/>
      <c r="JAQ80" s="791"/>
      <c r="JAR80" s="791"/>
      <c r="JAS80" s="791"/>
      <c r="JAT80" s="740"/>
      <c r="JAU80" s="790"/>
      <c r="JAV80" s="791"/>
      <c r="JAW80" s="791"/>
      <c r="JAX80" s="791"/>
      <c r="JAY80" s="791"/>
      <c r="JAZ80" s="791"/>
      <c r="JBA80" s="740"/>
      <c r="JBB80" s="790"/>
      <c r="JBC80" s="791"/>
      <c r="JBD80" s="791"/>
      <c r="JBE80" s="791"/>
      <c r="JBF80" s="791"/>
      <c r="JBG80" s="791"/>
      <c r="JBH80" s="740"/>
      <c r="JBI80" s="790"/>
      <c r="JBJ80" s="791"/>
      <c r="JBK80" s="791"/>
      <c r="JBL80" s="791"/>
      <c r="JBM80" s="791"/>
      <c r="JBN80" s="791"/>
      <c r="JBO80" s="740"/>
      <c r="JBP80" s="790"/>
      <c r="JBQ80" s="791"/>
      <c r="JBR80" s="791"/>
      <c r="JBS80" s="791"/>
      <c r="JBT80" s="791"/>
      <c r="JBU80" s="791"/>
      <c r="JBV80" s="740"/>
      <c r="JBW80" s="790"/>
      <c r="JBX80" s="791"/>
      <c r="JBY80" s="791"/>
      <c r="JBZ80" s="791"/>
      <c r="JCA80" s="791"/>
      <c r="JCB80" s="791"/>
      <c r="JCC80" s="740"/>
      <c r="JCD80" s="790"/>
      <c r="JCE80" s="791"/>
      <c r="JCF80" s="791"/>
      <c r="JCG80" s="791"/>
      <c r="JCH80" s="791"/>
      <c r="JCI80" s="791"/>
      <c r="JCJ80" s="740"/>
      <c r="JCK80" s="790"/>
      <c r="JCL80" s="791"/>
      <c r="JCM80" s="791"/>
      <c r="JCN80" s="791"/>
      <c r="JCO80" s="791"/>
      <c r="JCP80" s="791"/>
      <c r="JCQ80" s="740"/>
      <c r="JCR80" s="790"/>
      <c r="JCS80" s="791"/>
      <c r="JCT80" s="791"/>
      <c r="JCU80" s="791"/>
      <c r="JCV80" s="791"/>
      <c r="JCW80" s="791"/>
      <c r="JCX80" s="740"/>
      <c r="JCY80" s="790"/>
      <c r="JCZ80" s="791"/>
      <c r="JDA80" s="791"/>
      <c r="JDB80" s="791"/>
      <c r="JDC80" s="791"/>
      <c r="JDD80" s="791"/>
      <c r="JDE80" s="740"/>
      <c r="JDF80" s="790"/>
      <c r="JDG80" s="791"/>
      <c r="JDH80" s="791"/>
      <c r="JDI80" s="791"/>
      <c r="JDJ80" s="791"/>
      <c r="JDK80" s="791"/>
      <c r="JDL80" s="740"/>
      <c r="JDM80" s="790"/>
      <c r="JDN80" s="791"/>
      <c r="JDO80" s="791"/>
      <c r="JDP80" s="791"/>
      <c r="JDQ80" s="791"/>
      <c r="JDR80" s="791"/>
      <c r="JDS80" s="740"/>
      <c r="JDT80" s="790"/>
      <c r="JDU80" s="791"/>
      <c r="JDV80" s="791"/>
      <c r="JDW80" s="791"/>
      <c r="JDX80" s="791"/>
      <c r="JDY80" s="791"/>
      <c r="JDZ80" s="740"/>
      <c r="JEA80" s="790"/>
      <c r="JEB80" s="791"/>
      <c r="JEC80" s="791"/>
      <c r="JED80" s="791"/>
      <c r="JEE80" s="791"/>
      <c r="JEF80" s="791"/>
      <c r="JEG80" s="740"/>
      <c r="JEH80" s="790"/>
      <c r="JEI80" s="791"/>
      <c r="JEJ80" s="791"/>
      <c r="JEK80" s="791"/>
      <c r="JEL80" s="791"/>
      <c r="JEM80" s="791"/>
      <c r="JEN80" s="740"/>
      <c r="JEO80" s="790"/>
      <c r="JEP80" s="791"/>
      <c r="JEQ80" s="791"/>
      <c r="JER80" s="791"/>
      <c r="JES80" s="791"/>
      <c r="JET80" s="791"/>
      <c r="JEU80" s="740"/>
      <c r="JEV80" s="790"/>
      <c r="JEW80" s="791"/>
      <c r="JEX80" s="791"/>
      <c r="JEY80" s="791"/>
      <c r="JEZ80" s="791"/>
      <c r="JFA80" s="791"/>
      <c r="JFB80" s="740"/>
      <c r="JFC80" s="790"/>
      <c r="JFD80" s="791"/>
      <c r="JFE80" s="791"/>
      <c r="JFF80" s="791"/>
      <c r="JFG80" s="791"/>
      <c r="JFH80" s="791"/>
      <c r="JFI80" s="740"/>
      <c r="JFJ80" s="790"/>
      <c r="JFK80" s="791"/>
      <c r="JFL80" s="791"/>
      <c r="JFM80" s="791"/>
      <c r="JFN80" s="791"/>
      <c r="JFO80" s="791"/>
      <c r="JFP80" s="740"/>
      <c r="JFQ80" s="790"/>
      <c r="JFR80" s="791"/>
      <c r="JFS80" s="791"/>
      <c r="JFT80" s="791"/>
      <c r="JFU80" s="791"/>
      <c r="JFV80" s="791"/>
      <c r="JFW80" s="740"/>
      <c r="JFX80" s="790"/>
      <c r="JFY80" s="791"/>
      <c r="JFZ80" s="791"/>
      <c r="JGA80" s="791"/>
      <c r="JGB80" s="791"/>
      <c r="JGC80" s="791"/>
      <c r="JGD80" s="740"/>
      <c r="JGE80" s="790"/>
      <c r="JGF80" s="791"/>
      <c r="JGG80" s="791"/>
      <c r="JGH80" s="791"/>
      <c r="JGI80" s="791"/>
      <c r="JGJ80" s="791"/>
      <c r="JGK80" s="740"/>
      <c r="JGL80" s="790"/>
      <c r="JGM80" s="791"/>
      <c r="JGN80" s="791"/>
      <c r="JGO80" s="791"/>
      <c r="JGP80" s="791"/>
      <c r="JGQ80" s="791"/>
      <c r="JGR80" s="740"/>
      <c r="JGS80" s="790"/>
      <c r="JGT80" s="791"/>
      <c r="JGU80" s="791"/>
      <c r="JGV80" s="791"/>
      <c r="JGW80" s="791"/>
      <c r="JGX80" s="791"/>
      <c r="JGY80" s="740"/>
      <c r="JGZ80" s="790"/>
      <c r="JHA80" s="791"/>
      <c r="JHB80" s="791"/>
      <c r="JHC80" s="791"/>
      <c r="JHD80" s="791"/>
      <c r="JHE80" s="791"/>
      <c r="JHF80" s="740"/>
      <c r="JHG80" s="790"/>
      <c r="JHH80" s="791"/>
      <c r="JHI80" s="791"/>
      <c r="JHJ80" s="791"/>
      <c r="JHK80" s="791"/>
      <c r="JHL80" s="791"/>
      <c r="JHM80" s="740"/>
      <c r="JHN80" s="790"/>
      <c r="JHO80" s="791"/>
      <c r="JHP80" s="791"/>
      <c r="JHQ80" s="791"/>
      <c r="JHR80" s="791"/>
      <c r="JHS80" s="791"/>
      <c r="JHT80" s="740"/>
      <c r="JHU80" s="790"/>
      <c r="JHV80" s="791"/>
      <c r="JHW80" s="791"/>
      <c r="JHX80" s="791"/>
      <c r="JHY80" s="791"/>
      <c r="JHZ80" s="791"/>
      <c r="JIA80" s="740"/>
      <c r="JIB80" s="790"/>
      <c r="JIC80" s="791"/>
      <c r="JID80" s="791"/>
      <c r="JIE80" s="791"/>
      <c r="JIF80" s="791"/>
      <c r="JIG80" s="791"/>
      <c r="JIH80" s="740"/>
      <c r="JII80" s="790"/>
      <c r="JIJ80" s="791"/>
      <c r="JIK80" s="791"/>
      <c r="JIL80" s="791"/>
      <c r="JIM80" s="791"/>
      <c r="JIN80" s="791"/>
      <c r="JIO80" s="740"/>
      <c r="JIP80" s="790"/>
      <c r="JIQ80" s="791"/>
      <c r="JIR80" s="791"/>
      <c r="JIS80" s="791"/>
      <c r="JIT80" s="791"/>
      <c r="JIU80" s="791"/>
      <c r="JIV80" s="740"/>
      <c r="JIW80" s="790"/>
      <c r="JIX80" s="791"/>
      <c r="JIY80" s="791"/>
      <c r="JIZ80" s="791"/>
      <c r="JJA80" s="791"/>
      <c r="JJB80" s="791"/>
      <c r="JJC80" s="740"/>
      <c r="JJD80" s="790"/>
      <c r="JJE80" s="791"/>
      <c r="JJF80" s="791"/>
      <c r="JJG80" s="791"/>
      <c r="JJH80" s="791"/>
      <c r="JJI80" s="791"/>
      <c r="JJJ80" s="740"/>
      <c r="JJK80" s="790"/>
      <c r="JJL80" s="791"/>
      <c r="JJM80" s="791"/>
      <c r="JJN80" s="791"/>
      <c r="JJO80" s="791"/>
      <c r="JJP80" s="791"/>
      <c r="JJQ80" s="740"/>
      <c r="JJR80" s="790"/>
      <c r="JJS80" s="791"/>
      <c r="JJT80" s="791"/>
      <c r="JJU80" s="791"/>
      <c r="JJV80" s="791"/>
      <c r="JJW80" s="791"/>
      <c r="JJX80" s="740"/>
      <c r="JJY80" s="790"/>
      <c r="JJZ80" s="791"/>
      <c r="JKA80" s="791"/>
      <c r="JKB80" s="791"/>
      <c r="JKC80" s="791"/>
      <c r="JKD80" s="791"/>
      <c r="JKE80" s="740"/>
      <c r="JKF80" s="790"/>
      <c r="JKG80" s="791"/>
      <c r="JKH80" s="791"/>
      <c r="JKI80" s="791"/>
      <c r="JKJ80" s="791"/>
      <c r="JKK80" s="791"/>
      <c r="JKL80" s="740"/>
      <c r="JKM80" s="790"/>
      <c r="JKN80" s="791"/>
      <c r="JKO80" s="791"/>
      <c r="JKP80" s="791"/>
      <c r="JKQ80" s="791"/>
      <c r="JKR80" s="791"/>
      <c r="JKS80" s="740"/>
      <c r="JKT80" s="790"/>
      <c r="JKU80" s="791"/>
      <c r="JKV80" s="791"/>
      <c r="JKW80" s="791"/>
      <c r="JKX80" s="791"/>
      <c r="JKY80" s="791"/>
      <c r="JKZ80" s="740"/>
      <c r="JLA80" s="790"/>
      <c r="JLB80" s="791"/>
      <c r="JLC80" s="791"/>
      <c r="JLD80" s="791"/>
      <c r="JLE80" s="791"/>
      <c r="JLF80" s="791"/>
      <c r="JLG80" s="740"/>
      <c r="JLH80" s="790"/>
      <c r="JLI80" s="791"/>
      <c r="JLJ80" s="791"/>
      <c r="JLK80" s="791"/>
      <c r="JLL80" s="791"/>
      <c r="JLM80" s="791"/>
      <c r="JLN80" s="740"/>
      <c r="JLO80" s="790"/>
      <c r="JLP80" s="791"/>
      <c r="JLQ80" s="791"/>
      <c r="JLR80" s="791"/>
      <c r="JLS80" s="791"/>
      <c r="JLT80" s="791"/>
      <c r="JLU80" s="740"/>
      <c r="JLV80" s="790"/>
      <c r="JLW80" s="791"/>
      <c r="JLX80" s="791"/>
      <c r="JLY80" s="791"/>
      <c r="JLZ80" s="791"/>
      <c r="JMA80" s="791"/>
      <c r="JMB80" s="740"/>
      <c r="JMC80" s="790"/>
      <c r="JMD80" s="791"/>
      <c r="JME80" s="791"/>
      <c r="JMF80" s="791"/>
      <c r="JMG80" s="791"/>
      <c r="JMH80" s="791"/>
      <c r="JMI80" s="740"/>
      <c r="JMJ80" s="790"/>
      <c r="JMK80" s="791"/>
      <c r="JML80" s="791"/>
      <c r="JMM80" s="791"/>
      <c r="JMN80" s="791"/>
      <c r="JMO80" s="791"/>
      <c r="JMP80" s="740"/>
      <c r="JMQ80" s="790"/>
      <c r="JMR80" s="791"/>
      <c r="JMS80" s="791"/>
      <c r="JMT80" s="791"/>
      <c r="JMU80" s="791"/>
      <c r="JMV80" s="791"/>
      <c r="JMW80" s="740"/>
      <c r="JMX80" s="790"/>
      <c r="JMY80" s="791"/>
      <c r="JMZ80" s="791"/>
      <c r="JNA80" s="791"/>
      <c r="JNB80" s="791"/>
      <c r="JNC80" s="791"/>
      <c r="JND80" s="740"/>
      <c r="JNE80" s="790"/>
      <c r="JNF80" s="791"/>
      <c r="JNG80" s="791"/>
      <c r="JNH80" s="791"/>
      <c r="JNI80" s="791"/>
      <c r="JNJ80" s="791"/>
      <c r="JNK80" s="740"/>
      <c r="JNL80" s="790"/>
      <c r="JNM80" s="791"/>
      <c r="JNN80" s="791"/>
      <c r="JNO80" s="791"/>
      <c r="JNP80" s="791"/>
      <c r="JNQ80" s="791"/>
      <c r="JNR80" s="740"/>
      <c r="JNS80" s="790"/>
      <c r="JNT80" s="791"/>
      <c r="JNU80" s="791"/>
      <c r="JNV80" s="791"/>
      <c r="JNW80" s="791"/>
      <c r="JNX80" s="791"/>
      <c r="JNY80" s="740"/>
      <c r="JNZ80" s="790"/>
      <c r="JOA80" s="791"/>
      <c r="JOB80" s="791"/>
      <c r="JOC80" s="791"/>
      <c r="JOD80" s="791"/>
      <c r="JOE80" s="791"/>
      <c r="JOF80" s="740"/>
      <c r="JOG80" s="790"/>
      <c r="JOH80" s="791"/>
      <c r="JOI80" s="791"/>
      <c r="JOJ80" s="791"/>
      <c r="JOK80" s="791"/>
      <c r="JOL80" s="791"/>
      <c r="JOM80" s="740"/>
      <c r="JON80" s="790"/>
      <c r="JOO80" s="791"/>
      <c r="JOP80" s="791"/>
      <c r="JOQ80" s="791"/>
      <c r="JOR80" s="791"/>
      <c r="JOS80" s="791"/>
      <c r="JOT80" s="740"/>
      <c r="JOU80" s="790"/>
      <c r="JOV80" s="791"/>
      <c r="JOW80" s="791"/>
      <c r="JOX80" s="791"/>
      <c r="JOY80" s="791"/>
      <c r="JOZ80" s="791"/>
      <c r="JPA80" s="740"/>
      <c r="JPB80" s="790"/>
      <c r="JPC80" s="791"/>
      <c r="JPD80" s="791"/>
      <c r="JPE80" s="791"/>
      <c r="JPF80" s="791"/>
      <c r="JPG80" s="791"/>
      <c r="JPH80" s="740"/>
      <c r="JPI80" s="790"/>
      <c r="JPJ80" s="791"/>
      <c r="JPK80" s="791"/>
      <c r="JPL80" s="791"/>
      <c r="JPM80" s="791"/>
      <c r="JPN80" s="791"/>
      <c r="JPO80" s="740"/>
      <c r="JPP80" s="790"/>
      <c r="JPQ80" s="791"/>
      <c r="JPR80" s="791"/>
      <c r="JPS80" s="791"/>
      <c r="JPT80" s="791"/>
      <c r="JPU80" s="791"/>
      <c r="JPV80" s="740"/>
      <c r="JPW80" s="790"/>
      <c r="JPX80" s="791"/>
      <c r="JPY80" s="791"/>
      <c r="JPZ80" s="791"/>
      <c r="JQA80" s="791"/>
      <c r="JQB80" s="791"/>
      <c r="JQC80" s="740"/>
      <c r="JQD80" s="790"/>
      <c r="JQE80" s="791"/>
      <c r="JQF80" s="791"/>
      <c r="JQG80" s="791"/>
      <c r="JQH80" s="791"/>
      <c r="JQI80" s="791"/>
      <c r="JQJ80" s="740"/>
      <c r="JQK80" s="790"/>
      <c r="JQL80" s="791"/>
      <c r="JQM80" s="791"/>
      <c r="JQN80" s="791"/>
      <c r="JQO80" s="791"/>
      <c r="JQP80" s="791"/>
      <c r="JQQ80" s="740"/>
      <c r="JQR80" s="790"/>
      <c r="JQS80" s="791"/>
      <c r="JQT80" s="791"/>
      <c r="JQU80" s="791"/>
      <c r="JQV80" s="791"/>
      <c r="JQW80" s="791"/>
      <c r="JQX80" s="740"/>
      <c r="JQY80" s="790"/>
      <c r="JQZ80" s="791"/>
      <c r="JRA80" s="791"/>
      <c r="JRB80" s="791"/>
      <c r="JRC80" s="791"/>
      <c r="JRD80" s="791"/>
      <c r="JRE80" s="740"/>
      <c r="JRF80" s="790"/>
      <c r="JRG80" s="791"/>
      <c r="JRH80" s="791"/>
      <c r="JRI80" s="791"/>
      <c r="JRJ80" s="791"/>
      <c r="JRK80" s="791"/>
      <c r="JRL80" s="740"/>
      <c r="JRM80" s="790"/>
      <c r="JRN80" s="791"/>
      <c r="JRO80" s="791"/>
      <c r="JRP80" s="791"/>
      <c r="JRQ80" s="791"/>
      <c r="JRR80" s="791"/>
      <c r="JRS80" s="740"/>
      <c r="JRT80" s="790"/>
      <c r="JRU80" s="791"/>
      <c r="JRV80" s="791"/>
      <c r="JRW80" s="791"/>
      <c r="JRX80" s="791"/>
      <c r="JRY80" s="791"/>
      <c r="JRZ80" s="740"/>
      <c r="JSA80" s="790"/>
      <c r="JSB80" s="791"/>
      <c r="JSC80" s="791"/>
      <c r="JSD80" s="791"/>
      <c r="JSE80" s="791"/>
      <c r="JSF80" s="791"/>
      <c r="JSG80" s="740"/>
      <c r="JSH80" s="790"/>
      <c r="JSI80" s="791"/>
      <c r="JSJ80" s="791"/>
      <c r="JSK80" s="791"/>
      <c r="JSL80" s="791"/>
      <c r="JSM80" s="791"/>
      <c r="JSN80" s="740"/>
      <c r="JSO80" s="790"/>
      <c r="JSP80" s="791"/>
      <c r="JSQ80" s="791"/>
      <c r="JSR80" s="791"/>
      <c r="JSS80" s="791"/>
      <c r="JST80" s="791"/>
      <c r="JSU80" s="740"/>
      <c r="JSV80" s="790"/>
      <c r="JSW80" s="791"/>
      <c r="JSX80" s="791"/>
      <c r="JSY80" s="791"/>
      <c r="JSZ80" s="791"/>
      <c r="JTA80" s="791"/>
      <c r="JTB80" s="740"/>
      <c r="JTC80" s="790"/>
      <c r="JTD80" s="791"/>
      <c r="JTE80" s="791"/>
      <c r="JTF80" s="791"/>
      <c r="JTG80" s="791"/>
      <c r="JTH80" s="791"/>
      <c r="JTI80" s="740"/>
      <c r="JTJ80" s="790"/>
      <c r="JTK80" s="791"/>
      <c r="JTL80" s="791"/>
      <c r="JTM80" s="791"/>
      <c r="JTN80" s="791"/>
      <c r="JTO80" s="791"/>
      <c r="JTP80" s="740"/>
      <c r="JTQ80" s="790"/>
      <c r="JTR80" s="791"/>
      <c r="JTS80" s="791"/>
      <c r="JTT80" s="791"/>
      <c r="JTU80" s="791"/>
      <c r="JTV80" s="791"/>
      <c r="JTW80" s="740"/>
      <c r="JTX80" s="790"/>
      <c r="JTY80" s="791"/>
      <c r="JTZ80" s="791"/>
      <c r="JUA80" s="791"/>
      <c r="JUB80" s="791"/>
      <c r="JUC80" s="791"/>
      <c r="JUD80" s="740"/>
      <c r="JUE80" s="790"/>
      <c r="JUF80" s="791"/>
      <c r="JUG80" s="791"/>
      <c r="JUH80" s="791"/>
      <c r="JUI80" s="791"/>
      <c r="JUJ80" s="791"/>
      <c r="JUK80" s="740"/>
      <c r="JUL80" s="790"/>
      <c r="JUM80" s="791"/>
      <c r="JUN80" s="791"/>
      <c r="JUO80" s="791"/>
      <c r="JUP80" s="791"/>
      <c r="JUQ80" s="791"/>
      <c r="JUR80" s="740"/>
      <c r="JUS80" s="790"/>
      <c r="JUT80" s="791"/>
      <c r="JUU80" s="791"/>
      <c r="JUV80" s="791"/>
      <c r="JUW80" s="791"/>
      <c r="JUX80" s="791"/>
      <c r="JUY80" s="740"/>
      <c r="JUZ80" s="790"/>
      <c r="JVA80" s="791"/>
      <c r="JVB80" s="791"/>
      <c r="JVC80" s="791"/>
      <c r="JVD80" s="791"/>
      <c r="JVE80" s="791"/>
      <c r="JVF80" s="740"/>
      <c r="JVG80" s="790"/>
      <c r="JVH80" s="791"/>
      <c r="JVI80" s="791"/>
      <c r="JVJ80" s="791"/>
      <c r="JVK80" s="791"/>
      <c r="JVL80" s="791"/>
      <c r="JVM80" s="740"/>
      <c r="JVN80" s="790"/>
      <c r="JVO80" s="791"/>
      <c r="JVP80" s="791"/>
      <c r="JVQ80" s="791"/>
      <c r="JVR80" s="791"/>
      <c r="JVS80" s="791"/>
      <c r="JVT80" s="740"/>
      <c r="JVU80" s="790"/>
      <c r="JVV80" s="791"/>
      <c r="JVW80" s="791"/>
      <c r="JVX80" s="791"/>
      <c r="JVY80" s="791"/>
      <c r="JVZ80" s="791"/>
      <c r="JWA80" s="740"/>
      <c r="JWB80" s="790"/>
      <c r="JWC80" s="791"/>
      <c r="JWD80" s="791"/>
      <c r="JWE80" s="791"/>
      <c r="JWF80" s="791"/>
      <c r="JWG80" s="791"/>
      <c r="JWH80" s="740"/>
      <c r="JWI80" s="790"/>
      <c r="JWJ80" s="791"/>
      <c r="JWK80" s="791"/>
      <c r="JWL80" s="791"/>
      <c r="JWM80" s="791"/>
      <c r="JWN80" s="791"/>
      <c r="JWO80" s="740"/>
      <c r="JWP80" s="790"/>
      <c r="JWQ80" s="791"/>
      <c r="JWR80" s="791"/>
      <c r="JWS80" s="791"/>
      <c r="JWT80" s="791"/>
      <c r="JWU80" s="791"/>
      <c r="JWV80" s="740"/>
      <c r="JWW80" s="790"/>
      <c r="JWX80" s="791"/>
      <c r="JWY80" s="791"/>
      <c r="JWZ80" s="791"/>
      <c r="JXA80" s="791"/>
      <c r="JXB80" s="791"/>
      <c r="JXC80" s="740"/>
      <c r="JXD80" s="790"/>
      <c r="JXE80" s="791"/>
      <c r="JXF80" s="791"/>
      <c r="JXG80" s="791"/>
      <c r="JXH80" s="791"/>
      <c r="JXI80" s="791"/>
      <c r="JXJ80" s="740"/>
      <c r="JXK80" s="790"/>
      <c r="JXL80" s="791"/>
      <c r="JXM80" s="791"/>
      <c r="JXN80" s="791"/>
      <c r="JXO80" s="791"/>
      <c r="JXP80" s="791"/>
      <c r="JXQ80" s="740"/>
      <c r="JXR80" s="790"/>
      <c r="JXS80" s="791"/>
      <c r="JXT80" s="791"/>
      <c r="JXU80" s="791"/>
      <c r="JXV80" s="791"/>
      <c r="JXW80" s="791"/>
      <c r="JXX80" s="740"/>
      <c r="JXY80" s="790"/>
      <c r="JXZ80" s="791"/>
      <c r="JYA80" s="791"/>
      <c r="JYB80" s="791"/>
      <c r="JYC80" s="791"/>
      <c r="JYD80" s="791"/>
      <c r="JYE80" s="740"/>
      <c r="JYF80" s="790"/>
      <c r="JYG80" s="791"/>
      <c r="JYH80" s="791"/>
      <c r="JYI80" s="791"/>
      <c r="JYJ80" s="791"/>
      <c r="JYK80" s="791"/>
      <c r="JYL80" s="740"/>
      <c r="JYM80" s="790"/>
      <c r="JYN80" s="791"/>
      <c r="JYO80" s="791"/>
      <c r="JYP80" s="791"/>
      <c r="JYQ80" s="791"/>
      <c r="JYR80" s="791"/>
      <c r="JYS80" s="740"/>
      <c r="JYT80" s="790"/>
      <c r="JYU80" s="791"/>
      <c r="JYV80" s="791"/>
      <c r="JYW80" s="791"/>
      <c r="JYX80" s="791"/>
      <c r="JYY80" s="791"/>
      <c r="JYZ80" s="740"/>
      <c r="JZA80" s="790"/>
      <c r="JZB80" s="791"/>
      <c r="JZC80" s="791"/>
      <c r="JZD80" s="791"/>
      <c r="JZE80" s="791"/>
      <c r="JZF80" s="791"/>
      <c r="JZG80" s="740"/>
      <c r="JZH80" s="790"/>
      <c r="JZI80" s="791"/>
      <c r="JZJ80" s="791"/>
      <c r="JZK80" s="791"/>
      <c r="JZL80" s="791"/>
      <c r="JZM80" s="791"/>
      <c r="JZN80" s="740"/>
      <c r="JZO80" s="790"/>
      <c r="JZP80" s="791"/>
      <c r="JZQ80" s="791"/>
      <c r="JZR80" s="791"/>
      <c r="JZS80" s="791"/>
      <c r="JZT80" s="791"/>
      <c r="JZU80" s="740"/>
      <c r="JZV80" s="790"/>
      <c r="JZW80" s="791"/>
      <c r="JZX80" s="791"/>
      <c r="JZY80" s="791"/>
      <c r="JZZ80" s="791"/>
      <c r="KAA80" s="791"/>
      <c r="KAB80" s="740"/>
      <c r="KAC80" s="790"/>
      <c r="KAD80" s="791"/>
      <c r="KAE80" s="791"/>
      <c r="KAF80" s="791"/>
      <c r="KAG80" s="791"/>
      <c r="KAH80" s="791"/>
      <c r="KAI80" s="740"/>
      <c r="KAJ80" s="790"/>
      <c r="KAK80" s="791"/>
      <c r="KAL80" s="791"/>
      <c r="KAM80" s="791"/>
      <c r="KAN80" s="791"/>
      <c r="KAO80" s="791"/>
      <c r="KAP80" s="740"/>
      <c r="KAQ80" s="790"/>
      <c r="KAR80" s="791"/>
      <c r="KAS80" s="791"/>
      <c r="KAT80" s="791"/>
      <c r="KAU80" s="791"/>
      <c r="KAV80" s="791"/>
      <c r="KAW80" s="740"/>
      <c r="KAX80" s="790"/>
      <c r="KAY80" s="791"/>
      <c r="KAZ80" s="791"/>
      <c r="KBA80" s="791"/>
      <c r="KBB80" s="791"/>
      <c r="KBC80" s="791"/>
      <c r="KBD80" s="740"/>
      <c r="KBE80" s="790"/>
      <c r="KBF80" s="791"/>
      <c r="KBG80" s="791"/>
      <c r="KBH80" s="791"/>
      <c r="KBI80" s="791"/>
      <c r="KBJ80" s="791"/>
      <c r="KBK80" s="740"/>
      <c r="KBL80" s="790"/>
      <c r="KBM80" s="791"/>
      <c r="KBN80" s="791"/>
      <c r="KBO80" s="791"/>
      <c r="KBP80" s="791"/>
      <c r="KBQ80" s="791"/>
      <c r="KBR80" s="740"/>
      <c r="KBS80" s="790"/>
      <c r="KBT80" s="791"/>
      <c r="KBU80" s="791"/>
      <c r="KBV80" s="791"/>
      <c r="KBW80" s="791"/>
      <c r="KBX80" s="791"/>
      <c r="KBY80" s="740"/>
      <c r="KBZ80" s="790"/>
      <c r="KCA80" s="791"/>
      <c r="KCB80" s="791"/>
      <c r="KCC80" s="791"/>
      <c r="KCD80" s="791"/>
      <c r="KCE80" s="791"/>
      <c r="KCF80" s="740"/>
      <c r="KCG80" s="790"/>
      <c r="KCH80" s="791"/>
      <c r="KCI80" s="791"/>
      <c r="KCJ80" s="791"/>
      <c r="KCK80" s="791"/>
      <c r="KCL80" s="791"/>
      <c r="KCM80" s="740"/>
      <c r="KCN80" s="790"/>
      <c r="KCO80" s="791"/>
      <c r="KCP80" s="791"/>
      <c r="KCQ80" s="791"/>
      <c r="KCR80" s="791"/>
      <c r="KCS80" s="791"/>
      <c r="KCT80" s="740"/>
      <c r="KCU80" s="790"/>
      <c r="KCV80" s="791"/>
      <c r="KCW80" s="791"/>
      <c r="KCX80" s="791"/>
      <c r="KCY80" s="791"/>
      <c r="KCZ80" s="791"/>
      <c r="KDA80" s="740"/>
      <c r="KDB80" s="790"/>
      <c r="KDC80" s="791"/>
      <c r="KDD80" s="791"/>
      <c r="KDE80" s="791"/>
      <c r="KDF80" s="791"/>
      <c r="KDG80" s="791"/>
      <c r="KDH80" s="740"/>
      <c r="KDI80" s="790"/>
      <c r="KDJ80" s="791"/>
      <c r="KDK80" s="791"/>
      <c r="KDL80" s="791"/>
      <c r="KDM80" s="791"/>
      <c r="KDN80" s="791"/>
      <c r="KDO80" s="740"/>
      <c r="KDP80" s="790"/>
      <c r="KDQ80" s="791"/>
      <c r="KDR80" s="791"/>
      <c r="KDS80" s="791"/>
      <c r="KDT80" s="791"/>
      <c r="KDU80" s="791"/>
      <c r="KDV80" s="740"/>
      <c r="KDW80" s="790"/>
      <c r="KDX80" s="791"/>
      <c r="KDY80" s="791"/>
      <c r="KDZ80" s="791"/>
      <c r="KEA80" s="791"/>
      <c r="KEB80" s="791"/>
      <c r="KEC80" s="740"/>
      <c r="KED80" s="790"/>
      <c r="KEE80" s="791"/>
      <c r="KEF80" s="791"/>
      <c r="KEG80" s="791"/>
      <c r="KEH80" s="791"/>
      <c r="KEI80" s="791"/>
      <c r="KEJ80" s="740"/>
      <c r="KEK80" s="790"/>
      <c r="KEL80" s="791"/>
      <c r="KEM80" s="791"/>
      <c r="KEN80" s="791"/>
      <c r="KEO80" s="791"/>
      <c r="KEP80" s="791"/>
      <c r="KEQ80" s="740"/>
      <c r="KER80" s="790"/>
      <c r="KES80" s="791"/>
      <c r="KET80" s="791"/>
      <c r="KEU80" s="791"/>
      <c r="KEV80" s="791"/>
      <c r="KEW80" s="791"/>
      <c r="KEX80" s="740"/>
      <c r="KEY80" s="790"/>
      <c r="KEZ80" s="791"/>
      <c r="KFA80" s="791"/>
      <c r="KFB80" s="791"/>
      <c r="KFC80" s="791"/>
      <c r="KFD80" s="791"/>
      <c r="KFE80" s="740"/>
      <c r="KFF80" s="790"/>
      <c r="KFG80" s="791"/>
      <c r="KFH80" s="791"/>
      <c r="KFI80" s="791"/>
      <c r="KFJ80" s="791"/>
      <c r="KFK80" s="791"/>
      <c r="KFL80" s="740"/>
      <c r="KFM80" s="790"/>
      <c r="KFN80" s="791"/>
      <c r="KFO80" s="791"/>
      <c r="KFP80" s="791"/>
      <c r="KFQ80" s="791"/>
      <c r="KFR80" s="791"/>
      <c r="KFS80" s="740"/>
      <c r="KFT80" s="790"/>
      <c r="KFU80" s="791"/>
      <c r="KFV80" s="791"/>
      <c r="KFW80" s="791"/>
      <c r="KFX80" s="791"/>
      <c r="KFY80" s="791"/>
      <c r="KFZ80" s="740"/>
      <c r="KGA80" s="790"/>
      <c r="KGB80" s="791"/>
      <c r="KGC80" s="791"/>
      <c r="KGD80" s="791"/>
      <c r="KGE80" s="791"/>
      <c r="KGF80" s="791"/>
      <c r="KGG80" s="740"/>
      <c r="KGH80" s="790"/>
      <c r="KGI80" s="791"/>
      <c r="KGJ80" s="791"/>
      <c r="KGK80" s="791"/>
      <c r="KGL80" s="791"/>
      <c r="KGM80" s="791"/>
      <c r="KGN80" s="740"/>
      <c r="KGO80" s="790"/>
      <c r="KGP80" s="791"/>
      <c r="KGQ80" s="791"/>
      <c r="KGR80" s="791"/>
      <c r="KGS80" s="791"/>
      <c r="KGT80" s="791"/>
      <c r="KGU80" s="740"/>
      <c r="KGV80" s="790"/>
      <c r="KGW80" s="791"/>
      <c r="KGX80" s="791"/>
      <c r="KGY80" s="791"/>
      <c r="KGZ80" s="791"/>
      <c r="KHA80" s="791"/>
      <c r="KHB80" s="740"/>
      <c r="KHC80" s="790"/>
      <c r="KHD80" s="791"/>
      <c r="KHE80" s="791"/>
      <c r="KHF80" s="791"/>
      <c r="KHG80" s="791"/>
      <c r="KHH80" s="791"/>
      <c r="KHI80" s="740"/>
      <c r="KHJ80" s="790"/>
      <c r="KHK80" s="791"/>
      <c r="KHL80" s="791"/>
      <c r="KHM80" s="791"/>
      <c r="KHN80" s="791"/>
      <c r="KHO80" s="791"/>
      <c r="KHP80" s="740"/>
      <c r="KHQ80" s="790"/>
      <c r="KHR80" s="791"/>
      <c r="KHS80" s="791"/>
      <c r="KHT80" s="791"/>
      <c r="KHU80" s="791"/>
      <c r="KHV80" s="791"/>
      <c r="KHW80" s="740"/>
      <c r="KHX80" s="790"/>
      <c r="KHY80" s="791"/>
      <c r="KHZ80" s="791"/>
      <c r="KIA80" s="791"/>
      <c r="KIB80" s="791"/>
      <c r="KIC80" s="791"/>
      <c r="KID80" s="740"/>
      <c r="KIE80" s="790"/>
      <c r="KIF80" s="791"/>
      <c r="KIG80" s="791"/>
      <c r="KIH80" s="791"/>
      <c r="KII80" s="791"/>
      <c r="KIJ80" s="791"/>
      <c r="KIK80" s="740"/>
      <c r="KIL80" s="790"/>
      <c r="KIM80" s="791"/>
      <c r="KIN80" s="791"/>
      <c r="KIO80" s="791"/>
      <c r="KIP80" s="791"/>
      <c r="KIQ80" s="791"/>
      <c r="KIR80" s="740"/>
      <c r="KIS80" s="790"/>
      <c r="KIT80" s="791"/>
      <c r="KIU80" s="791"/>
      <c r="KIV80" s="791"/>
      <c r="KIW80" s="791"/>
      <c r="KIX80" s="791"/>
      <c r="KIY80" s="740"/>
      <c r="KIZ80" s="790"/>
      <c r="KJA80" s="791"/>
      <c r="KJB80" s="791"/>
      <c r="KJC80" s="791"/>
      <c r="KJD80" s="791"/>
      <c r="KJE80" s="791"/>
      <c r="KJF80" s="740"/>
      <c r="KJG80" s="790"/>
      <c r="KJH80" s="791"/>
      <c r="KJI80" s="791"/>
      <c r="KJJ80" s="791"/>
      <c r="KJK80" s="791"/>
      <c r="KJL80" s="791"/>
      <c r="KJM80" s="740"/>
      <c r="KJN80" s="790"/>
      <c r="KJO80" s="791"/>
      <c r="KJP80" s="791"/>
      <c r="KJQ80" s="791"/>
      <c r="KJR80" s="791"/>
      <c r="KJS80" s="791"/>
      <c r="KJT80" s="740"/>
      <c r="KJU80" s="790"/>
      <c r="KJV80" s="791"/>
      <c r="KJW80" s="791"/>
      <c r="KJX80" s="791"/>
      <c r="KJY80" s="791"/>
      <c r="KJZ80" s="791"/>
      <c r="KKA80" s="740"/>
      <c r="KKB80" s="790"/>
      <c r="KKC80" s="791"/>
      <c r="KKD80" s="791"/>
      <c r="KKE80" s="791"/>
      <c r="KKF80" s="791"/>
      <c r="KKG80" s="791"/>
      <c r="KKH80" s="740"/>
      <c r="KKI80" s="790"/>
      <c r="KKJ80" s="791"/>
      <c r="KKK80" s="791"/>
      <c r="KKL80" s="791"/>
      <c r="KKM80" s="791"/>
      <c r="KKN80" s="791"/>
      <c r="KKO80" s="740"/>
      <c r="KKP80" s="790"/>
      <c r="KKQ80" s="791"/>
      <c r="KKR80" s="791"/>
      <c r="KKS80" s="791"/>
      <c r="KKT80" s="791"/>
      <c r="KKU80" s="791"/>
      <c r="KKV80" s="740"/>
      <c r="KKW80" s="790"/>
      <c r="KKX80" s="791"/>
      <c r="KKY80" s="791"/>
      <c r="KKZ80" s="791"/>
      <c r="KLA80" s="791"/>
      <c r="KLB80" s="791"/>
      <c r="KLC80" s="740"/>
      <c r="KLD80" s="790"/>
      <c r="KLE80" s="791"/>
      <c r="KLF80" s="791"/>
      <c r="KLG80" s="791"/>
      <c r="KLH80" s="791"/>
      <c r="KLI80" s="791"/>
      <c r="KLJ80" s="740"/>
      <c r="KLK80" s="790"/>
      <c r="KLL80" s="791"/>
      <c r="KLM80" s="791"/>
      <c r="KLN80" s="791"/>
      <c r="KLO80" s="791"/>
      <c r="KLP80" s="791"/>
      <c r="KLQ80" s="740"/>
      <c r="KLR80" s="790"/>
      <c r="KLS80" s="791"/>
      <c r="KLT80" s="791"/>
      <c r="KLU80" s="791"/>
      <c r="KLV80" s="791"/>
      <c r="KLW80" s="791"/>
      <c r="KLX80" s="740"/>
      <c r="KLY80" s="790"/>
      <c r="KLZ80" s="791"/>
      <c r="KMA80" s="791"/>
      <c r="KMB80" s="791"/>
      <c r="KMC80" s="791"/>
      <c r="KMD80" s="791"/>
      <c r="KME80" s="740"/>
      <c r="KMF80" s="790"/>
      <c r="KMG80" s="791"/>
      <c r="KMH80" s="791"/>
      <c r="KMI80" s="791"/>
      <c r="KMJ80" s="791"/>
      <c r="KMK80" s="791"/>
      <c r="KML80" s="740"/>
      <c r="KMM80" s="790"/>
      <c r="KMN80" s="791"/>
      <c r="KMO80" s="791"/>
      <c r="KMP80" s="791"/>
      <c r="KMQ80" s="791"/>
      <c r="KMR80" s="791"/>
      <c r="KMS80" s="740"/>
      <c r="KMT80" s="790"/>
      <c r="KMU80" s="791"/>
      <c r="KMV80" s="791"/>
      <c r="KMW80" s="791"/>
      <c r="KMX80" s="791"/>
      <c r="KMY80" s="791"/>
      <c r="KMZ80" s="740"/>
      <c r="KNA80" s="790"/>
      <c r="KNB80" s="791"/>
      <c r="KNC80" s="791"/>
      <c r="KND80" s="791"/>
      <c r="KNE80" s="791"/>
      <c r="KNF80" s="791"/>
      <c r="KNG80" s="740"/>
      <c r="KNH80" s="790"/>
      <c r="KNI80" s="791"/>
      <c r="KNJ80" s="791"/>
      <c r="KNK80" s="791"/>
      <c r="KNL80" s="791"/>
      <c r="KNM80" s="791"/>
      <c r="KNN80" s="740"/>
      <c r="KNO80" s="790"/>
      <c r="KNP80" s="791"/>
      <c r="KNQ80" s="791"/>
      <c r="KNR80" s="791"/>
      <c r="KNS80" s="791"/>
      <c r="KNT80" s="791"/>
      <c r="KNU80" s="740"/>
      <c r="KNV80" s="790"/>
      <c r="KNW80" s="791"/>
      <c r="KNX80" s="791"/>
      <c r="KNY80" s="791"/>
      <c r="KNZ80" s="791"/>
      <c r="KOA80" s="791"/>
      <c r="KOB80" s="740"/>
      <c r="KOC80" s="790"/>
      <c r="KOD80" s="791"/>
      <c r="KOE80" s="791"/>
      <c r="KOF80" s="791"/>
      <c r="KOG80" s="791"/>
      <c r="KOH80" s="791"/>
      <c r="KOI80" s="740"/>
      <c r="KOJ80" s="790"/>
      <c r="KOK80" s="791"/>
      <c r="KOL80" s="791"/>
      <c r="KOM80" s="791"/>
      <c r="KON80" s="791"/>
      <c r="KOO80" s="791"/>
      <c r="KOP80" s="740"/>
      <c r="KOQ80" s="790"/>
      <c r="KOR80" s="791"/>
      <c r="KOS80" s="791"/>
      <c r="KOT80" s="791"/>
      <c r="KOU80" s="791"/>
      <c r="KOV80" s="791"/>
      <c r="KOW80" s="740"/>
      <c r="KOX80" s="790"/>
      <c r="KOY80" s="791"/>
      <c r="KOZ80" s="791"/>
      <c r="KPA80" s="791"/>
      <c r="KPB80" s="791"/>
      <c r="KPC80" s="791"/>
      <c r="KPD80" s="740"/>
      <c r="KPE80" s="790"/>
      <c r="KPF80" s="791"/>
      <c r="KPG80" s="791"/>
      <c r="KPH80" s="791"/>
      <c r="KPI80" s="791"/>
      <c r="KPJ80" s="791"/>
      <c r="KPK80" s="740"/>
      <c r="KPL80" s="790"/>
      <c r="KPM80" s="791"/>
      <c r="KPN80" s="791"/>
      <c r="KPO80" s="791"/>
      <c r="KPP80" s="791"/>
      <c r="KPQ80" s="791"/>
      <c r="KPR80" s="740"/>
      <c r="KPS80" s="790"/>
      <c r="KPT80" s="791"/>
      <c r="KPU80" s="791"/>
      <c r="KPV80" s="791"/>
      <c r="KPW80" s="791"/>
      <c r="KPX80" s="791"/>
      <c r="KPY80" s="740"/>
      <c r="KPZ80" s="790"/>
      <c r="KQA80" s="791"/>
      <c r="KQB80" s="791"/>
      <c r="KQC80" s="791"/>
      <c r="KQD80" s="791"/>
      <c r="KQE80" s="791"/>
      <c r="KQF80" s="740"/>
      <c r="KQG80" s="790"/>
      <c r="KQH80" s="791"/>
      <c r="KQI80" s="791"/>
      <c r="KQJ80" s="791"/>
      <c r="KQK80" s="791"/>
      <c r="KQL80" s="791"/>
      <c r="KQM80" s="740"/>
      <c r="KQN80" s="790"/>
      <c r="KQO80" s="791"/>
      <c r="KQP80" s="791"/>
      <c r="KQQ80" s="791"/>
      <c r="KQR80" s="791"/>
      <c r="KQS80" s="791"/>
      <c r="KQT80" s="740"/>
      <c r="KQU80" s="790"/>
      <c r="KQV80" s="791"/>
      <c r="KQW80" s="791"/>
      <c r="KQX80" s="791"/>
      <c r="KQY80" s="791"/>
      <c r="KQZ80" s="791"/>
      <c r="KRA80" s="740"/>
      <c r="KRB80" s="790"/>
      <c r="KRC80" s="791"/>
      <c r="KRD80" s="791"/>
      <c r="KRE80" s="791"/>
      <c r="KRF80" s="791"/>
      <c r="KRG80" s="791"/>
      <c r="KRH80" s="740"/>
      <c r="KRI80" s="790"/>
      <c r="KRJ80" s="791"/>
      <c r="KRK80" s="791"/>
      <c r="KRL80" s="791"/>
      <c r="KRM80" s="791"/>
      <c r="KRN80" s="791"/>
      <c r="KRO80" s="740"/>
      <c r="KRP80" s="790"/>
      <c r="KRQ80" s="791"/>
      <c r="KRR80" s="791"/>
      <c r="KRS80" s="791"/>
      <c r="KRT80" s="791"/>
      <c r="KRU80" s="791"/>
      <c r="KRV80" s="740"/>
      <c r="KRW80" s="790"/>
      <c r="KRX80" s="791"/>
      <c r="KRY80" s="791"/>
      <c r="KRZ80" s="791"/>
      <c r="KSA80" s="791"/>
      <c r="KSB80" s="791"/>
      <c r="KSC80" s="740"/>
      <c r="KSD80" s="790"/>
      <c r="KSE80" s="791"/>
      <c r="KSF80" s="791"/>
      <c r="KSG80" s="791"/>
      <c r="KSH80" s="791"/>
      <c r="KSI80" s="791"/>
      <c r="KSJ80" s="740"/>
      <c r="KSK80" s="790"/>
      <c r="KSL80" s="791"/>
      <c r="KSM80" s="791"/>
      <c r="KSN80" s="791"/>
      <c r="KSO80" s="791"/>
      <c r="KSP80" s="791"/>
      <c r="KSQ80" s="740"/>
      <c r="KSR80" s="790"/>
      <c r="KSS80" s="791"/>
      <c r="KST80" s="791"/>
      <c r="KSU80" s="791"/>
      <c r="KSV80" s="791"/>
      <c r="KSW80" s="791"/>
      <c r="KSX80" s="740"/>
      <c r="KSY80" s="790"/>
      <c r="KSZ80" s="791"/>
      <c r="KTA80" s="791"/>
      <c r="KTB80" s="791"/>
      <c r="KTC80" s="791"/>
      <c r="KTD80" s="791"/>
      <c r="KTE80" s="740"/>
      <c r="KTF80" s="790"/>
      <c r="KTG80" s="791"/>
      <c r="KTH80" s="791"/>
      <c r="KTI80" s="791"/>
      <c r="KTJ80" s="791"/>
      <c r="KTK80" s="791"/>
      <c r="KTL80" s="740"/>
      <c r="KTM80" s="790"/>
      <c r="KTN80" s="791"/>
      <c r="KTO80" s="791"/>
      <c r="KTP80" s="791"/>
      <c r="KTQ80" s="791"/>
      <c r="KTR80" s="791"/>
      <c r="KTS80" s="740"/>
      <c r="KTT80" s="790"/>
      <c r="KTU80" s="791"/>
      <c r="KTV80" s="791"/>
      <c r="KTW80" s="791"/>
      <c r="KTX80" s="791"/>
      <c r="KTY80" s="791"/>
      <c r="KTZ80" s="740"/>
      <c r="KUA80" s="790"/>
      <c r="KUB80" s="791"/>
      <c r="KUC80" s="791"/>
      <c r="KUD80" s="791"/>
      <c r="KUE80" s="791"/>
      <c r="KUF80" s="791"/>
      <c r="KUG80" s="740"/>
      <c r="KUH80" s="790"/>
      <c r="KUI80" s="791"/>
      <c r="KUJ80" s="791"/>
      <c r="KUK80" s="791"/>
      <c r="KUL80" s="791"/>
      <c r="KUM80" s="791"/>
      <c r="KUN80" s="740"/>
      <c r="KUO80" s="790"/>
      <c r="KUP80" s="791"/>
      <c r="KUQ80" s="791"/>
      <c r="KUR80" s="791"/>
      <c r="KUS80" s="791"/>
      <c r="KUT80" s="791"/>
      <c r="KUU80" s="740"/>
      <c r="KUV80" s="790"/>
      <c r="KUW80" s="791"/>
      <c r="KUX80" s="791"/>
      <c r="KUY80" s="791"/>
      <c r="KUZ80" s="791"/>
      <c r="KVA80" s="791"/>
      <c r="KVB80" s="740"/>
      <c r="KVC80" s="790"/>
      <c r="KVD80" s="791"/>
      <c r="KVE80" s="791"/>
      <c r="KVF80" s="791"/>
      <c r="KVG80" s="791"/>
      <c r="KVH80" s="791"/>
      <c r="KVI80" s="740"/>
      <c r="KVJ80" s="790"/>
      <c r="KVK80" s="791"/>
      <c r="KVL80" s="791"/>
      <c r="KVM80" s="791"/>
      <c r="KVN80" s="791"/>
      <c r="KVO80" s="791"/>
      <c r="KVP80" s="740"/>
      <c r="KVQ80" s="790"/>
      <c r="KVR80" s="791"/>
      <c r="KVS80" s="791"/>
      <c r="KVT80" s="791"/>
      <c r="KVU80" s="791"/>
      <c r="KVV80" s="791"/>
      <c r="KVW80" s="740"/>
      <c r="KVX80" s="790"/>
      <c r="KVY80" s="791"/>
      <c r="KVZ80" s="791"/>
      <c r="KWA80" s="791"/>
      <c r="KWB80" s="791"/>
      <c r="KWC80" s="791"/>
      <c r="KWD80" s="740"/>
      <c r="KWE80" s="790"/>
      <c r="KWF80" s="791"/>
      <c r="KWG80" s="791"/>
      <c r="KWH80" s="791"/>
      <c r="KWI80" s="791"/>
      <c r="KWJ80" s="791"/>
      <c r="KWK80" s="740"/>
      <c r="KWL80" s="790"/>
      <c r="KWM80" s="791"/>
      <c r="KWN80" s="791"/>
      <c r="KWO80" s="791"/>
      <c r="KWP80" s="791"/>
      <c r="KWQ80" s="791"/>
      <c r="KWR80" s="740"/>
      <c r="KWS80" s="790"/>
      <c r="KWT80" s="791"/>
      <c r="KWU80" s="791"/>
      <c r="KWV80" s="791"/>
      <c r="KWW80" s="791"/>
      <c r="KWX80" s="791"/>
      <c r="KWY80" s="740"/>
      <c r="KWZ80" s="790"/>
      <c r="KXA80" s="791"/>
      <c r="KXB80" s="791"/>
      <c r="KXC80" s="791"/>
      <c r="KXD80" s="791"/>
      <c r="KXE80" s="791"/>
      <c r="KXF80" s="740"/>
      <c r="KXG80" s="790"/>
      <c r="KXH80" s="791"/>
      <c r="KXI80" s="791"/>
      <c r="KXJ80" s="791"/>
      <c r="KXK80" s="791"/>
      <c r="KXL80" s="791"/>
      <c r="KXM80" s="740"/>
      <c r="KXN80" s="790"/>
      <c r="KXO80" s="791"/>
      <c r="KXP80" s="791"/>
      <c r="KXQ80" s="791"/>
      <c r="KXR80" s="791"/>
      <c r="KXS80" s="791"/>
      <c r="KXT80" s="740"/>
      <c r="KXU80" s="790"/>
      <c r="KXV80" s="791"/>
      <c r="KXW80" s="791"/>
      <c r="KXX80" s="791"/>
      <c r="KXY80" s="791"/>
      <c r="KXZ80" s="791"/>
      <c r="KYA80" s="740"/>
      <c r="KYB80" s="790"/>
      <c r="KYC80" s="791"/>
      <c r="KYD80" s="791"/>
      <c r="KYE80" s="791"/>
      <c r="KYF80" s="791"/>
      <c r="KYG80" s="791"/>
      <c r="KYH80" s="740"/>
      <c r="KYI80" s="790"/>
      <c r="KYJ80" s="791"/>
      <c r="KYK80" s="791"/>
      <c r="KYL80" s="791"/>
      <c r="KYM80" s="791"/>
      <c r="KYN80" s="791"/>
      <c r="KYO80" s="740"/>
      <c r="KYP80" s="790"/>
      <c r="KYQ80" s="791"/>
      <c r="KYR80" s="791"/>
      <c r="KYS80" s="791"/>
      <c r="KYT80" s="791"/>
      <c r="KYU80" s="791"/>
      <c r="KYV80" s="740"/>
      <c r="KYW80" s="790"/>
      <c r="KYX80" s="791"/>
      <c r="KYY80" s="791"/>
      <c r="KYZ80" s="791"/>
      <c r="KZA80" s="791"/>
      <c r="KZB80" s="791"/>
      <c r="KZC80" s="740"/>
      <c r="KZD80" s="790"/>
      <c r="KZE80" s="791"/>
      <c r="KZF80" s="791"/>
      <c r="KZG80" s="791"/>
      <c r="KZH80" s="791"/>
      <c r="KZI80" s="791"/>
      <c r="KZJ80" s="740"/>
      <c r="KZK80" s="790"/>
      <c r="KZL80" s="791"/>
      <c r="KZM80" s="791"/>
      <c r="KZN80" s="791"/>
      <c r="KZO80" s="791"/>
      <c r="KZP80" s="791"/>
      <c r="KZQ80" s="740"/>
      <c r="KZR80" s="790"/>
      <c r="KZS80" s="791"/>
      <c r="KZT80" s="791"/>
      <c r="KZU80" s="791"/>
      <c r="KZV80" s="791"/>
      <c r="KZW80" s="791"/>
      <c r="KZX80" s="740"/>
      <c r="KZY80" s="790"/>
      <c r="KZZ80" s="791"/>
      <c r="LAA80" s="791"/>
      <c r="LAB80" s="791"/>
      <c r="LAC80" s="791"/>
      <c r="LAD80" s="791"/>
      <c r="LAE80" s="740"/>
      <c r="LAF80" s="790"/>
      <c r="LAG80" s="791"/>
      <c r="LAH80" s="791"/>
      <c r="LAI80" s="791"/>
      <c r="LAJ80" s="791"/>
      <c r="LAK80" s="791"/>
      <c r="LAL80" s="740"/>
      <c r="LAM80" s="790"/>
      <c r="LAN80" s="791"/>
      <c r="LAO80" s="791"/>
      <c r="LAP80" s="791"/>
      <c r="LAQ80" s="791"/>
      <c r="LAR80" s="791"/>
      <c r="LAS80" s="740"/>
      <c r="LAT80" s="790"/>
      <c r="LAU80" s="791"/>
      <c r="LAV80" s="791"/>
      <c r="LAW80" s="791"/>
      <c r="LAX80" s="791"/>
      <c r="LAY80" s="791"/>
      <c r="LAZ80" s="740"/>
      <c r="LBA80" s="790"/>
      <c r="LBB80" s="791"/>
      <c r="LBC80" s="791"/>
      <c r="LBD80" s="791"/>
      <c r="LBE80" s="791"/>
      <c r="LBF80" s="791"/>
      <c r="LBG80" s="740"/>
      <c r="LBH80" s="790"/>
      <c r="LBI80" s="791"/>
      <c r="LBJ80" s="791"/>
      <c r="LBK80" s="791"/>
      <c r="LBL80" s="791"/>
      <c r="LBM80" s="791"/>
      <c r="LBN80" s="740"/>
      <c r="LBO80" s="790"/>
      <c r="LBP80" s="791"/>
      <c r="LBQ80" s="791"/>
      <c r="LBR80" s="791"/>
      <c r="LBS80" s="791"/>
      <c r="LBT80" s="791"/>
      <c r="LBU80" s="740"/>
      <c r="LBV80" s="790"/>
      <c r="LBW80" s="791"/>
      <c r="LBX80" s="791"/>
      <c r="LBY80" s="791"/>
      <c r="LBZ80" s="791"/>
      <c r="LCA80" s="791"/>
      <c r="LCB80" s="740"/>
      <c r="LCC80" s="790"/>
      <c r="LCD80" s="791"/>
      <c r="LCE80" s="791"/>
      <c r="LCF80" s="791"/>
      <c r="LCG80" s="791"/>
      <c r="LCH80" s="791"/>
      <c r="LCI80" s="740"/>
      <c r="LCJ80" s="790"/>
      <c r="LCK80" s="791"/>
      <c r="LCL80" s="791"/>
      <c r="LCM80" s="791"/>
      <c r="LCN80" s="791"/>
      <c r="LCO80" s="791"/>
      <c r="LCP80" s="740"/>
      <c r="LCQ80" s="790"/>
      <c r="LCR80" s="791"/>
      <c r="LCS80" s="791"/>
      <c r="LCT80" s="791"/>
      <c r="LCU80" s="791"/>
      <c r="LCV80" s="791"/>
      <c r="LCW80" s="740"/>
      <c r="LCX80" s="790"/>
      <c r="LCY80" s="791"/>
      <c r="LCZ80" s="791"/>
      <c r="LDA80" s="791"/>
      <c r="LDB80" s="791"/>
      <c r="LDC80" s="791"/>
      <c r="LDD80" s="740"/>
      <c r="LDE80" s="790"/>
      <c r="LDF80" s="791"/>
      <c r="LDG80" s="791"/>
      <c r="LDH80" s="791"/>
      <c r="LDI80" s="791"/>
      <c r="LDJ80" s="791"/>
      <c r="LDK80" s="740"/>
      <c r="LDL80" s="790"/>
      <c r="LDM80" s="791"/>
      <c r="LDN80" s="791"/>
      <c r="LDO80" s="791"/>
      <c r="LDP80" s="791"/>
      <c r="LDQ80" s="791"/>
      <c r="LDR80" s="740"/>
      <c r="LDS80" s="790"/>
      <c r="LDT80" s="791"/>
      <c r="LDU80" s="791"/>
      <c r="LDV80" s="791"/>
      <c r="LDW80" s="791"/>
      <c r="LDX80" s="791"/>
      <c r="LDY80" s="740"/>
      <c r="LDZ80" s="790"/>
      <c r="LEA80" s="791"/>
      <c r="LEB80" s="791"/>
      <c r="LEC80" s="791"/>
      <c r="LED80" s="791"/>
      <c r="LEE80" s="791"/>
      <c r="LEF80" s="740"/>
      <c r="LEG80" s="790"/>
      <c r="LEH80" s="791"/>
      <c r="LEI80" s="791"/>
      <c r="LEJ80" s="791"/>
      <c r="LEK80" s="791"/>
      <c r="LEL80" s="791"/>
      <c r="LEM80" s="740"/>
      <c r="LEN80" s="790"/>
      <c r="LEO80" s="791"/>
      <c r="LEP80" s="791"/>
      <c r="LEQ80" s="791"/>
      <c r="LER80" s="791"/>
      <c r="LES80" s="791"/>
      <c r="LET80" s="740"/>
      <c r="LEU80" s="790"/>
      <c r="LEV80" s="791"/>
      <c r="LEW80" s="791"/>
      <c r="LEX80" s="791"/>
      <c r="LEY80" s="791"/>
      <c r="LEZ80" s="791"/>
      <c r="LFA80" s="740"/>
      <c r="LFB80" s="790"/>
      <c r="LFC80" s="791"/>
      <c r="LFD80" s="791"/>
      <c r="LFE80" s="791"/>
      <c r="LFF80" s="791"/>
      <c r="LFG80" s="791"/>
      <c r="LFH80" s="740"/>
      <c r="LFI80" s="790"/>
      <c r="LFJ80" s="791"/>
      <c r="LFK80" s="791"/>
      <c r="LFL80" s="791"/>
      <c r="LFM80" s="791"/>
      <c r="LFN80" s="791"/>
      <c r="LFO80" s="740"/>
      <c r="LFP80" s="790"/>
      <c r="LFQ80" s="791"/>
      <c r="LFR80" s="791"/>
      <c r="LFS80" s="791"/>
      <c r="LFT80" s="791"/>
      <c r="LFU80" s="791"/>
      <c r="LFV80" s="740"/>
      <c r="LFW80" s="790"/>
      <c r="LFX80" s="791"/>
      <c r="LFY80" s="791"/>
      <c r="LFZ80" s="791"/>
      <c r="LGA80" s="791"/>
      <c r="LGB80" s="791"/>
      <c r="LGC80" s="740"/>
      <c r="LGD80" s="790"/>
      <c r="LGE80" s="791"/>
      <c r="LGF80" s="791"/>
      <c r="LGG80" s="791"/>
      <c r="LGH80" s="791"/>
      <c r="LGI80" s="791"/>
      <c r="LGJ80" s="740"/>
      <c r="LGK80" s="790"/>
      <c r="LGL80" s="791"/>
      <c r="LGM80" s="791"/>
      <c r="LGN80" s="791"/>
      <c r="LGO80" s="791"/>
      <c r="LGP80" s="791"/>
      <c r="LGQ80" s="740"/>
      <c r="LGR80" s="790"/>
      <c r="LGS80" s="791"/>
      <c r="LGT80" s="791"/>
      <c r="LGU80" s="791"/>
      <c r="LGV80" s="791"/>
      <c r="LGW80" s="791"/>
      <c r="LGX80" s="740"/>
      <c r="LGY80" s="790"/>
      <c r="LGZ80" s="791"/>
      <c r="LHA80" s="791"/>
      <c r="LHB80" s="791"/>
      <c r="LHC80" s="791"/>
      <c r="LHD80" s="791"/>
      <c r="LHE80" s="740"/>
      <c r="LHF80" s="790"/>
      <c r="LHG80" s="791"/>
      <c r="LHH80" s="791"/>
      <c r="LHI80" s="791"/>
      <c r="LHJ80" s="791"/>
      <c r="LHK80" s="791"/>
      <c r="LHL80" s="740"/>
      <c r="LHM80" s="790"/>
      <c r="LHN80" s="791"/>
      <c r="LHO80" s="791"/>
      <c r="LHP80" s="791"/>
      <c r="LHQ80" s="791"/>
      <c r="LHR80" s="791"/>
      <c r="LHS80" s="740"/>
      <c r="LHT80" s="790"/>
      <c r="LHU80" s="791"/>
      <c r="LHV80" s="791"/>
      <c r="LHW80" s="791"/>
      <c r="LHX80" s="791"/>
      <c r="LHY80" s="791"/>
      <c r="LHZ80" s="740"/>
      <c r="LIA80" s="790"/>
      <c r="LIB80" s="791"/>
      <c r="LIC80" s="791"/>
      <c r="LID80" s="791"/>
      <c r="LIE80" s="791"/>
      <c r="LIF80" s="791"/>
      <c r="LIG80" s="740"/>
      <c r="LIH80" s="790"/>
      <c r="LII80" s="791"/>
      <c r="LIJ80" s="791"/>
      <c r="LIK80" s="791"/>
      <c r="LIL80" s="791"/>
      <c r="LIM80" s="791"/>
      <c r="LIN80" s="740"/>
      <c r="LIO80" s="790"/>
      <c r="LIP80" s="791"/>
      <c r="LIQ80" s="791"/>
      <c r="LIR80" s="791"/>
      <c r="LIS80" s="791"/>
      <c r="LIT80" s="791"/>
      <c r="LIU80" s="740"/>
      <c r="LIV80" s="790"/>
      <c r="LIW80" s="791"/>
      <c r="LIX80" s="791"/>
      <c r="LIY80" s="791"/>
      <c r="LIZ80" s="791"/>
      <c r="LJA80" s="791"/>
      <c r="LJB80" s="740"/>
      <c r="LJC80" s="790"/>
      <c r="LJD80" s="791"/>
      <c r="LJE80" s="791"/>
      <c r="LJF80" s="791"/>
      <c r="LJG80" s="791"/>
      <c r="LJH80" s="791"/>
      <c r="LJI80" s="740"/>
      <c r="LJJ80" s="790"/>
      <c r="LJK80" s="791"/>
      <c r="LJL80" s="791"/>
      <c r="LJM80" s="791"/>
      <c r="LJN80" s="791"/>
      <c r="LJO80" s="791"/>
      <c r="LJP80" s="740"/>
      <c r="LJQ80" s="790"/>
      <c r="LJR80" s="791"/>
      <c r="LJS80" s="791"/>
      <c r="LJT80" s="791"/>
      <c r="LJU80" s="791"/>
      <c r="LJV80" s="791"/>
      <c r="LJW80" s="740"/>
      <c r="LJX80" s="790"/>
      <c r="LJY80" s="791"/>
      <c r="LJZ80" s="791"/>
      <c r="LKA80" s="791"/>
      <c r="LKB80" s="791"/>
      <c r="LKC80" s="791"/>
      <c r="LKD80" s="740"/>
      <c r="LKE80" s="790"/>
      <c r="LKF80" s="791"/>
      <c r="LKG80" s="791"/>
      <c r="LKH80" s="791"/>
      <c r="LKI80" s="791"/>
      <c r="LKJ80" s="791"/>
      <c r="LKK80" s="740"/>
      <c r="LKL80" s="790"/>
      <c r="LKM80" s="791"/>
      <c r="LKN80" s="791"/>
      <c r="LKO80" s="791"/>
      <c r="LKP80" s="791"/>
      <c r="LKQ80" s="791"/>
      <c r="LKR80" s="740"/>
      <c r="LKS80" s="790"/>
      <c r="LKT80" s="791"/>
      <c r="LKU80" s="791"/>
      <c r="LKV80" s="791"/>
      <c r="LKW80" s="791"/>
      <c r="LKX80" s="791"/>
      <c r="LKY80" s="740"/>
      <c r="LKZ80" s="790"/>
      <c r="LLA80" s="791"/>
      <c r="LLB80" s="791"/>
      <c r="LLC80" s="791"/>
      <c r="LLD80" s="791"/>
      <c r="LLE80" s="791"/>
      <c r="LLF80" s="740"/>
      <c r="LLG80" s="790"/>
      <c r="LLH80" s="791"/>
      <c r="LLI80" s="791"/>
      <c r="LLJ80" s="791"/>
      <c r="LLK80" s="791"/>
      <c r="LLL80" s="791"/>
      <c r="LLM80" s="740"/>
      <c r="LLN80" s="790"/>
      <c r="LLO80" s="791"/>
      <c r="LLP80" s="791"/>
      <c r="LLQ80" s="791"/>
      <c r="LLR80" s="791"/>
      <c r="LLS80" s="791"/>
      <c r="LLT80" s="740"/>
      <c r="LLU80" s="790"/>
      <c r="LLV80" s="791"/>
      <c r="LLW80" s="791"/>
      <c r="LLX80" s="791"/>
      <c r="LLY80" s="791"/>
      <c r="LLZ80" s="791"/>
      <c r="LMA80" s="740"/>
      <c r="LMB80" s="790"/>
      <c r="LMC80" s="791"/>
      <c r="LMD80" s="791"/>
      <c r="LME80" s="791"/>
      <c r="LMF80" s="791"/>
      <c r="LMG80" s="791"/>
      <c r="LMH80" s="740"/>
      <c r="LMI80" s="790"/>
      <c r="LMJ80" s="791"/>
      <c r="LMK80" s="791"/>
      <c r="LML80" s="791"/>
      <c r="LMM80" s="791"/>
      <c r="LMN80" s="791"/>
      <c r="LMO80" s="740"/>
      <c r="LMP80" s="790"/>
      <c r="LMQ80" s="791"/>
      <c r="LMR80" s="791"/>
      <c r="LMS80" s="791"/>
      <c r="LMT80" s="791"/>
      <c r="LMU80" s="791"/>
      <c r="LMV80" s="740"/>
      <c r="LMW80" s="790"/>
      <c r="LMX80" s="791"/>
      <c r="LMY80" s="791"/>
      <c r="LMZ80" s="791"/>
      <c r="LNA80" s="791"/>
      <c r="LNB80" s="791"/>
      <c r="LNC80" s="740"/>
      <c r="LND80" s="790"/>
      <c r="LNE80" s="791"/>
      <c r="LNF80" s="791"/>
      <c r="LNG80" s="791"/>
      <c r="LNH80" s="791"/>
      <c r="LNI80" s="791"/>
      <c r="LNJ80" s="740"/>
      <c r="LNK80" s="790"/>
      <c r="LNL80" s="791"/>
      <c r="LNM80" s="791"/>
      <c r="LNN80" s="791"/>
      <c r="LNO80" s="791"/>
      <c r="LNP80" s="791"/>
      <c r="LNQ80" s="740"/>
      <c r="LNR80" s="790"/>
      <c r="LNS80" s="791"/>
      <c r="LNT80" s="791"/>
      <c r="LNU80" s="791"/>
      <c r="LNV80" s="791"/>
      <c r="LNW80" s="791"/>
      <c r="LNX80" s="740"/>
      <c r="LNY80" s="790"/>
      <c r="LNZ80" s="791"/>
      <c r="LOA80" s="791"/>
      <c r="LOB80" s="791"/>
      <c r="LOC80" s="791"/>
      <c r="LOD80" s="791"/>
      <c r="LOE80" s="740"/>
      <c r="LOF80" s="790"/>
      <c r="LOG80" s="791"/>
      <c r="LOH80" s="791"/>
      <c r="LOI80" s="791"/>
      <c r="LOJ80" s="791"/>
      <c r="LOK80" s="791"/>
      <c r="LOL80" s="740"/>
      <c r="LOM80" s="790"/>
      <c r="LON80" s="791"/>
      <c r="LOO80" s="791"/>
      <c r="LOP80" s="791"/>
      <c r="LOQ80" s="791"/>
      <c r="LOR80" s="791"/>
      <c r="LOS80" s="740"/>
      <c r="LOT80" s="790"/>
      <c r="LOU80" s="791"/>
      <c r="LOV80" s="791"/>
      <c r="LOW80" s="791"/>
      <c r="LOX80" s="791"/>
      <c r="LOY80" s="791"/>
      <c r="LOZ80" s="740"/>
      <c r="LPA80" s="790"/>
      <c r="LPB80" s="791"/>
      <c r="LPC80" s="791"/>
      <c r="LPD80" s="791"/>
      <c r="LPE80" s="791"/>
      <c r="LPF80" s="791"/>
      <c r="LPG80" s="740"/>
      <c r="LPH80" s="790"/>
      <c r="LPI80" s="791"/>
      <c r="LPJ80" s="791"/>
      <c r="LPK80" s="791"/>
      <c r="LPL80" s="791"/>
      <c r="LPM80" s="791"/>
      <c r="LPN80" s="740"/>
      <c r="LPO80" s="790"/>
      <c r="LPP80" s="791"/>
      <c r="LPQ80" s="791"/>
      <c r="LPR80" s="791"/>
      <c r="LPS80" s="791"/>
      <c r="LPT80" s="791"/>
      <c r="LPU80" s="740"/>
      <c r="LPV80" s="790"/>
      <c r="LPW80" s="791"/>
      <c r="LPX80" s="791"/>
      <c r="LPY80" s="791"/>
      <c r="LPZ80" s="791"/>
      <c r="LQA80" s="791"/>
      <c r="LQB80" s="740"/>
      <c r="LQC80" s="790"/>
      <c r="LQD80" s="791"/>
      <c r="LQE80" s="791"/>
      <c r="LQF80" s="791"/>
      <c r="LQG80" s="791"/>
      <c r="LQH80" s="791"/>
      <c r="LQI80" s="740"/>
      <c r="LQJ80" s="790"/>
      <c r="LQK80" s="791"/>
      <c r="LQL80" s="791"/>
      <c r="LQM80" s="791"/>
      <c r="LQN80" s="791"/>
      <c r="LQO80" s="791"/>
      <c r="LQP80" s="740"/>
      <c r="LQQ80" s="790"/>
      <c r="LQR80" s="791"/>
      <c r="LQS80" s="791"/>
      <c r="LQT80" s="791"/>
      <c r="LQU80" s="791"/>
      <c r="LQV80" s="791"/>
      <c r="LQW80" s="740"/>
      <c r="LQX80" s="790"/>
      <c r="LQY80" s="791"/>
      <c r="LQZ80" s="791"/>
      <c r="LRA80" s="791"/>
      <c r="LRB80" s="791"/>
      <c r="LRC80" s="791"/>
      <c r="LRD80" s="740"/>
      <c r="LRE80" s="790"/>
      <c r="LRF80" s="791"/>
      <c r="LRG80" s="791"/>
      <c r="LRH80" s="791"/>
      <c r="LRI80" s="791"/>
      <c r="LRJ80" s="791"/>
      <c r="LRK80" s="740"/>
      <c r="LRL80" s="790"/>
      <c r="LRM80" s="791"/>
      <c r="LRN80" s="791"/>
      <c r="LRO80" s="791"/>
      <c r="LRP80" s="791"/>
      <c r="LRQ80" s="791"/>
      <c r="LRR80" s="740"/>
      <c r="LRS80" s="790"/>
      <c r="LRT80" s="791"/>
      <c r="LRU80" s="791"/>
      <c r="LRV80" s="791"/>
      <c r="LRW80" s="791"/>
      <c r="LRX80" s="791"/>
      <c r="LRY80" s="740"/>
      <c r="LRZ80" s="790"/>
      <c r="LSA80" s="791"/>
      <c r="LSB80" s="791"/>
      <c r="LSC80" s="791"/>
      <c r="LSD80" s="791"/>
      <c r="LSE80" s="791"/>
      <c r="LSF80" s="740"/>
      <c r="LSG80" s="790"/>
      <c r="LSH80" s="791"/>
      <c r="LSI80" s="791"/>
      <c r="LSJ80" s="791"/>
      <c r="LSK80" s="791"/>
      <c r="LSL80" s="791"/>
      <c r="LSM80" s="740"/>
      <c r="LSN80" s="790"/>
      <c r="LSO80" s="791"/>
      <c r="LSP80" s="791"/>
      <c r="LSQ80" s="791"/>
      <c r="LSR80" s="791"/>
      <c r="LSS80" s="791"/>
      <c r="LST80" s="740"/>
      <c r="LSU80" s="790"/>
      <c r="LSV80" s="791"/>
      <c r="LSW80" s="791"/>
      <c r="LSX80" s="791"/>
      <c r="LSY80" s="791"/>
      <c r="LSZ80" s="791"/>
      <c r="LTA80" s="740"/>
      <c r="LTB80" s="790"/>
      <c r="LTC80" s="791"/>
      <c r="LTD80" s="791"/>
      <c r="LTE80" s="791"/>
      <c r="LTF80" s="791"/>
      <c r="LTG80" s="791"/>
      <c r="LTH80" s="740"/>
      <c r="LTI80" s="790"/>
      <c r="LTJ80" s="791"/>
      <c r="LTK80" s="791"/>
      <c r="LTL80" s="791"/>
      <c r="LTM80" s="791"/>
      <c r="LTN80" s="791"/>
      <c r="LTO80" s="740"/>
      <c r="LTP80" s="790"/>
      <c r="LTQ80" s="791"/>
      <c r="LTR80" s="791"/>
      <c r="LTS80" s="791"/>
      <c r="LTT80" s="791"/>
      <c r="LTU80" s="791"/>
      <c r="LTV80" s="740"/>
      <c r="LTW80" s="790"/>
      <c r="LTX80" s="791"/>
      <c r="LTY80" s="791"/>
      <c r="LTZ80" s="791"/>
      <c r="LUA80" s="791"/>
      <c r="LUB80" s="791"/>
      <c r="LUC80" s="740"/>
      <c r="LUD80" s="790"/>
      <c r="LUE80" s="791"/>
      <c r="LUF80" s="791"/>
      <c r="LUG80" s="791"/>
      <c r="LUH80" s="791"/>
      <c r="LUI80" s="791"/>
      <c r="LUJ80" s="740"/>
      <c r="LUK80" s="790"/>
      <c r="LUL80" s="791"/>
      <c r="LUM80" s="791"/>
      <c r="LUN80" s="791"/>
      <c r="LUO80" s="791"/>
      <c r="LUP80" s="791"/>
      <c r="LUQ80" s="740"/>
      <c r="LUR80" s="790"/>
      <c r="LUS80" s="791"/>
      <c r="LUT80" s="791"/>
      <c r="LUU80" s="791"/>
      <c r="LUV80" s="791"/>
      <c r="LUW80" s="791"/>
      <c r="LUX80" s="740"/>
      <c r="LUY80" s="790"/>
      <c r="LUZ80" s="791"/>
      <c r="LVA80" s="791"/>
      <c r="LVB80" s="791"/>
      <c r="LVC80" s="791"/>
      <c r="LVD80" s="791"/>
      <c r="LVE80" s="740"/>
      <c r="LVF80" s="790"/>
      <c r="LVG80" s="791"/>
      <c r="LVH80" s="791"/>
      <c r="LVI80" s="791"/>
      <c r="LVJ80" s="791"/>
      <c r="LVK80" s="791"/>
      <c r="LVL80" s="740"/>
      <c r="LVM80" s="790"/>
      <c r="LVN80" s="791"/>
      <c r="LVO80" s="791"/>
      <c r="LVP80" s="791"/>
      <c r="LVQ80" s="791"/>
      <c r="LVR80" s="791"/>
      <c r="LVS80" s="740"/>
      <c r="LVT80" s="790"/>
      <c r="LVU80" s="791"/>
      <c r="LVV80" s="791"/>
      <c r="LVW80" s="791"/>
      <c r="LVX80" s="791"/>
      <c r="LVY80" s="791"/>
      <c r="LVZ80" s="740"/>
      <c r="LWA80" s="790"/>
      <c r="LWB80" s="791"/>
      <c r="LWC80" s="791"/>
      <c r="LWD80" s="791"/>
      <c r="LWE80" s="791"/>
      <c r="LWF80" s="791"/>
      <c r="LWG80" s="740"/>
      <c r="LWH80" s="790"/>
      <c r="LWI80" s="791"/>
      <c r="LWJ80" s="791"/>
      <c r="LWK80" s="791"/>
      <c r="LWL80" s="791"/>
      <c r="LWM80" s="791"/>
      <c r="LWN80" s="740"/>
      <c r="LWO80" s="790"/>
      <c r="LWP80" s="791"/>
      <c r="LWQ80" s="791"/>
      <c r="LWR80" s="791"/>
      <c r="LWS80" s="791"/>
      <c r="LWT80" s="791"/>
      <c r="LWU80" s="740"/>
      <c r="LWV80" s="790"/>
      <c r="LWW80" s="791"/>
      <c r="LWX80" s="791"/>
      <c r="LWY80" s="791"/>
      <c r="LWZ80" s="791"/>
      <c r="LXA80" s="791"/>
      <c r="LXB80" s="740"/>
      <c r="LXC80" s="790"/>
      <c r="LXD80" s="791"/>
      <c r="LXE80" s="791"/>
      <c r="LXF80" s="791"/>
      <c r="LXG80" s="791"/>
      <c r="LXH80" s="791"/>
      <c r="LXI80" s="740"/>
      <c r="LXJ80" s="790"/>
      <c r="LXK80" s="791"/>
      <c r="LXL80" s="791"/>
      <c r="LXM80" s="791"/>
      <c r="LXN80" s="791"/>
      <c r="LXO80" s="791"/>
      <c r="LXP80" s="740"/>
      <c r="LXQ80" s="790"/>
      <c r="LXR80" s="791"/>
      <c r="LXS80" s="791"/>
      <c r="LXT80" s="791"/>
      <c r="LXU80" s="791"/>
      <c r="LXV80" s="791"/>
      <c r="LXW80" s="740"/>
      <c r="LXX80" s="790"/>
      <c r="LXY80" s="791"/>
      <c r="LXZ80" s="791"/>
      <c r="LYA80" s="791"/>
      <c r="LYB80" s="791"/>
      <c r="LYC80" s="791"/>
      <c r="LYD80" s="740"/>
      <c r="LYE80" s="790"/>
      <c r="LYF80" s="791"/>
      <c r="LYG80" s="791"/>
      <c r="LYH80" s="791"/>
      <c r="LYI80" s="791"/>
      <c r="LYJ80" s="791"/>
      <c r="LYK80" s="740"/>
      <c r="LYL80" s="790"/>
      <c r="LYM80" s="791"/>
      <c r="LYN80" s="791"/>
      <c r="LYO80" s="791"/>
      <c r="LYP80" s="791"/>
      <c r="LYQ80" s="791"/>
      <c r="LYR80" s="740"/>
      <c r="LYS80" s="790"/>
      <c r="LYT80" s="791"/>
      <c r="LYU80" s="791"/>
      <c r="LYV80" s="791"/>
      <c r="LYW80" s="791"/>
      <c r="LYX80" s="791"/>
      <c r="LYY80" s="740"/>
      <c r="LYZ80" s="790"/>
      <c r="LZA80" s="791"/>
      <c r="LZB80" s="791"/>
      <c r="LZC80" s="791"/>
      <c r="LZD80" s="791"/>
      <c r="LZE80" s="791"/>
      <c r="LZF80" s="740"/>
      <c r="LZG80" s="790"/>
      <c r="LZH80" s="791"/>
      <c r="LZI80" s="791"/>
      <c r="LZJ80" s="791"/>
      <c r="LZK80" s="791"/>
      <c r="LZL80" s="791"/>
      <c r="LZM80" s="740"/>
      <c r="LZN80" s="790"/>
      <c r="LZO80" s="791"/>
      <c r="LZP80" s="791"/>
      <c r="LZQ80" s="791"/>
      <c r="LZR80" s="791"/>
      <c r="LZS80" s="791"/>
      <c r="LZT80" s="740"/>
      <c r="LZU80" s="790"/>
      <c r="LZV80" s="791"/>
      <c r="LZW80" s="791"/>
      <c r="LZX80" s="791"/>
      <c r="LZY80" s="791"/>
      <c r="LZZ80" s="791"/>
      <c r="MAA80" s="740"/>
      <c r="MAB80" s="790"/>
      <c r="MAC80" s="791"/>
      <c r="MAD80" s="791"/>
      <c r="MAE80" s="791"/>
      <c r="MAF80" s="791"/>
      <c r="MAG80" s="791"/>
      <c r="MAH80" s="740"/>
      <c r="MAI80" s="790"/>
      <c r="MAJ80" s="791"/>
      <c r="MAK80" s="791"/>
      <c r="MAL80" s="791"/>
      <c r="MAM80" s="791"/>
      <c r="MAN80" s="791"/>
      <c r="MAO80" s="740"/>
      <c r="MAP80" s="790"/>
      <c r="MAQ80" s="791"/>
      <c r="MAR80" s="791"/>
      <c r="MAS80" s="791"/>
      <c r="MAT80" s="791"/>
      <c r="MAU80" s="791"/>
      <c r="MAV80" s="740"/>
      <c r="MAW80" s="790"/>
      <c r="MAX80" s="791"/>
      <c r="MAY80" s="791"/>
      <c r="MAZ80" s="791"/>
      <c r="MBA80" s="791"/>
      <c r="MBB80" s="791"/>
      <c r="MBC80" s="740"/>
      <c r="MBD80" s="790"/>
      <c r="MBE80" s="791"/>
      <c r="MBF80" s="791"/>
      <c r="MBG80" s="791"/>
      <c r="MBH80" s="791"/>
      <c r="MBI80" s="791"/>
      <c r="MBJ80" s="740"/>
      <c r="MBK80" s="790"/>
      <c r="MBL80" s="791"/>
      <c r="MBM80" s="791"/>
      <c r="MBN80" s="791"/>
      <c r="MBO80" s="791"/>
      <c r="MBP80" s="791"/>
      <c r="MBQ80" s="740"/>
      <c r="MBR80" s="790"/>
      <c r="MBS80" s="791"/>
      <c r="MBT80" s="791"/>
      <c r="MBU80" s="791"/>
      <c r="MBV80" s="791"/>
      <c r="MBW80" s="791"/>
      <c r="MBX80" s="740"/>
      <c r="MBY80" s="790"/>
      <c r="MBZ80" s="791"/>
      <c r="MCA80" s="791"/>
      <c r="MCB80" s="791"/>
      <c r="MCC80" s="791"/>
      <c r="MCD80" s="791"/>
      <c r="MCE80" s="740"/>
      <c r="MCF80" s="790"/>
      <c r="MCG80" s="791"/>
      <c r="MCH80" s="791"/>
      <c r="MCI80" s="791"/>
      <c r="MCJ80" s="791"/>
      <c r="MCK80" s="791"/>
      <c r="MCL80" s="740"/>
      <c r="MCM80" s="790"/>
      <c r="MCN80" s="791"/>
      <c r="MCO80" s="791"/>
      <c r="MCP80" s="791"/>
      <c r="MCQ80" s="791"/>
      <c r="MCR80" s="791"/>
      <c r="MCS80" s="740"/>
      <c r="MCT80" s="790"/>
      <c r="MCU80" s="791"/>
      <c r="MCV80" s="791"/>
      <c r="MCW80" s="791"/>
      <c r="MCX80" s="791"/>
      <c r="MCY80" s="791"/>
      <c r="MCZ80" s="740"/>
      <c r="MDA80" s="790"/>
      <c r="MDB80" s="791"/>
      <c r="MDC80" s="791"/>
      <c r="MDD80" s="791"/>
      <c r="MDE80" s="791"/>
      <c r="MDF80" s="791"/>
      <c r="MDG80" s="740"/>
      <c r="MDH80" s="790"/>
      <c r="MDI80" s="791"/>
      <c r="MDJ80" s="791"/>
      <c r="MDK80" s="791"/>
      <c r="MDL80" s="791"/>
      <c r="MDM80" s="791"/>
      <c r="MDN80" s="740"/>
      <c r="MDO80" s="790"/>
      <c r="MDP80" s="791"/>
      <c r="MDQ80" s="791"/>
      <c r="MDR80" s="791"/>
      <c r="MDS80" s="791"/>
      <c r="MDT80" s="791"/>
      <c r="MDU80" s="740"/>
      <c r="MDV80" s="790"/>
      <c r="MDW80" s="791"/>
      <c r="MDX80" s="791"/>
      <c r="MDY80" s="791"/>
      <c r="MDZ80" s="791"/>
      <c r="MEA80" s="791"/>
      <c r="MEB80" s="740"/>
      <c r="MEC80" s="790"/>
      <c r="MED80" s="791"/>
      <c r="MEE80" s="791"/>
      <c r="MEF80" s="791"/>
      <c r="MEG80" s="791"/>
      <c r="MEH80" s="791"/>
      <c r="MEI80" s="740"/>
      <c r="MEJ80" s="790"/>
      <c r="MEK80" s="791"/>
      <c r="MEL80" s="791"/>
      <c r="MEM80" s="791"/>
      <c r="MEN80" s="791"/>
      <c r="MEO80" s="791"/>
      <c r="MEP80" s="740"/>
      <c r="MEQ80" s="790"/>
      <c r="MER80" s="791"/>
      <c r="MES80" s="791"/>
      <c r="MET80" s="791"/>
      <c r="MEU80" s="791"/>
      <c r="MEV80" s="791"/>
      <c r="MEW80" s="740"/>
      <c r="MEX80" s="790"/>
      <c r="MEY80" s="791"/>
      <c r="MEZ80" s="791"/>
      <c r="MFA80" s="791"/>
      <c r="MFB80" s="791"/>
      <c r="MFC80" s="791"/>
      <c r="MFD80" s="740"/>
      <c r="MFE80" s="790"/>
      <c r="MFF80" s="791"/>
      <c r="MFG80" s="791"/>
      <c r="MFH80" s="791"/>
      <c r="MFI80" s="791"/>
      <c r="MFJ80" s="791"/>
      <c r="MFK80" s="740"/>
      <c r="MFL80" s="790"/>
      <c r="MFM80" s="791"/>
      <c r="MFN80" s="791"/>
      <c r="MFO80" s="791"/>
      <c r="MFP80" s="791"/>
      <c r="MFQ80" s="791"/>
      <c r="MFR80" s="740"/>
      <c r="MFS80" s="790"/>
      <c r="MFT80" s="791"/>
      <c r="MFU80" s="791"/>
      <c r="MFV80" s="791"/>
      <c r="MFW80" s="791"/>
      <c r="MFX80" s="791"/>
      <c r="MFY80" s="740"/>
      <c r="MFZ80" s="790"/>
      <c r="MGA80" s="791"/>
      <c r="MGB80" s="791"/>
      <c r="MGC80" s="791"/>
      <c r="MGD80" s="791"/>
      <c r="MGE80" s="791"/>
      <c r="MGF80" s="740"/>
      <c r="MGG80" s="790"/>
      <c r="MGH80" s="791"/>
      <c r="MGI80" s="791"/>
      <c r="MGJ80" s="791"/>
      <c r="MGK80" s="791"/>
      <c r="MGL80" s="791"/>
      <c r="MGM80" s="740"/>
      <c r="MGN80" s="790"/>
      <c r="MGO80" s="791"/>
      <c r="MGP80" s="791"/>
      <c r="MGQ80" s="791"/>
      <c r="MGR80" s="791"/>
      <c r="MGS80" s="791"/>
      <c r="MGT80" s="740"/>
      <c r="MGU80" s="790"/>
      <c r="MGV80" s="791"/>
      <c r="MGW80" s="791"/>
      <c r="MGX80" s="791"/>
      <c r="MGY80" s="791"/>
      <c r="MGZ80" s="791"/>
      <c r="MHA80" s="740"/>
      <c r="MHB80" s="790"/>
      <c r="MHC80" s="791"/>
      <c r="MHD80" s="791"/>
      <c r="MHE80" s="791"/>
      <c r="MHF80" s="791"/>
      <c r="MHG80" s="791"/>
      <c r="MHH80" s="740"/>
      <c r="MHI80" s="790"/>
      <c r="MHJ80" s="791"/>
      <c r="MHK80" s="791"/>
      <c r="MHL80" s="791"/>
      <c r="MHM80" s="791"/>
      <c r="MHN80" s="791"/>
      <c r="MHO80" s="740"/>
      <c r="MHP80" s="790"/>
      <c r="MHQ80" s="791"/>
      <c r="MHR80" s="791"/>
      <c r="MHS80" s="791"/>
      <c r="MHT80" s="791"/>
      <c r="MHU80" s="791"/>
      <c r="MHV80" s="740"/>
      <c r="MHW80" s="790"/>
      <c r="MHX80" s="791"/>
      <c r="MHY80" s="791"/>
      <c r="MHZ80" s="791"/>
      <c r="MIA80" s="791"/>
      <c r="MIB80" s="791"/>
      <c r="MIC80" s="740"/>
      <c r="MID80" s="790"/>
      <c r="MIE80" s="791"/>
      <c r="MIF80" s="791"/>
      <c r="MIG80" s="791"/>
      <c r="MIH80" s="791"/>
      <c r="MII80" s="791"/>
      <c r="MIJ80" s="740"/>
      <c r="MIK80" s="790"/>
      <c r="MIL80" s="791"/>
      <c r="MIM80" s="791"/>
      <c r="MIN80" s="791"/>
      <c r="MIO80" s="791"/>
      <c r="MIP80" s="791"/>
      <c r="MIQ80" s="740"/>
      <c r="MIR80" s="790"/>
      <c r="MIS80" s="791"/>
      <c r="MIT80" s="791"/>
      <c r="MIU80" s="791"/>
      <c r="MIV80" s="791"/>
      <c r="MIW80" s="791"/>
      <c r="MIX80" s="740"/>
      <c r="MIY80" s="790"/>
      <c r="MIZ80" s="791"/>
      <c r="MJA80" s="791"/>
      <c r="MJB80" s="791"/>
      <c r="MJC80" s="791"/>
      <c r="MJD80" s="791"/>
      <c r="MJE80" s="740"/>
      <c r="MJF80" s="790"/>
      <c r="MJG80" s="791"/>
      <c r="MJH80" s="791"/>
      <c r="MJI80" s="791"/>
      <c r="MJJ80" s="791"/>
      <c r="MJK80" s="791"/>
      <c r="MJL80" s="740"/>
      <c r="MJM80" s="790"/>
      <c r="MJN80" s="791"/>
      <c r="MJO80" s="791"/>
      <c r="MJP80" s="791"/>
      <c r="MJQ80" s="791"/>
      <c r="MJR80" s="791"/>
      <c r="MJS80" s="740"/>
      <c r="MJT80" s="790"/>
      <c r="MJU80" s="791"/>
      <c r="MJV80" s="791"/>
      <c r="MJW80" s="791"/>
      <c r="MJX80" s="791"/>
      <c r="MJY80" s="791"/>
      <c r="MJZ80" s="740"/>
      <c r="MKA80" s="790"/>
      <c r="MKB80" s="791"/>
      <c r="MKC80" s="791"/>
      <c r="MKD80" s="791"/>
      <c r="MKE80" s="791"/>
      <c r="MKF80" s="791"/>
      <c r="MKG80" s="740"/>
      <c r="MKH80" s="790"/>
      <c r="MKI80" s="791"/>
      <c r="MKJ80" s="791"/>
      <c r="MKK80" s="791"/>
      <c r="MKL80" s="791"/>
      <c r="MKM80" s="791"/>
      <c r="MKN80" s="740"/>
      <c r="MKO80" s="790"/>
      <c r="MKP80" s="791"/>
      <c r="MKQ80" s="791"/>
      <c r="MKR80" s="791"/>
      <c r="MKS80" s="791"/>
      <c r="MKT80" s="791"/>
      <c r="MKU80" s="740"/>
      <c r="MKV80" s="790"/>
      <c r="MKW80" s="791"/>
      <c r="MKX80" s="791"/>
      <c r="MKY80" s="791"/>
      <c r="MKZ80" s="791"/>
      <c r="MLA80" s="791"/>
      <c r="MLB80" s="740"/>
      <c r="MLC80" s="790"/>
      <c r="MLD80" s="791"/>
      <c r="MLE80" s="791"/>
      <c r="MLF80" s="791"/>
      <c r="MLG80" s="791"/>
      <c r="MLH80" s="791"/>
      <c r="MLI80" s="740"/>
      <c r="MLJ80" s="790"/>
      <c r="MLK80" s="791"/>
      <c r="MLL80" s="791"/>
      <c r="MLM80" s="791"/>
      <c r="MLN80" s="791"/>
      <c r="MLO80" s="791"/>
      <c r="MLP80" s="740"/>
      <c r="MLQ80" s="790"/>
      <c r="MLR80" s="791"/>
      <c r="MLS80" s="791"/>
      <c r="MLT80" s="791"/>
      <c r="MLU80" s="791"/>
      <c r="MLV80" s="791"/>
      <c r="MLW80" s="740"/>
      <c r="MLX80" s="790"/>
      <c r="MLY80" s="791"/>
      <c r="MLZ80" s="791"/>
      <c r="MMA80" s="791"/>
      <c r="MMB80" s="791"/>
      <c r="MMC80" s="791"/>
      <c r="MMD80" s="740"/>
      <c r="MME80" s="790"/>
      <c r="MMF80" s="791"/>
      <c r="MMG80" s="791"/>
      <c r="MMH80" s="791"/>
      <c r="MMI80" s="791"/>
      <c r="MMJ80" s="791"/>
      <c r="MMK80" s="740"/>
      <c r="MML80" s="790"/>
      <c r="MMM80" s="791"/>
      <c r="MMN80" s="791"/>
      <c r="MMO80" s="791"/>
      <c r="MMP80" s="791"/>
      <c r="MMQ80" s="791"/>
      <c r="MMR80" s="740"/>
      <c r="MMS80" s="790"/>
      <c r="MMT80" s="791"/>
      <c r="MMU80" s="791"/>
      <c r="MMV80" s="791"/>
      <c r="MMW80" s="791"/>
      <c r="MMX80" s="791"/>
      <c r="MMY80" s="740"/>
      <c r="MMZ80" s="790"/>
      <c r="MNA80" s="791"/>
      <c r="MNB80" s="791"/>
      <c r="MNC80" s="791"/>
      <c r="MND80" s="791"/>
      <c r="MNE80" s="791"/>
      <c r="MNF80" s="740"/>
      <c r="MNG80" s="790"/>
      <c r="MNH80" s="791"/>
      <c r="MNI80" s="791"/>
      <c r="MNJ80" s="791"/>
      <c r="MNK80" s="791"/>
      <c r="MNL80" s="791"/>
      <c r="MNM80" s="740"/>
      <c r="MNN80" s="790"/>
      <c r="MNO80" s="791"/>
      <c r="MNP80" s="791"/>
      <c r="MNQ80" s="791"/>
      <c r="MNR80" s="791"/>
      <c r="MNS80" s="791"/>
      <c r="MNT80" s="740"/>
      <c r="MNU80" s="790"/>
      <c r="MNV80" s="791"/>
      <c r="MNW80" s="791"/>
      <c r="MNX80" s="791"/>
      <c r="MNY80" s="791"/>
      <c r="MNZ80" s="791"/>
      <c r="MOA80" s="740"/>
      <c r="MOB80" s="790"/>
      <c r="MOC80" s="791"/>
      <c r="MOD80" s="791"/>
      <c r="MOE80" s="791"/>
      <c r="MOF80" s="791"/>
      <c r="MOG80" s="791"/>
      <c r="MOH80" s="740"/>
      <c r="MOI80" s="790"/>
      <c r="MOJ80" s="791"/>
      <c r="MOK80" s="791"/>
      <c r="MOL80" s="791"/>
      <c r="MOM80" s="791"/>
      <c r="MON80" s="791"/>
      <c r="MOO80" s="740"/>
      <c r="MOP80" s="790"/>
      <c r="MOQ80" s="791"/>
      <c r="MOR80" s="791"/>
      <c r="MOS80" s="791"/>
      <c r="MOT80" s="791"/>
      <c r="MOU80" s="791"/>
      <c r="MOV80" s="740"/>
      <c r="MOW80" s="790"/>
      <c r="MOX80" s="791"/>
      <c r="MOY80" s="791"/>
      <c r="MOZ80" s="791"/>
      <c r="MPA80" s="791"/>
      <c r="MPB80" s="791"/>
      <c r="MPC80" s="740"/>
      <c r="MPD80" s="790"/>
      <c r="MPE80" s="791"/>
      <c r="MPF80" s="791"/>
      <c r="MPG80" s="791"/>
      <c r="MPH80" s="791"/>
      <c r="MPI80" s="791"/>
      <c r="MPJ80" s="740"/>
      <c r="MPK80" s="790"/>
      <c r="MPL80" s="791"/>
      <c r="MPM80" s="791"/>
      <c r="MPN80" s="791"/>
      <c r="MPO80" s="791"/>
      <c r="MPP80" s="791"/>
      <c r="MPQ80" s="740"/>
      <c r="MPR80" s="790"/>
      <c r="MPS80" s="791"/>
      <c r="MPT80" s="791"/>
      <c r="MPU80" s="791"/>
      <c r="MPV80" s="791"/>
      <c r="MPW80" s="791"/>
      <c r="MPX80" s="740"/>
      <c r="MPY80" s="790"/>
      <c r="MPZ80" s="791"/>
      <c r="MQA80" s="791"/>
      <c r="MQB80" s="791"/>
      <c r="MQC80" s="791"/>
      <c r="MQD80" s="791"/>
      <c r="MQE80" s="740"/>
      <c r="MQF80" s="790"/>
      <c r="MQG80" s="791"/>
      <c r="MQH80" s="791"/>
      <c r="MQI80" s="791"/>
      <c r="MQJ80" s="791"/>
      <c r="MQK80" s="791"/>
      <c r="MQL80" s="740"/>
      <c r="MQM80" s="790"/>
      <c r="MQN80" s="791"/>
      <c r="MQO80" s="791"/>
      <c r="MQP80" s="791"/>
      <c r="MQQ80" s="791"/>
      <c r="MQR80" s="791"/>
      <c r="MQS80" s="740"/>
      <c r="MQT80" s="790"/>
      <c r="MQU80" s="791"/>
      <c r="MQV80" s="791"/>
      <c r="MQW80" s="791"/>
      <c r="MQX80" s="791"/>
      <c r="MQY80" s="791"/>
      <c r="MQZ80" s="740"/>
      <c r="MRA80" s="790"/>
      <c r="MRB80" s="791"/>
      <c r="MRC80" s="791"/>
      <c r="MRD80" s="791"/>
      <c r="MRE80" s="791"/>
      <c r="MRF80" s="791"/>
      <c r="MRG80" s="740"/>
      <c r="MRH80" s="790"/>
      <c r="MRI80" s="791"/>
      <c r="MRJ80" s="791"/>
      <c r="MRK80" s="791"/>
      <c r="MRL80" s="791"/>
      <c r="MRM80" s="791"/>
      <c r="MRN80" s="740"/>
      <c r="MRO80" s="790"/>
      <c r="MRP80" s="791"/>
      <c r="MRQ80" s="791"/>
      <c r="MRR80" s="791"/>
      <c r="MRS80" s="791"/>
      <c r="MRT80" s="791"/>
      <c r="MRU80" s="740"/>
      <c r="MRV80" s="790"/>
      <c r="MRW80" s="791"/>
      <c r="MRX80" s="791"/>
      <c r="MRY80" s="791"/>
      <c r="MRZ80" s="791"/>
      <c r="MSA80" s="791"/>
      <c r="MSB80" s="740"/>
      <c r="MSC80" s="790"/>
      <c r="MSD80" s="791"/>
      <c r="MSE80" s="791"/>
      <c r="MSF80" s="791"/>
      <c r="MSG80" s="791"/>
      <c r="MSH80" s="791"/>
      <c r="MSI80" s="740"/>
      <c r="MSJ80" s="790"/>
      <c r="MSK80" s="791"/>
      <c r="MSL80" s="791"/>
      <c r="MSM80" s="791"/>
      <c r="MSN80" s="791"/>
      <c r="MSO80" s="791"/>
      <c r="MSP80" s="740"/>
      <c r="MSQ80" s="790"/>
      <c r="MSR80" s="791"/>
      <c r="MSS80" s="791"/>
      <c r="MST80" s="791"/>
      <c r="MSU80" s="791"/>
      <c r="MSV80" s="791"/>
      <c r="MSW80" s="740"/>
      <c r="MSX80" s="790"/>
      <c r="MSY80" s="791"/>
      <c r="MSZ80" s="791"/>
      <c r="MTA80" s="791"/>
      <c r="MTB80" s="791"/>
      <c r="MTC80" s="791"/>
      <c r="MTD80" s="740"/>
      <c r="MTE80" s="790"/>
      <c r="MTF80" s="791"/>
      <c r="MTG80" s="791"/>
      <c r="MTH80" s="791"/>
      <c r="MTI80" s="791"/>
      <c r="MTJ80" s="791"/>
      <c r="MTK80" s="740"/>
      <c r="MTL80" s="790"/>
      <c r="MTM80" s="791"/>
      <c r="MTN80" s="791"/>
      <c r="MTO80" s="791"/>
      <c r="MTP80" s="791"/>
      <c r="MTQ80" s="791"/>
      <c r="MTR80" s="740"/>
      <c r="MTS80" s="790"/>
      <c r="MTT80" s="791"/>
      <c r="MTU80" s="791"/>
      <c r="MTV80" s="791"/>
      <c r="MTW80" s="791"/>
      <c r="MTX80" s="791"/>
      <c r="MTY80" s="740"/>
      <c r="MTZ80" s="790"/>
      <c r="MUA80" s="791"/>
      <c r="MUB80" s="791"/>
      <c r="MUC80" s="791"/>
      <c r="MUD80" s="791"/>
      <c r="MUE80" s="791"/>
      <c r="MUF80" s="740"/>
      <c r="MUG80" s="790"/>
      <c r="MUH80" s="791"/>
      <c r="MUI80" s="791"/>
      <c r="MUJ80" s="791"/>
      <c r="MUK80" s="791"/>
      <c r="MUL80" s="791"/>
      <c r="MUM80" s="740"/>
      <c r="MUN80" s="790"/>
      <c r="MUO80" s="791"/>
      <c r="MUP80" s="791"/>
      <c r="MUQ80" s="791"/>
      <c r="MUR80" s="791"/>
      <c r="MUS80" s="791"/>
      <c r="MUT80" s="740"/>
      <c r="MUU80" s="790"/>
      <c r="MUV80" s="791"/>
      <c r="MUW80" s="791"/>
      <c r="MUX80" s="791"/>
      <c r="MUY80" s="791"/>
      <c r="MUZ80" s="791"/>
      <c r="MVA80" s="740"/>
      <c r="MVB80" s="790"/>
      <c r="MVC80" s="791"/>
      <c r="MVD80" s="791"/>
      <c r="MVE80" s="791"/>
      <c r="MVF80" s="791"/>
      <c r="MVG80" s="791"/>
      <c r="MVH80" s="740"/>
      <c r="MVI80" s="790"/>
      <c r="MVJ80" s="791"/>
      <c r="MVK80" s="791"/>
      <c r="MVL80" s="791"/>
      <c r="MVM80" s="791"/>
      <c r="MVN80" s="791"/>
      <c r="MVO80" s="740"/>
      <c r="MVP80" s="790"/>
      <c r="MVQ80" s="791"/>
      <c r="MVR80" s="791"/>
      <c r="MVS80" s="791"/>
      <c r="MVT80" s="791"/>
      <c r="MVU80" s="791"/>
      <c r="MVV80" s="740"/>
      <c r="MVW80" s="790"/>
      <c r="MVX80" s="791"/>
      <c r="MVY80" s="791"/>
      <c r="MVZ80" s="791"/>
      <c r="MWA80" s="791"/>
      <c r="MWB80" s="791"/>
      <c r="MWC80" s="740"/>
      <c r="MWD80" s="790"/>
      <c r="MWE80" s="791"/>
      <c r="MWF80" s="791"/>
      <c r="MWG80" s="791"/>
      <c r="MWH80" s="791"/>
      <c r="MWI80" s="791"/>
      <c r="MWJ80" s="740"/>
      <c r="MWK80" s="790"/>
      <c r="MWL80" s="791"/>
      <c r="MWM80" s="791"/>
      <c r="MWN80" s="791"/>
      <c r="MWO80" s="791"/>
      <c r="MWP80" s="791"/>
      <c r="MWQ80" s="740"/>
      <c r="MWR80" s="790"/>
      <c r="MWS80" s="791"/>
      <c r="MWT80" s="791"/>
      <c r="MWU80" s="791"/>
      <c r="MWV80" s="791"/>
      <c r="MWW80" s="791"/>
      <c r="MWX80" s="740"/>
      <c r="MWY80" s="790"/>
      <c r="MWZ80" s="791"/>
      <c r="MXA80" s="791"/>
      <c r="MXB80" s="791"/>
      <c r="MXC80" s="791"/>
      <c r="MXD80" s="791"/>
      <c r="MXE80" s="740"/>
      <c r="MXF80" s="790"/>
      <c r="MXG80" s="791"/>
      <c r="MXH80" s="791"/>
      <c r="MXI80" s="791"/>
      <c r="MXJ80" s="791"/>
      <c r="MXK80" s="791"/>
      <c r="MXL80" s="740"/>
      <c r="MXM80" s="790"/>
      <c r="MXN80" s="791"/>
      <c r="MXO80" s="791"/>
      <c r="MXP80" s="791"/>
      <c r="MXQ80" s="791"/>
      <c r="MXR80" s="791"/>
      <c r="MXS80" s="740"/>
      <c r="MXT80" s="790"/>
      <c r="MXU80" s="791"/>
      <c r="MXV80" s="791"/>
      <c r="MXW80" s="791"/>
      <c r="MXX80" s="791"/>
      <c r="MXY80" s="791"/>
      <c r="MXZ80" s="740"/>
      <c r="MYA80" s="790"/>
      <c r="MYB80" s="791"/>
      <c r="MYC80" s="791"/>
      <c r="MYD80" s="791"/>
      <c r="MYE80" s="791"/>
      <c r="MYF80" s="791"/>
      <c r="MYG80" s="740"/>
      <c r="MYH80" s="790"/>
      <c r="MYI80" s="791"/>
      <c r="MYJ80" s="791"/>
      <c r="MYK80" s="791"/>
      <c r="MYL80" s="791"/>
      <c r="MYM80" s="791"/>
      <c r="MYN80" s="740"/>
      <c r="MYO80" s="790"/>
      <c r="MYP80" s="791"/>
      <c r="MYQ80" s="791"/>
      <c r="MYR80" s="791"/>
      <c r="MYS80" s="791"/>
      <c r="MYT80" s="791"/>
      <c r="MYU80" s="740"/>
      <c r="MYV80" s="790"/>
      <c r="MYW80" s="791"/>
      <c r="MYX80" s="791"/>
      <c r="MYY80" s="791"/>
      <c r="MYZ80" s="791"/>
      <c r="MZA80" s="791"/>
      <c r="MZB80" s="740"/>
      <c r="MZC80" s="790"/>
      <c r="MZD80" s="791"/>
      <c r="MZE80" s="791"/>
      <c r="MZF80" s="791"/>
      <c r="MZG80" s="791"/>
      <c r="MZH80" s="791"/>
      <c r="MZI80" s="740"/>
      <c r="MZJ80" s="790"/>
      <c r="MZK80" s="791"/>
      <c r="MZL80" s="791"/>
      <c r="MZM80" s="791"/>
      <c r="MZN80" s="791"/>
      <c r="MZO80" s="791"/>
      <c r="MZP80" s="740"/>
      <c r="MZQ80" s="790"/>
      <c r="MZR80" s="791"/>
      <c r="MZS80" s="791"/>
      <c r="MZT80" s="791"/>
      <c r="MZU80" s="791"/>
      <c r="MZV80" s="791"/>
      <c r="MZW80" s="740"/>
      <c r="MZX80" s="790"/>
      <c r="MZY80" s="791"/>
      <c r="MZZ80" s="791"/>
      <c r="NAA80" s="791"/>
      <c r="NAB80" s="791"/>
      <c r="NAC80" s="791"/>
      <c r="NAD80" s="740"/>
      <c r="NAE80" s="790"/>
      <c r="NAF80" s="791"/>
      <c r="NAG80" s="791"/>
      <c r="NAH80" s="791"/>
      <c r="NAI80" s="791"/>
      <c r="NAJ80" s="791"/>
      <c r="NAK80" s="740"/>
      <c r="NAL80" s="790"/>
      <c r="NAM80" s="791"/>
      <c r="NAN80" s="791"/>
      <c r="NAO80" s="791"/>
      <c r="NAP80" s="791"/>
      <c r="NAQ80" s="791"/>
      <c r="NAR80" s="740"/>
      <c r="NAS80" s="790"/>
      <c r="NAT80" s="791"/>
      <c r="NAU80" s="791"/>
      <c r="NAV80" s="791"/>
      <c r="NAW80" s="791"/>
      <c r="NAX80" s="791"/>
      <c r="NAY80" s="740"/>
      <c r="NAZ80" s="790"/>
      <c r="NBA80" s="791"/>
      <c r="NBB80" s="791"/>
      <c r="NBC80" s="791"/>
      <c r="NBD80" s="791"/>
      <c r="NBE80" s="791"/>
      <c r="NBF80" s="740"/>
      <c r="NBG80" s="790"/>
      <c r="NBH80" s="791"/>
      <c r="NBI80" s="791"/>
      <c r="NBJ80" s="791"/>
      <c r="NBK80" s="791"/>
      <c r="NBL80" s="791"/>
      <c r="NBM80" s="740"/>
      <c r="NBN80" s="790"/>
      <c r="NBO80" s="791"/>
      <c r="NBP80" s="791"/>
      <c r="NBQ80" s="791"/>
      <c r="NBR80" s="791"/>
      <c r="NBS80" s="791"/>
      <c r="NBT80" s="740"/>
      <c r="NBU80" s="790"/>
      <c r="NBV80" s="791"/>
      <c r="NBW80" s="791"/>
      <c r="NBX80" s="791"/>
      <c r="NBY80" s="791"/>
      <c r="NBZ80" s="791"/>
      <c r="NCA80" s="740"/>
      <c r="NCB80" s="790"/>
      <c r="NCC80" s="791"/>
      <c r="NCD80" s="791"/>
      <c r="NCE80" s="791"/>
      <c r="NCF80" s="791"/>
      <c r="NCG80" s="791"/>
      <c r="NCH80" s="740"/>
      <c r="NCI80" s="790"/>
      <c r="NCJ80" s="791"/>
      <c r="NCK80" s="791"/>
      <c r="NCL80" s="791"/>
      <c r="NCM80" s="791"/>
      <c r="NCN80" s="791"/>
      <c r="NCO80" s="740"/>
      <c r="NCP80" s="790"/>
      <c r="NCQ80" s="791"/>
      <c r="NCR80" s="791"/>
      <c r="NCS80" s="791"/>
      <c r="NCT80" s="791"/>
      <c r="NCU80" s="791"/>
      <c r="NCV80" s="740"/>
      <c r="NCW80" s="790"/>
      <c r="NCX80" s="791"/>
      <c r="NCY80" s="791"/>
      <c r="NCZ80" s="791"/>
      <c r="NDA80" s="791"/>
      <c r="NDB80" s="791"/>
      <c r="NDC80" s="740"/>
      <c r="NDD80" s="790"/>
      <c r="NDE80" s="791"/>
      <c r="NDF80" s="791"/>
      <c r="NDG80" s="791"/>
      <c r="NDH80" s="791"/>
      <c r="NDI80" s="791"/>
      <c r="NDJ80" s="740"/>
      <c r="NDK80" s="790"/>
      <c r="NDL80" s="791"/>
      <c r="NDM80" s="791"/>
      <c r="NDN80" s="791"/>
      <c r="NDO80" s="791"/>
      <c r="NDP80" s="791"/>
      <c r="NDQ80" s="740"/>
      <c r="NDR80" s="790"/>
      <c r="NDS80" s="791"/>
      <c r="NDT80" s="791"/>
      <c r="NDU80" s="791"/>
      <c r="NDV80" s="791"/>
      <c r="NDW80" s="791"/>
      <c r="NDX80" s="740"/>
      <c r="NDY80" s="790"/>
      <c r="NDZ80" s="791"/>
      <c r="NEA80" s="791"/>
      <c r="NEB80" s="791"/>
      <c r="NEC80" s="791"/>
      <c r="NED80" s="791"/>
      <c r="NEE80" s="740"/>
      <c r="NEF80" s="790"/>
      <c r="NEG80" s="791"/>
      <c r="NEH80" s="791"/>
      <c r="NEI80" s="791"/>
      <c r="NEJ80" s="791"/>
      <c r="NEK80" s="791"/>
      <c r="NEL80" s="740"/>
      <c r="NEM80" s="790"/>
      <c r="NEN80" s="791"/>
      <c r="NEO80" s="791"/>
      <c r="NEP80" s="791"/>
      <c r="NEQ80" s="791"/>
      <c r="NER80" s="791"/>
      <c r="NES80" s="740"/>
      <c r="NET80" s="790"/>
      <c r="NEU80" s="791"/>
      <c r="NEV80" s="791"/>
      <c r="NEW80" s="791"/>
      <c r="NEX80" s="791"/>
      <c r="NEY80" s="791"/>
      <c r="NEZ80" s="740"/>
      <c r="NFA80" s="790"/>
      <c r="NFB80" s="791"/>
      <c r="NFC80" s="791"/>
      <c r="NFD80" s="791"/>
      <c r="NFE80" s="791"/>
      <c r="NFF80" s="791"/>
      <c r="NFG80" s="740"/>
      <c r="NFH80" s="790"/>
      <c r="NFI80" s="791"/>
      <c r="NFJ80" s="791"/>
      <c r="NFK80" s="791"/>
      <c r="NFL80" s="791"/>
      <c r="NFM80" s="791"/>
      <c r="NFN80" s="740"/>
      <c r="NFO80" s="790"/>
      <c r="NFP80" s="791"/>
      <c r="NFQ80" s="791"/>
      <c r="NFR80" s="791"/>
      <c r="NFS80" s="791"/>
      <c r="NFT80" s="791"/>
      <c r="NFU80" s="740"/>
      <c r="NFV80" s="790"/>
      <c r="NFW80" s="791"/>
      <c r="NFX80" s="791"/>
      <c r="NFY80" s="791"/>
      <c r="NFZ80" s="791"/>
      <c r="NGA80" s="791"/>
      <c r="NGB80" s="740"/>
      <c r="NGC80" s="790"/>
      <c r="NGD80" s="791"/>
      <c r="NGE80" s="791"/>
      <c r="NGF80" s="791"/>
      <c r="NGG80" s="791"/>
      <c r="NGH80" s="791"/>
      <c r="NGI80" s="740"/>
      <c r="NGJ80" s="790"/>
      <c r="NGK80" s="791"/>
      <c r="NGL80" s="791"/>
      <c r="NGM80" s="791"/>
      <c r="NGN80" s="791"/>
      <c r="NGO80" s="791"/>
      <c r="NGP80" s="740"/>
      <c r="NGQ80" s="790"/>
      <c r="NGR80" s="791"/>
      <c r="NGS80" s="791"/>
      <c r="NGT80" s="791"/>
      <c r="NGU80" s="791"/>
      <c r="NGV80" s="791"/>
      <c r="NGW80" s="740"/>
      <c r="NGX80" s="790"/>
      <c r="NGY80" s="791"/>
      <c r="NGZ80" s="791"/>
      <c r="NHA80" s="791"/>
      <c r="NHB80" s="791"/>
      <c r="NHC80" s="791"/>
      <c r="NHD80" s="740"/>
      <c r="NHE80" s="790"/>
      <c r="NHF80" s="791"/>
      <c r="NHG80" s="791"/>
      <c r="NHH80" s="791"/>
      <c r="NHI80" s="791"/>
      <c r="NHJ80" s="791"/>
      <c r="NHK80" s="740"/>
      <c r="NHL80" s="790"/>
      <c r="NHM80" s="791"/>
      <c r="NHN80" s="791"/>
      <c r="NHO80" s="791"/>
      <c r="NHP80" s="791"/>
      <c r="NHQ80" s="791"/>
      <c r="NHR80" s="740"/>
      <c r="NHS80" s="790"/>
      <c r="NHT80" s="791"/>
      <c r="NHU80" s="791"/>
      <c r="NHV80" s="791"/>
      <c r="NHW80" s="791"/>
      <c r="NHX80" s="791"/>
      <c r="NHY80" s="740"/>
      <c r="NHZ80" s="790"/>
      <c r="NIA80" s="791"/>
      <c r="NIB80" s="791"/>
      <c r="NIC80" s="791"/>
      <c r="NID80" s="791"/>
      <c r="NIE80" s="791"/>
      <c r="NIF80" s="740"/>
      <c r="NIG80" s="790"/>
      <c r="NIH80" s="791"/>
      <c r="NII80" s="791"/>
      <c r="NIJ80" s="791"/>
      <c r="NIK80" s="791"/>
      <c r="NIL80" s="791"/>
      <c r="NIM80" s="740"/>
      <c r="NIN80" s="790"/>
      <c r="NIO80" s="791"/>
      <c r="NIP80" s="791"/>
      <c r="NIQ80" s="791"/>
      <c r="NIR80" s="791"/>
      <c r="NIS80" s="791"/>
      <c r="NIT80" s="740"/>
      <c r="NIU80" s="790"/>
      <c r="NIV80" s="791"/>
      <c r="NIW80" s="791"/>
      <c r="NIX80" s="791"/>
      <c r="NIY80" s="791"/>
      <c r="NIZ80" s="791"/>
      <c r="NJA80" s="740"/>
      <c r="NJB80" s="790"/>
      <c r="NJC80" s="791"/>
      <c r="NJD80" s="791"/>
      <c r="NJE80" s="791"/>
      <c r="NJF80" s="791"/>
      <c r="NJG80" s="791"/>
      <c r="NJH80" s="740"/>
      <c r="NJI80" s="790"/>
      <c r="NJJ80" s="791"/>
      <c r="NJK80" s="791"/>
      <c r="NJL80" s="791"/>
      <c r="NJM80" s="791"/>
      <c r="NJN80" s="791"/>
      <c r="NJO80" s="740"/>
      <c r="NJP80" s="790"/>
      <c r="NJQ80" s="791"/>
      <c r="NJR80" s="791"/>
      <c r="NJS80" s="791"/>
      <c r="NJT80" s="791"/>
      <c r="NJU80" s="791"/>
      <c r="NJV80" s="740"/>
      <c r="NJW80" s="790"/>
      <c r="NJX80" s="791"/>
      <c r="NJY80" s="791"/>
      <c r="NJZ80" s="791"/>
      <c r="NKA80" s="791"/>
      <c r="NKB80" s="791"/>
      <c r="NKC80" s="740"/>
      <c r="NKD80" s="790"/>
      <c r="NKE80" s="791"/>
      <c r="NKF80" s="791"/>
      <c r="NKG80" s="791"/>
      <c r="NKH80" s="791"/>
      <c r="NKI80" s="791"/>
      <c r="NKJ80" s="740"/>
      <c r="NKK80" s="790"/>
      <c r="NKL80" s="791"/>
      <c r="NKM80" s="791"/>
      <c r="NKN80" s="791"/>
      <c r="NKO80" s="791"/>
      <c r="NKP80" s="791"/>
      <c r="NKQ80" s="740"/>
      <c r="NKR80" s="790"/>
      <c r="NKS80" s="791"/>
      <c r="NKT80" s="791"/>
      <c r="NKU80" s="791"/>
      <c r="NKV80" s="791"/>
      <c r="NKW80" s="791"/>
      <c r="NKX80" s="740"/>
      <c r="NKY80" s="790"/>
      <c r="NKZ80" s="791"/>
      <c r="NLA80" s="791"/>
      <c r="NLB80" s="791"/>
      <c r="NLC80" s="791"/>
      <c r="NLD80" s="791"/>
      <c r="NLE80" s="740"/>
      <c r="NLF80" s="790"/>
      <c r="NLG80" s="791"/>
      <c r="NLH80" s="791"/>
      <c r="NLI80" s="791"/>
      <c r="NLJ80" s="791"/>
      <c r="NLK80" s="791"/>
      <c r="NLL80" s="740"/>
      <c r="NLM80" s="790"/>
      <c r="NLN80" s="791"/>
      <c r="NLO80" s="791"/>
      <c r="NLP80" s="791"/>
      <c r="NLQ80" s="791"/>
      <c r="NLR80" s="791"/>
      <c r="NLS80" s="740"/>
      <c r="NLT80" s="790"/>
      <c r="NLU80" s="791"/>
      <c r="NLV80" s="791"/>
      <c r="NLW80" s="791"/>
      <c r="NLX80" s="791"/>
      <c r="NLY80" s="791"/>
      <c r="NLZ80" s="740"/>
      <c r="NMA80" s="790"/>
      <c r="NMB80" s="791"/>
      <c r="NMC80" s="791"/>
      <c r="NMD80" s="791"/>
      <c r="NME80" s="791"/>
      <c r="NMF80" s="791"/>
      <c r="NMG80" s="740"/>
      <c r="NMH80" s="790"/>
      <c r="NMI80" s="791"/>
      <c r="NMJ80" s="791"/>
      <c r="NMK80" s="791"/>
      <c r="NML80" s="791"/>
      <c r="NMM80" s="791"/>
      <c r="NMN80" s="740"/>
      <c r="NMO80" s="790"/>
      <c r="NMP80" s="791"/>
      <c r="NMQ80" s="791"/>
      <c r="NMR80" s="791"/>
      <c r="NMS80" s="791"/>
      <c r="NMT80" s="791"/>
      <c r="NMU80" s="740"/>
      <c r="NMV80" s="790"/>
      <c r="NMW80" s="791"/>
      <c r="NMX80" s="791"/>
      <c r="NMY80" s="791"/>
      <c r="NMZ80" s="791"/>
      <c r="NNA80" s="791"/>
      <c r="NNB80" s="740"/>
      <c r="NNC80" s="790"/>
      <c r="NND80" s="791"/>
      <c r="NNE80" s="791"/>
      <c r="NNF80" s="791"/>
      <c r="NNG80" s="791"/>
      <c r="NNH80" s="791"/>
      <c r="NNI80" s="740"/>
      <c r="NNJ80" s="790"/>
      <c r="NNK80" s="791"/>
      <c r="NNL80" s="791"/>
      <c r="NNM80" s="791"/>
      <c r="NNN80" s="791"/>
      <c r="NNO80" s="791"/>
      <c r="NNP80" s="740"/>
      <c r="NNQ80" s="790"/>
      <c r="NNR80" s="791"/>
      <c r="NNS80" s="791"/>
      <c r="NNT80" s="791"/>
      <c r="NNU80" s="791"/>
      <c r="NNV80" s="791"/>
      <c r="NNW80" s="740"/>
      <c r="NNX80" s="790"/>
      <c r="NNY80" s="791"/>
      <c r="NNZ80" s="791"/>
      <c r="NOA80" s="791"/>
      <c r="NOB80" s="791"/>
      <c r="NOC80" s="791"/>
      <c r="NOD80" s="740"/>
      <c r="NOE80" s="790"/>
      <c r="NOF80" s="791"/>
      <c r="NOG80" s="791"/>
      <c r="NOH80" s="791"/>
      <c r="NOI80" s="791"/>
      <c r="NOJ80" s="791"/>
      <c r="NOK80" s="740"/>
      <c r="NOL80" s="790"/>
      <c r="NOM80" s="791"/>
      <c r="NON80" s="791"/>
      <c r="NOO80" s="791"/>
      <c r="NOP80" s="791"/>
      <c r="NOQ80" s="791"/>
      <c r="NOR80" s="740"/>
      <c r="NOS80" s="790"/>
      <c r="NOT80" s="791"/>
      <c r="NOU80" s="791"/>
      <c r="NOV80" s="791"/>
      <c r="NOW80" s="791"/>
      <c r="NOX80" s="791"/>
      <c r="NOY80" s="740"/>
      <c r="NOZ80" s="790"/>
      <c r="NPA80" s="791"/>
      <c r="NPB80" s="791"/>
      <c r="NPC80" s="791"/>
      <c r="NPD80" s="791"/>
      <c r="NPE80" s="791"/>
      <c r="NPF80" s="740"/>
      <c r="NPG80" s="790"/>
      <c r="NPH80" s="791"/>
      <c r="NPI80" s="791"/>
      <c r="NPJ80" s="791"/>
      <c r="NPK80" s="791"/>
      <c r="NPL80" s="791"/>
      <c r="NPM80" s="740"/>
      <c r="NPN80" s="790"/>
      <c r="NPO80" s="791"/>
      <c r="NPP80" s="791"/>
      <c r="NPQ80" s="791"/>
      <c r="NPR80" s="791"/>
      <c r="NPS80" s="791"/>
      <c r="NPT80" s="740"/>
      <c r="NPU80" s="790"/>
      <c r="NPV80" s="791"/>
      <c r="NPW80" s="791"/>
      <c r="NPX80" s="791"/>
      <c r="NPY80" s="791"/>
      <c r="NPZ80" s="791"/>
      <c r="NQA80" s="740"/>
      <c r="NQB80" s="790"/>
      <c r="NQC80" s="791"/>
      <c r="NQD80" s="791"/>
      <c r="NQE80" s="791"/>
      <c r="NQF80" s="791"/>
      <c r="NQG80" s="791"/>
      <c r="NQH80" s="740"/>
      <c r="NQI80" s="790"/>
      <c r="NQJ80" s="791"/>
      <c r="NQK80" s="791"/>
      <c r="NQL80" s="791"/>
      <c r="NQM80" s="791"/>
      <c r="NQN80" s="791"/>
      <c r="NQO80" s="740"/>
      <c r="NQP80" s="790"/>
      <c r="NQQ80" s="791"/>
      <c r="NQR80" s="791"/>
      <c r="NQS80" s="791"/>
      <c r="NQT80" s="791"/>
      <c r="NQU80" s="791"/>
      <c r="NQV80" s="740"/>
      <c r="NQW80" s="790"/>
      <c r="NQX80" s="791"/>
      <c r="NQY80" s="791"/>
      <c r="NQZ80" s="791"/>
      <c r="NRA80" s="791"/>
      <c r="NRB80" s="791"/>
      <c r="NRC80" s="740"/>
      <c r="NRD80" s="790"/>
      <c r="NRE80" s="791"/>
      <c r="NRF80" s="791"/>
      <c r="NRG80" s="791"/>
      <c r="NRH80" s="791"/>
      <c r="NRI80" s="791"/>
      <c r="NRJ80" s="740"/>
      <c r="NRK80" s="790"/>
      <c r="NRL80" s="791"/>
      <c r="NRM80" s="791"/>
      <c r="NRN80" s="791"/>
      <c r="NRO80" s="791"/>
      <c r="NRP80" s="791"/>
      <c r="NRQ80" s="740"/>
      <c r="NRR80" s="790"/>
      <c r="NRS80" s="791"/>
      <c r="NRT80" s="791"/>
      <c r="NRU80" s="791"/>
      <c r="NRV80" s="791"/>
      <c r="NRW80" s="791"/>
      <c r="NRX80" s="740"/>
      <c r="NRY80" s="790"/>
      <c r="NRZ80" s="791"/>
      <c r="NSA80" s="791"/>
      <c r="NSB80" s="791"/>
      <c r="NSC80" s="791"/>
      <c r="NSD80" s="791"/>
      <c r="NSE80" s="740"/>
      <c r="NSF80" s="790"/>
      <c r="NSG80" s="791"/>
      <c r="NSH80" s="791"/>
      <c r="NSI80" s="791"/>
      <c r="NSJ80" s="791"/>
      <c r="NSK80" s="791"/>
      <c r="NSL80" s="740"/>
      <c r="NSM80" s="790"/>
      <c r="NSN80" s="791"/>
      <c r="NSO80" s="791"/>
      <c r="NSP80" s="791"/>
      <c r="NSQ80" s="791"/>
      <c r="NSR80" s="791"/>
      <c r="NSS80" s="740"/>
      <c r="NST80" s="790"/>
      <c r="NSU80" s="791"/>
      <c r="NSV80" s="791"/>
      <c r="NSW80" s="791"/>
      <c r="NSX80" s="791"/>
      <c r="NSY80" s="791"/>
      <c r="NSZ80" s="740"/>
      <c r="NTA80" s="790"/>
      <c r="NTB80" s="791"/>
      <c r="NTC80" s="791"/>
      <c r="NTD80" s="791"/>
      <c r="NTE80" s="791"/>
      <c r="NTF80" s="791"/>
      <c r="NTG80" s="740"/>
      <c r="NTH80" s="790"/>
      <c r="NTI80" s="791"/>
      <c r="NTJ80" s="791"/>
      <c r="NTK80" s="791"/>
      <c r="NTL80" s="791"/>
      <c r="NTM80" s="791"/>
      <c r="NTN80" s="740"/>
      <c r="NTO80" s="790"/>
      <c r="NTP80" s="791"/>
      <c r="NTQ80" s="791"/>
      <c r="NTR80" s="791"/>
      <c r="NTS80" s="791"/>
      <c r="NTT80" s="791"/>
      <c r="NTU80" s="740"/>
      <c r="NTV80" s="790"/>
      <c r="NTW80" s="791"/>
      <c r="NTX80" s="791"/>
      <c r="NTY80" s="791"/>
      <c r="NTZ80" s="791"/>
      <c r="NUA80" s="791"/>
      <c r="NUB80" s="740"/>
      <c r="NUC80" s="790"/>
      <c r="NUD80" s="791"/>
      <c r="NUE80" s="791"/>
      <c r="NUF80" s="791"/>
      <c r="NUG80" s="791"/>
      <c r="NUH80" s="791"/>
      <c r="NUI80" s="740"/>
      <c r="NUJ80" s="790"/>
      <c r="NUK80" s="791"/>
      <c r="NUL80" s="791"/>
      <c r="NUM80" s="791"/>
      <c r="NUN80" s="791"/>
      <c r="NUO80" s="791"/>
      <c r="NUP80" s="740"/>
      <c r="NUQ80" s="790"/>
      <c r="NUR80" s="791"/>
      <c r="NUS80" s="791"/>
      <c r="NUT80" s="791"/>
      <c r="NUU80" s="791"/>
      <c r="NUV80" s="791"/>
      <c r="NUW80" s="740"/>
      <c r="NUX80" s="790"/>
      <c r="NUY80" s="791"/>
      <c r="NUZ80" s="791"/>
      <c r="NVA80" s="791"/>
      <c r="NVB80" s="791"/>
      <c r="NVC80" s="791"/>
      <c r="NVD80" s="740"/>
      <c r="NVE80" s="790"/>
      <c r="NVF80" s="791"/>
      <c r="NVG80" s="791"/>
      <c r="NVH80" s="791"/>
      <c r="NVI80" s="791"/>
      <c r="NVJ80" s="791"/>
      <c r="NVK80" s="740"/>
      <c r="NVL80" s="790"/>
      <c r="NVM80" s="791"/>
      <c r="NVN80" s="791"/>
      <c r="NVO80" s="791"/>
      <c r="NVP80" s="791"/>
      <c r="NVQ80" s="791"/>
      <c r="NVR80" s="740"/>
      <c r="NVS80" s="790"/>
      <c r="NVT80" s="791"/>
      <c r="NVU80" s="791"/>
      <c r="NVV80" s="791"/>
      <c r="NVW80" s="791"/>
      <c r="NVX80" s="791"/>
      <c r="NVY80" s="740"/>
      <c r="NVZ80" s="790"/>
      <c r="NWA80" s="791"/>
      <c r="NWB80" s="791"/>
      <c r="NWC80" s="791"/>
      <c r="NWD80" s="791"/>
      <c r="NWE80" s="791"/>
      <c r="NWF80" s="740"/>
      <c r="NWG80" s="790"/>
      <c r="NWH80" s="791"/>
      <c r="NWI80" s="791"/>
      <c r="NWJ80" s="791"/>
      <c r="NWK80" s="791"/>
      <c r="NWL80" s="791"/>
      <c r="NWM80" s="740"/>
      <c r="NWN80" s="790"/>
      <c r="NWO80" s="791"/>
      <c r="NWP80" s="791"/>
      <c r="NWQ80" s="791"/>
      <c r="NWR80" s="791"/>
      <c r="NWS80" s="791"/>
      <c r="NWT80" s="740"/>
      <c r="NWU80" s="790"/>
      <c r="NWV80" s="791"/>
      <c r="NWW80" s="791"/>
      <c r="NWX80" s="791"/>
      <c r="NWY80" s="791"/>
      <c r="NWZ80" s="791"/>
      <c r="NXA80" s="740"/>
      <c r="NXB80" s="790"/>
      <c r="NXC80" s="791"/>
      <c r="NXD80" s="791"/>
      <c r="NXE80" s="791"/>
      <c r="NXF80" s="791"/>
      <c r="NXG80" s="791"/>
      <c r="NXH80" s="740"/>
      <c r="NXI80" s="790"/>
      <c r="NXJ80" s="791"/>
      <c r="NXK80" s="791"/>
      <c r="NXL80" s="791"/>
      <c r="NXM80" s="791"/>
      <c r="NXN80" s="791"/>
      <c r="NXO80" s="740"/>
      <c r="NXP80" s="790"/>
      <c r="NXQ80" s="791"/>
      <c r="NXR80" s="791"/>
      <c r="NXS80" s="791"/>
      <c r="NXT80" s="791"/>
      <c r="NXU80" s="791"/>
      <c r="NXV80" s="740"/>
      <c r="NXW80" s="790"/>
      <c r="NXX80" s="791"/>
      <c r="NXY80" s="791"/>
      <c r="NXZ80" s="791"/>
      <c r="NYA80" s="791"/>
      <c r="NYB80" s="791"/>
      <c r="NYC80" s="740"/>
      <c r="NYD80" s="790"/>
      <c r="NYE80" s="791"/>
      <c r="NYF80" s="791"/>
      <c r="NYG80" s="791"/>
      <c r="NYH80" s="791"/>
      <c r="NYI80" s="791"/>
      <c r="NYJ80" s="740"/>
      <c r="NYK80" s="790"/>
      <c r="NYL80" s="791"/>
      <c r="NYM80" s="791"/>
      <c r="NYN80" s="791"/>
      <c r="NYO80" s="791"/>
      <c r="NYP80" s="791"/>
      <c r="NYQ80" s="740"/>
      <c r="NYR80" s="790"/>
      <c r="NYS80" s="791"/>
      <c r="NYT80" s="791"/>
      <c r="NYU80" s="791"/>
      <c r="NYV80" s="791"/>
      <c r="NYW80" s="791"/>
      <c r="NYX80" s="740"/>
      <c r="NYY80" s="790"/>
      <c r="NYZ80" s="791"/>
      <c r="NZA80" s="791"/>
      <c r="NZB80" s="791"/>
      <c r="NZC80" s="791"/>
      <c r="NZD80" s="791"/>
      <c r="NZE80" s="740"/>
      <c r="NZF80" s="790"/>
      <c r="NZG80" s="791"/>
      <c r="NZH80" s="791"/>
      <c r="NZI80" s="791"/>
      <c r="NZJ80" s="791"/>
      <c r="NZK80" s="791"/>
      <c r="NZL80" s="740"/>
      <c r="NZM80" s="790"/>
      <c r="NZN80" s="791"/>
      <c r="NZO80" s="791"/>
      <c r="NZP80" s="791"/>
      <c r="NZQ80" s="791"/>
      <c r="NZR80" s="791"/>
      <c r="NZS80" s="740"/>
      <c r="NZT80" s="790"/>
      <c r="NZU80" s="791"/>
      <c r="NZV80" s="791"/>
      <c r="NZW80" s="791"/>
      <c r="NZX80" s="791"/>
      <c r="NZY80" s="791"/>
      <c r="NZZ80" s="740"/>
      <c r="OAA80" s="790"/>
      <c r="OAB80" s="791"/>
      <c r="OAC80" s="791"/>
      <c r="OAD80" s="791"/>
      <c r="OAE80" s="791"/>
      <c r="OAF80" s="791"/>
      <c r="OAG80" s="740"/>
      <c r="OAH80" s="790"/>
      <c r="OAI80" s="791"/>
      <c r="OAJ80" s="791"/>
      <c r="OAK80" s="791"/>
      <c r="OAL80" s="791"/>
      <c r="OAM80" s="791"/>
      <c r="OAN80" s="740"/>
      <c r="OAO80" s="790"/>
      <c r="OAP80" s="791"/>
      <c r="OAQ80" s="791"/>
      <c r="OAR80" s="791"/>
      <c r="OAS80" s="791"/>
      <c r="OAT80" s="791"/>
      <c r="OAU80" s="740"/>
      <c r="OAV80" s="790"/>
      <c r="OAW80" s="791"/>
      <c r="OAX80" s="791"/>
      <c r="OAY80" s="791"/>
      <c r="OAZ80" s="791"/>
      <c r="OBA80" s="791"/>
      <c r="OBB80" s="740"/>
      <c r="OBC80" s="790"/>
      <c r="OBD80" s="791"/>
      <c r="OBE80" s="791"/>
      <c r="OBF80" s="791"/>
      <c r="OBG80" s="791"/>
      <c r="OBH80" s="791"/>
      <c r="OBI80" s="740"/>
      <c r="OBJ80" s="790"/>
      <c r="OBK80" s="791"/>
      <c r="OBL80" s="791"/>
      <c r="OBM80" s="791"/>
      <c r="OBN80" s="791"/>
      <c r="OBO80" s="791"/>
      <c r="OBP80" s="740"/>
      <c r="OBQ80" s="790"/>
      <c r="OBR80" s="791"/>
      <c r="OBS80" s="791"/>
      <c r="OBT80" s="791"/>
      <c r="OBU80" s="791"/>
      <c r="OBV80" s="791"/>
      <c r="OBW80" s="740"/>
      <c r="OBX80" s="790"/>
      <c r="OBY80" s="791"/>
      <c r="OBZ80" s="791"/>
      <c r="OCA80" s="791"/>
      <c r="OCB80" s="791"/>
      <c r="OCC80" s="791"/>
      <c r="OCD80" s="740"/>
      <c r="OCE80" s="790"/>
      <c r="OCF80" s="791"/>
      <c r="OCG80" s="791"/>
      <c r="OCH80" s="791"/>
      <c r="OCI80" s="791"/>
      <c r="OCJ80" s="791"/>
      <c r="OCK80" s="740"/>
      <c r="OCL80" s="790"/>
      <c r="OCM80" s="791"/>
      <c r="OCN80" s="791"/>
      <c r="OCO80" s="791"/>
      <c r="OCP80" s="791"/>
      <c r="OCQ80" s="791"/>
      <c r="OCR80" s="740"/>
      <c r="OCS80" s="790"/>
      <c r="OCT80" s="791"/>
      <c r="OCU80" s="791"/>
      <c r="OCV80" s="791"/>
      <c r="OCW80" s="791"/>
      <c r="OCX80" s="791"/>
      <c r="OCY80" s="740"/>
      <c r="OCZ80" s="790"/>
      <c r="ODA80" s="791"/>
      <c r="ODB80" s="791"/>
      <c r="ODC80" s="791"/>
      <c r="ODD80" s="791"/>
      <c r="ODE80" s="791"/>
      <c r="ODF80" s="740"/>
      <c r="ODG80" s="790"/>
      <c r="ODH80" s="791"/>
      <c r="ODI80" s="791"/>
      <c r="ODJ80" s="791"/>
      <c r="ODK80" s="791"/>
      <c r="ODL80" s="791"/>
      <c r="ODM80" s="740"/>
      <c r="ODN80" s="790"/>
      <c r="ODO80" s="791"/>
      <c r="ODP80" s="791"/>
      <c r="ODQ80" s="791"/>
      <c r="ODR80" s="791"/>
      <c r="ODS80" s="791"/>
      <c r="ODT80" s="740"/>
      <c r="ODU80" s="790"/>
      <c r="ODV80" s="791"/>
      <c r="ODW80" s="791"/>
      <c r="ODX80" s="791"/>
      <c r="ODY80" s="791"/>
      <c r="ODZ80" s="791"/>
      <c r="OEA80" s="740"/>
      <c r="OEB80" s="790"/>
      <c r="OEC80" s="791"/>
      <c r="OED80" s="791"/>
      <c r="OEE80" s="791"/>
      <c r="OEF80" s="791"/>
      <c r="OEG80" s="791"/>
      <c r="OEH80" s="740"/>
      <c r="OEI80" s="790"/>
      <c r="OEJ80" s="791"/>
      <c r="OEK80" s="791"/>
      <c r="OEL80" s="791"/>
      <c r="OEM80" s="791"/>
      <c r="OEN80" s="791"/>
      <c r="OEO80" s="740"/>
      <c r="OEP80" s="790"/>
      <c r="OEQ80" s="791"/>
      <c r="OER80" s="791"/>
      <c r="OES80" s="791"/>
      <c r="OET80" s="791"/>
      <c r="OEU80" s="791"/>
      <c r="OEV80" s="740"/>
      <c r="OEW80" s="790"/>
      <c r="OEX80" s="791"/>
      <c r="OEY80" s="791"/>
      <c r="OEZ80" s="791"/>
      <c r="OFA80" s="791"/>
      <c r="OFB80" s="791"/>
      <c r="OFC80" s="740"/>
      <c r="OFD80" s="790"/>
      <c r="OFE80" s="791"/>
      <c r="OFF80" s="791"/>
      <c r="OFG80" s="791"/>
      <c r="OFH80" s="791"/>
      <c r="OFI80" s="791"/>
      <c r="OFJ80" s="740"/>
      <c r="OFK80" s="790"/>
      <c r="OFL80" s="791"/>
      <c r="OFM80" s="791"/>
      <c r="OFN80" s="791"/>
      <c r="OFO80" s="791"/>
      <c r="OFP80" s="791"/>
      <c r="OFQ80" s="740"/>
      <c r="OFR80" s="790"/>
      <c r="OFS80" s="791"/>
      <c r="OFT80" s="791"/>
      <c r="OFU80" s="791"/>
      <c r="OFV80" s="791"/>
      <c r="OFW80" s="791"/>
      <c r="OFX80" s="740"/>
      <c r="OFY80" s="790"/>
      <c r="OFZ80" s="791"/>
      <c r="OGA80" s="791"/>
      <c r="OGB80" s="791"/>
      <c r="OGC80" s="791"/>
      <c r="OGD80" s="791"/>
      <c r="OGE80" s="740"/>
      <c r="OGF80" s="790"/>
      <c r="OGG80" s="791"/>
      <c r="OGH80" s="791"/>
      <c r="OGI80" s="791"/>
      <c r="OGJ80" s="791"/>
      <c r="OGK80" s="791"/>
      <c r="OGL80" s="740"/>
      <c r="OGM80" s="790"/>
      <c r="OGN80" s="791"/>
      <c r="OGO80" s="791"/>
      <c r="OGP80" s="791"/>
      <c r="OGQ80" s="791"/>
      <c r="OGR80" s="791"/>
      <c r="OGS80" s="740"/>
      <c r="OGT80" s="790"/>
      <c r="OGU80" s="791"/>
      <c r="OGV80" s="791"/>
      <c r="OGW80" s="791"/>
      <c r="OGX80" s="791"/>
      <c r="OGY80" s="791"/>
      <c r="OGZ80" s="740"/>
      <c r="OHA80" s="790"/>
      <c r="OHB80" s="791"/>
      <c r="OHC80" s="791"/>
      <c r="OHD80" s="791"/>
      <c r="OHE80" s="791"/>
      <c r="OHF80" s="791"/>
      <c r="OHG80" s="740"/>
      <c r="OHH80" s="790"/>
      <c r="OHI80" s="791"/>
      <c r="OHJ80" s="791"/>
      <c r="OHK80" s="791"/>
      <c r="OHL80" s="791"/>
      <c r="OHM80" s="791"/>
      <c r="OHN80" s="740"/>
      <c r="OHO80" s="790"/>
      <c r="OHP80" s="791"/>
      <c r="OHQ80" s="791"/>
      <c r="OHR80" s="791"/>
      <c r="OHS80" s="791"/>
      <c r="OHT80" s="791"/>
      <c r="OHU80" s="740"/>
      <c r="OHV80" s="790"/>
      <c r="OHW80" s="791"/>
      <c r="OHX80" s="791"/>
      <c r="OHY80" s="791"/>
      <c r="OHZ80" s="791"/>
      <c r="OIA80" s="791"/>
      <c r="OIB80" s="740"/>
      <c r="OIC80" s="790"/>
      <c r="OID80" s="791"/>
      <c r="OIE80" s="791"/>
      <c r="OIF80" s="791"/>
      <c r="OIG80" s="791"/>
      <c r="OIH80" s="791"/>
      <c r="OII80" s="740"/>
      <c r="OIJ80" s="790"/>
      <c r="OIK80" s="791"/>
      <c r="OIL80" s="791"/>
      <c r="OIM80" s="791"/>
      <c r="OIN80" s="791"/>
      <c r="OIO80" s="791"/>
      <c r="OIP80" s="740"/>
      <c r="OIQ80" s="790"/>
      <c r="OIR80" s="791"/>
      <c r="OIS80" s="791"/>
      <c r="OIT80" s="791"/>
      <c r="OIU80" s="791"/>
      <c r="OIV80" s="791"/>
      <c r="OIW80" s="740"/>
      <c r="OIX80" s="790"/>
      <c r="OIY80" s="791"/>
      <c r="OIZ80" s="791"/>
      <c r="OJA80" s="791"/>
      <c r="OJB80" s="791"/>
      <c r="OJC80" s="791"/>
      <c r="OJD80" s="740"/>
      <c r="OJE80" s="790"/>
      <c r="OJF80" s="791"/>
      <c r="OJG80" s="791"/>
      <c r="OJH80" s="791"/>
      <c r="OJI80" s="791"/>
      <c r="OJJ80" s="791"/>
      <c r="OJK80" s="740"/>
      <c r="OJL80" s="790"/>
      <c r="OJM80" s="791"/>
      <c r="OJN80" s="791"/>
      <c r="OJO80" s="791"/>
      <c r="OJP80" s="791"/>
      <c r="OJQ80" s="791"/>
      <c r="OJR80" s="740"/>
      <c r="OJS80" s="790"/>
      <c r="OJT80" s="791"/>
      <c r="OJU80" s="791"/>
      <c r="OJV80" s="791"/>
      <c r="OJW80" s="791"/>
      <c r="OJX80" s="791"/>
      <c r="OJY80" s="740"/>
      <c r="OJZ80" s="790"/>
      <c r="OKA80" s="791"/>
      <c r="OKB80" s="791"/>
      <c r="OKC80" s="791"/>
      <c r="OKD80" s="791"/>
      <c r="OKE80" s="791"/>
      <c r="OKF80" s="740"/>
      <c r="OKG80" s="790"/>
      <c r="OKH80" s="791"/>
      <c r="OKI80" s="791"/>
      <c r="OKJ80" s="791"/>
      <c r="OKK80" s="791"/>
      <c r="OKL80" s="791"/>
      <c r="OKM80" s="740"/>
      <c r="OKN80" s="790"/>
      <c r="OKO80" s="791"/>
      <c r="OKP80" s="791"/>
      <c r="OKQ80" s="791"/>
      <c r="OKR80" s="791"/>
      <c r="OKS80" s="791"/>
      <c r="OKT80" s="740"/>
      <c r="OKU80" s="790"/>
      <c r="OKV80" s="791"/>
      <c r="OKW80" s="791"/>
      <c r="OKX80" s="791"/>
      <c r="OKY80" s="791"/>
      <c r="OKZ80" s="791"/>
      <c r="OLA80" s="740"/>
      <c r="OLB80" s="790"/>
      <c r="OLC80" s="791"/>
      <c r="OLD80" s="791"/>
      <c r="OLE80" s="791"/>
      <c r="OLF80" s="791"/>
      <c r="OLG80" s="791"/>
      <c r="OLH80" s="740"/>
      <c r="OLI80" s="790"/>
      <c r="OLJ80" s="791"/>
      <c r="OLK80" s="791"/>
      <c r="OLL80" s="791"/>
      <c r="OLM80" s="791"/>
      <c r="OLN80" s="791"/>
      <c r="OLO80" s="740"/>
      <c r="OLP80" s="790"/>
      <c r="OLQ80" s="791"/>
      <c r="OLR80" s="791"/>
      <c r="OLS80" s="791"/>
      <c r="OLT80" s="791"/>
      <c r="OLU80" s="791"/>
      <c r="OLV80" s="740"/>
      <c r="OLW80" s="790"/>
      <c r="OLX80" s="791"/>
      <c r="OLY80" s="791"/>
      <c r="OLZ80" s="791"/>
      <c r="OMA80" s="791"/>
      <c r="OMB80" s="791"/>
      <c r="OMC80" s="740"/>
      <c r="OMD80" s="790"/>
      <c r="OME80" s="791"/>
      <c r="OMF80" s="791"/>
      <c r="OMG80" s="791"/>
      <c r="OMH80" s="791"/>
      <c r="OMI80" s="791"/>
      <c r="OMJ80" s="740"/>
      <c r="OMK80" s="790"/>
      <c r="OML80" s="791"/>
      <c r="OMM80" s="791"/>
      <c r="OMN80" s="791"/>
      <c r="OMO80" s="791"/>
      <c r="OMP80" s="791"/>
      <c r="OMQ80" s="740"/>
      <c r="OMR80" s="790"/>
      <c r="OMS80" s="791"/>
      <c r="OMT80" s="791"/>
      <c r="OMU80" s="791"/>
      <c r="OMV80" s="791"/>
      <c r="OMW80" s="791"/>
      <c r="OMX80" s="740"/>
      <c r="OMY80" s="790"/>
      <c r="OMZ80" s="791"/>
      <c r="ONA80" s="791"/>
      <c r="ONB80" s="791"/>
      <c r="ONC80" s="791"/>
      <c r="OND80" s="791"/>
      <c r="ONE80" s="740"/>
      <c r="ONF80" s="790"/>
      <c r="ONG80" s="791"/>
      <c r="ONH80" s="791"/>
      <c r="ONI80" s="791"/>
      <c r="ONJ80" s="791"/>
      <c r="ONK80" s="791"/>
      <c r="ONL80" s="740"/>
      <c r="ONM80" s="790"/>
      <c r="ONN80" s="791"/>
      <c r="ONO80" s="791"/>
      <c r="ONP80" s="791"/>
      <c r="ONQ80" s="791"/>
      <c r="ONR80" s="791"/>
      <c r="ONS80" s="740"/>
      <c r="ONT80" s="790"/>
      <c r="ONU80" s="791"/>
      <c r="ONV80" s="791"/>
      <c r="ONW80" s="791"/>
      <c r="ONX80" s="791"/>
      <c r="ONY80" s="791"/>
      <c r="ONZ80" s="740"/>
      <c r="OOA80" s="790"/>
      <c r="OOB80" s="791"/>
      <c r="OOC80" s="791"/>
      <c r="OOD80" s="791"/>
      <c r="OOE80" s="791"/>
      <c r="OOF80" s="791"/>
      <c r="OOG80" s="740"/>
      <c r="OOH80" s="790"/>
      <c r="OOI80" s="791"/>
      <c r="OOJ80" s="791"/>
      <c r="OOK80" s="791"/>
      <c r="OOL80" s="791"/>
      <c r="OOM80" s="791"/>
      <c r="OON80" s="740"/>
      <c r="OOO80" s="790"/>
      <c r="OOP80" s="791"/>
      <c r="OOQ80" s="791"/>
      <c r="OOR80" s="791"/>
      <c r="OOS80" s="791"/>
      <c r="OOT80" s="791"/>
      <c r="OOU80" s="740"/>
      <c r="OOV80" s="790"/>
      <c r="OOW80" s="791"/>
      <c r="OOX80" s="791"/>
      <c r="OOY80" s="791"/>
      <c r="OOZ80" s="791"/>
      <c r="OPA80" s="791"/>
      <c r="OPB80" s="740"/>
      <c r="OPC80" s="790"/>
      <c r="OPD80" s="791"/>
      <c r="OPE80" s="791"/>
      <c r="OPF80" s="791"/>
      <c r="OPG80" s="791"/>
      <c r="OPH80" s="791"/>
      <c r="OPI80" s="740"/>
      <c r="OPJ80" s="790"/>
      <c r="OPK80" s="791"/>
      <c r="OPL80" s="791"/>
      <c r="OPM80" s="791"/>
      <c r="OPN80" s="791"/>
      <c r="OPO80" s="791"/>
      <c r="OPP80" s="740"/>
      <c r="OPQ80" s="790"/>
      <c r="OPR80" s="791"/>
      <c r="OPS80" s="791"/>
      <c r="OPT80" s="791"/>
      <c r="OPU80" s="791"/>
      <c r="OPV80" s="791"/>
      <c r="OPW80" s="740"/>
      <c r="OPX80" s="790"/>
      <c r="OPY80" s="791"/>
      <c r="OPZ80" s="791"/>
      <c r="OQA80" s="791"/>
      <c r="OQB80" s="791"/>
      <c r="OQC80" s="791"/>
      <c r="OQD80" s="740"/>
      <c r="OQE80" s="790"/>
      <c r="OQF80" s="791"/>
      <c r="OQG80" s="791"/>
      <c r="OQH80" s="791"/>
      <c r="OQI80" s="791"/>
      <c r="OQJ80" s="791"/>
      <c r="OQK80" s="740"/>
      <c r="OQL80" s="790"/>
      <c r="OQM80" s="791"/>
      <c r="OQN80" s="791"/>
      <c r="OQO80" s="791"/>
      <c r="OQP80" s="791"/>
      <c r="OQQ80" s="791"/>
      <c r="OQR80" s="740"/>
      <c r="OQS80" s="790"/>
      <c r="OQT80" s="791"/>
      <c r="OQU80" s="791"/>
      <c r="OQV80" s="791"/>
      <c r="OQW80" s="791"/>
      <c r="OQX80" s="791"/>
      <c r="OQY80" s="740"/>
      <c r="OQZ80" s="790"/>
      <c r="ORA80" s="791"/>
      <c r="ORB80" s="791"/>
      <c r="ORC80" s="791"/>
      <c r="ORD80" s="791"/>
      <c r="ORE80" s="791"/>
      <c r="ORF80" s="740"/>
      <c r="ORG80" s="790"/>
      <c r="ORH80" s="791"/>
      <c r="ORI80" s="791"/>
      <c r="ORJ80" s="791"/>
      <c r="ORK80" s="791"/>
      <c r="ORL80" s="791"/>
      <c r="ORM80" s="740"/>
      <c r="ORN80" s="790"/>
      <c r="ORO80" s="791"/>
      <c r="ORP80" s="791"/>
      <c r="ORQ80" s="791"/>
      <c r="ORR80" s="791"/>
      <c r="ORS80" s="791"/>
      <c r="ORT80" s="740"/>
      <c r="ORU80" s="790"/>
      <c r="ORV80" s="791"/>
      <c r="ORW80" s="791"/>
      <c r="ORX80" s="791"/>
      <c r="ORY80" s="791"/>
      <c r="ORZ80" s="791"/>
      <c r="OSA80" s="740"/>
      <c r="OSB80" s="790"/>
      <c r="OSC80" s="791"/>
      <c r="OSD80" s="791"/>
      <c r="OSE80" s="791"/>
      <c r="OSF80" s="791"/>
      <c r="OSG80" s="791"/>
      <c r="OSH80" s="740"/>
      <c r="OSI80" s="790"/>
      <c r="OSJ80" s="791"/>
      <c r="OSK80" s="791"/>
      <c r="OSL80" s="791"/>
      <c r="OSM80" s="791"/>
      <c r="OSN80" s="791"/>
      <c r="OSO80" s="740"/>
      <c r="OSP80" s="790"/>
      <c r="OSQ80" s="791"/>
      <c r="OSR80" s="791"/>
      <c r="OSS80" s="791"/>
      <c r="OST80" s="791"/>
      <c r="OSU80" s="791"/>
      <c r="OSV80" s="740"/>
      <c r="OSW80" s="790"/>
      <c r="OSX80" s="791"/>
      <c r="OSY80" s="791"/>
      <c r="OSZ80" s="791"/>
      <c r="OTA80" s="791"/>
      <c r="OTB80" s="791"/>
      <c r="OTC80" s="740"/>
      <c r="OTD80" s="790"/>
      <c r="OTE80" s="791"/>
      <c r="OTF80" s="791"/>
      <c r="OTG80" s="791"/>
      <c r="OTH80" s="791"/>
      <c r="OTI80" s="791"/>
      <c r="OTJ80" s="740"/>
      <c r="OTK80" s="790"/>
      <c r="OTL80" s="791"/>
      <c r="OTM80" s="791"/>
      <c r="OTN80" s="791"/>
      <c r="OTO80" s="791"/>
      <c r="OTP80" s="791"/>
      <c r="OTQ80" s="740"/>
      <c r="OTR80" s="790"/>
      <c r="OTS80" s="791"/>
      <c r="OTT80" s="791"/>
      <c r="OTU80" s="791"/>
      <c r="OTV80" s="791"/>
      <c r="OTW80" s="791"/>
      <c r="OTX80" s="740"/>
      <c r="OTY80" s="790"/>
      <c r="OTZ80" s="791"/>
      <c r="OUA80" s="791"/>
      <c r="OUB80" s="791"/>
      <c r="OUC80" s="791"/>
      <c r="OUD80" s="791"/>
      <c r="OUE80" s="740"/>
      <c r="OUF80" s="790"/>
      <c r="OUG80" s="791"/>
      <c r="OUH80" s="791"/>
      <c r="OUI80" s="791"/>
      <c r="OUJ80" s="791"/>
      <c r="OUK80" s="791"/>
      <c r="OUL80" s="740"/>
      <c r="OUM80" s="790"/>
      <c r="OUN80" s="791"/>
      <c r="OUO80" s="791"/>
      <c r="OUP80" s="791"/>
      <c r="OUQ80" s="791"/>
      <c r="OUR80" s="791"/>
      <c r="OUS80" s="740"/>
      <c r="OUT80" s="790"/>
      <c r="OUU80" s="791"/>
      <c r="OUV80" s="791"/>
      <c r="OUW80" s="791"/>
      <c r="OUX80" s="791"/>
      <c r="OUY80" s="791"/>
      <c r="OUZ80" s="740"/>
      <c r="OVA80" s="790"/>
      <c r="OVB80" s="791"/>
      <c r="OVC80" s="791"/>
      <c r="OVD80" s="791"/>
      <c r="OVE80" s="791"/>
      <c r="OVF80" s="791"/>
      <c r="OVG80" s="740"/>
      <c r="OVH80" s="790"/>
      <c r="OVI80" s="791"/>
      <c r="OVJ80" s="791"/>
      <c r="OVK80" s="791"/>
      <c r="OVL80" s="791"/>
      <c r="OVM80" s="791"/>
      <c r="OVN80" s="740"/>
      <c r="OVO80" s="790"/>
      <c r="OVP80" s="791"/>
      <c r="OVQ80" s="791"/>
      <c r="OVR80" s="791"/>
      <c r="OVS80" s="791"/>
      <c r="OVT80" s="791"/>
      <c r="OVU80" s="740"/>
      <c r="OVV80" s="790"/>
      <c r="OVW80" s="791"/>
      <c r="OVX80" s="791"/>
      <c r="OVY80" s="791"/>
      <c r="OVZ80" s="791"/>
      <c r="OWA80" s="791"/>
      <c r="OWB80" s="740"/>
      <c r="OWC80" s="790"/>
      <c r="OWD80" s="791"/>
      <c r="OWE80" s="791"/>
      <c r="OWF80" s="791"/>
      <c r="OWG80" s="791"/>
      <c r="OWH80" s="791"/>
      <c r="OWI80" s="740"/>
      <c r="OWJ80" s="790"/>
      <c r="OWK80" s="791"/>
      <c r="OWL80" s="791"/>
      <c r="OWM80" s="791"/>
      <c r="OWN80" s="791"/>
      <c r="OWO80" s="791"/>
      <c r="OWP80" s="740"/>
      <c r="OWQ80" s="790"/>
      <c r="OWR80" s="791"/>
      <c r="OWS80" s="791"/>
      <c r="OWT80" s="791"/>
      <c r="OWU80" s="791"/>
      <c r="OWV80" s="791"/>
      <c r="OWW80" s="740"/>
      <c r="OWX80" s="790"/>
      <c r="OWY80" s="791"/>
      <c r="OWZ80" s="791"/>
      <c r="OXA80" s="791"/>
      <c r="OXB80" s="791"/>
      <c r="OXC80" s="791"/>
      <c r="OXD80" s="740"/>
      <c r="OXE80" s="790"/>
      <c r="OXF80" s="791"/>
      <c r="OXG80" s="791"/>
      <c r="OXH80" s="791"/>
      <c r="OXI80" s="791"/>
      <c r="OXJ80" s="791"/>
      <c r="OXK80" s="740"/>
      <c r="OXL80" s="790"/>
      <c r="OXM80" s="791"/>
      <c r="OXN80" s="791"/>
      <c r="OXO80" s="791"/>
      <c r="OXP80" s="791"/>
      <c r="OXQ80" s="791"/>
      <c r="OXR80" s="740"/>
      <c r="OXS80" s="790"/>
      <c r="OXT80" s="791"/>
      <c r="OXU80" s="791"/>
      <c r="OXV80" s="791"/>
      <c r="OXW80" s="791"/>
      <c r="OXX80" s="791"/>
      <c r="OXY80" s="740"/>
      <c r="OXZ80" s="790"/>
      <c r="OYA80" s="791"/>
      <c r="OYB80" s="791"/>
      <c r="OYC80" s="791"/>
      <c r="OYD80" s="791"/>
      <c r="OYE80" s="791"/>
      <c r="OYF80" s="740"/>
      <c r="OYG80" s="790"/>
      <c r="OYH80" s="791"/>
      <c r="OYI80" s="791"/>
      <c r="OYJ80" s="791"/>
      <c r="OYK80" s="791"/>
      <c r="OYL80" s="791"/>
      <c r="OYM80" s="740"/>
      <c r="OYN80" s="790"/>
      <c r="OYO80" s="791"/>
      <c r="OYP80" s="791"/>
      <c r="OYQ80" s="791"/>
      <c r="OYR80" s="791"/>
      <c r="OYS80" s="791"/>
      <c r="OYT80" s="740"/>
      <c r="OYU80" s="790"/>
      <c r="OYV80" s="791"/>
      <c r="OYW80" s="791"/>
      <c r="OYX80" s="791"/>
      <c r="OYY80" s="791"/>
      <c r="OYZ80" s="791"/>
      <c r="OZA80" s="740"/>
      <c r="OZB80" s="790"/>
      <c r="OZC80" s="791"/>
      <c r="OZD80" s="791"/>
      <c r="OZE80" s="791"/>
      <c r="OZF80" s="791"/>
      <c r="OZG80" s="791"/>
      <c r="OZH80" s="740"/>
      <c r="OZI80" s="790"/>
      <c r="OZJ80" s="791"/>
      <c r="OZK80" s="791"/>
      <c r="OZL80" s="791"/>
      <c r="OZM80" s="791"/>
      <c r="OZN80" s="791"/>
      <c r="OZO80" s="740"/>
      <c r="OZP80" s="790"/>
      <c r="OZQ80" s="791"/>
      <c r="OZR80" s="791"/>
      <c r="OZS80" s="791"/>
      <c r="OZT80" s="791"/>
      <c r="OZU80" s="791"/>
      <c r="OZV80" s="740"/>
      <c r="OZW80" s="790"/>
      <c r="OZX80" s="791"/>
      <c r="OZY80" s="791"/>
      <c r="OZZ80" s="791"/>
      <c r="PAA80" s="791"/>
      <c r="PAB80" s="791"/>
      <c r="PAC80" s="740"/>
      <c r="PAD80" s="790"/>
      <c r="PAE80" s="791"/>
      <c r="PAF80" s="791"/>
      <c r="PAG80" s="791"/>
      <c r="PAH80" s="791"/>
      <c r="PAI80" s="791"/>
      <c r="PAJ80" s="740"/>
      <c r="PAK80" s="790"/>
      <c r="PAL80" s="791"/>
      <c r="PAM80" s="791"/>
      <c r="PAN80" s="791"/>
      <c r="PAO80" s="791"/>
      <c r="PAP80" s="791"/>
      <c r="PAQ80" s="740"/>
      <c r="PAR80" s="790"/>
      <c r="PAS80" s="791"/>
      <c r="PAT80" s="791"/>
      <c r="PAU80" s="791"/>
      <c r="PAV80" s="791"/>
      <c r="PAW80" s="791"/>
      <c r="PAX80" s="740"/>
      <c r="PAY80" s="790"/>
      <c r="PAZ80" s="791"/>
      <c r="PBA80" s="791"/>
      <c r="PBB80" s="791"/>
      <c r="PBC80" s="791"/>
      <c r="PBD80" s="791"/>
      <c r="PBE80" s="740"/>
      <c r="PBF80" s="790"/>
      <c r="PBG80" s="791"/>
      <c r="PBH80" s="791"/>
      <c r="PBI80" s="791"/>
      <c r="PBJ80" s="791"/>
      <c r="PBK80" s="791"/>
      <c r="PBL80" s="740"/>
      <c r="PBM80" s="790"/>
      <c r="PBN80" s="791"/>
      <c r="PBO80" s="791"/>
      <c r="PBP80" s="791"/>
      <c r="PBQ80" s="791"/>
      <c r="PBR80" s="791"/>
      <c r="PBS80" s="740"/>
      <c r="PBT80" s="790"/>
      <c r="PBU80" s="791"/>
      <c r="PBV80" s="791"/>
      <c r="PBW80" s="791"/>
      <c r="PBX80" s="791"/>
      <c r="PBY80" s="791"/>
      <c r="PBZ80" s="740"/>
      <c r="PCA80" s="790"/>
      <c r="PCB80" s="791"/>
      <c r="PCC80" s="791"/>
      <c r="PCD80" s="791"/>
      <c r="PCE80" s="791"/>
      <c r="PCF80" s="791"/>
      <c r="PCG80" s="740"/>
      <c r="PCH80" s="790"/>
      <c r="PCI80" s="791"/>
      <c r="PCJ80" s="791"/>
      <c r="PCK80" s="791"/>
      <c r="PCL80" s="791"/>
      <c r="PCM80" s="791"/>
      <c r="PCN80" s="740"/>
      <c r="PCO80" s="790"/>
      <c r="PCP80" s="791"/>
      <c r="PCQ80" s="791"/>
      <c r="PCR80" s="791"/>
      <c r="PCS80" s="791"/>
      <c r="PCT80" s="791"/>
      <c r="PCU80" s="740"/>
      <c r="PCV80" s="790"/>
      <c r="PCW80" s="791"/>
      <c r="PCX80" s="791"/>
      <c r="PCY80" s="791"/>
      <c r="PCZ80" s="791"/>
      <c r="PDA80" s="791"/>
      <c r="PDB80" s="740"/>
      <c r="PDC80" s="790"/>
      <c r="PDD80" s="791"/>
      <c r="PDE80" s="791"/>
      <c r="PDF80" s="791"/>
      <c r="PDG80" s="791"/>
      <c r="PDH80" s="791"/>
      <c r="PDI80" s="740"/>
      <c r="PDJ80" s="790"/>
      <c r="PDK80" s="791"/>
      <c r="PDL80" s="791"/>
      <c r="PDM80" s="791"/>
      <c r="PDN80" s="791"/>
      <c r="PDO80" s="791"/>
      <c r="PDP80" s="740"/>
      <c r="PDQ80" s="790"/>
      <c r="PDR80" s="791"/>
      <c r="PDS80" s="791"/>
      <c r="PDT80" s="791"/>
      <c r="PDU80" s="791"/>
      <c r="PDV80" s="791"/>
      <c r="PDW80" s="740"/>
      <c r="PDX80" s="790"/>
      <c r="PDY80" s="791"/>
      <c r="PDZ80" s="791"/>
      <c r="PEA80" s="791"/>
      <c r="PEB80" s="791"/>
      <c r="PEC80" s="791"/>
      <c r="PED80" s="740"/>
      <c r="PEE80" s="790"/>
      <c r="PEF80" s="791"/>
      <c r="PEG80" s="791"/>
      <c r="PEH80" s="791"/>
      <c r="PEI80" s="791"/>
      <c r="PEJ80" s="791"/>
      <c r="PEK80" s="740"/>
      <c r="PEL80" s="790"/>
      <c r="PEM80" s="791"/>
      <c r="PEN80" s="791"/>
      <c r="PEO80" s="791"/>
      <c r="PEP80" s="791"/>
      <c r="PEQ80" s="791"/>
      <c r="PER80" s="740"/>
      <c r="PES80" s="790"/>
      <c r="PET80" s="791"/>
      <c r="PEU80" s="791"/>
      <c r="PEV80" s="791"/>
      <c r="PEW80" s="791"/>
      <c r="PEX80" s="791"/>
      <c r="PEY80" s="740"/>
      <c r="PEZ80" s="790"/>
      <c r="PFA80" s="791"/>
      <c r="PFB80" s="791"/>
      <c r="PFC80" s="791"/>
      <c r="PFD80" s="791"/>
      <c r="PFE80" s="791"/>
      <c r="PFF80" s="740"/>
      <c r="PFG80" s="790"/>
      <c r="PFH80" s="791"/>
      <c r="PFI80" s="791"/>
      <c r="PFJ80" s="791"/>
      <c r="PFK80" s="791"/>
      <c r="PFL80" s="791"/>
      <c r="PFM80" s="740"/>
      <c r="PFN80" s="790"/>
      <c r="PFO80" s="791"/>
      <c r="PFP80" s="791"/>
      <c r="PFQ80" s="791"/>
      <c r="PFR80" s="791"/>
      <c r="PFS80" s="791"/>
      <c r="PFT80" s="740"/>
      <c r="PFU80" s="790"/>
      <c r="PFV80" s="791"/>
      <c r="PFW80" s="791"/>
      <c r="PFX80" s="791"/>
      <c r="PFY80" s="791"/>
      <c r="PFZ80" s="791"/>
      <c r="PGA80" s="740"/>
      <c r="PGB80" s="790"/>
      <c r="PGC80" s="791"/>
      <c r="PGD80" s="791"/>
      <c r="PGE80" s="791"/>
      <c r="PGF80" s="791"/>
      <c r="PGG80" s="791"/>
      <c r="PGH80" s="740"/>
      <c r="PGI80" s="790"/>
      <c r="PGJ80" s="791"/>
      <c r="PGK80" s="791"/>
      <c r="PGL80" s="791"/>
      <c r="PGM80" s="791"/>
      <c r="PGN80" s="791"/>
      <c r="PGO80" s="740"/>
      <c r="PGP80" s="790"/>
      <c r="PGQ80" s="791"/>
      <c r="PGR80" s="791"/>
      <c r="PGS80" s="791"/>
      <c r="PGT80" s="791"/>
      <c r="PGU80" s="791"/>
      <c r="PGV80" s="740"/>
      <c r="PGW80" s="790"/>
      <c r="PGX80" s="791"/>
      <c r="PGY80" s="791"/>
      <c r="PGZ80" s="791"/>
      <c r="PHA80" s="791"/>
      <c r="PHB80" s="791"/>
      <c r="PHC80" s="740"/>
      <c r="PHD80" s="790"/>
      <c r="PHE80" s="791"/>
      <c r="PHF80" s="791"/>
      <c r="PHG80" s="791"/>
      <c r="PHH80" s="791"/>
      <c r="PHI80" s="791"/>
      <c r="PHJ80" s="740"/>
      <c r="PHK80" s="790"/>
      <c r="PHL80" s="791"/>
      <c r="PHM80" s="791"/>
      <c r="PHN80" s="791"/>
      <c r="PHO80" s="791"/>
      <c r="PHP80" s="791"/>
      <c r="PHQ80" s="740"/>
      <c r="PHR80" s="790"/>
      <c r="PHS80" s="791"/>
      <c r="PHT80" s="791"/>
      <c r="PHU80" s="791"/>
      <c r="PHV80" s="791"/>
      <c r="PHW80" s="791"/>
      <c r="PHX80" s="740"/>
      <c r="PHY80" s="790"/>
      <c r="PHZ80" s="791"/>
      <c r="PIA80" s="791"/>
      <c r="PIB80" s="791"/>
      <c r="PIC80" s="791"/>
      <c r="PID80" s="791"/>
      <c r="PIE80" s="740"/>
      <c r="PIF80" s="790"/>
      <c r="PIG80" s="791"/>
      <c r="PIH80" s="791"/>
      <c r="PII80" s="791"/>
      <c r="PIJ80" s="791"/>
      <c r="PIK80" s="791"/>
      <c r="PIL80" s="740"/>
      <c r="PIM80" s="790"/>
      <c r="PIN80" s="791"/>
      <c r="PIO80" s="791"/>
      <c r="PIP80" s="791"/>
      <c r="PIQ80" s="791"/>
      <c r="PIR80" s="791"/>
      <c r="PIS80" s="740"/>
      <c r="PIT80" s="790"/>
      <c r="PIU80" s="791"/>
      <c r="PIV80" s="791"/>
      <c r="PIW80" s="791"/>
      <c r="PIX80" s="791"/>
      <c r="PIY80" s="791"/>
      <c r="PIZ80" s="740"/>
      <c r="PJA80" s="790"/>
      <c r="PJB80" s="791"/>
      <c r="PJC80" s="791"/>
      <c r="PJD80" s="791"/>
      <c r="PJE80" s="791"/>
      <c r="PJF80" s="791"/>
      <c r="PJG80" s="740"/>
      <c r="PJH80" s="790"/>
      <c r="PJI80" s="791"/>
      <c r="PJJ80" s="791"/>
      <c r="PJK80" s="791"/>
      <c r="PJL80" s="791"/>
      <c r="PJM80" s="791"/>
      <c r="PJN80" s="740"/>
      <c r="PJO80" s="790"/>
      <c r="PJP80" s="791"/>
      <c r="PJQ80" s="791"/>
      <c r="PJR80" s="791"/>
      <c r="PJS80" s="791"/>
      <c r="PJT80" s="791"/>
      <c r="PJU80" s="740"/>
      <c r="PJV80" s="790"/>
      <c r="PJW80" s="791"/>
      <c r="PJX80" s="791"/>
      <c r="PJY80" s="791"/>
      <c r="PJZ80" s="791"/>
      <c r="PKA80" s="791"/>
      <c r="PKB80" s="740"/>
      <c r="PKC80" s="790"/>
      <c r="PKD80" s="791"/>
      <c r="PKE80" s="791"/>
      <c r="PKF80" s="791"/>
      <c r="PKG80" s="791"/>
      <c r="PKH80" s="791"/>
      <c r="PKI80" s="740"/>
      <c r="PKJ80" s="790"/>
      <c r="PKK80" s="791"/>
      <c r="PKL80" s="791"/>
      <c r="PKM80" s="791"/>
      <c r="PKN80" s="791"/>
      <c r="PKO80" s="791"/>
      <c r="PKP80" s="740"/>
      <c r="PKQ80" s="790"/>
      <c r="PKR80" s="791"/>
      <c r="PKS80" s="791"/>
      <c r="PKT80" s="791"/>
      <c r="PKU80" s="791"/>
      <c r="PKV80" s="791"/>
      <c r="PKW80" s="740"/>
      <c r="PKX80" s="790"/>
      <c r="PKY80" s="791"/>
      <c r="PKZ80" s="791"/>
      <c r="PLA80" s="791"/>
      <c r="PLB80" s="791"/>
      <c r="PLC80" s="791"/>
      <c r="PLD80" s="740"/>
      <c r="PLE80" s="790"/>
      <c r="PLF80" s="791"/>
      <c r="PLG80" s="791"/>
      <c r="PLH80" s="791"/>
      <c r="PLI80" s="791"/>
      <c r="PLJ80" s="791"/>
      <c r="PLK80" s="740"/>
      <c r="PLL80" s="790"/>
      <c r="PLM80" s="791"/>
      <c r="PLN80" s="791"/>
      <c r="PLO80" s="791"/>
      <c r="PLP80" s="791"/>
      <c r="PLQ80" s="791"/>
      <c r="PLR80" s="740"/>
      <c r="PLS80" s="790"/>
      <c r="PLT80" s="791"/>
      <c r="PLU80" s="791"/>
      <c r="PLV80" s="791"/>
      <c r="PLW80" s="791"/>
      <c r="PLX80" s="791"/>
      <c r="PLY80" s="740"/>
      <c r="PLZ80" s="790"/>
      <c r="PMA80" s="791"/>
      <c r="PMB80" s="791"/>
      <c r="PMC80" s="791"/>
      <c r="PMD80" s="791"/>
      <c r="PME80" s="791"/>
      <c r="PMF80" s="740"/>
      <c r="PMG80" s="790"/>
      <c r="PMH80" s="791"/>
      <c r="PMI80" s="791"/>
      <c r="PMJ80" s="791"/>
      <c r="PMK80" s="791"/>
      <c r="PML80" s="791"/>
      <c r="PMM80" s="740"/>
      <c r="PMN80" s="790"/>
      <c r="PMO80" s="791"/>
      <c r="PMP80" s="791"/>
      <c r="PMQ80" s="791"/>
      <c r="PMR80" s="791"/>
      <c r="PMS80" s="791"/>
      <c r="PMT80" s="740"/>
      <c r="PMU80" s="790"/>
      <c r="PMV80" s="791"/>
      <c r="PMW80" s="791"/>
      <c r="PMX80" s="791"/>
      <c r="PMY80" s="791"/>
      <c r="PMZ80" s="791"/>
      <c r="PNA80" s="740"/>
      <c r="PNB80" s="790"/>
      <c r="PNC80" s="791"/>
      <c r="PND80" s="791"/>
      <c r="PNE80" s="791"/>
      <c r="PNF80" s="791"/>
      <c r="PNG80" s="791"/>
      <c r="PNH80" s="740"/>
      <c r="PNI80" s="790"/>
      <c r="PNJ80" s="791"/>
      <c r="PNK80" s="791"/>
      <c r="PNL80" s="791"/>
      <c r="PNM80" s="791"/>
      <c r="PNN80" s="791"/>
      <c r="PNO80" s="740"/>
      <c r="PNP80" s="790"/>
      <c r="PNQ80" s="791"/>
      <c r="PNR80" s="791"/>
      <c r="PNS80" s="791"/>
      <c r="PNT80" s="791"/>
      <c r="PNU80" s="791"/>
      <c r="PNV80" s="740"/>
      <c r="PNW80" s="790"/>
      <c r="PNX80" s="791"/>
      <c r="PNY80" s="791"/>
      <c r="PNZ80" s="791"/>
      <c r="POA80" s="791"/>
      <c r="POB80" s="791"/>
      <c r="POC80" s="740"/>
      <c r="POD80" s="790"/>
      <c r="POE80" s="791"/>
      <c r="POF80" s="791"/>
      <c r="POG80" s="791"/>
      <c r="POH80" s="791"/>
      <c r="POI80" s="791"/>
      <c r="POJ80" s="740"/>
      <c r="POK80" s="790"/>
      <c r="POL80" s="791"/>
      <c r="POM80" s="791"/>
      <c r="PON80" s="791"/>
      <c r="POO80" s="791"/>
      <c r="POP80" s="791"/>
      <c r="POQ80" s="740"/>
      <c r="POR80" s="790"/>
      <c r="POS80" s="791"/>
      <c r="POT80" s="791"/>
      <c r="POU80" s="791"/>
      <c r="POV80" s="791"/>
      <c r="POW80" s="791"/>
      <c r="POX80" s="740"/>
      <c r="POY80" s="790"/>
      <c r="POZ80" s="791"/>
      <c r="PPA80" s="791"/>
      <c r="PPB80" s="791"/>
      <c r="PPC80" s="791"/>
      <c r="PPD80" s="791"/>
      <c r="PPE80" s="740"/>
      <c r="PPF80" s="790"/>
      <c r="PPG80" s="791"/>
      <c r="PPH80" s="791"/>
      <c r="PPI80" s="791"/>
      <c r="PPJ80" s="791"/>
      <c r="PPK80" s="791"/>
      <c r="PPL80" s="740"/>
      <c r="PPM80" s="790"/>
      <c r="PPN80" s="791"/>
      <c r="PPO80" s="791"/>
      <c r="PPP80" s="791"/>
      <c r="PPQ80" s="791"/>
      <c r="PPR80" s="791"/>
      <c r="PPS80" s="740"/>
      <c r="PPT80" s="790"/>
      <c r="PPU80" s="791"/>
      <c r="PPV80" s="791"/>
      <c r="PPW80" s="791"/>
      <c r="PPX80" s="791"/>
      <c r="PPY80" s="791"/>
      <c r="PPZ80" s="740"/>
      <c r="PQA80" s="790"/>
      <c r="PQB80" s="791"/>
      <c r="PQC80" s="791"/>
      <c r="PQD80" s="791"/>
      <c r="PQE80" s="791"/>
      <c r="PQF80" s="791"/>
      <c r="PQG80" s="740"/>
      <c r="PQH80" s="790"/>
      <c r="PQI80" s="791"/>
      <c r="PQJ80" s="791"/>
      <c r="PQK80" s="791"/>
      <c r="PQL80" s="791"/>
      <c r="PQM80" s="791"/>
      <c r="PQN80" s="740"/>
      <c r="PQO80" s="790"/>
      <c r="PQP80" s="791"/>
      <c r="PQQ80" s="791"/>
      <c r="PQR80" s="791"/>
      <c r="PQS80" s="791"/>
      <c r="PQT80" s="791"/>
      <c r="PQU80" s="740"/>
      <c r="PQV80" s="790"/>
      <c r="PQW80" s="791"/>
      <c r="PQX80" s="791"/>
      <c r="PQY80" s="791"/>
      <c r="PQZ80" s="791"/>
      <c r="PRA80" s="791"/>
      <c r="PRB80" s="740"/>
      <c r="PRC80" s="790"/>
      <c r="PRD80" s="791"/>
      <c r="PRE80" s="791"/>
      <c r="PRF80" s="791"/>
      <c r="PRG80" s="791"/>
      <c r="PRH80" s="791"/>
      <c r="PRI80" s="740"/>
      <c r="PRJ80" s="790"/>
      <c r="PRK80" s="791"/>
      <c r="PRL80" s="791"/>
      <c r="PRM80" s="791"/>
      <c r="PRN80" s="791"/>
      <c r="PRO80" s="791"/>
      <c r="PRP80" s="740"/>
      <c r="PRQ80" s="790"/>
      <c r="PRR80" s="791"/>
      <c r="PRS80" s="791"/>
      <c r="PRT80" s="791"/>
      <c r="PRU80" s="791"/>
      <c r="PRV80" s="791"/>
      <c r="PRW80" s="740"/>
      <c r="PRX80" s="790"/>
      <c r="PRY80" s="791"/>
      <c r="PRZ80" s="791"/>
      <c r="PSA80" s="791"/>
      <c r="PSB80" s="791"/>
      <c r="PSC80" s="791"/>
      <c r="PSD80" s="740"/>
      <c r="PSE80" s="790"/>
      <c r="PSF80" s="791"/>
      <c r="PSG80" s="791"/>
      <c r="PSH80" s="791"/>
      <c r="PSI80" s="791"/>
      <c r="PSJ80" s="791"/>
      <c r="PSK80" s="740"/>
      <c r="PSL80" s="790"/>
      <c r="PSM80" s="791"/>
      <c r="PSN80" s="791"/>
      <c r="PSO80" s="791"/>
      <c r="PSP80" s="791"/>
      <c r="PSQ80" s="791"/>
      <c r="PSR80" s="740"/>
      <c r="PSS80" s="790"/>
      <c r="PST80" s="791"/>
      <c r="PSU80" s="791"/>
      <c r="PSV80" s="791"/>
      <c r="PSW80" s="791"/>
      <c r="PSX80" s="791"/>
      <c r="PSY80" s="740"/>
      <c r="PSZ80" s="790"/>
      <c r="PTA80" s="791"/>
      <c r="PTB80" s="791"/>
      <c r="PTC80" s="791"/>
      <c r="PTD80" s="791"/>
      <c r="PTE80" s="791"/>
      <c r="PTF80" s="740"/>
      <c r="PTG80" s="790"/>
      <c r="PTH80" s="791"/>
      <c r="PTI80" s="791"/>
      <c r="PTJ80" s="791"/>
      <c r="PTK80" s="791"/>
      <c r="PTL80" s="791"/>
      <c r="PTM80" s="740"/>
      <c r="PTN80" s="790"/>
      <c r="PTO80" s="791"/>
      <c r="PTP80" s="791"/>
      <c r="PTQ80" s="791"/>
      <c r="PTR80" s="791"/>
      <c r="PTS80" s="791"/>
      <c r="PTT80" s="740"/>
      <c r="PTU80" s="790"/>
      <c r="PTV80" s="791"/>
      <c r="PTW80" s="791"/>
      <c r="PTX80" s="791"/>
      <c r="PTY80" s="791"/>
      <c r="PTZ80" s="791"/>
      <c r="PUA80" s="740"/>
      <c r="PUB80" s="790"/>
      <c r="PUC80" s="791"/>
      <c r="PUD80" s="791"/>
      <c r="PUE80" s="791"/>
      <c r="PUF80" s="791"/>
      <c r="PUG80" s="791"/>
      <c r="PUH80" s="740"/>
      <c r="PUI80" s="790"/>
      <c r="PUJ80" s="791"/>
      <c r="PUK80" s="791"/>
      <c r="PUL80" s="791"/>
      <c r="PUM80" s="791"/>
      <c r="PUN80" s="791"/>
      <c r="PUO80" s="740"/>
      <c r="PUP80" s="790"/>
      <c r="PUQ80" s="791"/>
      <c r="PUR80" s="791"/>
      <c r="PUS80" s="791"/>
      <c r="PUT80" s="791"/>
      <c r="PUU80" s="791"/>
      <c r="PUV80" s="740"/>
      <c r="PUW80" s="790"/>
      <c r="PUX80" s="791"/>
      <c r="PUY80" s="791"/>
      <c r="PUZ80" s="791"/>
      <c r="PVA80" s="791"/>
      <c r="PVB80" s="791"/>
      <c r="PVC80" s="740"/>
      <c r="PVD80" s="790"/>
      <c r="PVE80" s="791"/>
      <c r="PVF80" s="791"/>
      <c r="PVG80" s="791"/>
      <c r="PVH80" s="791"/>
      <c r="PVI80" s="791"/>
      <c r="PVJ80" s="740"/>
      <c r="PVK80" s="790"/>
      <c r="PVL80" s="791"/>
      <c r="PVM80" s="791"/>
      <c r="PVN80" s="791"/>
      <c r="PVO80" s="791"/>
      <c r="PVP80" s="791"/>
      <c r="PVQ80" s="740"/>
      <c r="PVR80" s="790"/>
      <c r="PVS80" s="791"/>
      <c r="PVT80" s="791"/>
      <c r="PVU80" s="791"/>
      <c r="PVV80" s="791"/>
      <c r="PVW80" s="791"/>
      <c r="PVX80" s="740"/>
      <c r="PVY80" s="790"/>
      <c r="PVZ80" s="791"/>
      <c r="PWA80" s="791"/>
      <c r="PWB80" s="791"/>
      <c r="PWC80" s="791"/>
      <c r="PWD80" s="791"/>
      <c r="PWE80" s="740"/>
      <c r="PWF80" s="790"/>
      <c r="PWG80" s="791"/>
      <c r="PWH80" s="791"/>
      <c r="PWI80" s="791"/>
      <c r="PWJ80" s="791"/>
      <c r="PWK80" s="791"/>
      <c r="PWL80" s="740"/>
      <c r="PWM80" s="790"/>
      <c r="PWN80" s="791"/>
      <c r="PWO80" s="791"/>
      <c r="PWP80" s="791"/>
      <c r="PWQ80" s="791"/>
      <c r="PWR80" s="791"/>
      <c r="PWS80" s="740"/>
      <c r="PWT80" s="790"/>
      <c r="PWU80" s="791"/>
      <c r="PWV80" s="791"/>
      <c r="PWW80" s="791"/>
      <c r="PWX80" s="791"/>
      <c r="PWY80" s="791"/>
      <c r="PWZ80" s="740"/>
      <c r="PXA80" s="790"/>
      <c r="PXB80" s="791"/>
      <c r="PXC80" s="791"/>
      <c r="PXD80" s="791"/>
      <c r="PXE80" s="791"/>
      <c r="PXF80" s="791"/>
      <c r="PXG80" s="740"/>
      <c r="PXH80" s="790"/>
      <c r="PXI80" s="791"/>
      <c r="PXJ80" s="791"/>
      <c r="PXK80" s="791"/>
      <c r="PXL80" s="791"/>
      <c r="PXM80" s="791"/>
      <c r="PXN80" s="740"/>
      <c r="PXO80" s="790"/>
      <c r="PXP80" s="791"/>
      <c r="PXQ80" s="791"/>
      <c r="PXR80" s="791"/>
      <c r="PXS80" s="791"/>
      <c r="PXT80" s="791"/>
      <c r="PXU80" s="740"/>
      <c r="PXV80" s="790"/>
      <c r="PXW80" s="791"/>
      <c r="PXX80" s="791"/>
      <c r="PXY80" s="791"/>
      <c r="PXZ80" s="791"/>
      <c r="PYA80" s="791"/>
      <c r="PYB80" s="740"/>
      <c r="PYC80" s="790"/>
      <c r="PYD80" s="791"/>
      <c r="PYE80" s="791"/>
      <c r="PYF80" s="791"/>
      <c r="PYG80" s="791"/>
      <c r="PYH80" s="791"/>
      <c r="PYI80" s="740"/>
      <c r="PYJ80" s="790"/>
      <c r="PYK80" s="791"/>
      <c r="PYL80" s="791"/>
      <c r="PYM80" s="791"/>
      <c r="PYN80" s="791"/>
      <c r="PYO80" s="791"/>
      <c r="PYP80" s="740"/>
      <c r="PYQ80" s="790"/>
      <c r="PYR80" s="791"/>
      <c r="PYS80" s="791"/>
      <c r="PYT80" s="791"/>
      <c r="PYU80" s="791"/>
      <c r="PYV80" s="791"/>
      <c r="PYW80" s="740"/>
      <c r="PYX80" s="790"/>
      <c r="PYY80" s="791"/>
      <c r="PYZ80" s="791"/>
      <c r="PZA80" s="791"/>
      <c r="PZB80" s="791"/>
      <c r="PZC80" s="791"/>
      <c r="PZD80" s="740"/>
      <c r="PZE80" s="790"/>
      <c r="PZF80" s="791"/>
      <c r="PZG80" s="791"/>
      <c r="PZH80" s="791"/>
      <c r="PZI80" s="791"/>
      <c r="PZJ80" s="791"/>
      <c r="PZK80" s="740"/>
      <c r="PZL80" s="790"/>
      <c r="PZM80" s="791"/>
      <c r="PZN80" s="791"/>
      <c r="PZO80" s="791"/>
      <c r="PZP80" s="791"/>
      <c r="PZQ80" s="791"/>
      <c r="PZR80" s="740"/>
      <c r="PZS80" s="790"/>
      <c r="PZT80" s="791"/>
      <c r="PZU80" s="791"/>
      <c r="PZV80" s="791"/>
      <c r="PZW80" s="791"/>
      <c r="PZX80" s="791"/>
      <c r="PZY80" s="740"/>
      <c r="PZZ80" s="790"/>
      <c r="QAA80" s="791"/>
      <c r="QAB80" s="791"/>
      <c r="QAC80" s="791"/>
      <c r="QAD80" s="791"/>
      <c r="QAE80" s="791"/>
      <c r="QAF80" s="740"/>
      <c r="QAG80" s="790"/>
      <c r="QAH80" s="791"/>
      <c r="QAI80" s="791"/>
      <c r="QAJ80" s="791"/>
      <c r="QAK80" s="791"/>
      <c r="QAL80" s="791"/>
      <c r="QAM80" s="740"/>
      <c r="QAN80" s="790"/>
      <c r="QAO80" s="791"/>
      <c r="QAP80" s="791"/>
      <c r="QAQ80" s="791"/>
      <c r="QAR80" s="791"/>
      <c r="QAS80" s="791"/>
      <c r="QAT80" s="740"/>
      <c r="QAU80" s="790"/>
      <c r="QAV80" s="791"/>
      <c r="QAW80" s="791"/>
      <c r="QAX80" s="791"/>
      <c r="QAY80" s="791"/>
      <c r="QAZ80" s="791"/>
      <c r="QBA80" s="740"/>
      <c r="QBB80" s="790"/>
      <c r="QBC80" s="791"/>
      <c r="QBD80" s="791"/>
      <c r="QBE80" s="791"/>
      <c r="QBF80" s="791"/>
      <c r="QBG80" s="791"/>
      <c r="QBH80" s="740"/>
      <c r="QBI80" s="790"/>
      <c r="QBJ80" s="791"/>
      <c r="QBK80" s="791"/>
      <c r="QBL80" s="791"/>
      <c r="QBM80" s="791"/>
      <c r="QBN80" s="791"/>
      <c r="QBO80" s="740"/>
      <c r="QBP80" s="790"/>
      <c r="QBQ80" s="791"/>
      <c r="QBR80" s="791"/>
      <c r="QBS80" s="791"/>
      <c r="QBT80" s="791"/>
      <c r="QBU80" s="791"/>
      <c r="QBV80" s="740"/>
      <c r="QBW80" s="790"/>
      <c r="QBX80" s="791"/>
      <c r="QBY80" s="791"/>
      <c r="QBZ80" s="791"/>
      <c r="QCA80" s="791"/>
      <c r="QCB80" s="791"/>
      <c r="QCC80" s="740"/>
      <c r="QCD80" s="790"/>
      <c r="QCE80" s="791"/>
      <c r="QCF80" s="791"/>
      <c r="QCG80" s="791"/>
      <c r="QCH80" s="791"/>
      <c r="QCI80" s="791"/>
      <c r="QCJ80" s="740"/>
      <c r="QCK80" s="790"/>
      <c r="QCL80" s="791"/>
      <c r="QCM80" s="791"/>
      <c r="QCN80" s="791"/>
      <c r="QCO80" s="791"/>
      <c r="QCP80" s="791"/>
      <c r="QCQ80" s="740"/>
      <c r="QCR80" s="790"/>
      <c r="QCS80" s="791"/>
      <c r="QCT80" s="791"/>
      <c r="QCU80" s="791"/>
      <c r="QCV80" s="791"/>
      <c r="QCW80" s="791"/>
      <c r="QCX80" s="740"/>
      <c r="QCY80" s="790"/>
      <c r="QCZ80" s="791"/>
      <c r="QDA80" s="791"/>
      <c r="QDB80" s="791"/>
      <c r="QDC80" s="791"/>
      <c r="QDD80" s="791"/>
      <c r="QDE80" s="740"/>
      <c r="QDF80" s="790"/>
      <c r="QDG80" s="791"/>
      <c r="QDH80" s="791"/>
      <c r="QDI80" s="791"/>
      <c r="QDJ80" s="791"/>
      <c r="QDK80" s="791"/>
      <c r="QDL80" s="740"/>
      <c r="QDM80" s="790"/>
      <c r="QDN80" s="791"/>
      <c r="QDO80" s="791"/>
      <c r="QDP80" s="791"/>
      <c r="QDQ80" s="791"/>
      <c r="QDR80" s="791"/>
      <c r="QDS80" s="740"/>
      <c r="QDT80" s="790"/>
      <c r="QDU80" s="791"/>
      <c r="QDV80" s="791"/>
      <c r="QDW80" s="791"/>
      <c r="QDX80" s="791"/>
      <c r="QDY80" s="791"/>
      <c r="QDZ80" s="740"/>
      <c r="QEA80" s="790"/>
      <c r="QEB80" s="791"/>
      <c r="QEC80" s="791"/>
      <c r="QED80" s="791"/>
      <c r="QEE80" s="791"/>
      <c r="QEF80" s="791"/>
      <c r="QEG80" s="740"/>
      <c r="QEH80" s="790"/>
      <c r="QEI80" s="791"/>
      <c r="QEJ80" s="791"/>
      <c r="QEK80" s="791"/>
      <c r="QEL80" s="791"/>
      <c r="QEM80" s="791"/>
      <c r="QEN80" s="740"/>
      <c r="QEO80" s="790"/>
      <c r="QEP80" s="791"/>
      <c r="QEQ80" s="791"/>
      <c r="QER80" s="791"/>
      <c r="QES80" s="791"/>
      <c r="QET80" s="791"/>
      <c r="QEU80" s="740"/>
      <c r="QEV80" s="790"/>
      <c r="QEW80" s="791"/>
      <c r="QEX80" s="791"/>
      <c r="QEY80" s="791"/>
      <c r="QEZ80" s="791"/>
      <c r="QFA80" s="791"/>
      <c r="QFB80" s="740"/>
      <c r="QFC80" s="790"/>
      <c r="QFD80" s="791"/>
      <c r="QFE80" s="791"/>
      <c r="QFF80" s="791"/>
      <c r="QFG80" s="791"/>
      <c r="QFH80" s="791"/>
      <c r="QFI80" s="740"/>
      <c r="QFJ80" s="790"/>
      <c r="QFK80" s="791"/>
      <c r="QFL80" s="791"/>
      <c r="QFM80" s="791"/>
      <c r="QFN80" s="791"/>
      <c r="QFO80" s="791"/>
      <c r="QFP80" s="740"/>
      <c r="QFQ80" s="790"/>
      <c r="QFR80" s="791"/>
      <c r="QFS80" s="791"/>
      <c r="QFT80" s="791"/>
      <c r="QFU80" s="791"/>
      <c r="QFV80" s="791"/>
      <c r="QFW80" s="740"/>
      <c r="QFX80" s="790"/>
      <c r="QFY80" s="791"/>
      <c r="QFZ80" s="791"/>
      <c r="QGA80" s="791"/>
      <c r="QGB80" s="791"/>
      <c r="QGC80" s="791"/>
      <c r="QGD80" s="740"/>
      <c r="QGE80" s="790"/>
      <c r="QGF80" s="791"/>
      <c r="QGG80" s="791"/>
      <c r="QGH80" s="791"/>
      <c r="QGI80" s="791"/>
      <c r="QGJ80" s="791"/>
      <c r="QGK80" s="740"/>
      <c r="QGL80" s="790"/>
      <c r="QGM80" s="791"/>
      <c r="QGN80" s="791"/>
      <c r="QGO80" s="791"/>
      <c r="QGP80" s="791"/>
      <c r="QGQ80" s="791"/>
      <c r="QGR80" s="740"/>
      <c r="QGS80" s="790"/>
      <c r="QGT80" s="791"/>
      <c r="QGU80" s="791"/>
      <c r="QGV80" s="791"/>
      <c r="QGW80" s="791"/>
      <c r="QGX80" s="791"/>
      <c r="QGY80" s="740"/>
      <c r="QGZ80" s="790"/>
      <c r="QHA80" s="791"/>
      <c r="QHB80" s="791"/>
      <c r="QHC80" s="791"/>
      <c r="QHD80" s="791"/>
      <c r="QHE80" s="791"/>
      <c r="QHF80" s="740"/>
      <c r="QHG80" s="790"/>
      <c r="QHH80" s="791"/>
      <c r="QHI80" s="791"/>
      <c r="QHJ80" s="791"/>
      <c r="QHK80" s="791"/>
      <c r="QHL80" s="791"/>
      <c r="QHM80" s="740"/>
      <c r="QHN80" s="790"/>
      <c r="QHO80" s="791"/>
      <c r="QHP80" s="791"/>
      <c r="QHQ80" s="791"/>
      <c r="QHR80" s="791"/>
      <c r="QHS80" s="791"/>
      <c r="QHT80" s="740"/>
      <c r="QHU80" s="790"/>
      <c r="QHV80" s="791"/>
      <c r="QHW80" s="791"/>
      <c r="QHX80" s="791"/>
      <c r="QHY80" s="791"/>
      <c r="QHZ80" s="791"/>
      <c r="QIA80" s="740"/>
      <c r="QIB80" s="790"/>
      <c r="QIC80" s="791"/>
      <c r="QID80" s="791"/>
      <c r="QIE80" s="791"/>
      <c r="QIF80" s="791"/>
      <c r="QIG80" s="791"/>
      <c r="QIH80" s="740"/>
      <c r="QII80" s="790"/>
      <c r="QIJ80" s="791"/>
      <c r="QIK80" s="791"/>
      <c r="QIL80" s="791"/>
      <c r="QIM80" s="791"/>
      <c r="QIN80" s="791"/>
      <c r="QIO80" s="740"/>
      <c r="QIP80" s="790"/>
      <c r="QIQ80" s="791"/>
      <c r="QIR80" s="791"/>
      <c r="QIS80" s="791"/>
      <c r="QIT80" s="791"/>
      <c r="QIU80" s="791"/>
      <c r="QIV80" s="740"/>
      <c r="QIW80" s="790"/>
      <c r="QIX80" s="791"/>
      <c r="QIY80" s="791"/>
      <c r="QIZ80" s="791"/>
      <c r="QJA80" s="791"/>
      <c r="QJB80" s="791"/>
      <c r="QJC80" s="740"/>
      <c r="QJD80" s="790"/>
      <c r="QJE80" s="791"/>
      <c r="QJF80" s="791"/>
      <c r="QJG80" s="791"/>
      <c r="QJH80" s="791"/>
      <c r="QJI80" s="791"/>
      <c r="QJJ80" s="740"/>
      <c r="QJK80" s="790"/>
      <c r="QJL80" s="791"/>
      <c r="QJM80" s="791"/>
      <c r="QJN80" s="791"/>
      <c r="QJO80" s="791"/>
      <c r="QJP80" s="791"/>
      <c r="QJQ80" s="740"/>
      <c r="QJR80" s="790"/>
      <c r="QJS80" s="791"/>
      <c r="QJT80" s="791"/>
      <c r="QJU80" s="791"/>
      <c r="QJV80" s="791"/>
      <c r="QJW80" s="791"/>
      <c r="QJX80" s="740"/>
      <c r="QJY80" s="790"/>
      <c r="QJZ80" s="791"/>
      <c r="QKA80" s="791"/>
      <c r="QKB80" s="791"/>
      <c r="QKC80" s="791"/>
      <c r="QKD80" s="791"/>
      <c r="QKE80" s="740"/>
      <c r="QKF80" s="790"/>
      <c r="QKG80" s="791"/>
      <c r="QKH80" s="791"/>
      <c r="QKI80" s="791"/>
      <c r="QKJ80" s="791"/>
      <c r="QKK80" s="791"/>
      <c r="QKL80" s="740"/>
      <c r="QKM80" s="790"/>
      <c r="QKN80" s="791"/>
      <c r="QKO80" s="791"/>
      <c r="QKP80" s="791"/>
      <c r="QKQ80" s="791"/>
      <c r="QKR80" s="791"/>
      <c r="QKS80" s="740"/>
      <c r="QKT80" s="790"/>
      <c r="QKU80" s="791"/>
      <c r="QKV80" s="791"/>
      <c r="QKW80" s="791"/>
      <c r="QKX80" s="791"/>
      <c r="QKY80" s="791"/>
      <c r="QKZ80" s="740"/>
      <c r="QLA80" s="790"/>
      <c r="QLB80" s="791"/>
      <c r="QLC80" s="791"/>
      <c r="QLD80" s="791"/>
      <c r="QLE80" s="791"/>
      <c r="QLF80" s="791"/>
      <c r="QLG80" s="740"/>
      <c r="QLH80" s="790"/>
      <c r="QLI80" s="791"/>
      <c r="QLJ80" s="791"/>
      <c r="QLK80" s="791"/>
      <c r="QLL80" s="791"/>
      <c r="QLM80" s="791"/>
      <c r="QLN80" s="740"/>
      <c r="QLO80" s="790"/>
      <c r="QLP80" s="791"/>
      <c r="QLQ80" s="791"/>
      <c r="QLR80" s="791"/>
      <c r="QLS80" s="791"/>
      <c r="QLT80" s="791"/>
      <c r="QLU80" s="740"/>
      <c r="QLV80" s="790"/>
      <c r="QLW80" s="791"/>
      <c r="QLX80" s="791"/>
      <c r="QLY80" s="791"/>
      <c r="QLZ80" s="791"/>
      <c r="QMA80" s="791"/>
      <c r="QMB80" s="740"/>
      <c r="QMC80" s="790"/>
      <c r="QMD80" s="791"/>
      <c r="QME80" s="791"/>
      <c r="QMF80" s="791"/>
      <c r="QMG80" s="791"/>
      <c r="QMH80" s="791"/>
      <c r="QMI80" s="740"/>
      <c r="QMJ80" s="790"/>
      <c r="QMK80" s="791"/>
      <c r="QML80" s="791"/>
      <c r="QMM80" s="791"/>
      <c r="QMN80" s="791"/>
      <c r="QMO80" s="791"/>
      <c r="QMP80" s="740"/>
      <c r="QMQ80" s="790"/>
      <c r="QMR80" s="791"/>
      <c r="QMS80" s="791"/>
      <c r="QMT80" s="791"/>
      <c r="QMU80" s="791"/>
      <c r="QMV80" s="791"/>
      <c r="QMW80" s="740"/>
      <c r="QMX80" s="790"/>
      <c r="QMY80" s="791"/>
      <c r="QMZ80" s="791"/>
      <c r="QNA80" s="791"/>
      <c r="QNB80" s="791"/>
      <c r="QNC80" s="791"/>
      <c r="QND80" s="740"/>
      <c r="QNE80" s="790"/>
      <c r="QNF80" s="791"/>
      <c r="QNG80" s="791"/>
      <c r="QNH80" s="791"/>
      <c r="QNI80" s="791"/>
      <c r="QNJ80" s="791"/>
      <c r="QNK80" s="740"/>
      <c r="QNL80" s="790"/>
      <c r="QNM80" s="791"/>
      <c r="QNN80" s="791"/>
      <c r="QNO80" s="791"/>
      <c r="QNP80" s="791"/>
      <c r="QNQ80" s="791"/>
      <c r="QNR80" s="740"/>
      <c r="QNS80" s="790"/>
      <c r="QNT80" s="791"/>
      <c r="QNU80" s="791"/>
      <c r="QNV80" s="791"/>
      <c r="QNW80" s="791"/>
      <c r="QNX80" s="791"/>
      <c r="QNY80" s="740"/>
      <c r="QNZ80" s="790"/>
      <c r="QOA80" s="791"/>
      <c r="QOB80" s="791"/>
      <c r="QOC80" s="791"/>
      <c r="QOD80" s="791"/>
      <c r="QOE80" s="791"/>
      <c r="QOF80" s="740"/>
      <c r="QOG80" s="790"/>
      <c r="QOH80" s="791"/>
      <c r="QOI80" s="791"/>
      <c r="QOJ80" s="791"/>
      <c r="QOK80" s="791"/>
      <c r="QOL80" s="791"/>
      <c r="QOM80" s="740"/>
      <c r="QON80" s="790"/>
      <c r="QOO80" s="791"/>
      <c r="QOP80" s="791"/>
      <c r="QOQ80" s="791"/>
      <c r="QOR80" s="791"/>
      <c r="QOS80" s="791"/>
      <c r="QOT80" s="740"/>
      <c r="QOU80" s="790"/>
      <c r="QOV80" s="791"/>
      <c r="QOW80" s="791"/>
      <c r="QOX80" s="791"/>
      <c r="QOY80" s="791"/>
      <c r="QOZ80" s="791"/>
      <c r="QPA80" s="740"/>
      <c r="QPB80" s="790"/>
      <c r="QPC80" s="791"/>
      <c r="QPD80" s="791"/>
      <c r="QPE80" s="791"/>
      <c r="QPF80" s="791"/>
      <c r="QPG80" s="791"/>
      <c r="QPH80" s="740"/>
      <c r="QPI80" s="790"/>
      <c r="QPJ80" s="791"/>
      <c r="QPK80" s="791"/>
      <c r="QPL80" s="791"/>
      <c r="QPM80" s="791"/>
      <c r="QPN80" s="791"/>
      <c r="QPO80" s="740"/>
      <c r="QPP80" s="790"/>
      <c r="QPQ80" s="791"/>
      <c r="QPR80" s="791"/>
      <c r="QPS80" s="791"/>
      <c r="QPT80" s="791"/>
      <c r="QPU80" s="791"/>
      <c r="QPV80" s="740"/>
      <c r="QPW80" s="790"/>
      <c r="QPX80" s="791"/>
      <c r="QPY80" s="791"/>
      <c r="QPZ80" s="791"/>
      <c r="QQA80" s="791"/>
      <c r="QQB80" s="791"/>
      <c r="QQC80" s="740"/>
      <c r="QQD80" s="790"/>
      <c r="QQE80" s="791"/>
      <c r="QQF80" s="791"/>
      <c r="QQG80" s="791"/>
      <c r="QQH80" s="791"/>
      <c r="QQI80" s="791"/>
      <c r="QQJ80" s="740"/>
      <c r="QQK80" s="790"/>
      <c r="QQL80" s="791"/>
      <c r="QQM80" s="791"/>
      <c r="QQN80" s="791"/>
      <c r="QQO80" s="791"/>
      <c r="QQP80" s="791"/>
      <c r="QQQ80" s="740"/>
      <c r="QQR80" s="790"/>
      <c r="QQS80" s="791"/>
      <c r="QQT80" s="791"/>
      <c r="QQU80" s="791"/>
      <c r="QQV80" s="791"/>
      <c r="QQW80" s="791"/>
      <c r="QQX80" s="740"/>
      <c r="QQY80" s="790"/>
      <c r="QQZ80" s="791"/>
      <c r="QRA80" s="791"/>
      <c r="QRB80" s="791"/>
      <c r="QRC80" s="791"/>
      <c r="QRD80" s="791"/>
      <c r="QRE80" s="740"/>
      <c r="QRF80" s="790"/>
      <c r="QRG80" s="791"/>
      <c r="QRH80" s="791"/>
      <c r="QRI80" s="791"/>
      <c r="QRJ80" s="791"/>
      <c r="QRK80" s="791"/>
      <c r="QRL80" s="740"/>
      <c r="QRM80" s="790"/>
      <c r="QRN80" s="791"/>
      <c r="QRO80" s="791"/>
      <c r="QRP80" s="791"/>
      <c r="QRQ80" s="791"/>
      <c r="QRR80" s="791"/>
      <c r="QRS80" s="740"/>
      <c r="QRT80" s="790"/>
      <c r="QRU80" s="791"/>
      <c r="QRV80" s="791"/>
      <c r="QRW80" s="791"/>
      <c r="QRX80" s="791"/>
      <c r="QRY80" s="791"/>
      <c r="QRZ80" s="740"/>
      <c r="QSA80" s="790"/>
      <c r="QSB80" s="791"/>
      <c r="QSC80" s="791"/>
      <c r="QSD80" s="791"/>
      <c r="QSE80" s="791"/>
      <c r="QSF80" s="791"/>
      <c r="QSG80" s="740"/>
      <c r="QSH80" s="790"/>
      <c r="QSI80" s="791"/>
      <c r="QSJ80" s="791"/>
      <c r="QSK80" s="791"/>
      <c r="QSL80" s="791"/>
      <c r="QSM80" s="791"/>
      <c r="QSN80" s="740"/>
      <c r="QSO80" s="790"/>
      <c r="QSP80" s="791"/>
      <c r="QSQ80" s="791"/>
      <c r="QSR80" s="791"/>
      <c r="QSS80" s="791"/>
      <c r="QST80" s="791"/>
      <c r="QSU80" s="740"/>
      <c r="QSV80" s="790"/>
      <c r="QSW80" s="791"/>
      <c r="QSX80" s="791"/>
      <c r="QSY80" s="791"/>
      <c r="QSZ80" s="791"/>
      <c r="QTA80" s="791"/>
      <c r="QTB80" s="740"/>
      <c r="QTC80" s="790"/>
      <c r="QTD80" s="791"/>
      <c r="QTE80" s="791"/>
      <c r="QTF80" s="791"/>
      <c r="QTG80" s="791"/>
      <c r="QTH80" s="791"/>
      <c r="QTI80" s="740"/>
      <c r="QTJ80" s="790"/>
      <c r="QTK80" s="791"/>
      <c r="QTL80" s="791"/>
      <c r="QTM80" s="791"/>
      <c r="QTN80" s="791"/>
      <c r="QTO80" s="791"/>
      <c r="QTP80" s="740"/>
      <c r="QTQ80" s="790"/>
      <c r="QTR80" s="791"/>
      <c r="QTS80" s="791"/>
      <c r="QTT80" s="791"/>
      <c r="QTU80" s="791"/>
      <c r="QTV80" s="791"/>
      <c r="QTW80" s="740"/>
      <c r="QTX80" s="790"/>
      <c r="QTY80" s="791"/>
      <c r="QTZ80" s="791"/>
      <c r="QUA80" s="791"/>
      <c r="QUB80" s="791"/>
      <c r="QUC80" s="791"/>
      <c r="QUD80" s="740"/>
      <c r="QUE80" s="790"/>
      <c r="QUF80" s="791"/>
      <c r="QUG80" s="791"/>
      <c r="QUH80" s="791"/>
      <c r="QUI80" s="791"/>
      <c r="QUJ80" s="791"/>
      <c r="QUK80" s="740"/>
      <c r="QUL80" s="790"/>
      <c r="QUM80" s="791"/>
      <c r="QUN80" s="791"/>
      <c r="QUO80" s="791"/>
      <c r="QUP80" s="791"/>
      <c r="QUQ80" s="791"/>
      <c r="QUR80" s="740"/>
      <c r="QUS80" s="790"/>
      <c r="QUT80" s="791"/>
      <c r="QUU80" s="791"/>
      <c r="QUV80" s="791"/>
      <c r="QUW80" s="791"/>
      <c r="QUX80" s="791"/>
      <c r="QUY80" s="740"/>
      <c r="QUZ80" s="790"/>
      <c r="QVA80" s="791"/>
      <c r="QVB80" s="791"/>
      <c r="QVC80" s="791"/>
      <c r="QVD80" s="791"/>
      <c r="QVE80" s="791"/>
      <c r="QVF80" s="740"/>
      <c r="QVG80" s="790"/>
      <c r="QVH80" s="791"/>
      <c r="QVI80" s="791"/>
      <c r="QVJ80" s="791"/>
      <c r="QVK80" s="791"/>
      <c r="QVL80" s="791"/>
      <c r="QVM80" s="740"/>
      <c r="QVN80" s="790"/>
      <c r="QVO80" s="791"/>
      <c r="QVP80" s="791"/>
      <c r="QVQ80" s="791"/>
      <c r="QVR80" s="791"/>
      <c r="QVS80" s="791"/>
      <c r="QVT80" s="740"/>
      <c r="QVU80" s="790"/>
      <c r="QVV80" s="791"/>
      <c r="QVW80" s="791"/>
      <c r="QVX80" s="791"/>
      <c r="QVY80" s="791"/>
      <c r="QVZ80" s="791"/>
      <c r="QWA80" s="740"/>
      <c r="QWB80" s="790"/>
      <c r="QWC80" s="791"/>
      <c r="QWD80" s="791"/>
      <c r="QWE80" s="791"/>
      <c r="QWF80" s="791"/>
      <c r="QWG80" s="791"/>
      <c r="QWH80" s="740"/>
      <c r="QWI80" s="790"/>
      <c r="QWJ80" s="791"/>
      <c r="QWK80" s="791"/>
      <c r="QWL80" s="791"/>
      <c r="QWM80" s="791"/>
      <c r="QWN80" s="791"/>
      <c r="QWO80" s="740"/>
      <c r="QWP80" s="790"/>
      <c r="QWQ80" s="791"/>
      <c r="QWR80" s="791"/>
      <c r="QWS80" s="791"/>
      <c r="QWT80" s="791"/>
      <c r="QWU80" s="791"/>
      <c r="QWV80" s="740"/>
      <c r="QWW80" s="790"/>
      <c r="QWX80" s="791"/>
      <c r="QWY80" s="791"/>
      <c r="QWZ80" s="791"/>
      <c r="QXA80" s="791"/>
      <c r="QXB80" s="791"/>
      <c r="QXC80" s="740"/>
      <c r="QXD80" s="790"/>
      <c r="QXE80" s="791"/>
      <c r="QXF80" s="791"/>
      <c r="QXG80" s="791"/>
      <c r="QXH80" s="791"/>
      <c r="QXI80" s="791"/>
      <c r="QXJ80" s="740"/>
      <c r="QXK80" s="790"/>
      <c r="QXL80" s="791"/>
      <c r="QXM80" s="791"/>
      <c r="QXN80" s="791"/>
      <c r="QXO80" s="791"/>
      <c r="QXP80" s="791"/>
      <c r="QXQ80" s="740"/>
      <c r="QXR80" s="790"/>
      <c r="QXS80" s="791"/>
      <c r="QXT80" s="791"/>
      <c r="QXU80" s="791"/>
      <c r="QXV80" s="791"/>
      <c r="QXW80" s="791"/>
      <c r="QXX80" s="740"/>
      <c r="QXY80" s="790"/>
      <c r="QXZ80" s="791"/>
      <c r="QYA80" s="791"/>
      <c r="QYB80" s="791"/>
      <c r="QYC80" s="791"/>
      <c r="QYD80" s="791"/>
      <c r="QYE80" s="740"/>
      <c r="QYF80" s="790"/>
      <c r="QYG80" s="791"/>
      <c r="QYH80" s="791"/>
      <c r="QYI80" s="791"/>
      <c r="QYJ80" s="791"/>
      <c r="QYK80" s="791"/>
      <c r="QYL80" s="740"/>
      <c r="QYM80" s="790"/>
      <c r="QYN80" s="791"/>
      <c r="QYO80" s="791"/>
      <c r="QYP80" s="791"/>
      <c r="QYQ80" s="791"/>
      <c r="QYR80" s="791"/>
      <c r="QYS80" s="740"/>
      <c r="QYT80" s="790"/>
      <c r="QYU80" s="791"/>
      <c r="QYV80" s="791"/>
      <c r="QYW80" s="791"/>
      <c r="QYX80" s="791"/>
      <c r="QYY80" s="791"/>
      <c r="QYZ80" s="740"/>
      <c r="QZA80" s="790"/>
      <c r="QZB80" s="791"/>
      <c r="QZC80" s="791"/>
      <c r="QZD80" s="791"/>
      <c r="QZE80" s="791"/>
      <c r="QZF80" s="791"/>
      <c r="QZG80" s="740"/>
      <c r="QZH80" s="790"/>
      <c r="QZI80" s="791"/>
      <c r="QZJ80" s="791"/>
      <c r="QZK80" s="791"/>
      <c r="QZL80" s="791"/>
      <c r="QZM80" s="791"/>
      <c r="QZN80" s="740"/>
      <c r="QZO80" s="790"/>
      <c r="QZP80" s="791"/>
      <c r="QZQ80" s="791"/>
      <c r="QZR80" s="791"/>
      <c r="QZS80" s="791"/>
      <c r="QZT80" s="791"/>
      <c r="QZU80" s="740"/>
      <c r="QZV80" s="790"/>
      <c r="QZW80" s="791"/>
      <c r="QZX80" s="791"/>
      <c r="QZY80" s="791"/>
      <c r="QZZ80" s="791"/>
      <c r="RAA80" s="791"/>
      <c r="RAB80" s="740"/>
      <c r="RAC80" s="790"/>
      <c r="RAD80" s="791"/>
      <c r="RAE80" s="791"/>
      <c r="RAF80" s="791"/>
      <c r="RAG80" s="791"/>
      <c r="RAH80" s="791"/>
      <c r="RAI80" s="740"/>
      <c r="RAJ80" s="790"/>
      <c r="RAK80" s="791"/>
      <c r="RAL80" s="791"/>
      <c r="RAM80" s="791"/>
      <c r="RAN80" s="791"/>
      <c r="RAO80" s="791"/>
      <c r="RAP80" s="740"/>
      <c r="RAQ80" s="790"/>
      <c r="RAR80" s="791"/>
      <c r="RAS80" s="791"/>
      <c r="RAT80" s="791"/>
      <c r="RAU80" s="791"/>
      <c r="RAV80" s="791"/>
      <c r="RAW80" s="740"/>
      <c r="RAX80" s="790"/>
      <c r="RAY80" s="791"/>
      <c r="RAZ80" s="791"/>
      <c r="RBA80" s="791"/>
      <c r="RBB80" s="791"/>
      <c r="RBC80" s="791"/>
      <c r="RBD80" s="740"/>
      <c r="RBE80" s="790"/>
      <c r="RBF80" s="791"/>
      <c r="RBG80" s="791"/>
      <c r="RBH80" s="791"/>
      <c r="RBI80" s="791"/>
      <c r="RBJ80" s="791"/>
      <c r="RBK80" s="740"/>
      <c r="RBL80" s="790"/>
      <c r="RBM80" s="791"/>
      <c r="RBN80" s="791"/>
      <c r="RBO80" s="791"/>
      <c r="RBP80" s="791"/>
      <c r="RBQ80" s="791"/>
      <c r="RBR80" s="740"/>
      <c r="RBS80" s="790"/>
      <c r="RBT80" s="791"/>
      <c r="RBU80" s="791"/>
      <c r="RBV80" s="791"/>
      <c r="RBW80" s="791"/>
      <c r="RBX80" s="791"/>
      <c r="RBY80" s="740"/>
      <c r="RBZ80" s="790"/>
      <c r="RCA80" s="791"/>
      <c r="RCB80" s="791"/>
      <c r="RCC80" s="791"/>
      <c r="RCD80" s="791"/>
      <c r="RCE80" s="791"/>
      <c r="RCF80" s="740"/>
      <c r="RCG80" s="790"/>
      <c r="RCH80" s="791"/>
      <c r="RCI80" s="791"/>
      <c r="RCJ80" s="791"/>
      <c r="RCK80" s="791"/>
      <c r="RCL80" s="791"/>
      <c r="RCM80" s="740"/>
      <c r="RCN80" s="790"/>
      <c r="RCO80" s="791"/>
      <c r="RCP80" s="791"/>
      <c r="RCQ80" s="791"/>
      <c r="RCR80" s="791"/>
      <c r="RCS80" s="791"/>
      <c r="RCT80" s="740"/>
      <c r="RCU80" s="790"/>
      <c r="RCV80" s="791"/>
      <c r="RCW80" s="791"/>
      <c r="RCX80" s="791"/>
      <c r="RCY80" s="791"/>
      <c r="RCZ80" s="791"/>
      <c r="RDA80" s="740"/>
      <c r="RDB80" s="790"/>
      <c r="RDC80" s="791"/>
      <c r="RDD80" s="791"/>
      <c r="RDE80" s="791"/>
      <c r="RDF80" s="791"/>
      <c r="RDG80" s="791"/>
      <c r="RDH80" s="740"/>
      <c r="RDI80" s="790"/>
      <c r="RDJ80" s="791"/>
      <c r="RDK80" s="791"/>
      <c r="RDL80" s="791"/>
      <c r="RDM80" s="791"/>
      <c r="RDN80" s="791"/>
      <c r="RDO80" s="740"/>
      <c r="RDP80" s="790"/>
      <c r="RDQ80" s="791"/>
      <c r="RDR80" s="791"/>
      <c r="RDS80" s="791"/>
      <c r="RDT80" s="791"/>
      <c r="RDU80" s="791"/>
      <c r="RDV80" s="740"/>
      <c r="RDW80" s="790"/>
      <c r="RDX80" s="791"/>
      <c r="RDY80" s="791"/>
      <c r="RDZ80" s="791"/>
      <c r="REA80" s="791"/>
      <c r="REB80" s="791"/>
      <c r="REC80" s="740"/>
      <c r="RED80" s="790"/>
      <c r="REE80" s="791"/>
      <c r="REF80" s="791"/>
      <c r="REG80" s="791"/>
      <c r="REH80" s="791"/>
      <c r="REI80" s="791"/>
      <c r="REJ80" s="740"/>
      <c r="REK80" s="790"/>
      <c r="REL80" s="791"/>
      <c r="REM80" s="791"/>
      <c r="REN80" s="791"/>
      <c r="REO80" s="791"/>
      <c r="REP80" s="791"/>
      <c r="REQ80" s="740"/>
      <c r="RER80" s="790"/>
      <c r="RES80" s="791"/>
      <c r="RET80" s="791"/>
      <c r="REU80" s="791"/>
      <c r="REV80" s="791"/>
      <c r="REW80" s="791"/>
      <c r="REX80" s="740"/>
      <c r="REY80" s="790"/>
      <c r="REZ80" s="791"/>
      <c r="RFA80" s="791"/>
      <c r="RFB80" s="791"/>
      <c r="RFC80" s="791"/>
      <c r="RFD80" s="791"/>
      <c r="RFE80" s="740"/>
      <c r="RFF80" s="790"/>
      <c r="RFG80" s="791"/>
      <c r="RFH80" s="791"/>
      <c r="RFI80" s="791"/>
      <c r="RFJ80" s="791"/>
      <c r="RFK80" s="791"/>
      <c r="RFL80" s="740"/>
      <c r="RFM80" s="790"/>
      <c r="RFN80" s="791"/>
      <c r="RFO80" s="791"/>
      <c r="RFP80" s="791"/>
      <c r="RFQ80" s="791"/>
      <c r="RFR80" s="791"/>
      <c r="RFS80" s="740"/>
      <c r="RFT80" s="790"/>
      <c r="RFU80" s="791"/>
      <c r="RFV80" s="791"/>
      <c r="RFW80" s="791"/>
      <c r="RFX80" s="791"/>
      <c r="RFY80" s="791"/>
      <c r="RFZ80" s="740"/>
      <c r="RGA80" s="790"/>
      <c r="RGB80" s="791"/>
      <c r="RGC80" s="791"/>
      <c r="RGD80" s="791"/>
      <c r="RGE80" s="791"/>
      <c r="RGF80" s="791"/>
      <c r="RGG80" s="740"/>
      <c r="RGH80" s="790"/>
      <c r="RGI80" s="791"/>
      <c r="RGJ80" s="791"/>
      <c r="RGK80" s="791"/>
      <c r="RGL80" s="791"/>
      <c r="RGM80" s="791"/>
      <c r="RGN80" s="740"/>
      <c r="RGO80" s="790"/>
      <c r="RGP80" s="791"/>
      <c r="RGQ80" s="791"/>
      <c r="RGR80" s="791"/>
      <c r="RGS80" s="791"/>
      <c r="RGT80" s="791"/>
      <c r="RGU80" s="740"/>
      <c r="RGV80" s="790"/>
      <c r="RGW80" s="791"/>
      <c r="RGX80" s="791"/>
      <c r="RGY80" s="791"/>
      <c r="RGZ80" s="791"/>
      <c r="RHA80" s="791"/>
      <c r="RHB80" s="740"/>
      <c r="RHC80" s="790"/>
      <c r="RHD80" s="791"/>
      <c r="RHE80" s="791"/>
      <c r="RHF80" s="791"/>
      <c r="RHG80" s="791"/>
      <c r="RHH80" s="791"/>
      <c r="RHI80" s="740"/>
      <c r="RHJ80" s="790"/>
      <c r="RHK80" s="791"/>
      <c r="RHL80" s="791"/>
      <c r="RHM80" s="791"/>
      <c r="RHN80" s="791"/>
      <c r="RHO80" s="791"/>
      <c r="RHP80" s="740"/>
      <c r="RHQ80" s="790"/>
      <c r="RHR80" s="791"/>
      <c r="RHS80" s="791"/>
      <c r="RHT80" s="791"/>
      <c r="RHU80" s="791"/>
      <c r="RHV80" s="791"/>
      <c r="RHW80" s="740"/>
      <c r="RHX80" s="790"/>
      <c r="RHY80" s="791"/>
      <c r="RHZ80" s="791"/>
      <c r="RIA80" s="791"/>
      <c r="RIB80" s="791"/>
      <c r="RIC80" s="791"/>
      <c r="RID80" s="740"/>
      <c r="RIE80" s="790"/>
      <c r="RIF80" s="791"/>
      <c r="RIG80" s="791"/>
      <c r="RIH80" s="791"/>
      <c r="RII80" s="791"/>
      <c r="RIJ80" s="791"/>
      <c r="RIK80" s="740"/>
      <c r="RIL80" s="790"/>
      <c r="RIM80" s="791"/>
      <c r="RIN80" s="791"/>
      <c r="RIO80" s="791"/>
      <c r="RIP80" s="791"/>
      <c r="RIQ80" s="791"/>
      <c r="RIR80" s="740"/>
      <c r="RIS80" s="790"/>
      <c r="RIT80" s="791"/>
      <c r="RIU80" s="791"/>
      <c r="RIV80" s="791"/>
      <c r="RIW80" s="791"/>
      <c r="RIX80" s="791"/>
      <c r="RIY80" s="740"/>
      <c r="RIZ80" s="790"/>
      <c r="RJA80" s="791"/>
      <c r="RJB80" s="791"/>
      <c r="RJC80" s="791"/>
      <c r="RJD80" s="791"/>
      <c r="RJE80" s="791"/>
      <c r="RJF80" s="740"/>
      <c r="RJG80" s="790"/>
      <c r="RJH80" s="791"/>
      <c r="RJI80" s="791"/>
      <c r="RJJ80" s="791"/>
      <c r="RJK80" s="791"/>
      <c r="RJL80" s="791"/>
      <c r="RJM80" s="740"/>
      <c r="RJN80" s="790"/>
      <c r="RJO80" s="791"/>
      <c r="RJP80" s="791"/>
      <c r="RJQ80" s="791"/>
      <c r="RJR80" s="791"/>
      <c r="RJS80" s="791"/>
      <c r="RJT80" s="740"/>
      <c r="RJU80" s="790"/>
      <c r="RJV80" s="791"/>
      <c r="RJW80" s="791"/>
      <c r="RJX80" s="791"/>
      <c r="RJY80" s="791"/>
      <c r="RJZ80" s="791"/>
      <c r="RKA80" s="740"/>
      <c r="RKB80" s="790"/>
      <c r="RKC80" s="791"/>
      <c r="RKD80" s="791"/>
      <c r="RKE80" s="791"/>
      <c r="RKF80" s="791"/>
      <c r="RKG80" s="791"/>
      <c r="RKH80" s="740"/>
      <c r="RKI80" s="790"/>
      <c r="RKJ80" s="791"/>
      <c r="RKK80" s="791"/>
      <c r="RKL80" s="791"/>
      <c r="RKM80" s="791"/>
      <c r="RKN80" s="791"/>
      <c r="RKO80" s="740"/>
      <c r="RKP80" s="790"/>
      <c r="RKQ80" s="791"/>
      <c r="RKR80" s="791"/>
      <c r="RKS80" s="791"/>
      <c r="RKT80" s="791"/>
      <c r="RKU80" s="791"/>
      <c r="RKV80" s="740"/>
      <c r="RKW80" s="790"/>
      <c r="RKX80" s="791"/>
      <c r="RKY80" s="791"/>
      <c r="RKZ80" s="791"/>
      <c r="RLA80" s="791"/>
      <c r="RLB80" s="791"/>
      <c r="RLC80" s="740"/>
      <c r="RLD80" s="790"/>
      <c r="RLE80" s="791"/>
      <c r="RLF80" s="791"/>
      <c r="RLG80" s="791"/>
      <c r="RLH80" s="791"/>
      <c r="RLI80" s="791"/>
      <c r="RLJ80" s="740"/>
      <c r="RLK80" s="790"/>
      <c r="RLL80" s="791"/>
      <c r="RLM80" s="791"/>
      <c r="RLN80" s="791"/>
      <c r="RLO80" s="791"/>
      <c r="RLP80" s="791"/>
      <c r="RLQ80" s="740"/>
      <c r="RLR80" s="790"/>
      <c r="RLS80" s="791"/>
      <c r="RLT80" s="791"/>
      <c r="RLU80" s="791"/>
      <c r="RLV80" s="791"/>
      <c r="RLW80" s="791"/>
      <c r="RLX80" s="740"/>
      <c r="RLY80" s="790"/>
      <c r="RLZ80" s="791"/>
      <c r="RMA80" s="791"/>
      <c r="RMB80" s="791"/>
      <c r="RMC80" s="791"/>
      <c r="RMD80" s="791"/>
      <c r="RME80" s="740"/>
      <c r="RMF80" s="790"/>
      <c r="RMG80" s="791"/>
      <c r="RMH80" s="791"/>
      <c r="RMI80" s="791"/>
      <c r="RMJ80" s="791"/>
      <c r="RMK80" s="791"/>
      <c r="RML80" s="740"/>
      <c r="RMM80" s="790"/>
      <c r="RMN80" s="791"/>
      <c r="RMO80" s="791"/>
      <c r="RMP80" s="791"/>
      <c r="RMQ80" s="791"/>
      <c r="RMR80" s="791"/>
      <c r="RMS80" s="740"/>
      <c r="RMT80" s="790"/>
      <c r="RMU80" s="791"/>
      <c r="RMV80" s="791"/>
      <c r="RMW80" s="791"/>
      <c r="RMX80" s="791"/>
      <c r="RMY80" s="791"/>
      <c r="RMZ80" s="740"/>
      <c r="RNA80" s="790"/>
      <c r="RNB80" s="791"/>
      <c r="RNC80" s="791"/>
      <c r="RND80" s="791"/>
      <c r="RNE80" s="791"/>
      <c r="RNF80" s="791"/>
      <c r="RNG80" s="740"/>
      <c r="RNH80" s="790"/>
      <c r="RNI80" s="791"/>
      <c r="RNJ80" s="791"/>
      <c r="RNK80" s="791"/>
      <c r="RNL80" s="791"/>
      <c r="RNM80" s="791"/>
      <c r="RNN80" s="740"/>
      <c r="RNO80" s="790"/>
      <c r="RNP80" s="791"/>
      <c r="RNQ80" s="791"/>
      <c r="RNR80" s="791"/>
      <c r="RNS80" s="791"/>
      <c r="RNT80" s="791"/>
      <c r="RNU80" s="740"/>
      <c r="RNV80" s="790"/>
      <c r="RNW80" s="791"/>
      <c r="RNX80" s="791"/>
      <c r="RNY80" s="791"/>
      <c r="RNZ80" s="791"/>
      <c r="ROA80" s="791"/>
      <c r="ROB80" s="740"/>
      <c r="ROC80" s="790"/>
      <c r="ROD80" s="791"/>
      <c r="ROE80" s="791"/>
      <c r="ROF80" s="791"/>
      <c r="ROG80" s="791"/>
      <c r="ROH80" s="791"/>
      <c r="ROI80" s="740"/>
      <c r="ROJ80" s="790"/>
      <c r="ROK80" s="791"/>
      <c r="ROL80" s="791"/>
      <c r="ROM80" s="791"/>
      <c r="RON80" s="791"/>
      <c r="ROO80" s="791"/>
      <c r="ROP80" s="740"/>
      <c r="ROQ80" s="790"/>
      <c r="ROR80" s="791"/>
      <c r="ROS80" s="791"/>
      <c r="ROT80" s="791"/>
      <c r="ROU80" s="791"/>
      <c r="ROV80" s="791"/>
      <c r="ROW80" s="740"/>
      <c r="ROX80" s="790"/>
      <c r="ROY80" s="791"/>
      <c r="ROZ80" s="791"/>
      <c r="RPA80" s="791"/>
      <c r="RPB80" s="791"/>
      <c r="RPC80" s="791"/>
      <c r="RPD80" s="740"/>
      <c r="RPE80" s="790"/>
      <c r="RPF80" s="791"/>
      <c r="RPG80" s="791"/>
      <c r="RPH80" s="791"/>
      <c r="RPI80" s="791"/>
      <c r="RPJ80" s="791"/>
      <c r="RPK80" s="740"/>
      <c r="RPL80" s="790"/>
      <c r="RPM80" s="791"/>
      <c r="RPN80" s="791"/>
      <c r="RPO80" s="791"/>
      <c r="RPP80" s="791"/>
      <c r="RPQ80" s="791"/>
      <c r="RPR80" s="740"/>
      <c r="RPS80" s="790"/>
      <c r="RPT80" s="791"/>
      <c r="RPU80" s="791"/>
      <c r="RPV80" s="791"/>
      <c r="RPW80" s="791"/>
      <c r="RPX80" s="791"/>
      <c r="RPY80" s="740"/>
      <c r="RPZ80" s="790"/>
      <c r="RQA80" s="791"/>
      <c r="RQB80" s="791"/>
      <c r="RQC80" s="791"/>
      <c r="RQD80" s="791"/>
      <c r="RQE80" s="791"/>
      <c r="RQF80" s="740"/>
      <c r="RQG80" s="790"/>
      <c r="RQH80" s="791"/>
      <c r="RQI80" s="791"/>
      <c r="RQJ80" s="791"/>
      <c r="RQK80" s="791"/>
      <c r="RQL80" s="791"/>
      <c r="RQM80" s="740"/>
      <c r="RQN80" s="790"/>
      <c r="RQO80" s="791"/>
      <c r="RQP80" s="791"/>
      <c r="RQQ80" s="791"/>
      <c r="RQR80" s="791"/>
      <c r="RQS80" s="791"/>
      <c r="RQT80" s="740"/>
      <c r="RQU80" s="790"/>
      <c r="RQV80" s="791"/>
      <c r="RQW80" s="791"/>
      <c r="RQX80" s="791"/>
      <c r="RQY80" s="791"/>
      <c r="RQZ80" s="791"/>
      <c r="RRA80" s="740"/>
      <c r="RRB80" s="790"/>
      <c r="RRC80" s="791"/>
      <c r="RRD80" s="791"/>
      <c r="RRE80" s="791"/>
      <c r="RRF80" s="791"/>
      <c r="RRG80" s="791"/>
      <c r="RRH80" s="740"/>
      <c r="RRI80" s="790"/>
      <c r="RRJ80" s="791"/>
      <c r="RRK80" s="791"/>
      <c r="RRL80" s="791"/>
      <c r="RRM80" s="791"/>
      <c r="RRN80" s="791"/>
      <c r="RRO80" s="740"/>
      <c r="RRP80" s="790"/>
      <c r="RRQ80" s="791"/>
      <c r="RRR80" s="791"/>
      <c r="RRS80" s="791"/>
      <c r="RRT80" s="791"/>
      <c r="RRU80" s="791"/>
      <c r="RRV80" s="740"/>
      <c r="RRW80" s="790"/>
      <c r="RRX80" s="791"/>
      <c r="RRY80" s="791"/>
      <c r="RRZ80" s="791"/>
      <c r="RSA80" s="791"/>
      <c r="RSB80" s="791"/>
      <c r="RSC80" s="740"/>
      <c r="RSD80" s="790"/>
      <c r="RSE80" s="791"/>
      <c r="RSF80" s="791"/>
      <c r="RSG80" s="791"/>
      <c r="RSH80" s="791"/>
      <c r="RSI80" s="791"/>
      <c r="RSJ80" s="740"/>
      <c r="RSK80" s="790"/>
      <c r="RSL80" s="791"/>
      <c r="RSM80" s="791"/>
      <c r="RSN80" s="791"/>
      <c r="RSO80" s="791"/>
      <c r="RSP80" s="791"/>
      <c r="RSQ80" s="740"/>
      <c r="RSR80" s="790"/>
      <c r="RSS80" s="791"/>
      <c r="RST80" s="791"/>
      <c r="RSU80" s="791"/>
      <c r="RSV80" s="791"/>
      <c r="RSW80" s="791"/>
      <c r="RSX80" s="740"/>
      <c r="RSY80" s="790"/>
      <c r="RSZ80" s="791"/>
      <c r="RTA80" s="791"/>
      <c r="RTB80" s="791"/>
      <c r="RTC80" s="791"/>
      <c r="RTD80" s="791"/>
      <c r="RTE80" s="740"/>
      <c r="RTF80" s="790"/>
      <c r="RTG80" s="791"/>
      <c r="RTH80" s="791"/>
      <c r="RTI80" s="791"/>
      <c r="RTJ80" s="791"/>
      <c r="RTK80" s="791"/>
      <c r="RTL80" s="740"/>
      <c r="RTM80" s="790"/>
      <c r="RTN80" s="791"/>
      <c r="RTO80" s="791"/>
      <c r="RTP80" s="791"/>
      <c r="RTQ80" s="791"/>
      <c r="RTR80" s="791"/>
      <c r="RTS80" s="740"/>
      <c r="RTT80" s="790"/>
      <c r="RTU80" s="791"/>
      <c r="RTV80" s="791"/>
      <c r="RTW80" s="791"/>
      <c r="RTX80" s="791"/>
      <c r="RTY80" s="791"/>
      <c r="RTZ80" s="740"/>
      <c r="RUA80" s="790"/>
      <c r="RUB80" s="791"/>
      <c r="RUC80" s="791"/>
      <c r="RUD80" s="791"/>
      <c r="RUE80" s="791"/>
      <c r="RUF80" s="791"/>
      <c r="RUG80" s="740"/>
      <c r="RUH80" s="790"/>
      <c r="RUI80" s="791"/>
      <c r="RUJ80" s="791"/>
      <c r="RUK80" s="791"/>
      <c r="RUL80" s="791"/>
      <c r="RUM80" s="791"/>
      <c r="RUN80" s="740"/>
      <c r="RUO80" s="790"/>
      <c r="RUP80" s="791"/>
      <c r="RUQ80" s="791"/>
      <c r="RUR80" s="791"/>
      <c r="RUS80" s="791"/>
      <c r="RUT80" s="791"/>
      <c r="RUU80" s="740"/>
      <c r="RUV80" s="790"/>
      <c r="RUW80" s="791"/>
      <c r="RUX80" s="791"/>
      <c r="RUY80" s="791"/>
      <c r="RUZ80" s="791"/>
      <c r="RVA80" s="791"/>
      <c r="RVB80" s="740"/>
      <c r="RVC80" s="790"/>
      <c r="RVD80" s="791"/>
      <c r="RVE80" s="791"/>
      <c r="RVF80" s="791"/>
      <c r="RVG80" s="791"/>
      <c r="RVH80" s="791"/>
      <c r="RVI80" s="740"/>
      <c r="RVJ80" s="790"/>
      <c r="RVK80" s="791"/>
      <c r="RVL80" s="791"/>
      <c r="RVM80" s="791"/>
      <c r="RVN80" s="791"/>
      <c r="RVO80" s="791"/>
      <c r="RVP80" s="740"/>
      <c r="RVQ80" s="790"/>
      <c r="RVR80" s="791"/>
      <c r="RVS80" s="791"/>
      <c r="RVT80" s="791"/>
      <c r="RVU80" s="791"/>
      <c r="RVV80" s="791"/>
      <c r="RVW80" s="740"/>
      <c r="RVX80" s="790"/>
      <c r="RVY80" s="791"/>
      <c r="RVZ80" s="791"/>
      <c r="RWA80" s="791"/>
      <c r="RWB80" s="791"/>
      <c r="RWC80" s="791"/>
      <c r="RWD80" s="740"/>
      <c r="RWE80" s="790"/>
      <c r="RWF80" s="791"/>
      <c r="RWG80" s="791"/>
      <c r="RWH80" s="791"/>
      <c r="RWI80" s="791"/>
      <c r="RWJ80" s="791"/>
      <c r="RWK80" s="740"/>
      <c r="RWL80" s="790"/>
      <c r="RWM80" s="791"/>
      <c r="RWN80" s="791"/>
      <c r="RWO80" s="791"/>
      <c r="RWP80" s="791"/>
      <c r="RWQ80" s="791"/>
      <c r="RWR80" s="740"/>
      <c r="RWS80" s="790"/>
      <c r="RWT80" s="791"/>
      <c r="RWU80" s="791"/>
      <c r="RWV80" s="791"/>
      <c r="RWW80" s="791"/>
      <c r="RWX80" s="791"/>
      <c r="RWY80" s="740"/>
      <c r="RWZ80" s="790"/>
      <c r="RXA80" s="791"/>
      <c r="RXB80" s="791"/>
      <c r="RXC80" s="791"/>
      <c r="RXD80" s="791"/>
      <c r="RXE80" s="791"/>
      <c r="RXF80" s="740"/>
      <c r="RXG80" s="790"/>
      <c r="RXH80" s="791"/>
      <c r="RXI80" s="791"/>
      <c r="RXJ80" s="791"/>
      <c r="RXK80" s="791"/>
      <c r="RXL80" s="791"/>
      <c r="RXM80" s="740"/>
      <c r="RXN80" s="790"/>
      <c r="RXO80" s="791"/>
      <c r="RXP80" s="791"/>
      <c r="RXQ80" s="791"/>
      <c r="RXR80" s="791"/>
      <c r="RXS80" s="791"/>
      <c r="RXT80" s="740"/>
      <c r="RXU80" s="790"/>
      <c r="RXV80" s="791"/>
      <c r="RXW80" s="791"/>
      <c r="RXX80" s="791"/>
      <c r="RXY80" s="791"/>
      <c r="RXZ80" s="791"/>
      <c r="RYA80" s="740"/>
      <c r="RYB80" s="790"/>
      <c r="RYC80" s="791"/>
      <c r="RYD80" s="791"/>
      <c r="RYE80" s="791"/>
      <c r="RYF80" s="791"/>
      <c r="RYG80" s="791"/>
      <c r="RYH80" s="740"/>
      <c r="RYI80" s="790"/>
      <c r="RYJ80" s="791"/>
      <c r="RYK80" s="791"/>
      <c r="RYL80" s="791"/>
      <c r="RYM80" s="791"/>
      <c r="RYN80" s="791"/>
      <c r="RYO80" s="740"/>
      <c r="RYP80" s="790"/>
      <c r="RYQ80" s="791"/>
      <c r="RYR80" s="791"/>
      <c r="RYS80" s="791"/>
      <c r="RYT80" s="791"/>
      <c r="RYU80" s="791"/>
      <c r="RYV80" s="740"/>
      <c r="RYW80" s="790"/>
      <c r="RYX80" s="791"/>
      <c r="RYY80" s="791"/>
      <c r="RYZ80" s="791"/>
      <c r="RZA80" s="791"/>
      <c r="RZB80" s="791"/>
      <c r="RZC80" s="740"/>
      <c r="RZD80" s="790"/>
      <c r="RZE80" s="791"/>
      <c r="RZF80" s="791"/>
      <c r="RZG80" s="791"/>
      <c r="RZH80" s="791"/>
      <c r="RZI80" s="791"/>
      <c r="RZJ80" s="740"/>
      <c r="RZK80" s="790"/>
      <c r="RZL80" s="791"/>
      <c r="RZM80" s="791"/>
      <c r="RZN80" s="791"/>
      <c r="RZO80" s="791"/>
      <c r="RZP80" s="791"/>
      <c r="RZQ80" s="740"/>
      <c r="RZR80" s="790"/>
      <c r="RZS80" s="791"/>
      <c r="RZT80" s="791"/>
      <c r="RZU80" s="791"/>
      <c r="RZV80" s="791"/>
      <c r="RZW80" s="791"/>
      <c r="RZX80" s="740"/>
      <c r="RZY80" s="790"/>
      <c r="RZZ80" s="791"/>
      <c r="SAA80" s="791"/>
      <c r="SAB80" s="791"/>
      <c r="SAC80" s="791"/>
      <c r="SAD80" s="791"/>
      <c r="SAE80" s="740"/>
      <c r="SAF80" s="790"/>
      <c r="SAG80" s="791"/>
      <c r="SAH80" s="791"/>
      <c r="SAI80" s="791"/>
      <c r="SAJ80" s="791"/>
      <c r="SAK80" s="791"/>
      <c r="SAL80" s="740"/>
      <c r="SAM80" s="790"/>
      <c r="SAN80" s="791"/>
      <c r="SAO80" s="791"/>
      <c r="SAP80" s="791"/>
      <c r="SAQ80" s="791"/>
      <c r="SAR80" s="791"/>
      <c r="SAS80" s="740"/>
      <c r="SAT80" s="790"/>
      <c r="SAU80" s="791"/>
      <c r="SAV80" s="791"/>
      <c r="SAW80" s="791"/>
      <c r="SAX80" s="791"/>
      <c r="SAY80" s="791"/>
      <c r="SAZ80" s="740"/>
      <c r="SBA80" s="790"/>
      <c r="SBB80" s="791"/>
      <c r="SBC80" s="791"/>
      <c r="SBD80" s="791"/>
      <c r="SBE80" s="791"/>
      <c r="SBF80" s="791"/>
      <c r="SBG80" s="740"/>
      <c r="SBH80" s="790"/>
      <c r="SBI80" s="791"/>
      <c r="SBJ80" s="791"/>
      <c r="SBK80" s="791"/>
      <c r="SBL80" s="791"/>
      <c r="SBM80" s="791"/>
      <c r="SBN80" s="740"/>
      <c r="SBO80" s="790"/>
      <c r="SBP80" s="791"/>
      <c r="SBQ80" s="791"/>
      <c r="SBR80" s="791"/>
      <c r="SBS80" s="791"/>
      <c r="SBT80" s="791"/>
      <c r="SBU80" s="740"/>
      <c r="SBV80" s="790"/>
      <c r="SBW80" s="791"/>
      <c r="SBX80" s="791"/>
      <c r="SBY80" s="791"/>
      <c r="SBZ80" s="791"/>
      <c r="SCA80" s="791"/>
      <c r="SCB80" s="740"/>
      <c r="SCC80" s="790"/>
      <c r="SCD80" s="791"/>
      <c r="SCE80" s="791"/>
      <c r="SCF80" s="791"/>
      <c r="SCG80" s="791"/>
      <c r="SCH80" s="791"/>
      <c r="SCI80" s="740"/>
      <c r="SCJ80" s="790"/>
      <c r="SCK80" s="791"/>
      <c r="SCL80" s="791"/>
      <c r="SCM80" s="791"/>
      <c r="SCN80" s="791"/>
      <c r="SCO80" s="791"/>
      <c r="SCP80" s="740"/>
      <c r="SCQ80" s="790"/>
      <c r="SCR80" s="791"/>
      <c r="SCS80" s="791"/>
      <c r="SCT80" s="791"/>
      <c r="SCU80" s="791"/>
      <c r="SCV80" s="791"/>
      <c r="SCW80" s="740"/>
      <c r="SCX80" s="790"/>
      <c r="SCY80" s="791"/>
      <c r="SCZ80" s="791"/>
      <c r="SDA80" s="791"/>
      <c r="SDB80" s="791"/>
      <c r="SDC80" s="791"/>
      <c r="SDD80" s="740"/>
      <c r="SDE80" s="790"/>
      <c r="SDF80" s="791"/>
      <c r="SDG80" s="791"/>
      <c r="SDH80" s="791"/>
      <c r="SDI80" s="791"/>
      <c r="SDJ80" s="791"/>
      <c r="SDK80" s="740"/>
      <c r="SDL80" s="790"/>
      <c r="SDM80" s="791"/>
      <c r="SDN80" s="791"/>
      <c r="SDO80" s="791"/>
      <c r="SDP80" s="791"/>
      <c r="SDQ80" s="791"/>
      <c r="SDR80" s="740"/>
      <c r="SDS80" s="790"/>
      <c r="SDT80" s="791"/>
      <c r="SDU80" s="791"/>
      <c r="SDV80" s="791"/>
      <c r="SDW80" s="791"/>
      <c r="SDX80" s="791"/>
      <c r="SDY80" s="740"/>
      <c r="SDZ80" s="790"/>
      <c r="SEA80" s="791"/>
      <c r="SEB80" s="791"/>
      <c r="SEC80" s="791"/>
      <c r="SED80" s="791"/>
      <c r="SEE80" s="791"/>
      <c r="SEF80" s="740"/>
      <c r="SEG80" s="790"/>
      <c r="SEH80" s="791"/>
      <c r="SEI80" s="791"/>
      <c r="SEJ80" s="791"/>
      <c r="SEK80" s="791"/>
      <c r="SEL80" s="791"/>
      <c r="SEM80" s="740"/>
      <c r="SEN80" s="790"/>
      <c r="SEO80" s="791"/>
      <c r="SEP80" s="791"/>
      <c r="SEQ80" s="791"/>
      <c r="SER80" s="791"/>
      <c r="SES80" s="791"/>
      <c r="SET80" s="740"/>
      <c r="SEU80" s="790"/>
      <c r="SEV80" s="791"/>
      <c r="SEW80" s="791"/>
      <c r="SEX80" s="791"/>
      <c r="SEY80" s="791"/>
      <c r="SEZ80" s="791"/>
      <c r="SFA80" s="740"/>
      <c r="SFB80" s="790"/>
      <c r="SFC80" s="791"/>
      <c r="SFD80" s="791"/>
      <c r="SFE80" s="791"/>
      <c r="SFF80" s="791"/>
      <c r="SFG80" s="791"/>
      <c r="SFH80" s="740"/>
      <c r="SFI80" s="790"/>
      <c r="SFJ80" s="791"/>
      <c r="SFK80" s="791"/>
      <c r="SFL80" s="791"/>
      <c r="SFM80" s="791"/>
      <c r="SFN80" s="791"/>
      <c r="SFO80" s="740"/>
      <c r="SFP80" s="790"/>
      <c r="SFQ80" s="791"/>
      <c r="SFR80" s="791"/>
      <c r="SFS80" s="791"/>
      <c r="SFT80" s="791"/>
      <c r="SFU80" s="791"/>
      <c r="SFV80" s="740"/>
      <c r="SFW80" s="790"/>
      <c r="SFX80" s="791"/>
      <c r="SFY80" s="791"/>
      <c r="SFZ80" s="791"/>
      <c r="SGA80" s="791"/>
      <c r="SGB80" s="791"/>
      <c r="SGC80" s="740"/>
      <c r="SGD80" s="790"/>
      <c r="SGE80" s="791"/>
      <c r="SGF80" s="791"/>
      <c r="SGG80" s="791"/>
      <c r="SGH80" s="791"/>
      <c r="SGI80" s="791"/>
      <c r="SGJ80" s="740"/>
      <c r="SGK80" s="790"/>
      <c r="SGL80" s="791"/>
      <c r="SGM80" s="791"/>
      <c r="SGN80" s="791"/>
      <c r="SGO80" s="791"/>
      <c r="SGP80" s="791"/>
      <c r="SGQ80" s="740"/>
      <c r="SGR80" s="790"/>
      <c r="SGS80" s="791"/>
      <c r="SGT80" s="791"/>
      <c r="SGU80" s="791"/>
      <c r="SGV80" s="791"/>
      <c r="SGW80" s="791"/>
      <c r="SGX80" s="740"/>
      <c r="SGY80" s="790"/>
      <c r="SGZ80" s="791"/>
      <c r="SHA80" s="791"/>
      <c r="SHB80" s="791"/>
      <c r="SHC80" s="791"/>
      <c r="SHD80" s="791"/>
      <c r="SHE80" s="740"/>
      <c r="SHF80" s="790"/>
      <c r="SHG80" s="791"/>
      <c r="SHH80" s="791"/>
      <c r="SHI80" s="791"/>
      <c r="SHJ80" s="791"/>
      <c r="SHK80" s="791"/>
      <c r="SHL80" s="740"/>
      <c r="SHM80" s="790"/>
      <c r="SHN80" s="791"/>
      <c r="SHO80" s="791"/>
      <c r="SHP80" s="791"/>
      <c r="SHQ80" s="791"/>
      <c r="SHR80" s="791"/>
      <c r="SHS80" s="740"/>
      <c r="SHT80" s="790"/>
      <c r="SHU80" s="791"/>
      <c r="SHV80" s="791"/>
      <c r="SHW80" s="791"/>
      <c r="SHX80" s="791"/>
      <c r="SHY80" s="791"/>
      <c r="SHZ80" s="740"/>
      <c r="SIA80" s="790"/>
      <c r="SIB80" s="791"/>
      <c r="SIC80" s="791"/>
      <c r="SID80" s="791"/>
      <c r="SIE80" s="791"/>
      <c r="SIF80" s="791"/>
      <c r="SIG80" s="740"/>
      <c r="SIH80" s="790"/>
      <c r="SII80" s="791"/>
      <c r="SIJ80" s="791"/>
      <c r="SIK80" s="791"/>
      <c r="SIL80" s="791"/>
      <c r="SIM80" s="791"/>
      <c r="SIN80" s="740"/>
      <c r="SIO80" s="790"/>
      <c r="SIP80" s="791"/>
      <c r="SIQ80" s="791"/>
      <c r="SIR80" s="791"/>
      <c r="SIS80" s="791"/>
      <c r="SIT80" s="791"/>
      <c r="SIU80" s="740"/>
      <c r="SIV80" s="790"/>
      <c r="SIW80" s="791"/>
      <c r="SIX80" s="791"/>
      <c r="SIY80" s="791"/>
      <c r="SIZ80" s="791"/>
      <c r="SJA80" s="791"/>
      <c r="SJB80" s="740"/>
      <c r="SJC80" s="790"/>
      <c r="SJD80" s="791"/>
      <c r="SJE80" s="791"/>
      <c r="SJF80" s="791"/>
      <c r="SJG80" s="791"/>
      <c r="SJH80" s="791"/>
      <c r="SJI80" s="740"/>
      <c r="SJJ80" s="790"/>
      <c r="SJK80" s="791"/>
      <c r="SJL80" s="791"/>
      <c r="SJM80" s="791"/>
      <c r="SJN80" s="791"/>
      <c r="SJO80" s="791"/>
      <c r="SJP80" s="740"/>
      <c r="SJQ80" s="790"/>
      <c r="SJR80" s="791"/>
      <c r="SJS80" s="791"/>
      <c r="SJT80" s="791"/>
      <c r="SJU80" s="791"/>
      <c r="SJV80" s="791"/>
      <c r="SJW80" s="740"/>
      <c r="SJX80" s="790"/>
      <c r="SJY80" s="791"/>
      <c r="SJZ80" s="791"/>
      <c r="SKA80" s="791"/>
      <c r="SKB80" s="791"/>
      <c r="SKC80" s="791"/>
      <c r="SKD80" s="740"/>
      <c r="SKE80" s="790"/>
      <c r="SKF80" s="791"/>
      <c r="SKG80" s="791"/>
      <c r="SKH80" s="791"/>
      <c r="SKI80" s="791"/>
      <c r="SKJ80" s="791"/>
      <c r="SKK80" s="740"/>
      <c r="SKL80" s="790"/>
      <c r="SKM80" s="791"/>
      <c r="SKN80" s="791"/>
      <c r="SKO80" s="791"/>
      <c r="SKP80" s="791"/>
      <c r="SKQ80" s="791"/>
      <c r="SKR80" s="740"/>
      <c r="SKS80" s="790"/>
      <c r="SKT80" s="791"/>
      <c r="SKU80" s="791"/>
      <c r="SKV80" s="791"/>
      <c r="SKW80" s="791"/>
      <c r="SKX80" s="791"/>
      <c r="SKY80" s="740"/>
      <c r="SKZ80" s="790"/>
      <c r="SLA80" s="791"/>
      <c r="SLB80" s="791"/>
      <c r="SLC80" s="791"/>
      <c r="SLD80" s="791"/>
      <c r="SLE80" s="791"/>
      <c r="SLF80" s="740"/>
      <c r="SLG80" s="790"/>
      <c r="SLH80" s="791"/>
      <c r="SLI80" s="791"/>
      <c r="SLJ80" s="791"/>
      <c r="SLK80" s="791"/>
      <c r="SLL80" s="791"/>
      <c r="SLM80" s="740"/>
      <c r="SLN80" s="790"/>
      <c r="SLO80" s="791"/>
      <c r="SLP80" s="791"/>
      <c r="SLQ80" s="791"/>
      <c r="SLR80" s="791"/>
      <c r="SLS80" s="791"/>
      <c r="SLT80" s="740"/>
      <c r="SLU80" s="790"/>
      <c r="SLV80" s="791"/>
      <c r="SLW80" s="791"/>
      <c r="SLX80" s="791"/>
      <c r="SLY80" s="791"/>
      <c r="SLZ80" s="791"/>
      <c r="SMA80" s="740"/>
      <c r="SMB80" s="790"/>
      <c r="SMC80" s="791"/>
      <c r="SMD80" s="791"/>
      <c r="SME80" s="791"/>
      <c r="SMF80" s="791"/>
      <c r="SMG80" s="791"/>
      <c r="SMH80" s="740"/>
      <c r="SMI80" s="790"/>
      <c r="SMJ80" s="791"/>
      <c r="SMK80" s="791"/>
      <c r="SML80" s="791"/>
      <c r="SMM80" s="791"/>
      <c r="SMN80" s="791"/>
      <c r="SMO80" s="740"/>
      <c r="SMP80" s="790"/>
      <c r="SMQ80" s="791"/>
      <c r="SMR80" s="791"/>
      <c r="SMS80" s="791"/>
      <c r="SMT80" s="791"/>
      <c r="SMU80" s="791"/>
      <c r="SMV80" s="740"/>
      <c r="SMW80" s="790"/>
      <c r="SMX80" s="791"/>
      <c r="SMY80" s="791"/>
      <c r="SMZ80" s="791"/>
      <c r="SNA80" s="791"/>
      <c r="SNB80" s="791"/>
      <c r="SNC80" s="740"/>
      <c r="SND80" s="790"/>
      <c r="SNE80" s="791"/>
      <c r="SNF80" s="791"/>
      <c r="SNG80" s="791"/>
      <c r="SNH80" s="791"/>
      <c r="SNI80" s="791"/>
      <c r="SNJ80" s="740"/>
      <c r="SNK80" s="790"/>
      <c r="SNL80" s="791"/>
      <c r="SNM80" s="791"/>
      <c r="SNN80" s="791"/>
      <c r="SNO80" s="791"/>
      <c r="SNP80" s="791"/>
      <c r="SNQ80" s="740"/>
      <c r="SNR80" s="790"/>
      <c r="SNS80" s="791"/>
      <c r="SNT80" s="791"/>
      <c r="SNU80" s="791"/>
      <c r="SNV80" s="791"/>
      <c r="SNW80" s="791"/>
      <c r="SNX80" s="740"/>
      <c r="SNY80" s="790"/>
      <c r="SNZ80" s="791"/>
      <c r="SOA80" s="791"/>
      <c r="SOB80" s="791"/>
      <c r="SOC80" s="791"/>
      <c r="SOD80" s="791"/>
      <c r="SOE80" s="740"/>
      <c r="SOF80" s="790"/>
      <c r="SOG80" s="791"/>
      <c r="SOH80" s="791"/>
      <c r="SOI80" s="791"/>
      <c r="SOJ80" s="791"/>
      <c r="SOK80" s="791"/>
      <c r="SOL80" s="740"/>
      <c r="SOM80" s="790"/>
      <c r="SON80" s="791"/>
      <c r="SOO80" s="791"/>
      <c r="SOP80" s="791"/>
      <c r="SOQ80" s="791"/>
      <c r="SOR80" s="791"/>
      <c r="SOS80" s="740"/>
      <c r="SOT80" s="790"/>
      <c r="SOU80" s="791"/>
      <c r="SOV80" s="791"/>
      <c r="SOW80" s="791"/>
      <c r="SOX80" s="791"/>
      <c r="SOY80" s="791"/>
      <c r="SOZ80" s="740"/>
      <c r="SPA80" s="790"/>
      <c r="SPB80" s="791"/>
      <c r="SPC80" s="791"/>
      <c r="SPD80" s="791"/>
      <c r="SPE80" s="791"/>
      <c r="SPF80" s="791"/>
      <c r="SPG80" s="740"/>
      <c r="SPH80" s="790"/>
      <c r="SPI80" s="791"/>
      <c r="SPJ80" s="791"/>
      <c r="SPK80" s="791"/>
      <c r="SPL80" s="791"/>
      <c r="SPM80" s="791"/>
      <c r="SPN80" s="740"/>
      <c r="SPO80" s="790"/>
      <c r="SPP80" s="791"/>
      <c r="SPQ80" s="791"/>
      <c r="SPR80" s="791"/>
      <c r="SPS80" s="791"/>
      <c r="SPT80" s="791"/>
      <c r="SPU80" s="740"/>
      <c r="SPV80" s="790"/>
      <c r="SPW80" s="791"/>
      <c r="SPX80" s="791"/>
      <c r="SPY80" s="791"/>
      <c r="SPZ80" s="791"/>
      <c r="SQA80" s="791"/>
      <c r="SQB80" s="740"/>
      <c r="SQC80" s="790"/>
      <c r="SQD80" s="791"/>
      <c r="SQE80" s="791"/>
      <c r="SQF80" s="791"/>
      <c r="SQG80" s="791"/>
      <c r="SQH80" s="791"/>
      <c r="SQI80" s="740"/>
      <c r="SQJ80" s="790"/>
      <c r="SQK80" s="791"/>
      <c r="SQL80" s="791"/>
      <c r="SQM80" s="791"/>
      <c r="SQN80" s="791"/>
      <c r="SQO80" s="791"/>
      <c r="SQP80" s="740"/>
      <c r="SQQ80" s="790"/>
      <c r="SQR80" s="791"/>
      <c r="SQS80" s="791"/>
      <c r="SQT80" s="791"/>
      <c r="SQU80" s="791"/>
      <c r="SQV80" s="791"/>
      <c r="SQW80" s="740"/>
      <c r="SQX80" s="790"/>
      <c r="SQY80" s="791"/>
      <c r="SQZ80" s="791"/>
      <c r="SRA80" s="791"/>
      <c r="SRB80" s="791"/>
      <c r="SRC80" s="791"/>
      <c r="SRD80" s="740"/>
      <c r="SRE80" s="790"/>
      <c r="SRF80" s="791"/>
      <c r="SRG80" s="791"/>
      <c r="SRH80" s="791"/>
      <c r="SRI80" s="791"/>
      <c r="SRJ80" s="791"/>
      <c r="SRK80" s="740"/>
      <c r="SRL80" s="790"/>
      <c r="SRM80" s="791"/>
      <c r="SRN80" s="791"/>
      <c r="SRO80" s="791"/>
      <c r="SRP80" s="791"/>
      <c r="SRQ80" s="791"/>
      <c r="SRR80" s="740"/>
      <c r="SRS80" s="790"/>
      <c r="SRT80" s="791"/>
      <c r="SRU80" s="791"/>
      <c r="SRV80" s="791"/>
      <c r="SRW80" s="791"/>
      <c r="SRX80" s="791"/>
      <c r="SRY80" s="740"/>
      <c r="SRZ80" s="790"/>
      <c r="SSA80" s="791"/>
      <c r="SSB80" s="791"/>
      <c r="SSC80" s="791"/>
      <c r="SSD80" s="791"/>
      <c r="SSE80" s="791"/>
      <c r="SSF80" s="740"/>
      <c r="SSG80" s="790"/>
      <c r="SSH80" s="791"/>
      <c r="SSI80" s="791"/>
      <c r="SSJ80" s="791"/>
      <c r="SSK80" s="791"/>
      <c r="SSL80" s="791"/>
      <c r="SSM80" s="740"/>
      <c r="SSN80" s="790"/>
      <c r="SSO80" s="791"/>
      <c r="SSP80" s="791"/>
      <c r="SSQ80" s="791"/>
      <c r="SSR80" s="791"/>
      <c r="SSS80" s="791"/>
      <c r="SST80" s="740"/>
      <c r="SSU80" s="790"/>
      <c r="SSV80" s="791"/>
      <c r="SSW80" s="791"/>
      <c r="SSX80" s="791"/>
      <c r="SSY80" s="791"/>
      <c r="SSZ80" s="791"/>
      <c r="STA80" s="740"/>
      <c r="STB80" s="790"/>
      <c r="STC80" s="791"/>
      <c r="STD80" s="791"/>
      <c r="STE80" s="791"/>
      <c r="STF80" s="791"/>
      <c r="STG80" s="791"/>
      <c r="STH80" s="740"/>
      <c r="STI80" s="790"/>
      <c r="STJ80" s="791"/>
      <c r="STK80" s="791"/>
      <c r="STL80" s="791"/>
      <c r="STM80" s="791"/>
      <c r="STN80" s="791"/>
      <c r="STO80" s="740"/>
      <c r="STP80" s="790"/>
      <c r="STQ80" s="791"/>
      <c r="STR80" s="791"/>
      <c r="STS80" s="791"/>
      <c r="STT80" s="791"/>
      <c r="STU80" s="791"/>
      <c r="STV80" s="740"/>
      <c r="STW80" s="790"/>
      <c r="STX80" s="791"/>
      <c r="STY80" s="791"/>
      <c r="STZ80" s="791"/>
      <c r="SUA80" s="791"/>
      <c r="SUB80" s="791"/>
      <c r="SUC80" s="740"/>
      <c r="SUD80" s="790"/>
      <c r="SUE80" s="791"/>
      <c r="SUF80" s="791"/>
      <c r="SUG80" s="791"/>
      <c r="SUH80" s="791"/>
      <c r="SUI80" s="791"/>
      <c r="SUJ80" s="740"/>
      <c r="SUK80" s="790"/>
      <c r="SUL80" s="791"/>
      <c r="SUM80" s="791"/>
      <c r="SUN80" s="791"/>
      <c r="SUO80" s="791"/>
      <c r="SUP80" s="791"/>
      <c r="SUQ80" s="740"/>
      <c r="SUR80" s="790"/>
      <c r="SUS80" s="791"/>
      <c r="SUT80" s="791"/>
      <c r="SUU80" s="791"/>
      <c r="SUV80" s="791"/>
      <c r="SUW80" s="791"/>
      <c r="SUX80" s="740"/>
      <c r="SUY80" s="790"/>
      <c r="SUZ80" s="791"/>
      <c r="SVA80" s="791"/>
      <c r="SVB80" s="791"/>
      <c r="SVC80" s="791"/>
      <c r="SVD80" s="791"/>
      <c r="SVE80" s="740"/>
      <c r="SVF80" s="790"/>
      <c r="SVG80" s="791"/>
      <c r="SVH80" s="791"/>
      <c r="SVI80" s="791"/>
      <c r="SVJ80" s="791"/>
      <c r="SVK80" s="791"/>
      <c r="SVL80" s="740"/>
      <c r="SVM80" s="790"/>
      <c r="SVN80" s="791"/>
      <c r="SVO80" s="791"/>
      <c r="SVP80" s="791"/>
      <c r="SVQ80" s="791"/>
      <c r="SVR80" s="791"/>
      <c r="SVS80" s="740"/>
      <c r="SVT80" s="790"/>
      <c r="SVU80" s="791"/>
      <c r="SVV80" s="791"/>
      <c r="SVW80" s="791"/>
      <c r="SVX80" s="791"/>
      <c r="SVY80" s="791"/>
      <c r="SVZ80" s="740"/>
      <c r="SWA80" s="790"/>
      <c r="SWB80" s="791"/>
      <c r="SWC80" s="791"/>
      <c r="SWD80" s="791"/>
      <c r="SWE80" s="791"/>
      <c r="SWF80" s="791"/>
      <c r="SWG80" s="740"/>
      <c r="SWH80" s="790"/>
      <c r="SWI80" s="791"/>
      <c r="SWJ80" s="791"/>
      <c r="SWK80" s="791"/>
      <c r="SWL80" s="791"/>
      <c r="SWM80" s="791"/>
      <c r="SWN80" s="740"/>
      <c r="SWO80" s="790"/>
      <c r="SWP80" s="791"/>
      <c r="SWQ80" s="791"/>
      <c r="SWR80" s="791"/>
      <c r="SWS80" s="791"/>
      <c r="SWT80" s="791"/>
      <c r="SWU80" s="740"/>
      <c r="SWV80" s="790"/>
      <c r="SWW80" s="791"/>
      <c r="SWX80" s="791"/>
      <c r="SWY80" s="791"/>
      <c r="SWZ80" s="791"/>
      <c r="SXA80" s="791"/>
      <c r="SXB80" s="740"/>
      <c r="SXC80" s="790"/>
      <c r="SXD80" s="791"/>
      <c r="SXE80" s="791"/>
      <c r="SXF80" s="791"/>
      <c r="SXG80" s="791"/>
      <c r="SXH80" s="791"/>
      <c r="SXI80" s="740"/>
      <c r="SXJ80" s="790"/>
      <c r="SXK80" s="791"/>
      <c r="SXL80" s="791"/>
      <c r="SXM80" s="791"/>
      <c r="SXN80" s="791"/>
      <c r="SXO80" s="791"/>
      <c r="SXP80" s="740"/>
      <c r="SXQ80" s="790"/>
      <c r="SXR80" s="791"/>
      <c r="SXS80" s="791"/>
      <c r="SXT80" s="791"/>
      <c r="SXU80" s="791"/>
      <c r="SXV80" s="791"/>
      <c r="SXW80" s="740"/>
      <c r="SXX80" s="790"/>
      <c r="SXY80" s="791"/>
      <c r="SXZ80" s="791"/>
      <c r="SYA80" s="791"/>
      <c r="SYB80" s="791"/>
      <c r="SYC80" s="791"/>
      <c r="SYD80" s="740"/>
      <c r="SYE80" s="790"/>
      <c r="SYF80" s="791"/>
      <c r="SYG80" s="791"/>
      <c r="SYH80" s="791"/>
      <c r="SYI80" s="791"/>
      <c r="SYJ80" s="791"/>
      <c r="SYK80" s="740"/>
      <c r="SYL80" s="790"/>
      <c r="SYM80" s="791"/>
      <c r="SYN80" s="791"/>
      <c r="SYO80" s="791"/>
      <c r="SYP80" s="791"/>
      <c r="SYQ80" s="791"/>
      <c r="SYR80" s="740"/>
      <c r="SYS80" s="790"/>
      <c r="SYT80" s="791"/>
      <c r="SYU80" s="791"/>
      <c r="SYV80" s="791"/>
      <c r="SYW80" s="791"/>
      <c r="SYX80" s="791"/>
      <c r="SYY80" s="740"/>
      <c r="SYZ80" s="790"/>
      <c r="SZA80" s="791"/>
      <c r="SZB80" s="791"/>
      <c r="SZC80" s="791"/>
      <c r="SZD80" s="791"/>
      <c r="SZE80" s="791"/>
      <c r="SZF80" s="740"/>
      <c r="SZG80" s="790"/>
      <c r="SZH80" s="791"/>
      <c r="SZI80" s="791"/>
      <c r="SZJ80" s="791"/>
      <c r="SZK80" s="791"/>
      <c r="SZL80" s="791"/>
      <c r="SZM80" s="740"/>
      <c r="SZN80" s="790"/>
      <c r="SZO80" s="791"/>
      <c r="SZP80" s="791"/>
      <c r="SZQ80" s="791"/>
      <c r="SZR80" s="791"/>
      <c r="SZS80" s="791"/>
      <c r="SZT80" s="740"/>
      <c r="SZU80" s="790"/>
      <c r="SZV80" s="791"/>
      <c r="SZW80" s="791"/>
      <c r="SZX80" s="791"/>
      <c r="SZY80" s="791"/>
      <c r="SZZ80" s="791"/>
      <c r="TAA80" s="740"/>
      <c r="TAB80" s="790"/>
      <c r="TAC80" s="791"/>
      <c r="TAD80" s="791"/>
      <c r="TAE80" s="791"/>
      <c r="TAF80" s="791"/>
      <c r="TAG80" s="791"/>
      <c r="TAH80" s="740"/>
      <c r="TAI80" s="790"/>
      <c r="TAJ80" s="791"/>
      <c r="TAK80" s="791"/>
      <c r="TAL80" s="791"/>
      <c r="TAM80" s="791"/>
      <c r="TAN80" s="791"/>
      <c r="TAO80" s="740"/>
      <c r="TAP80" s="790"/>
      <c r="TAQ80" s="791"/>
      <c r="TAR80" s="791"/>
      <c r="TAS80" s="791"/>
      <c r="TAT80" s="791"/>
      <c r="TAU80" s="791"/>
      <c r="TAV80" s="740"/>
      <c r="TAW80" s="790"/>
      <c r="TAX80" s="791"/>
      <c r="TAY80" s="791"/>
      <c r="TAZ80" s="791"/>
      <c r="TBA80" s="791"/>
      <c r="TBB80" s="791"/>
      <c r="TBC80" s="740"/>
      <c r="TBD80" s="790"/>
      <c r="TBE80" s="791"/>
      <c r="TBF80" s="791"/>
      <c r="TBG80" s="791"/>
      <c r="TBH80" s="791"/>
      <c r="TBI80" s="791"/>
      <c r="TBJ80" s="740"/>
      <c r="TBK80" s="790"/>
      <c r="TBL80" s="791"/>
      <c r="TBM80" s="791"/>
      <c r="TBN80" s="791"/>
      <c r="TBO80" s="791"/>
      <c r="TBP80" s="791"/>
      <c r="TBQ80" s="740"/>
      <c r="TBR80" s="790"/>
      <c r="TBS80" s="791"/>
      <c r="TBT80" s="791"/>
      <c r="TBU80" s="791"/>
      <c r="TBV80" s="791"/>
      <c r="TBW80" s="791"/>
      <c r="TBX80" s="740"/>
      <c r="TBY80" s="790"/>
      <c r="TBZ80" s="791"/>
      <c r="TCA80" s="791"/>
      <c r="TCB80" s="791"/>
      <c r="TCC80" s="791"/>
      <c r="TCD80" s="791"/>
      <c r="TCE80" s="740"/>
      <c r="TCF80" s="790"/>
      <c r="TCG80" s="791"/>
      <c r="TCH80" s="791"/>
      <c r="TCI80" s="791"/>
      <c r="TCJ80" s="791"/>
      <c r="TCK80" s="791"/>
      <c r="TCL80" s="740"/>
      <c r="TCM80" s="790"/>
      <c r="TCN80" s="791"/>
      <c r="TCO80" s="791"/>
      <c r="TCP80" s="791"/>
      <c r="TCQ80" s="791"/>
      <c r="TCR80" s="791"/>
      <c r="TCS80" s="740"/>
      <c r="TCT80" s="790"/>
      <c r="TCU80" s="791"/>
      <c r="TCV80" s="791"/>
      <c r="TCW80" s="791"/>
      <c r="TCX80" s="791"/>
      <c r="TCY80" s="791"/>
      <c r="TCZ80" s="740"/>
      <c r="TDA80" s="790"/>
      <c r="TDB80" s="791"/>
      <c r="TDC80" s="791"/>
      <c r="TDD80" s="791"/>
      <c r="TDE80" s="791"/>
      <c r="TDF80" s="791"/>
      <c r="TDG80" s="740"/>
      <c r="TDH80" s="790"/>
      <c r="TDI80" s="791"/>
      <c r="TDJ80" s="791"/>
      <c r="TDK80" s="791"/>
      <c r="TDL80" s="791"/>
      <c r="TDM80" s="791"/>
      <c r="TDN80" s="740"/>
      <c r="TDO80" s="790"/>
      <c r="TDP80" s="791"/>
      <c r="TDQ80" s="791"/>
      <c r="TDR80" s="791"/>
      <c r="TDS80" s="791"/>
      <c r="TDT80" s="791"/>
      <c r="TDU80" s="740"/>
      <c r="TDV80" s="790"/>
      <c r="TDW80" s="791"/>
      <c r="TDX80" s="791"/>
      <c r="TDY80" s="791"/>
      <c r="TDZ80" s="791"/>
      <c r="TEA80" s="791"/>
      <c r="TEB80" s="740"/>
      <c r="TEC80" s="790"/>
      <c r="TED80" s="791"/>
      <c r="TEE80" s="791"/>
      <c r="TEF80" s="791"/>
      <c r="TEG80" s="791"/>
      <c r="TEH80" s="791"/>
      <c r="TEI80" s="740"/>
      <c r="TEJ80" s="790"/>
      <c r="TEK80" s="791"/>
      <c r="TEL80" s="791"/>
      <c r="TEM80" s="791"/>
      <c r="TEN80" s="791"/>
      <c r="TEO80" s="791"/>
      <c r="TEP80" s="740"/>
      <c r="TEQ80" s="790"/>
      <c r="TER80" s="791"/>
      <c r="TES80" s="791"/>
      <c r="TET80" s="791"/>
      <c r="TEU80" s="791"/>
      <c r="TEV80" s="791"/>
      <c r="TEW80" s="740"/>
      <c r="TEX80" s="790"/>
      <c r="TEY80" s="791"/>
      <c r="TEZ80" s="791"/>
      <c r="TFA80" s="791"/>
      <c r="TFB80" s="791"/>
      <c r="TFC80" s="791"/>
      <c r="TFD80" s="740"/>
      <c r="TFE80" s="790"/>
      <c r="TFF80" s="791"/>
      <c r="TFG80" s="791"/>
      <c r="TFH80" s="791"/>
      <c r="TFI80" s="791"/>
      <c r="TFJ80" s="791"/>
      <c r="TFK80" s="740"/>
      <c r="TFL80" s="790"/>
      <c r="TFM80" s="791"/>
      <c r="TFN80" s="791"/>
      <c r="TFO80" s="791"/>
      <c r="TFP80" s="791"/>
      <c r="TFQ80" s="791"/>
      <c r="TFR80" s="740"/>
      <c r="TFS80" s="790"/>
      <c r="TFT80" s="791"/>
      <c r="TFU80" s="791"/>
      <c r="TFV80" s="791"/>
      <c r="TFW80" s="791"/>
      <c r="TFX80" s="791"/>
      <c r="TFY80" s="740"/>
      <c r="TFZ80" s="790"/>
      <c r="TGA80" s="791"/>
      <c r="TGB80" s="791"/>
      <c r="TGC80" s="791"/>
      <c r="TGD80" s="791"/>
      <c r="TGE80" s="791"/>
      <c r="TGF80" s="740"/>
      <c r="TGG80" s="790"/>
      <c r="TGH80" s="791"/>
      <c r="TGI80" s="791"/>
      <c r="TGJ80" s="791"/>
      <c r="TGK80" s="791"/>
      <c r="TGL80" s="791"/>
      <c r="TGM80" s="740"/>
      <c r="TGN80" s="790"/>
      <c r="TGO80" s="791"/>
      <c r="TGP80" s="791"/>
      <c r="TGQ80" s="791"/>
      <c r="TGR80" s="791"/>
      <c r="TGS80" s="791"/>
      <c r="TGT80" s="740"/>
      <c r="TGU80" s="790"/>
      <c r="TGV80" s="791"/>
      <c r="TGW80" s="791"/>
      <c r="TGX80" s="791"/>
      <c r="TGY80" s="791"/>
      <c r="TGZ80" s="791"/>
      <c r="THA80" s="740"/>
      <c r="THB80" s="790"/>
      <c r="THC80" s="791"/>
      <c r="THD80" s="791"/>
      <c r="THE80" s="791"/>
      <c r="THF80" s="791"/>
      <c r="THG80" s="791"/>
      <c r="THH80" s="740"/>
      <c r="THI80" s="790"/>
      <c r="THJ80" s="791"/>
      <c r="THK80" s="791"/>
      <c r="THL80" s="791"/>
      <c r="THM80" s="791"/>
      <c r="THN80" s="791"/>
      <c r="THO80" s="740"/>
      <c r="THP80" s="790"/>
      <c r="THQ80" s="791"/>
      <c r="THR80" s="791"/>
      <c r="THS80" s="791"/>
      <c r="THT80" s="791"/>
      <c r="THU80" s="791"/>
      <c r="THV80" s="740"/>
      <c r="THW80" s="790"/>
      <c r="THX80" s="791"/>
      <c r="THY80" s="791"/>
      <c r="THZ80" s="791"/>
      <c r="TIA80" s="791"/>
      <c r="TIB80" s="791"/>
      <c r="TIC80" s="740"/>
      <c r="TID80" s="790"/>
      <c r="TIE80" s="791"/>
      <c r="TIF80" s="791"/>
      <c r="TIG80" s="791"/>
      <c r="TIH80" s="791"/>
      <c r="TII80" s="791"/>
      <c r="TIJ80" s="740"/>
      <c r="TIK80" s="790"/>
      <c r="TIL80" s="791"/>
      <c r="TIM80" s="791"/>
      <c r="TIN80" s="791"/>
      <c r="TIO80" s="791"/>
      <c r="TIP80" s="791"/>
      <c r="TIQ80" s="740"/>
      <c r="TIR80" s="790"/>
      <c r="TIS80" s="791"/>
      <c r="TIT80" s="791"/>
      <c r="TIU80" s="791"/>
      <c r="TIV80" s="791"/>
      <c r="TIW80" s="791"/>
      <c r="TIX80" s="740"/>
      <c r="TIY80" s="790"/>
      <c r="TIZ80" s="791"/>
      <c r="TJA80" s="791"/>
      <c r="TJB80" s="791"/>
      <c r="TJC80" s="791"/>
      <c r="TJD80" s="791"/>
      <c r="TJE80" s="740"/>
      <c r="TJF80" s="790"/>
      <c r="TJG80" s="791"/>
      <c r="TJH80" s="791"/>
      <c r="TJI80" s="791"/>
      <c r="TJJ80" s="791"/>
      <c r="TJK80" s="791"/>
      <c r="TJL80" s="740"/>
      <c r="TJM80" s="790"/>
      <c r="TJN80" s="791"/>
      <c r="TJO80" s="791"/>
      <c r="TJP80" s="791"/>
      <c r="TJQ80" s="791"/>
      <c r="TJR80" s="791"/>
      <c r="TJS80" s="740"/>
      <c r="TJT80" s="790"/>
      <c r="TJU80" s="791"/>
      <c r="TJV80" s="791"/>
      <c r="TJW80" s="791"/>
      <c r="TJX80" s="791"/>
      <c r="TJY80" s="791"/>
      <c r="TJZ80" s="740"/>
      <c r="TKA80" s="790"/>
      <c r="TKB80" s="791"/>
      <c r="TKC80" s="791"/>
      <c r="TKD80" s="791"/>
      <c r="TKE80" s="791"/>
      <c r="TKF80" s="791"/>
      <c r="TKG80" s="740"/>
      <c r="TKH80" s="790"/>
      <c r="TKI80" s="791"/>
      <c r="TKJ80" s="791"/>
      <c r="TKK80" s="791"/>
      <c r="TKL80" s="791"/>
      <c r="TKM80" s="791"/>
      <c r="TKN80" s="740"/>
      <c r="TKO80" s="790"/>
      <c r="TKP80" s="791"/>
      <c r="TKQ80" s="791"/>
      <c r="TKR80" s="791"/>
      <c r="TKS80" s="791"/>
      <c r="TKT80" s="791"/>
      <c r="TKU80" s="740"/>
      <c r="TKV80" s="790"/>
      <c r="TKW80" s="791"/>
      <c r="TKX80" s="791"/>
      <c r="TKY80" s="791"/>
      <c r="TKZ80" s="791"/>
      <c r="TLA80" s="791"/>
      <c r="TLB80" s="740"/>
      <c r="TLC80" s="790"/>
      <c r="TLD80" s="791"/>
      <c r="TLE80" s="791"/>
      <c r="TLF80" s="791"/>
      <c r="TLG80" s="791"/>
      <c r="TLH80" s="791"/>
      <c r="TLI80" s="740"/>
      <c r="TLJ80" s="790"/>
      <c r="TLK80" s="791"/>
      <c r="TLL80" s="791"/>
      <c r="TLM80" s="791"/>
      <c r="TLN80" s="791"/>
      <c r="TLO80" s="791"/>
      <c r="TLP80" s="740"/>
      <c r="TLQ80" s="790"/>
      <c r="TLR80" s="791"/>
      <c r="TLS80" s="791"/>
      <c r="TLT80" s="791"/>
      <c r="TLU80" s="791"/>
      <c r="TLV80" s="791"/>
      <c r="TLW80" s="740"/>
      <c r="TLX80" s="790"/>
      <c r="TLY80" s="791"/>
      <c r="TLZ80" s="791"/>
      <c r="TMA80" s="791"/>
      <c r="TMB80" s="791"/>
      <c r="TMC80" s="791"/>
      <c r="TMD80" s="740"/>
      <c r="TME80" s="790"/>
      <c r="TMF80" s="791"/>
      <c r="TMG80" s="791"/>
      <c r="TMH80" s="791"/>
      <c r="TMI80" s="791"/>
      <c r="TMJ80" s="791"/>
      <c r="TMK80" s="740"/>
      <c r="TML80" s="790"/>
      <c r="TMM80" s="791"/>
      <c r="TMN80" s="791"/>
      <c r="TMO80" s="791"/>
      <c r="TMP80" s="791"/>
      <c r="TMQ80" s="791"/>
      <c r="TMR80" s="740"/>
      <c r="TMS80" s="790"/>
      <c r="TMT80" s="791"/>
      <c r="TMU80" s="791"/>
      <c r="TMV80" s="791"/>
      <c r="TMW80" s="791"/>
      <c r="TMX80" s="791"/>
      <c r="TMY80" s="740"/>
      <c r="TMZ80" s="790"/>
      <c r="TNA80" s="791"/>
      <c r="TNB80" s="791"/>
      <c r="TNC80" s="791"/>
      <c r="TND80" s="791"/>
      <c r="TNE80" s="791"/>
      <c r="TNF80" s="740"/>
      <c r="TNG80" s="790"/>
      <c r="TNH80" s="791"/>
      <c r="TNI80" s="791"/>
      <c r="TNJ80" s="791"/>
      <c r="TNK80" s="791"/>
      <c r="TNL80" s="791"/>
      <c r="TNM80" s="740"/>
      <c r="TNN80" s="790"/>
      <c r="TNO80" s="791"/>
      <c r="TNP80" s="791"/>
      <c r="TNQ80" s="791"/>
      <c r="TNR80" s="791"/>
      <c r="TNS80" s="791"/>
      <c r="TNT80" s="740"/>
      <c r="TNU80" s="790"/>
      <c r="TNV80" s="791"/>
      <c r="TNW80" s="791"/>
      <c r="TNX80" s="791"/>
      <c r="TNY80" s="791"/>
      <c r="TNZ80" s="791"/>
      <c r="TOA80" s="740"/>
      <c r="TOB80" s="790"/>
      <c r="TOC80" s="791"/>
      <c r="TOD80" s="791"/>
      <c r="TOE80" s="791"/>
      <c r="TOF80" s="791"/>
      <c r="TOG80" s="791"/>
      <c r="TOH80" s="740"/>
      <c r="TOI80" s="790"/>
      <c r="TOJ80" s="791"/>
      <c r="TOK80" s="791"/>
      <c r="TOL80" s="791"/>
      <c r="TOM80" s="791"/>
      <c r="TON80" s="791"/>
      <c r="TOO80" s="740"/>
      <c r="TOP80" s="790"/>
      <c r="TOQ80" s="791"/>
      <c r="TOR80" s="791"/>
      <c r="TOS80" s="791"/>
      <c r="TOT80" s="791"/>
      <c r="TOU80" s="791"/>
      <c r="TOV80" s="740"/>
      <c r="TOW80" s="790"/>
      <c r="TOX80" s="791"/>
      <c r="TOY80" s="791"/>
      <c r="TOZ80" s="791"/>
      <c r="TPA80" s="791"/>
      <c r="TPB80" s="791"/>
      <c r="TPC80" s="740"/>
      <c r="TPD80" s="790"/>
      <c r="TPE80" s="791"/>
      <c r="TPF80" s="791"/>
      <c r="TPG80" s="791"/>
      <c r="TPH80" s="791"/>
      <c r="TPI80" s="791"/>
      <c r="TPJ80" s="740"/>
      <c r="TPK80" s="790"/>
      <c r="TPL80" s="791"/>
      <c r="TPM80" s="791"/>
      <c r="TPN80" s="791"/>
      <c r="TPO80" s="791"/>
      <c r="TPP80" s="791"/>
      <c r="TPQ80" s="740"/>
      <c r="TPR80" s="790"/>
      <c r="TPS80" s="791"/>
      <c r="TPT80" s="791"/>
      <c r="TPU80" s="791"/>
      <c r="TPV80" s="791"/>
      <c r="TPW80" s="791"/>
      <c r="TPX80" s="740"/>
      <c r="TPY80" s="790"/>
      <c r="TPZ80" s="791"/>
      <c r="TQA80" s="791"/>
      <c r="TQB80" s="791"/>
      <c r="TQC80" s="791"/>
      <c r="TQD80" s="791"/>
      <c r="TQE80" s="740"/>
      <c r="TQF80" s="790"/>
      <c r="TQG80" s="791"/>
      <c r="TQH80" s="791"/>
      <c r="TQI80" s="791"/>
      <c r="TQJ80" s="791"/>
      <c r="TQK80" s="791"/>
      <c r="TQL80" s="740"/>
      <c r="TQM80" s="790"/>
      <c r="TQN80" s="791"/>
      <c r="TQO80" s="791"/>
      <c r="TQP80" s="791"/>
      <c r="TQQ80" s="791"/>
      <c r="TQR80" s="791"/>
      <c r="TQS80" s="740"/>
      <c r="TQT80" s="790"/>
      <c r="TQU80" s="791"/>
      <c r="TQV80" s="791"/>
      <c r="TQW80" s="791"/>
      <c r="TQX80" s="791"/>
      <c r="TQY80" s="791"/>
      <c r="TQZ80" s="740"/>
      <c r="TRA80" s="790"/>
      <c r="TRB80" s="791"/>
      <c r="TRC80" s="791"/>
      <c r="TRD80" s="791"/>
      <c r="TRE80" s="791"/>
      <c r="TRF80" s="791"/>
      <c r="TRG80" s="740"/>
      <c r="TRH80" s="790"/>
      <c r="TRI80" s="791"/>
      <c r="TRJ80" s="791"/>
      <c r="TRK80" s="791"/>
      <c r="TRL80" s="791"/>
      <c r="TRM80" s="791"/>
      <c r="TRN80" s="740"/>
      <c r="TRO80" s="790"/>
      <c r="TRP80" s="791"/>
      <c r="TRQ80" s="791"/>
      <c r="TRR80" s="791"/>
      <c r="TRS80" s="791"/>
      <c r="TRT80" s="791"/>
      <c r="TRU80" s="740"/>
      <c r="TRV80" s="790"/>
      <c r="TRW80" s="791"/>
      <c r="TRX80" s="791"/>
      <c r="TRY80" s="791"/>
      <c r="TRZ80" s="791"/>
      <c r="TSA80" s="791"/>
      <c r="TSB80" s="740"/>
      <c r="TSC80" s="790"/>
      <c r="TSD80" s="791"/>
      <c r="TSE80" s="791"/>
      <c r="TSF80" s="791"/>
      <c r="TSG80" s="791"/>
      <c r="TSH80" s="791"/>
      <c r="TSI80" s="740"/>
      <c r="TSJ80" s="790"/>
      <c r="TSK80" s="791"/>
      <c r="TSL80" s="791"/>
      <c r="TSM80" s="791"/>
      <c r="TSN80" s="791"/>
      <c r="TSO80" s="791"/>
      <c r="TSP80" s="740"/>
      <c r="TSQ80" s="790"/>
      <c r="TSR80" s="791"/>
      <c r="TSS80" s="791"/>
      <c r="TST80" s="791"/>
      <c r="TSU80" s="791"/>
      <c r="TSV80" s="791"/>
      <c r="TSW80" s="740"/>
      <c r="TSX80" s="790"/>
      <c r="TSY80" s="791"/>
      <c r="TSZ80" s="791"/>
      <c r="TTA80" s="791"/>
      <c r="TTB80" s="791"/>
      <c r="TTC80" s="791"/>
      <c r="TTD80" s="740"/>
      <c r="TTE80" s="790"/>
      <c r="TTF80" s="791"/>
      <c r="TTG80" s="791"/>
      <c r="TTH80" s="791"/>
      <c r="TTI80" s="791"/>
      <c r="TTJ80" s="791"/>
      <c r="TTK80" s="740"/>
      <c r="TTL80" s="790"/>
      <c r="TTM80" s="791"/>
      <c r="TTN80" s="791"/>
      <c r="TTO80" s="791"/>
      <c r="TTP80" s="791"/>
      <c r="TTQ80" s="791"/>
      <c r="TTR80" s="740"/>
      <c r="TTS80" s="790"/>
      <c r="TTT80" s="791"/>
      <c r="TTU80" s="791"/>
      <c r="TTV80" s="791"/>
      <c r="TTW80" s="791"/>
      <c r="TTX80" s="791"/>
      <c r="TTY80" s="740"/>
      <c r="TTZ80" s="790"/>
      <c r="TUA80" s="791"/>
      <c r="TUB80" s="791"/>
      <c r="TUC80" s="791"/>
      <c r="TUD80" s="791"/>
      <c r="TUE80" s="791"/>
      <c r="TUF80" s="740"/>
      <c r="TUG80" s="790"/>
      <c r="TUH80" s="791"/>
      <c r="TUI80" s="791"/>
      <c r="TUJ80" s="791"/>
      <c r="TUK80" s="791"/>
      <c r="TUL80" s="791"/>
      <c r="TUM80" s="740"/>
      <c r="TUN80" s="790"/>
      <c r="TUO80" s="791"/>
      <c r="TUP80" s="791"/>
      <c r="TUQ80" s="791"/>
      <c r="TUR80" s="791"/>
      <c r="TUS80" s="791"/>
      <c r="TUT80" s="740"/>
      <c r="TUU80" s="790"/>
      <c r="TUV80" s="791"/>
      <c r="TUW80" s="791"/>
      <c r="TUX80" s="791"/>
      <c r="TUY80" s="791"/>
      <c r="TUZ80" s="791"/>
      <c r="TVA80" s="740"/>
      <c r="TVB80" s="790"/>
      <c r="TVC80" s="791"/>
      <c r="TVD80" s="791"/>
      <c r="TVE80" s="791"/>
      <c r="TVF80" s="791"/>
      <c r="TVG80" s="791"/>
      <c r="TVH80" s="740"/>
      <c r="TVI80" s="790"/>
      <c r="TVJ80" s="791"/>
      <c r="TVK80" s="791"/>
      <c r="TVL80" s="791"/>
      <c r="TVM80" s="791"/>
      <c r="TVN80" s="791"/>
      <c r="TVO80" s="740"/>
      <c r="TVP80" s="790"/>
      <c r="TVQ80" s="791"/>
      <c r="TVR80" s="791"/>
      <c r="TVS80" s="791"/>
      <c r="TVT80" s="791"/>
      <c r="TVU80" s="791"/>
      <c r="TVV80" s="740"/>
      <c r="TVW80" s="790"/>
      <c r="TVX80" s="791"/>
      <c r="TVY80" s="791"/>
      <c r="TVZ80" s="791"/>
      <c r="TWA80" s="791"/>
      <c r="TWB80" s="791"/>
      <c r="TWC80" s="740"/>
      <c r="TWD80" s="790"/>
      <c r="TWE80" s="791"/>
      <c r="TWF80" s="791"/>
      <c r="TWG80" s="791"/>
      <c r="TWH80" s="791"/>
      <c r="TWI80" s="791"/>
      <c r="TWJ80" s="740"/>
      <c r="TWK80" s="790"/>
      <c r="TWL80" s="791"/>
      <c r="TWM80" s="791"/>
      <c r="TWN80" s="791"/>
      <c r="TWO80" s="791"/>
      <c r="TWP80" s="791"/>
      <c r="TWQ80" s="740"/>
      <c r="TWR80" s="790"/>
      <c r="TWS80" s="791"/>
      <c r="TWT80" s="791"/>
      <c r="TWU80" s="791"/>
      <c r="TWV80" s="791"/>
      <c r="TWW80" s="791"/>
      <c r="TWX80" s="740"/>
      <c r="TWY80" s="790"/>
      <c r="TWZ80" s="791"/>
      <c r="TXA80" s="791"/>
      <c r="TXB80" s="791"/>
      <c r="TXC80" s="791"/>
      <c r="TXD80" s="791"/>
      <c r="TXE80" s="740"/>
      <c r="TXF80" s="790"/>
      <c r="TXG80" s="791"/>
      <c r="TXH80" s="791"/>
      <c r="TXI80" s="791"/>
      <c r="TXJ80" s="791"/>
      <c r="TXK80" s="791"/>
      <c r="TXL80" s="740"/>
      <c r="TXM80" s="790"/>
      <c r="TXN80" s="791"/>
      <c r="TXO80" s="791"/>
      <c r="TXP80" s="791"/>
      <c r="TXQ80" s="791"/>
      <c r="TXR80" s="791"/>
      <c r="TXS80" s="740"/>
      <c r="TXT80" s="790"/>
      <c r="TXU80" s="791"/>
      <c r="TXV80" s="791"/>
      <c r="TXW80" s="791"/>
      <c r="TXX80" s="791"/>
      <c r="TXY80" s="791"/>
      <c r="TXZ80" s="740"/>
      <c r="TYA80" s="790"/>
      <c r="TYB80" s="791"/>
      <c r="TYC80" s="791"/>
      <c r="TYD80" s="791"/>
      <c r="TYE80" s="791"/>
      <c r="TYF80" s="791"/>
      <c r="TYG80" s="740"/>
      <c r="TYH80" s="790"/>
      <c r="TYI80" s="791"/>
      <c r="TYJ80" s="791"/>
      <c r="TYK80" s="791"/>
      <c r="TYL80" s="791"/>
      <c r="TYM80" s="791"/>
      <c r="TYN80" s="740"/>
      <c r="TYO80" s="790"/>
      <c r="TYP80" s="791"/>
      <c r="TYQ80" s="791"/>
      <c r="TYR80" s="791"/>
      <c r="TYS80" s="791"/>
      <c r="TYT80" s="791"/>
      <c r="TYU80" s="740"/>
      <c r="TYV80" s="790"/>
      <c r="TYW80" s="791"/>
      <c r="TYX80" s="791"/>
      <c r="TYY80" s="791"/>
      <c r="TYZ80" s="791"/>
      <c r="TZA80" s="791"/>
      <c r="TZB80" s="740"/>
      <c r="TZC80" s="790"/>
      <c r="TZD80" s="791"/>
      <c r="TZE80" s="791"/>
      <c r="TZF80" s="791"/>
      <c r="TZG80" s="791"/>
      <c r="TZH80" s="791"/>
      <c r="TZI80" s="740"/>
      <c r="TZJ80" s="790"/>
      <c r="TZK80" s="791"/>
      <c r="TZL80" s="791"/>
      <c r="TZM80" s="791"/>
      <c r="TZN80" s="791"/>
      <c r="TZO80" s="791"/>
      <c r="TZP80" s="740"/>
      <c r="TZQ80" s="790"/>
      <c r="TZR80" s="791"/>
      <c r="TZS80" s="791"/>
      <c r="TZT80" s="791"/>
      <c r="TZU80" s="791"/>
      <c r="TZV80" s="791"/>
      <c r="TZW80" s="740"/>
      <c r="TZX80" s="790"/>
      <c r="TZY80" s="791"/>
      <c r="TZZ80" s="791"/>
      <c r="UAA80" s="791"/>
      <c r="UAB80" s="791"/>
      <c r="UAC80" s="791"/>
      <c r="UAD80" s="740"/>
      <c r="UAE80" s="790"/>
      <c r="UAF80" s="791"/>
      <c r="UAG80" s="791"/>
      <c r="UAH80" s="791"/>
      <c r="UAI80" s="791"/>
      <c r="UAJ80" s="791"/>
      <c r="UAK80" s="740"/>
      <c r="UAL80" s="790"/>
      <c r="UAM80" s="791"/>
      <c r="UAN80" s="791"/>
      <c r="UAO80" s="791"/>
      <c r="UAP80" s="791"/>
      <c r="UAQ80" s="791"/>
      <c r="UAR80" s="740"/>
      <c r="UAS80" s="790"/>
      <c r="UAT80" s="791"/>
      <c r="UAU80" s="791"/>
      <c r="UAV80" s="791"/>
      <c r="UAW80" s="791"/>
      <c r="UAX80" s="791"/>
      <c r="UAY80" s="740"/>
      <c r="UAZ80" s="790"/>
      <c r="UBA80" s="791"/>
      <c r="UBB80" s="791"/>
      <c r="UBC80" s="791"/>
      <c r="UBD80" s="791"/>
      <c r="UBE80" s="791"/>
      <c r="UBF80" s="740"/>
      <c r="UBG80" s="790"/>
      <c r="UBH80" s="791"/>
      <c r="UBI80" s="791"/>
      <c r="UBJ80" s="791"/>
      <c r="UBK80" s="791"/>
      <c r="UBL80" s="791"/>
      <c r="UBM80" s="740"/>
      <c r="UBN80" s="790"/>
      <c r="UBO80" s="791"/>
      <c r="UBP80" s="791"/>
      <c r="UBQ80" s="791"/>
      <c r="UBR80" s="791"/>
      <c r="UBS80" s="791"/>
      <c r="UBT80" s="740"/>
      <c r="UBU80" s="790"/>
      <c r="UBV80" s="791"/>
      <c r="UBW80" s="791"/>
      <c r="UBX80" s="791"/>
      <c r="UBY80" s="791"/>
      <c r="UBZ80" s="791"/>
      <c r="UCA80" s="740"/>
      <c r="UCB80" s="790"/>
      <c r="UCC80" s="791"/>
      <c r="UCD80" s="791"/>
      <c r="UCE80" s="791"/>
      <c r="UCF80" s="791"/>
      <c r="UCG80" s="791"/>
      <c r="UCH80" s="740"/>
      <c r="UCI80" s="790"/>
      <c r="UCJ80" s="791"/>
      <c r="UCK80" s="791"/>
      <c r="UCL80" s="791"/>
      <c r="UCM80" s="791"/>
      <c r="UCN80" s="791"/>
      <c r="UCO80" s="740"/>
      <c r="UCP80" s="790"/>
      <c r="UCQ80" s="791"/>
      <c r="UCR80" s="791"/>
      <c r="UCS80" s="791"/>
      <c r="UCT80" s="791"/>
      <c r="UCU80" s="791"/>
      <c r="UCV80" s="740"/>
      <c r="UCW80" s="790"/>
      <c r="UCX80" s="791"/>
      <c r="UCY80" s="791"/>
      <c r="UCZ80" s="791"/>
      <c r="UDA80" s="791"/>
      <c r="UDB80" s="791"/>
      <c r="UDC80" s="740"/>
      <c r="UDD80" s="790"/>
      <c r="UDE80" s="791"/>
      <c r="UDF80" s="791"/>
      <c r="UDG80" s="791"/>
      <c r="UDH80" s="791"/>
      <c r="UDI80" s="791"/>
      <c r="UDJ80" s="740"/>
      <c r="UDK80" s="790"/>
      <c r="UDL80" s="791"/>
      <c r="UDM80" s="791"/>
      <c r="UDN80" s="791"/>
      <c r="UDO80" s="791"/>
      <c r="UDP80" s="791"/>
      <c r="UDQ80" s="740"/>
      <c r="UDR80" s="790"/>
      <c r="UDS80" s="791"/>
      <c r="UDT80" s="791"/>
      <c r="UDU80" s="791"/>
      <c r="UDV80" s="791"/>
      <c r="UDW80" s="791"/>
      <c r="UDX80" s="740"/>
      <c r="UDY80" s="790"/>
      <c r="UDZ80" s="791"/>
      <c r="UEA80" s="791"/>
      <c r="UEB80" s="791"/>
      <c r="UEC80" s="791"/>
      <c r="UED80" s="791"/>
      <c r="UEE80" s="740"/>
      <c r="UEF80" s="790"/>
      <c r="UEG80" s="791"/>
      <c r="UEH80" s="791"/>
      <c r="UEI80" s="791"/>
      <c r="UEJ80" s="791"/>
      <c r="UEK80" s="791"/>
      <c r="UEL80" s="740"/>
      <c r="UEM80" s="790"/>
      <c r="UEN80" s="791"/>
      <c r="UEO80" s="791"/>
      <c r="UEP80" s="791"/>
      <c r="UEQ80" s="791"/>
      <c r="UER80" s="791"/>
      <c r="UES80" s="740"/>
      <c r="UET80" s="790"/>
      <c r="UEU80" s="791"/>
      <c r="UEV80" s="791"/>
      <c r="UEW80" s="791"/>
      <c r="UEX80" s="791"/>
      <c r="UEY80" s="791"/>
      <c r="UEZ80" s="740"/>
      <c r="UFA80" s="790"/>
      <c r="UFB80" s="791"/>
      <c r="UFC80" s="791"/>
      <c r="UFD80" s="791"/>
      <c r="UFE80" s="791"/>
      <c r="UFF80" s="791"/>
      <c r="UFG80" s="740"/>
      <c r="UFH80" s="790"/>
      <c r="UFI80" s="791"/>
      <c r="UFJ80" s="791"/>
      <c r="UFK80" s="791"/>
      <c r="UFL80" s="791"/>
      <c r="UFM80" s="791"/>
      <c r="UFN80" s="740"/>
      <c r="UFO80" s="790"/>
      <c r="UFP80" s="791"/>
      <c r="UFQ80" s="791"/>
      <c r="UFR80" s="791"/>
      <c r="UFS80" s="791"/>
      <c r="UFT80" s="791"/>
      <c r="UFU80" s="740"/>
      <c r="UFV80" s="790"/>
      <c r="UFW80" s="791"/>
      <c r="UFX80" s="791"/>
      <c r="UFY80" s="791"/>
      <c r="UFZ80" s="791"/>
      <c r="UGA80" s="791"/>
      <c r="UGB80" s="740"/>
      <c r="UGC80" s="790"/>
      <c r="UGD80" s="791"/>
      <c r="UGE80" s="791"/>
      <c r="UGF80" s="791"/>
      <c r="UGG80" s="791"/>
      <c r="UGH80" s="791"/>
      <c r="UGI80" s="740"/>
      <c r="UGJ80" s="790"/>
      <c r="UGK80" s="791"/>
      <c r="UGL80" s="791"/>
      <c r="UGM80" s="791"/>
      <c r="UGN80" s="791"/>
      <c r="UGO80" s="791"/>
      <c r="UGP80" s="740"/>
      <c r="UGQ80" s="790"/>
      <c r="UGR80" s="791"/>
      <c r="UGS80" s="791"/>
      <c r="UGT80" s="791"/>
      <c r="UGU80" s="791"/>
      <c r="UGV80" s="791"/>
      <c r="UGW80" s="740"/>
      <c r="UGX80" s="790"/>
      <c r="UGY80" s="791"/>
      <c r="UGZ80" s="791"/>
      <c r="UHA80" s="791"/>
      <c r="UHB80" s="791"/>
      <c r="UHC80" s="791"/>
      <c r="UHD80" s="740"/>
      <c r="UHE80" s="790"/>
      <c r="UHF80" s="791"/>
      <c r="UHG80" s="791"/>
      <c r="UHH80" s="791"/>
      <c r="UHI80" s="791"/>
      <c r="UHJ80" s="791"/>
      <c r="UHK80" s="740"/>
      <c r="UHL80" s="790"/>
      <c r="UHM80" s="791"/>
      <c r="UHN80" s="791"/>
      <c r="UHO80" s="791"/>
      <c r="UHP80" s="791"/>
      <c r="UHQ80" s="791"/>
      <c r="UHR80" s="740"/>
      <c r="UHS80" s="790"/>
      <c r="UHT80" s="791"/>
      <c r="UHU80" s="791"/>
      <c r="UHV80" s="791"/>
      <c r="UHW80" s="791"/>
      <c r="UHX80" s="791"/>
      <c r="UHY80" s="740"/>
      <c r="UHZ80" s="790"/>
      <c r="UIA80" s="791"/>
      <c r="UIB80" s="791"/>
      <c r="UIC80" s="791"/>
      <c r="UID80" s="791"/>
      <c r="UIE80" s="791"/>
      <c r="UIF80" s="740"/>
      <c r="UIG80" s="790"/>
      <c r="UIH80" s="791"/>
      <c r="UII80" s="791"/>
      <c r="UIJ80" s="791"/>
      <c r="UIK80" s="791"/>
      <c r="UIL80" s="791"/>
      <c r="UIM80" s="740"/>
      <c r="UIN80" s="790"/>
      <c r="UIO80" s="791"/>
      <c r="UIP80" s="791"/>
      <c r="UIQ80" s="791"/>
      <c r="UIR80" s="791"/>
      <c r="UIS80" s="791"/>
      <c r="UIT80" s="740"/>
      <c r="UIU80" s="790"/>
      <c r="UIV80" s="791"/>
      <c r="UIW80" s="791"/>
      <c r="UIX80" s="791"/>
      <c r="UIY80" s="791"/>
      <c r="UIZ80" s="791"/>
      <c r="UJA80" s="740"/>
      <c r="UJB80" s="790"/>
      <c r="UJC80" s="791"/>
      <c r="UJD80" s="791"/>
      <c r="UJE80" s="791"/>
      <c r="UJF80" s="791"/>
      <c r="UJG80" s="791"/>
      <c r="UJH80" s="740"/>
      <c r="UJI80" s="790"/>
      <c r="UJJ80" s="791"/>
      <c r="UJK80" s="791"/>
      <c r="UJL80" s="791"/>
      <c r="UJM80" s="791"/>
      <c r="UJN80" s="791"/>
      <c r="UJO80" s="740"/>
      <c r="UJP80" s="790"/>
      <c r="UJQ80" s="791"/>
      <c r="UJR80" s="791"/>
      <c r="UJS80" s="791"/>
      <c r="UJT80" s="791"/>
      <c r="UJU80" s="791"/>
      <c r="UJV80" s="740"/>
      <c r="UJW80" s="790"/>
      <c r="UJX80" s="791"/>
      <c r="UJY80" s="791"/>
      <c r="UJZ80" s="791"/>
      <c r="UKA80" s="791"/>
      <c r="UKB80" s="791"/>
      <c r="UKC80" s="740"/>
      <c r="UKD80" s="790"/>
      <c r="UKE80" s="791"/>
      <c r="UKF80" s="791"/>
      <c r="UKG80" s="791"/>
      <c r="UKH80" s="791"/>
      <c r="UKI80" s="791"/>
      <c r="UKJ80" s="740"/>
      <c r="UKK80" s="790"/>
      <c r="UKL80" s="791"/>
      <c r="UKM80" s="791"/>
      <c r="UKN80" s="791"/>
      <c r="UKO80" s="791"/>
      <c r="UKP80" s="791"/>
      <c r="UKQ80" s="740"/>
      <c r="UKR80" s="790"/>
      <c r="UKS80" s="791"/>
      <c r="UKT80" s="791"/>
      <c r="UKU80" s="791"/>
      <c r="UKV80" s="791"/>
      <c r="UKW80" s="791"/>
      <c r="UKX80" s="740"/>
      <c r="UKY80" s="790"/>
      <c r="UKZ80" s="791"/>
      <c r="ULA80" s="791"/>
      <c r="ULB80" s="791"/>
      <c r="ULC80" s="791"/>
      <c r="ULD80" s="791"/>
      <c r="ULE80" s="740"/>
      <c r="ULF80" s="790"/>
      <c r="ULG80" s="791"/>
      <c r="ULH80" s="791"/>
      <c r="ULI80" s="791"/>
      <c r="ULJ80" s="791"/>
      <c r="ULK80" s="791"/>
      <c r="ULL80" s="740"/>
      <c r="ULM80" s="790"/>
      <c r="ULN80" s="791"/>
      <c r="ULO80" s="791"/>
      <c r="ULP80" s="791"/>
      <c r="ULQ80" s="791"/>
      <c r="ULR80" s="791"/>
      <c r="ULS80" s="740"/>
      <c r="ULT80" s="790"/>
      <c r="ULU80" s="791"/>
      <c r="ULV80" s="791"/>
      <c r="ULW80" s="791"/>
      <c r="ULX80" s="791"/>
      <c r="ULY80" s="791"/>
      <c r="ULZ80" s="740"/>
      <c r="UMA80" s="790"/>
      <c r="UMB80" s="791"/>
      <c r="UMC80" s="791"/>
      <c r="UMD80" s="791"/>
      <c r="UME80" s="791"/>
      <c r="UMF80" s="791"/>
      <c r="UMG80" s="740"/>
      <c r="UMH80" s="790"/>
      <c r="UMI80" s="791"/>
      <c r="UMJ80" s="791"/>
      <c r="UMK80" s="791"/>
      <c r="UML80" s="791"/>
      <c r="UMM80" s="791"/>
      <c r="UMN80" s="740"/>
      <c r="UMO80" s="790"/>
      <c r="UMP80" s="791"/>
      <c r="UMQ80" s="791"/>
      <c r="UMR80" s="791"/>
      <c r="UMS80" s="791"/>
      <c r="UMT80" s="791"/>
      <c r="UMU80" s="740"/>
      <c r="UMV80" s="790"/>
      <c r="UMW80" s="791"/>
      <c r="UMX80" s="791"/>
      <c r="UMY80" s="791"/>
      <c r="UMZ80" s="791"/>
      <c r="UNA80" s="791"/>
      <c r="UNB80" s="740"/>
      <c r="UNC80" s="790"/>
      <c r="UND80" s="791"/>
      <c r="UNE80" s="791"/>
      <c r="UNF80" s="791"/>
      <c r="UNG80" s="791"/>
      <c r="UNH80" s="791"/>
      <c r="UNI80" s="740"/>
      <c r="UNJ80" s="790"/>
      <c r="UNK80" s="791"/>
      <c r="UNL80" s="791"/>
      <c r="UNM80" s="791"/>
      <c r="UNN80" s="791"/>
      <c r="UNO80" s="791"/>
      <c r="UNP80" s="740"/>
      <c r="UNQ80" s="790"/>
      <c r="UNR80" s="791"/>
      <c r="UNS80" s="791"/>
      <c r="UNT80" s="791"/>
      <c r="UNU80" s="791"/>
      <c r="UNV80" s="791"/>
      <c r="UNW80" s="740"/>
      <c r="UNX80" s="790"/>
      <c r="UNY80" s="791"/>
      <c r="UNZ80" s="791"/>
      <c r="UOA80" s="791"/>
      <c r="UOB80" s="791"/>
      <c r="UOC80" s="791"/>
      <c r="UOD80" s="740"/>
      <c r="UOE80" s="790"/>
      <c r="UOF80" s="791"/>
      <c r="UOG80" s="791"/>
      <c r="UOH80" s="791"/>
      <c r="UOI80" s="791"/>
      <c r="UOJ80" s="791"/>
      <c r="UOK80" s="740"/>
      <c r="UOL80" s="790"/>
      <c r="UOM80" s="791"/>
      <c r="UON80" s="791"/>
      <c r="UOO80" s="791"/>
      <c r="UOP80" s="791"/>
      <c r="UOQ80" s="791"/>
      <c r="UOR80" s="740"/>
      <c r="UOS80" s="790"/>
      <c r="UOT80" s="791"/>
      <c r="UOU80" s="791"/>
      <c r="UOV80" s="791"/>
      <c r="UOW80" s="791"/>
      <c r="UOX80" s="791"/>
      <c r="UOY80" s="740"/>
      <c r="UOZ80" s="790"/>
      <c r="UPA80" s="791"/>
      <c r="UPB80" s="791"/>
      <c r="UPC80" s="791"/>
      <c r="UPD80" s="791"/>
      <c r="UPE80" s="791"/>
      <c r="UPF80" s="740"/>
      <c r="UPG80" s="790"/>
      <c r="UPH80" s="791"/>
      <c r="UPI80" s="791"/>
      <c r="UPJ80" s="791"/>
      <c r="UPK80" s="791"/>
      <c r="UPL80" s="791"/>
      <c r="UPM80" s="740"/>
      <c r="UPN80" s="790"/>
      <c r="UPO80" s="791"/>
      <c r="UPP80" s="791"/>
      <c r="UPQ80" s="791"/>
      <c r="UPR80" s="791"/>
      <c r="UPS80" s="791"/>
      <c r="UPT80" s="740"/>
      <c r="UPU80" s="790"/>
      <c r="UPV80" s="791"/>
      <c r="UPW80" s="791"/>
      <c r="UPX80" s="791"/>
      <c r="UPY80" s="791"/>
      <c r="UPZ80" s="791"/>
      <c r="UQA80" s="740"/>
      <c r="UQB80" s="790"/>
      <c r="UQC80" s="791"/>
      <c r="UQD80" s="791"/>
      <c r="UQE80" s="791"/>
      <c r="UQF80" s="791"/>
      <c r="UQG80" s="791"/>
      <c r="UQH80" s="740"/>
      <c r="UQI80" s="790"/>
      <c r="UQJ80" s="791"/>
      <c r="UQK80" s="791"/>
      <c r="UQL80" s="791"/>
      <c r="UQM80" s="791"/>
      <c r="UQN80" s="791"/>
      <c r="UQO80" s="740"/>
      <c r="UQP80" s="790"/>
      <c r="UQQ80" s="791"/>
      <c r="UQR80" s="791"/>
      <c r="UQS80" s="791"/>
      <c r="UQT80" s="791"/>
      <c r="UQU80" s="791"/>
      <c r="UQV80" s="740"/>
      <c r="UQW80" s="790"/>
      <c r="UQX80" s="791"/>
      <c r="UQY80" s="791"/>
      <c r="UQZ80" s="791"/>
      <c r="URA80" s="791"/>
      <c r="URB80" s="791"/>
      <c r="URC80" s="740"/>
      <c r="URD80" s="790"/>
      <c r="URE80" s="791"/>
      <c r="URF80" s="791"/>
      <c r="URG80" s="791"/>
      <c r="URH80" s="791"/>
      <c r="URI80" s="791"/>
      <c r="URJ80" s="740"/>
      <c r="URK80" s="790"/>
      <c r="URL80" s="791"/>
      <c r="URM80" s="791"/>
      <c r="URN80" s="791"/>
      <c r="URO80" s="791"/>
      <c r="URP80" s="791"/>
      <c r="URQ80" s="740"/>
      <c r="URR80" s="790"/>
      <c r="URS80" s="791"/>
      <c r="URT80" s="791"/>
      <c r="URU80" s="791"/>
      <c r="URV80" s="791"/>
      <c r="URW80" s="791"/>
      <c r="URX80" s="740"/>
      <c r="URY80" s="790"/>
      <c r="URZ80" s="791"/>
      <c r="USA80" s="791"/>
      <c r="USB80" s="791"/>
      <c r="USC80" s="791"/>
      <c r="USD80" s="791"/>
      <c r="USE80" s="740"/>
      <c r="USF80" s="790"/>
      <c r="USG80" s="791"/>
      <c r="USH80" s="791"/>
      <c r="USI80" s="791"/>
      <c r="USJ80" s="791"/>
      <c r="USK80" s="791"/>
      <c r="USL80" s="740"/>
      <c r="USM80" s="790"/>
      <c r="USN80" s="791"/>
      <c r="USO80" s="791"/>
      <c r="USP80" s="791"/>
      <c r="USQ80" s="791"/>
      <c r="USR80" s="791"/>
      <c r="USS80" s="740"/>
      <c r="UST80" s="790"/>
      <c r="USU80" s="791"/>
      <c r="USV80" s="791"/>
      <c r="USW80" s="791"/>
      <c r="USX80" s="791"/>
      <c r="USY80" s="791"/>
      <c r="USZ80" s="740"/>
      <c r="UTA80" s="790"/>
      <c r="UTB80" s="791"/>
      <c r="UTC80" s="791"/>
      <c r="UTD80" s="791"/>
      <c r="UTE80" s="791"/>
      <c r="UTF80" s="791"/>
      <c r="UTG80" s="740"/>
      <c r="UTH80" s="790"/>
      <c r="UTI80" s="791"/>
      <c r="UTJ80" s="791"/>
      <c r="UTK80" s="791"/>
      <c r="UTL80" s="791"/>
      <c r="UTM80" s="791"/>
      <c r="UTN80" s="740"/>
      <c r="UTO80" s="790"/>
      <c r="UTP80" s="791"/>
      <c r="UTQ80" s="791"/>
      <c r="UTR80" s="791"/>
      <c r="UTS80" s="791"/>
      <c r="UTT80" s="791"/>
      <c r="UTU80" s="740"/>
      <c r="UTV80" s="790"/>
      <c r="UTW80" s="791"/>
      <c r="UTX80" s="791"/>
      <c r="UTY80" s="791"/>
      <c r="UTZ80" s="791"/>
      <c r="UUA80" s="791"/>
      <c r="UUB80" s="740"/>
      <c r="UUC80" s="790"/>
      <c r="UUD80" s="791"/>
      <c r="UUE80" s="791"/>
      <c r="UUF80" s="791"/>
      <c r="UUG80" s="791"/>
      <c r="UUH80" s="791"/>
      <c r="UUI80" s="740"/>
      <c r="UUJ80" s="790"/>
      <c r="UUK80" s="791"/>
      <c r="UUL80" s="791"/>
      <c r="UUM80" s="791"/>
      <c r="UUN80" s="791"/>
      <c r="UUO80" s="791"/>
      <c r="UUP80" s="740"/>
      <c r="UUQ80" s="790"/>
      <c r="UUR80" s="791"/>
      <c r="UUS80" s="791"/>
      <c r="UUT80" s="791"/>
      <c r="UUU80" s="791"/>
      <c r="UUV80" s="791"/>
      <c r="UUW80" s="740"/>
      <c r="UUX80" s="790"/>
      <c r="UUY80" s="791"/>
      <c r="UUZ80" s="791"/>
      <c r="UVA80" s="791"/>
      <c r="UVB80" s="791"/>
      <c r="UVC80" s="791"/>
      <c r="UVD80" s="740"/>
      <c r="UVE80" s="790"/>
      <c r="UVF80" s="791"/>
      <c r="UVG80" s="791"/>
      <c r="UVH80" s="791"/>
      <c r="UVI80" s="791"/>
      <c r="UVJ80" s="791"/>
      <c r="UVK80" s="740"/>
      <c r="UVL80" s="790"/>
      <c r="UVM80" s="791"/>
      <c r="UVN80" s="791"/>
      <c r="UVO80" s="791"/>
      <c r="UVP80" s="791"/>
      <c r="UVQ80" s="791"/>
      <c r="UVR80" s="740"/>
      <c r="UVS80" s="790"/>
      <c r="UVT80" s="791"/>
      <c r="UVU80" s="791"/>
      <c r="UVV80" s="791"/>
      <c r="UVW80" s="791"/>
      <c r="UVX80" s="791"/>
      <c r="UVY80" s="740"/>
      <c r="UVZ80" s="790"/>
      <c r="UWA80" s="791"/>
      <c r="UWB80" s="791"/>
      <c r="UWC80" s="791"/>
      <c r="UWD80" s="791"/>
      <c r="UWE80" s="791"/>
      <c r="UWF80" s="740"/>
      <c r="UWG80" s="790"/>
      <c r="UWH80" s="791"/>
      <c r="UWI80" s="791"/>
      <c r="UWJ80" s="791"/>
      <c r="UWK80" s="791"/>
      <c r="UWL80" s="791"/>
      <c r="UWM80" s="740"/>
      <c r="UWN80" s="790"/>
      <c r="UWO80" s="791"/>
      <c r="UWP80" s="791"/>
      <c r="UWQ80" s="791"/>
      <c r="UWR80" s="791"/>
      <c r="UWS80" s="791"/>
      <c r="UWT80" s="740"/>
      <c r="UWU80" s="790"/>
      <c r="UWV80" s="791"/>
      <c r="UWW80" s="791"/>
      <c r="UWX80" s="791"/>
      <c r="UWY80" s="791"/>
      <c r="UWZ80" s="791"/>
      <c r="UXA80" s="740"/>
      <c r="UXB80" s="790"/>
      <c r="UXC80" s="791"/>
      <c r="UXD80" s="791"/>
      <c r="UXE80" s="791"/>
      <c r="UXF80" s="791"/>
      <c r="UXG80" s="791"/>
      <c r="UXH80" s="740"/>
      <c r="UXI80" s="790"/>
      <c r="UXJ80" s="791"/>
      <c r="UXK80" s="791"/>
      <c r="UXL80" s="791"/>
      <c r="UXM80" s="791"/>
      <c r="UXN80" s="791"/>
      <c r="UXO80" s="740"/>
      <c r="UXP80" s="790"/>
      <c r="UXQ80" s="791"/>
      <c r="UXR80" s="791"/>
      <c r="UXS80" s="791"/>
      <c r="UXT80" s="791"/>
      <c r="UXU80" s="791"/>
      <c r="UXV80" s="740"/>
      <c r="UXW80" s="790"/>
      <c r="UXX80" s="791"/>
      <c r="UXY80" s="791"/>
      <c r="UXZ80" s="791"/>
      <c r="UYA80" s="791"/>
      <c r="UYB80" s="791"/>
      <c r="UYC80" s="740"/>
      <c r="UYD80" s="790"/>
      <c r="UYE80" s="791"/>
      <c r="UYF80" s="791"/>
      <c r="UYG80" s="791"/>
      <c r="UYH80" s="791"/>
      <c r="UYI80" s="791"/>
      <c r="UYJ80" s="740"/>
      <c r="UYK80" s="790"/>
      <c r="UYL80" s="791"/>
      <c r="UYM80" s="791"/>
      <c r="UYN80" s="791"/>
      <c r="UYO80" s="791"/>
      <c r="UYP80" s="791"/>
      <c r="UYQ80" s="740"/>
      <c r="UYR80" s="790"/>
      <c r="UYS80" s="791"/>
      <c r="UYT80" s="791"/>
      <c r="UYU80" s="791"/>
      <c r="UYV80" s="791"/>
      <c r="UYW80" s="791"/>
      <c r="UYX80" s="740"/>
      <c r="UYY80" s="790"/>
      <c r="UYZ80" s="791"/>
      <c r="UZA80" s="791"/>
      <c r="UZB80" s="791"/>
      <c r="UZC80" s="791"/>
      <c r="UZD80" s="791"/>
      <c r="UZE80" s="740"/>
      <c r="UZF80" s="790"/>
      <c r="UZG80" s="791"/>
      <c r="UZH80" s="791"/>
      <c r="UZI80" s="791"/>
      <c r="UZJ80" s="791"/>
      <c r="UZK80" s="791"/>
      <c r="UZL80" s="740"/>
      <c r="UZM80" s="790"/>
      <c r="UZN80" s="791"/>
      <c r="UZO80" s="791"/>
      <c r="UZP80" s="791"/>
      <c r="UZQ80" s="791"/>
      <c r="UZR80" s="791"/>
      <c r="UZS80" s="740"/>
      <c r="UZT80" s="790"/>
      <c r="UZU80" s="791"/>
      <c r="UZV80" s="791"/>
      <c r="UZW80" s="791"/>
      <c r="UZX80" s="791"/>
      <c r="UZY80" s="791"/>
      <c r="UZZ80" s="740"/>
      <c r="VAA80" s="790"/>
      <c r="VAB80" s="791"/>
      <c r="VAC80" s="791"/>
      <c r="VAD80" s="791"/>
      <c r="VAE80" s="791"/>
      <c r="VAF80" s="791"/>
      <c r="VAG80" s="740"/>
      <c r="VAH80" s="790"/>
      <c r="VAI80" s="791"/>
      <c r="VAJ80" s="791"/>
      <c r="VAK80" s="791"/>
      <c r="VAL80" s="791"/>
      <c r="VAM80" s="791"/>
      <c r="VAN80" s="740"/>
      <c r="VAO80" s="790"/>
      <c r="VAP80" s="791"/>
      <c r="VAQ80" s="791"/>
      <c r="VAR80" s="791"/>
      <c r="VAS80" s="791"/>
      <c r="VAT80" s="791"/>
      <c r="VAU80" s="740"/>
      <c r="VAV80" s="790"/>
      <c r="VAW80" s="791"/>
      <c r="VAX80" s="791"/>
      <c r="VAY80" s="791"/>
      <c r="VAZ80" s="791"/>
      <c r="VBA80" s="791"/>
      <c r="VBB80" s="740"/>
      <c r="VBC80" s="790"/>
      <c r="VBD80" s="791"/>
      <c r="VBE80" s="791"/>
      <c r="VBF80" s="791"/>
      <c r="VBG80" s="791"/>
      <c r="VBH80" s="791"/>
      <c r="VBI80" s="740"/>
      <c r="VBJ80" s="790"/>
      <c r="VBK80" s="791"/>
      <c r="VBL80" s="791"/>
      <c r="VBM80" s="791"/>
      <c r="VBN80" s="791"/>
      <c r="VBO80" s="791"/>
      <c r="VBP80" s="740"/>
      <c r="VBQ80" s="790"/>
      <c r="VBR80" s="791"/>
      <c r="VBS80" s="791"/>
      <c r="VBT80" s="791"/>
      <c r="VBU80" s="791"/>
      <c r="VBV80" s="791"/>
      <c r="VBW80" s="740"/>
      <c r="VBX80" s="790"/>
      <c r="VBY80" s="791"/>
      <c r="VBZ80" s="791"/>
      <c r="VCA80" s="791"/>
      <c r="VCB80" s="791"/>
      <c r="VCC80" s="791"/>
      <c r="VCD80" s="740"/>
      <c r="VCE80" s="790"/>
      <c r="VCF80" s="791"/>
      <c r="VCG80" s="791"/>
      <c r="VCH80" s="791"/>
      <c r="VCI80" s="791"/>
      <c r="VCJ80" s="791"/>
      <c r="VCK80" s="740"/>
      <c r="VCL80" s="790"/>
      <c r="VCM80" s="791"/>
      <c r="VCN80" s="791"/>
      <c r="VCO80" s="791"/>
      <c r="VCP80" s="791"/>
      <c r="VCQ80" s="791"/>
      <c r="VCR80" s="740"/>
      <c r="VCS80" s="790"/>
      <c r="VCT80" s="791"/>
      <c r="VCU80" s="791"/>
      <c r="VCV80" s="791"/>
      <c r="VCW80" s="791"/>
      <c r="VCX80" s="791"/>
      <c r="VCY80" s="740"/>
      <c r="VCZ80" s="790"/>
      <c r="VDA80" s="791"/>
      <c r="VDB80" s="791"/>
      <c r="VDC80" s="791"/>
      <c r="VDD80" s="791"/>
      <c r="VDE80" s="791"/>
      <c r="VDF80" s="740"/>
      <c r="VDG80" s="790"/>
      <c r="VDH80" s="791"/>
      <c r="VDI80" s="791"/>
      <c r="VDJ80" s="791"/>
      <c r="VDK80" s="791"/>
      <c r="VDL80" s="791"/>
      <c r="VDM80" s="740"/>
      <c r="VDN80" s="790"/>
      <c r="VDO80" s="791"/>
      <c r="VDP80" s="791"/>
      <c r="VDQ80" s="791"/>
      <c r="VDR80" s="791"/>
      <c r="VDS80" s="791"/>
      <c r="VDT80" s="740"/>
      <c r="VDU80" s="790"/>
      <c r="VDV80" s="791"/>
      <c r="VDW80" s="791"/>
      <c r="VDX80" s="791"/>
      <c r="VDY80" s="791"/>
      <c r="VDZ80" s="791"/>
      <c r="VEA80" s="740"/>
      <c r="VEB80" s="790"/>
      <c r="VEC80" s="791"/>
      <c r="VED80" s="791"/>
      <c r="VEE80" s="791"/>
      <c r="VEF80" s="791"/>
      <c r="VEG80" s="791"/>
      <c r="VEH80" s="740"/>
      <c r="VEI80" s="790"/>
      <c r="VEJ80" s="791"/>
      <c r="VEK80" s="791"/>
      <c r="VEL80" s="791"/>
      <c r="VEM80" s="791"/>
      <c r="VEN80" s="791"/>
      <c r="VEO80" s="740"/>
      <c r="VEP80" s="790"/>
      <c r="VEQ80" s="791"/>
      <c r="VER80" s="791"/>
      <c r="VES80" s="791"/>
      <c r="VET80" s="791"/>
      <c r="VEU80" s="791"/>
      <c r="VEV80" s="740"/>
      <c r="VEW80" s="790"/>
      <c r="VEX80" s="791"/>
      <c r="VEY80" s="791"/>
      <c r="VEZ80" s="791"/>
      <c r="VFA80" s="791"/>
      <c r="VFB80" s="791"/>
      <c r="VFC80" s="740"/>
      <c r="VFD80" s="790"/>
      <c r="VFE80" s="791"/>
      <c r="VFF80" s="791"/>
      <c r="VFG80" s="791"/>
      <c r="VFH80" s="791"/>
      <c r="VFI80" s="791"/>
      <c r="VFJ80" s="740"/>
      <c r="VFK80" s="790"/>
      <c r="VFL80" s="791"/>
      <c r="VFM80" s="791"/>
      <c r="VFN80" s="791"/>
      <c r="VFO80" s="791"/>
      <c r="VFP80" s="791"/>
      <c r="VFQ80" s="740"/>
      <c r="VFR80" s="790"/>
      <c r="VFS80" s="791"/>
      <c r="VFT80" s="791"/>
      <c r="VFU80" s="791"/>
      <c r="VFV80" s="791"/>
      <c r="VFW80" s="791"/>
      <c r="VFX80" s="740"/>
      <c r="VFY80" s="790"/>
      <c r="VFZ80" s="791"/>
      <c r="VGA80" s="791"/>
      <c r="VGB80" s="791"/>
      <c r="VGC80" s="791"/>
      <c r="VGD80" s="791"/>
      <c r="VGE80" s="740"/>
      <c r="VGF80" s="790"/>
      <c r="VGG80" s="791"/>
      <c r="VGH80" s="791"/>
      <c r="VGI80" s="791"/>
      <c r="VGJ80" s="791"/>
      <c r="VGK80" s="791"/>
      <c r="VGL80" s="740"/>
      <c r="VGM80" s="790"/>
      <c r="VGN80" s="791"/>
      <c r="VGO80" s="791"/>
      <c r="VGP80" s="791"/>
      <c r="VGQ80" s="791"/>
      <c r="VGR80" s="791"/>
      <c r="VGS80" s="740"/>
      <c r="VGT80" s="790"/>
      <c r="VGU80" s="791"/>
      <c r="VGV80" s="791"/>
      <c r="VGW80" s="791"/>
      <c r="VGX80" s="791"/>
      <c r="VGY80" s="791"/>
      <c r="VGZ80" s="740"/>
      <c r="VHA80" s="790"/>
      <c r="VHB80" s="791"/>
      <c r="VHC80" s="791"/>
      <c r="VHD80" s="791"/>
      <c r="VHE80" s="791"/>
      <c r="VHF80" s="791"/>
      <c r="VHG80" s="740"/>
      <c r="VHH80" s="790"/>
      <c r="VHI80" s="791"/>
      <c r="VHJ80" s="791"/>
      <c r="VHK80" s="791"/>
      <c r="VHL80" s="791"/>
      <c r="VHM80" s="791"/>
      <c r="VHN80" s="740"/>
      <c r="VHO80" s="790"/>
      <c r="VHP80" s="791"/>
      <c r="VHQ80" s="791"/>
      <c r="VHR80" s="791"/>
      <c r="VHS80" s="791"/>
      <c r="VHT80" s="791"/>
      <c r="VHU80" s="740"/>
      <c r="VHV80" s="790"/>
      <c r="VHW80" s="791"/>
      <c r="VHX80" s="791"/>
      <c r="VHY80" s="791"/>
      <c r="VHZ80" s="791"/>
      <c r="VIA80" s="791"/>
      <c r="VIB80" s="740"/>
      <c r="VIC80" s="790"/>
      <c r="VID80" s="791"/>
      <c r="VIE80" s="791"/>
      <c r="VIF80" s="791"/>
      <c r="VIG80" s="791"/>
      <c r="VIH80" s="791"/>
      <c r="VII80" s="740"/>
      <c r="VIJ80" s="790"/>
      <c r="VIK80" s="791"/>
      <c r="VIL80" s="791"/>
      <c r="VIM80" s="791"/>
      <c r="VIN80" s="791"/>
      <c r="VIO80" s="791"/>
      <c r="VIP80" s="740"/>
      <c r="VIQ80" s="790"/>
      <c r="VIR80" s="791"/>
      <c r="VIS80" s="791"/>
      <c r="VIT80" s="791"/>
      <c r="VIU80" s="791"/>
      <c r="VIV80" s="791"/>
      <c r="VIW80" s="740"/>
      <c r="VIX80" s="790"/>
      <c r="VIY80" s="791"/>
      <c r="VIZ80" s="791"/>
      <c r="VJA80" s="791"/>
      <c r="VJB80" s="791"/>
      <c r="VJC80" s="791"/>
      <c r="VJD80" s="740"/>
      <c r="VJE80" s="790"/>
      <c r="VJF80" s="791"/>
      <c r="VJG80" s="791"/>
      <c r="VJH80" s="791"/>
      <c r="VJI80" s="791"/>
      <c r="VJJ80" s="791"/>
      <c r="VJK80" s="740"/>
      <c r="VJL80" s="790"/>
      <c r="VJM80" s="791"/>
      <c r="VJN80" s="791"/>
      <c r="VJO80" s="791"/>
      <c r="VJP80" s="791"/>
      <c r="VJQ80" s="791"/>
      <c r="VJR80" s="740"/>
      <c r="VJS80" s="790"/>
      <c r="VJT80" s="791"/>
      <c r="VJU80" s="791"/>
      <c r="VJV80" s="791"/>
      <c r="VJW80" s="791"/>
      <c r="VJX80" s="791"/>
      <c r="VJY80" s="740"/>
      <c r="VJZ80" s="790"/>
      <c r="VKA80" s="791"/>
      <c r="VKB80" s="791"/>
      <c r="VKC80" s="791"/>
      <c r="VKD80" s="791"/>
      <c r="VKE80" s="791"/>
      <c r="VKF80" s="740"/>
      <c r="VKG80" s="790"/>
      <c r="VKH80" s="791"/>
      <c r="VKI80" s="791"/>
      <c r="VKJ80" s="791"/>
      <c r="VKK80" s="791"/>
      <c r="VKL80" s="791"/>
      <c r="VKM80" s="740"/>
      <c r="VKN80" s="790"/>
      <c r="VKO80" s="791"/>
      <c r="VKP80" s="791"/>
      <c r="VKQ80" s="791"/>
      <c r="VKR80" s="791"/>
      <c r="VKS80" s="791"/>
      <c r="VKT80" s="740"/>
      <c r="VKU80" s="790"/>
      <c r="VKV80" s="791"/>
      <c r="VKW80" s="791"/>
      <c r="VKX80" s="791"/>
      <c r="VKY80" s="791"/>
      <c r="VKZ80" s="791"/>
      <c r="VLA80" s="740"/>
      <c r="VLB80" s="790"/>
      <c r="VLC80" s="791"/>
      <c r="VLD80" s="791"/>
      <c r="VLE80" s="791"/>
      <c r="VLF80" s="791"/>
      <c r="VLG80" s="791"/>
      <c r="VLH80" s="740"/>
      <c r="VLI80" s="790"/>
      <c r="VLJ80" s="791"/>
      <c r="VLK80" s="791"/>
      <c r="VLL80" s="791"/>
      <c r="VLM80" s="791"/>
      <c r="VLN80" s="791"/>
      <c r="VLO80" s="740"/>
      <c r="VLP80" s="790"/>
      <c r="VLQ80" s="791"/>
      <c r="VLR80" s="791"/>
      <c r="VLS80" s="791"/>
      <c r="VLT80" s="791"/>
      <c r="VLU80" s="791"/>
      <c r="VLV80" s="740"/>
      <c r="VLW80" s="790"/>
      <c r="VLX80" s="791"/>
      <c r="VLY80" s="791"/>
      <c r="VLZ80" s="791"/>
      <c r="VMA80" s="791"/>
      <c r="VMB80" s="791"/>
      <c r="VMC80" s="740"/>
      <c r="VMD80" s="790"/>
      <c r="VME80" s="791"/>
      <c r="VMF80" s="791"/>
      <c r="VMG80" s="791"/>
      <c r="VMH80" s="791"/>
      <c r="VMI80" s="791"/>
      <c r="VMJ80" s="740"/>
      <c r="VMK80" s="790"/>
      <c r="VML80" s="791"/>
      <c r="VMM80" s="791"/>
      <c r="VMN80" s="791"/>
      <c r="VMO80" s="791"/>
      <c r="VMP80" s="791"/>
      <c r="VMQ80" s="740"/>
      <c r="VMR80" s="790"/>
      <c r="VMS80" s="791"/>
      <c r="VMT80" s="791"/>
      <c r="VMU80" s="791"/>
      <c r="VMV80" s="791"/>
      <c r="VMW80" s="791"/>
      <c r="VMX80" s="740"/>
      <c r="VMY80" s="790"/>
      <c r="VMZ80" s="791"/>
      <c r="VNA80" s="791"/>
      <c r="VNB80" s="791"/>
      <c r="VNC80" s="791"/>
      <c r="VND80" s="791"/>
      <c r="VNE80" s="740"/>
      <c r="VNF80" s="790"/>
      <c r="VNG80" s="791"/>
      <c r="VNH80" s="791"/>
      <c r="VNI80" s="791"/>
      <c r="VNJ80" s="791"/>
      <c r="VNK80" s="791"/>
      <c r="VNL80" s="740"/>
      <c r="VNM80" s="790"/>
      <c r="VNN80" s="791"/>
      <c r="VNO80" s="791"/>
      <c r="VNP80" s="791"/>
      <c r="VNQ80" s="791"/>
      <c r="VNR80" s="791"/>
      <c r="VNS80" s="740"/>
      <c r="VNT80" s="790"/>
      <c r="VNU80" s="791"/>
      <c r="VNV80" s="791"/>
      <c r="VNW80" s="791"/>
      <c r="VNX80" s="791"/>
      <c r="VNY80" s="791"/>
      <c r="VNZ80" s="740"/>
      <c r="VOA80" s="790"/>
      <c r="VOB80" s="791"/>
      <c r="VOC80" s="791"/>
      <c r="VOD80" s="791"/>
      <c r="VOE80" s="791"/>
      <c r="VOF80" s="791"/>
      <c r="VOG80" s="740"/>
      <c r="VOH80" s="790"/>
      <c r="VOI80" s="791"/>
      <c r="VOJ80" s="791"/>
      <c r="VOK80" s="791"/>
      <c r="VOL80" s="791"/>
      <c r="VOM80" s="791"/>
      <c r="VON80" s="740"/>
      <c r="VOO80" s="790"/>
      <c r="VOP80" s="791"/>
      <c r="VOQ80" s="791"/>
      <c r="VOR80" s="791"/>
      <c r="VOS80" s="791"/>
      <c r="VOT80" s="791"/>
      <c r="VOU80" s="740"/>
      <c r="VOV80" s="790"/>
      <c r="VOW80" s="791"/>
      <c r="VOX80" s="791"/>
      <c r="VOY80" s="791"/>
      <c r="VOZ80" s="791"/>
      <c r="VPA80" s="791"/>
      <c r="VPB80" s="740"/>
      <c r="VPC80" s="790"/>
      <c r="VPD80" s="791"/>
      <c r="VPE80" s="791"/>
      <c r="VPF80" s="791"/>
      <c r="VPG80" s="791"/>
      <c r="VPH80" s="791"/>
      <c r="VPI80" s="740"/>
      <c r="VPJ80" s="790"/>
      <c r="VPK80" s="791"/>
      <c r="VPL80" s="791"/>
      <c r="VPM80" s="791"/>
      <c r="VPN80" s="791"/>
      <c r="VPO80" s="791"/>
      <c r="VPP80" s="740"/>
      <c r="VPQ80" s="790"/>
      <c r="VPR80" s="791"/>
      <c r="VPS80" s="791"/>
      <c r="VPT80" s="791"/>
      <c r="VPU80" s="791"/>
      <c r="VPV80" s="791"/>
      <c r="VPW80" s="740"/>
      <c r="VPX80" s="790"/>
      <c r="VPY80" s="791"/>
      <c r="VPZ80" s="791"/>
      <c r="VQA80" s="791"/>
      <c r="VQB80" s="791"/>
      <c r="VQC80" s="791"/>
      <c r="VQD80" s="740"/>
      <c r="VQE80" s="790"/>
      <c r="VQF80" s="791"/>
      <c r="VQG80" s="791"/>
      <c r="VQH80" s="791"/>
      <c r="VQI80" s="791"/>
      <c r="VQJ80" s="791"/>
      <c r="VQK80" s="740"/>
      <c r="VQL80" s="790"/>
      <c r="VQM80" s="791"/>
      <c r="VQN80" s="791"/>
      <c r="VQO80" s="791"/>
      <c r="VQP80" s="791"/>
      <c r="VQQ80" s="791"/>
      <c r="VQR80" s="740"/>
      <c r="VQS80" s="790"/>
      <c r="VQT80" s="791"/>
      <c r="VQU80" s="791"/>
      <c r="VQV80" s="791"/>
      <c r="VQW80" s="791"/>
      <c r="VQX80" s="791"/>
      <c r="VQY80" s="740"/>
      <c r="VQZ80" s="790"/>
      <c r="VRA80" s="791"/>
      <c r="VRB80" s="791"/>
      <c r="VRC80" s="791"/>
      <c r="VRD80" s="791"/>
      <c r="VRE80" s="791"/>
      <c r="VRF80" s="740"/>
      <c r="VRG80" s="790"/>
      <c r="VRH80" s="791"/>
      <c r="VRI80" s="791"/>
      <c r="VRJ80" s="791"/>
      <c r="VRK80" s="791"/>
      <c r="VRL80" s="791"/>
      <c r="VRM80" s="740"/>
      <c r="VRN80" s="790"/>
      <c r="VRO80" s="791"/>
      <c r="VRP80" s="791"/>
      <c r="VRQ80" s="791"/>
      <c r="VRR80" s="791"/>
      <c r="VRS80" s="791"/>
      <c r="VRT80" s="740"/>
      <c r="VRU80" s="790"/>
      <c r="VRV80" s="791"/>
      <c r="VRW80" s="791"/>
      <c r="VRX80" s="791"/>
      <c r="VRY80" s="791"/>
      <c r="VRZ80" s="791"/>
      <c r="VSA80" s="740"/>
      <c r="VSB80" s="790"/>
      <c r="VSC80" s="791"/>
      <c r="VSD80" s="791"/>
      <c r="VSE80" s="791"/>
      <c r="VSF80" s="791"/>
      <c r="VSG80" s="791"/>
      <c r="VSH80" s="740"/>
      <c r="VSI80" s="790"/>
      <c r="VSJ80" s="791"/>
      <c r="VSK80" s="791"/>
      <c r="VSL80" s="791"/>
      <c r="VSM80" s="791"/>
      <c r="VSN80" s="791"/>
      <c r="VSO80" s="740"/>
      <c r="VSP80" s="790"/>
      <c r="VSQ80" s="791"/>
      <c r="VSR80" s="791"/>
      <c r="VSS80" s="791"/>
      <c r="VST80" s="791"/>
      <c r="VSU80" s="791"/>
      <c r="VSV80" s="740"/>
      <c r="VSW80" s="790"/>
      <c r="VSX80" s="791"/>
      <c r="VSY80" s="791"/>
      <c r="VSZ80" s="791"/>
      <c r="VTA80" s="791"/>
      <c r="VTB80" s="791"/>
      <c r="VTC80" s="740"/>
      <c r="VTD80" s="790"/>
      <c r="VTE80" s="791"/>
      <c r="VTF80" s="791"/>
      <c r="VTG80" s="791"/>
      <c r="VTH80" s="791"/>
      <c r="VTI80" s="791"/>
      <c r="VTJ80" s="740"/>
      <c r="VTK80" s="790"/>
      <c r="VTL80" s="791"/>
      <c r="VTM80" s="791"/>
      <c r="VTN80" s="791"/>
      <c r="VTO80" s="791"/>
      <c r="VTP80" s="791"/>
      <c r="VTQ80" s="740"/>
      <c r="VTR80" s="790"/>
      <c r="VTS80" s="791"/>
      <c r="VTT80" s="791"/>
      <c r="VTU80" s="791"/>
      <c r="VTV80" s="791"/>
      <c r="VTW80" s="791"/>
      <c r="VTX80" s="740"/>
      <c r="VTY80" s="790"/>
      <c r="VTZ80" s="791"/>
      <c r="VUA80" s="791"/>
      <c r="VUB80" s="791"/>
      <c r="VUC80" s="791"/>
      <c r="VUD80" s="791"/>
      <c r="VUE80" s="740"/>
      <c r="VUF80" s="790"/>
      <c r="VUG80" s="791"/>
      <c r="VUH80" s="791"/>
      <c r="VUI80" s="791"/>
      <c r="VUJ80" s="791"/>
      <c r="VUK80" s="791"/>
      <c r="VUL80" s="740"/>
      <c r="VUM80" s="790"/>
      <c r="VUN80" s="791"/>
      <c r="VUO80" s="791"/>
      <c r="VUP80" s="791"/>
      <c r="VUQ80" s="791"/>
      <c r="VUR80" s="791"/>
      <c r="VUS80" s="740"/>
      <c r="VUT80" s="790"/>
      <c r="VUU80" s="791"/>
      <c r="VUV80" s="791"/>
      <c r="VUW80" s="791"/>
      <c r="VUX80" s="791"/>
      <c r="VUY80" s="791"/>
      <c r="VUZ80" s="740"/>
      <c r="VVA80" s="790"/>
      <c r="VVB80" s="791"/>
      <c r="VVC80" s="791"/>
      <c r="VVD80" s="791"/>
      <c r="VVE80" s="791"/>
      <c r="VVF80" s="791"/>
      <c r="VVG80" s="740"/>
      <c r="VVH80" s="790"/>
      <c r="VVI80" s="791"/>
      <c r="VVJ80" s="791"/>
      <c r="VVK80" s="791"/>
      <c r="VVL80" s="791"/>
      <c r="VVM80" s="791"/>
      <c r="VVN80" s="740"/>
      <c r="VVO80" s="790"/>
      <c r="VVP80" s="791"/>
      <c r="VVQ80" s="791"/>
      <c r="VVR80" s="791"/>
      <c r="VVS80" s="791"/>
      <c r="VVT80" s="791"/>
      <c r="VVU80" s="740"/>
      <c r="VVV80" s="790"/>
      <c r="VVW80" s="791"/>
      <c r="VVX80" s="791"/>
      <c r="VVY80" s="791"/>
      <c r="VVZ80" s="791"/>
      <c r="VWA80" s="791"/>
      <c r="VWB80" s="740"/>
      <c r="VWC80" s="790"/>
      <c r="VWD80" s="791"/>
      <c r="VWE80" s="791"/>
      <c r="VWF80" s="791"/>
      <c r="VWG80" s="791"/>
      <c r="VWH80" s="791"/>
      <c r="VWI80" s="740"/>
      <c r="VWJ80" s="790"/>
      <c r="VWK80" s="791"/>
      <c r="VWL80" s="791"/>
      <c r="VWM80" s="791"/>
      <c r="VWN80" s="791"/>
      <c r="VWO80" s="791"/>
      <c r="VWP80" s="740"/>
      <c r="VWQ80" s="790"/>
      <c r="VWR80" s="791"/>
      <c r="VWS80" s="791"/>
      <c r="VWT80" s="791"/>
      <c r="VWU80" s="791"/>
      <c r="VWV80" s="791"/>
      <c r="VWW80" s="740"/>
      <c r="VWX80" s="790"/>
      <c r="VWY80" s="791"/>
      <c r="VWZ80" s="791"/>
      <c r="VXA80" s="791"/>
      <c r="VXB80" s="791"/>
      <c r="VXC80" s="791"/>
      <c r="VXD80" s="740"/>
      <c r="VXE80" s="790"/>
      <c r="VXF80" s="791"/>
      <c r="VXG80" s="791"/>
      <c r="VXH80" s="791"/>
      <c r="VXI80" s="791"/>
      <c r="VXJ80" s="791"/>
      <c r="VXK80" s="740"/>
      <c r="VXL80" s="790"/>
      <c r="VXM80" s="791"/>
      <c r="VXN80" s="791"/>
      <c r="VXO80" s="791"/>
      <c r="VXP80" s="791"/>
      <c r="VXQ80" s="791"/>
      <c r="VXR80" s="740"/>
      <c r="VXS80" s="790"/>
      <c r="VXT80" s="791"/>
      <c r="VXU80" s="791"/>
      <c r="VXV80" s="791"/>
      <c r="VXW80" s="791"/>
      <c r="VXX80" s="791"/>
      <c r="VXY80" s="740"/>
      <c r="VXZ80" s="790"/>
      <c r="VYA80" s="791"/>
      <c r="VYB80" s="791"/>
      <c r="VYC80" s="791"/>
      <c r="VYD80" s="791"/>
      <c r="VYE80" s="791"/>
      <c r="VYF80" s="740"/>
      <c r="VYG80" s="790"/>
      <c r="VYH80" s="791"/>
      <c r="VYI80" s="791"/>
      <c r="VYJ80" s="791"/>
      <c r="VYK80" s="791"/>
      <c r="VYL80" s="791"/>
      <c r="VYM80" s="740"/>
      <c r="VYN80" s="790"/>
      <c r="VYO80" s="791"/>
      <c r="VYP80" s="791"/>
      <c r="VYQ80" s="791"/>
      <c r="VYR80" s="791"/>
      <c r="VYS80" s="791"/>
      <c r="VYT80" s="740"/>
      <c r="VYU80" s="790"/>
      <c r="VYV80" s="791"/>
      <c r="VYW80" s="791"/>
      <c r="VYX80" s="791"/>
      <c r="VYY80" s="791"/>
      <c r="VYZ80" s="791"/>
      <c r="VZA80" s="740"/>
      <c r="VZB80" s="790"/>
      <c r="VZC80" s="791"/>
      <c r="VZD80" s="791"/>
      <c r="VZE80" s="791"/>
      <c r="VZF80" s="791"/>
      <c r="VZG80" s="791"/>
      <c r="VZH80" s="740"/>
      <c r="VZI80" s="790"/>
      <c r="VZJ80" s="791"/>
      <c r="VZK80" s="791"/>
      <c r="VZL80" s="791"/>
      <c r="VZM80" s="791"/>
      <c r="VZN80" s="791"/>
      <c r="VZO80" s="740"/>
      <c r="VZP80" s="790"/>
      <c r="VZQ80" s="791"/>
      <c r="VZR80" s="791"/>
      <c r="VZS80" s="791"/>
      <c r="VZT80" s="791"/>
      <c r="VZU80" s="791"/>
      <c r="VZV80" s="740"/>
      <c r="VZW80" s="790"/>
      <c r="VZX80" s="791"/>
      <c r="VZY80" s="791"/>
      <c r="VZZ80" s="791"/>
      <c r="WAA80" s="791"/>
      <c r="WAB80" s="791"/>
      <c r="WAC80" s="740"/>
      <c r="WAD80" s="790"/>
      <c r="WAE80" s="791"/>
      <c r="WAF80" s="791"/>
      <c r="WAG80" s="791"/>
      <c r="WAH80" s="791"/>
      <c r="WAI80" s="791"/>
      <c r="WAJ80" s="740"/>
      <c r="WAK80" s="790"/>
      <c r="WAL80" s="791"/>
      <c r="WAM80" s="791"/>
      <c r="WAN80" s="791"/>
      <c r="WAO80" s="791"/>
      <c r="WAP80" s="791"/>
      <c r="WAQ80" s="740"/>
      <c r="WAR80" s="790"/>
      <c r="WAS80" s="791"/>
      <c r="WAT80" s="791"/>
      <c r="WAU80" s="791"/>
      <c r="WAV80" s="791"/>
      <c r="WAW80" s="791"/>
      <c r="WAX80" s="740"/>
      <c r="WAY80" s="790"/>
      <c r="WAZ80" s="791"/>
      <c r="WBA80" s="791"/>
      <c r="WBB80" s="791"/>
      <c r="WBC80" s="791"/>
      <c r="WBD80" s="791"/>
      <c r="WBE80" s="740"/>
      <c r="WBF80" s="790"/>
      <c r="WBG80" s="791"/>
      <c r="WBH80" s="791"/>
      <c r="WBI80" s="791"/>
      <c r="WBJ80" s="791"/>
      <c r="WBK80" s="791"/>
      <c r="WBL80" s="740"/>
      <c r="WBM80" s="790"/>
      <c r="WBN80" s="791"/>
      <c r="WBO80" s="791"/>
      <c r="WBP80" s="791"/>
      <c r="WBQ80" s="791"/>
      <c r="WBR80" s="791"/>
      <c r="WBS80" s="740"/>
      <c r="WBT80" s="790"/>
      <c r="WBU80" s="791"/>
      <c r="WBV80" s="791"/>
      <c r="WBW80" s="791"/>
      <c r="WBX80" s="791"/>
      <c r="WBY80" s="791"/>
      <c r="WBZ80" s="740"/>
      <c r="WCA80" s="790"/>
      <c r="WCB80" s="791"/>
      <c r="WCC80" s="791"/>
      <c r="WCD80" s="791"/>
      <c r="WCE80" s="791"/>
      <c r="WCF80" s="791"/>
      <c r="WCG80" s="740"/>
      <c r="WCH80" s="790"/>
      <c r="WCI80" s="791"/>
      <c r="WCJ80" s="791"/>
      <c r="WCK80" s="791"/>
      <c r="WCL80" s="791"/>
      <c r="WCM80" s="791"/>
      <c r="WCN80" s="740"/>
      <c r="WCO80" s="790"/>
      <c r="WCP80" s="791"/>
      <c r="WCQ80" s="791"/>
      <c r="WCR80" s="791"/>
      <c r="WCS80" s="791"/>
      <c r="WCT80" s="791"/>
      <c r="WCU80" s="740"/>
      <c r="WCV80" s="790"/>
      <c r="WCW80" s="791"/>
      <c r="WCX80" s="791"/>
      <c r="WCY80" s="791"/>
      <c r="WCZ80" s="791"/>
      <c r="WDA80" s="791"/>
      <c r="WDB80" s="740"/>
      <c r="WDC80" s="790"/>
      <c r="WDD80" s="791"/>
      <c r="WDE80" s="791"/>
      <c r="WDF80" s="791"/>
      <c r="WDG80" s="791"/>
      <c r="WDH80" s="791"/>
      <c r="WDI80" s="740"/>
      <c r="WDJ80" s="790"/>
      <c r="WDK80" s="791"/>
      <c r="WDL80" s="791"/>
      <c r="WDM80" s="791"/>
      <c r="WDN80" s="791"/>
      <c r="WDO80" s="791"/>
      <c r="WDP80" s="740"/>
      <c r="WDQ80" s="790"/>
      <c r="WDR80" s="791"/>
      <c r="WDS80" s="791"/>
      <c r="WDT80" s="791"/>
      <c r="WDU80" s="791"/>
      <c r="WDV80" s="791"/>
      <c r="WDW80" s="740"/>
      <c r="WDX80" s="790"/>
      <c r="WDY80" s="791"/>
      <c r="WDZ80" s="791"/>
      <c r="WEA80" s="791"/>
      <c r="WEB80" s="791"/>
      <c r="WEC80" s="791"/>
      <c r="WED80" s="740"/>
      <c r="WEE80" s="790"/>
      <c r="WEF80" s="791"/>
      <c r="WEG80" s="791"/>
      <c r="WEH80" s="791"/>
      <c r="WEI80" s="791"/>
      <c r="WEJ80" s="791"/>
      <c r="WEK80" s="740"/>
      <c r="WEL80" s="790"/>
      <c r="WEM80" s="791"/>
      <c r="WEN80" s="791"/>
      <c r="WEO80" s="791"/>
      <c r="WEP80" s="791"/>
      <c r="WEQ80" s="791"/>
      <c r="WER80" s="740"/>
      <c r="WES80" s="790"/>
      <c r="WET80" s="791"/>
      <c r="WEU80" s="791"/>
      <c r="WEV80" s="791"/>
      <c r="WEW80" s="791"/>
      <c r="WEX80" s="791"/>
      <c r="WEY80" s="740"/>
      <c r="WEZ80" s="790"/>
      <c r="WFA80" s="791"/>
      <c r="WFB80" s="791"/>
      <c r="WFC80" s="791"/>
      <c r="WFD80" s="791"/>
      <c r="WFE80" s="791"/>
      <c r="WFF80" s="740"/>
      <c r="WFG80" s="790"/>
      <c r="WFH80" s="791"/>
      <c r="WFI80" s="791"/>
      <c r="WFJ80" s="791"/>
      <c r="WFK80" s="791"/>
      <c r="WFL80" s="791"/>
      <c r="WFM80" s="740"/>
      <c r="WFN80" s="790"/>
      <c r="WFO80" s="791"/>
      <c r="WFP80" s="791"/>
      <c r="WFQ80" s="791"/>
      <c r="WFR80" s="791"/>
      <c r="WFS80" s="791"/>
      <c r="WFT80" s="740"/>
      <c r="WFU80" s="790"/>
      <c r="WFV80" s="791"/>
      <c r="WFW80" s="791"/>
      <c r="WFX80" s="791"/>
      <c r="WFY80" s="791"/>
      <c r="WFZ80" s="791"/>
      <c r="WGA80" s="740"/>
      <c r="WGB80" s="790"/>
      <c r="WGC80" s="791"/>
      <c r="WGD80" s="791"/>
      <c r="WGE80" s="791"/>
      <c r="WGF80" s="791"/>
      <c r="WGG80" s="791"/>
      <c r="WGH80" s="740"/>
      <c r="WGI80" s="790"/>
      <c r="WGJ80" s="791"/>
      <c r="WGK80" s="791"/>
      <c r="WGL80" s="791"/>
      <c r="WGM80" s="791"/>
      <c r="WGN80" s="791"/>
      <c r="WGO80" s="740"/>
      <c r="WGP80" s="790"/>
      <c r="WGQ80" s="791"/>
      <c r="WGR80" s="791"/>
      <c r="WGS80" s="791"/>
      <c r="WGT80" s="791"/>
      <c r="WGU80" s="791"/>
      <c r="WGV80" s="740"/>
      <c r="WGW80" s="790"/>
      <c r="WGX80" s="791"/>
      <c r="WGY80" s="791"/>
      <c r="WGZ80" s="791"/>
      <c r="WHA80" s="791"/>
      <c r="WHB80" s="791"/>
      <c r="WHC80" s="740"/>
      <c r="WHD80" s="790"/>
      <c r="WHE80" s="791"/>
      <c r="WHF80" s="791"/>
      <c r="WHG80" s="791"/>
      <c r="WHH80" s="791"/>
      <c r="WHI80" s="791"/>
      <c r="WHJ80" s="740"/>
      <c r="WHK80" s="790"/>
      <c r="WHL80" s="791"/>
      <c r="WHM80" s="791"/>
      <c r="WHN80" s="791"/>
      <c r="WHO80" s="791"/>
      <c r="WHP80" s="791"/>
      <c r="WHQ80" s="740"/>
      <c r="WHR80" s="790"/>
      <c r="WHS80" s="791"/>
      <c r="WHT80" s="791"/>
      <c r="WHU80" s="791"/>
      <c r="WHV80" s="791"/>
      <c r="WHW80" s="791"/>
      <c r="WHX80" s="740"/>
      <c r="WHY80" s="790"/>
      <c r="WHZ80" s="791"/>
      <c r="WIA80" s="791"/>
      <c r="WIB80" s="791"/>
      <c r="WIC80" s="791"/>
      <c r="WID80" s="791"/>
      <c r="WIE80" s="740"/>
      <c r="WIF80" s="790"/>
      <c r="WIG80" s="791"/>
      <c r="WIH80" s="791"/>
      <c r="WII80" s="791"/>
      <c r="WIJ80" s="791"/>
      <c r="WIK80" s="791"/>
      <c r="WIL80" s="740"/>
      <c r="WIM80" s="790"/>
      <c r="WIN80" s="791"/>
      <c r="WIO80" s="791"/>
      <c r="WIP80" s="791"/>
      <c r="WIQ80" s="791"/>
      <c r="WIR80" s="791"/>
      <c r="WIS80" s="740"/>
      <c r="WIT80" s="790"/>
      <c r="WIU80" s="791"/>
      <c r="WIV80" s="791"/>
      <c r="WIW80" s="791"/>
      <c r="WIX80" s="791"/>
      <c r="WIY80" s="791"/>
      <c r="WIZ80" s="740"/>
      <c r="WJA80" s="790"/>
      <c r="WJB80" s="791"/>
      <c r="WJC80" s="791"/>
      <c r="WJD80" s="791"/>
      <c r="WJE80" s="791"/>
      <c r="WJF80" s="791"/>
      <c r="WJG80" s="740"/>
      <c r="WJH80" s="790"/>
      <c r="WJI80" s="791"/>
      <c r="WJJ80" s="791"/>
      <c r="WJK80" s="791"/>
      <c r="WJL80" s="791"/>
      <c r="WJM80" s="791"/>
      <c r="WJN80" s="740"/>
      <c r="WJO80" s="790"/>
      <c r="WJP80" s="791"/>
      <c r="WJQ80" s="791"/>
      <c r="WJR80" s="791"/>
      <c r="WJS80" s="791"/>
      <c r="WJT80" s="791"/>
      <c r="WJU80" s="740"/>
      <c r="WJV80" s="790"/>
      <c r="WJW80" s="791"/>
      <c r="WJX80" s="791"/>
      <c r="WJY80" s="791"/>
      <c r="WJZ80" s="791"/>
      <c r="WKA80" s="791"/>
      <c r="WKB80" s="740"/>
      <c r="WKC80" s="790"/>
      <c r="WKD80" s="791"/>
      <c r="WKE80" s="791"/>
      <c r="WKF80" s="791"/>
      <c r="WKG80" s="791"/>
      <c r="WKH80" s="791"/>
      <c r="WKI80" s="740"/>
      <c r="WKJ80" s="790"/>
      <c r="WKK80" s="791"/>
      <c r="WKL80" s="791"/>
      <c r="WKM80" s="791"/>
      <c r="WKN80" s="791"/>
      <c r="WKO80" s="791"/>
      <c r="WKP80" s="740"/>
      <c r="WKQ80" s="790"/>
      <c r="WKR80" s="791"/>
      <c r="WKS80" s="791"/>
      <c r="WKT80" s="791"/>
      <c r="WKU80" s="791"/>
      <c r="WKV80" s="791"/>
      <c r="WKW80" s="740"/>
      <c r="WKX80" s="790"/>
      <c r="WKY80" s="791"/>
      <c r="WKZ80" s="791"/>
      <c r="WLA80" s="791"/>
      <c r="WLB80" s="791"/>
      <c r="WLC80" s="791"/>
      <c r="WLD80" s="740"/>
      <c r="WLE80" s="790"/>
      <c r="WLF80" s="791"/>
      <c r="WLG80" s="791"/>
      <c r="WLH80" s="791"/>
      <c r="WLI80" s="791"/>
      <c r="WLJ80" s="791"/>
      <c r="WLK80" s="740"/>
      <c r="WLL80" s="790"/>
      <c r="WLM80" s="791"/>
      <c r="WLN80" s="791"/>
      <c r="WLO80" s="791"/>
      <c r="WLP80" s="791"/>
      <c r="WLQ80" s="791"/>
      <c r="WLR80" s="740"/>
      <c r="WLS80" s="790"/>
      <c r="WLT80" s="791"/>
      <c r="WLU80" s="791"/>
      <c r="WLV80" s="791"/>
      <c r="WLW80" s="791"/>
      <c r="WLX80" s="791"/>
      <c r="WLY80" s="740"/>
      <c r="WLZ80" s="790"/>
      <c r="WMA80" s="791"/>
      <c r="WMB80" s="791"/>
      <c r="WMC80" s="791"/>
      <c r="WMD80" s="791"/>
      <c r="WME80" s="791"/>
      <c r="WMF80" s="740"/>
      <c r="WMG80" s="790"/>
      <c r="WMH80" s="791"/>
      <c r="WMI80" s="791"/>
      <c r="WMJ80" s="791"/>
      <c r="WMK80" s="791"/>
      <c r="WML80" s="791"/>
      <c r="WMM80" s="740"/>
      <c r="WMN80" s="790"/>
      <c r="WMO80" s="791"/>
      <c r="WMP80" s="791"/>
      <c r="WMQ80" s="791"/>
      <c r="WMR80" s="791"/>
      <c r="WMS80" s="791"/>
      <c r="WMT80" s="740"/>
      <c r="WMU80" s="790"/>
      <c r="WMV80" s="791"/>
      <c r="WMW80" s="791"/>
      <c r="WMX80" s="791"/>
      <c r="WMY80" s="791"/>
      <c r="WMZ80" s="791"/>
      <c r="WNA80" s="740"/>
      <c r="WNB80" s="790"/>
      <c r="WNC80" s="791"/>
      <c r="WND80" s="791"/>
      <c r="WNE80" s="791"/>
      <c r="WNF80" s="791"/>
      <c r="WNG80" s="791"/>
      <c r="WNH80" s="740"/>
      <c r="WNI80" s="790"/>
      <c r="WNJ80" s="791"/>
      <c r="WNK80" s="791"/>
      <c r="WNL80" s="791"/>
      <c r="WNM80" s="791"/>
      <c r="WNN80" s="791"/>
      <c r="WNO80" s="740"/>
      <c r="WNP80" s="790"/>
      <c r="WNQ80" s="791"/>
      <c r="WNR80" s="791"/>
      <c r="WNS80" s="791"/>
      <c r="WNT80" s="791"/>
      <c r="WNU80" s="791"/>
      <c r="WNV80" s="740"/>
      <c r="WNW80" s="790"/>
      <c r="WNX80" s="791"/>
      <c r="WNY80" s="791"/>
      <c r="WNZ80" s="791"/>
      <c r="WOA80" s="791"/>
      <c r="WOB80" s="791"/>
      <c r="WOC80" s="740"/>
      <c r="WOD80" s="790"/>
      <c r="WOE80" s="791"/>
      <c r="WOF80" s="791"/>
      <c r="WOG80" s="791"/>
      <c r="WOH80" s="791"/>
      <c r="WOI80" s="791"/>
      <c r="WOJ80" s="740"/>
      <c r="WOK80" s="790"/>
      <c r="WOL80" s="791"/>
      <c r="WOM80" s="791"/>
      <c r="WON80" s="791"/>
      <c r="WOO80" s="791"/>
      <c r="WOP80" s="791"/>
      <c r="WOQ80" s="740"/>
      <c r="WOR80" s="790"/>
      <c r="WOS80" s="791"/>
      <c r="WOT80" s="791"/>
      <c r="WOU80" s="791"/>
      <c r="WOV80" s="791"/>
      <c r="WOW80" s="791"/>
      <c r="WOX80" s="740"/>
      <c r="WOY80" s="790"/>
      <c r="WOZ80" s="791"/>
      <c r="WPA80" s="791"/>
      <c r="WPB80" s="791"/>
      <c r="WPC80" s="791"/>
      <c r="WPD80" s="791"/>
      <c r="WPE80" s="740"/>
      <c r="WPF80" s="790"/>
      <c r="WPG80" s="791"/>
      <c r="WPH80" s="791"/>
      <c r="WPI80" s="791"/>
      <c r="WPJ80" s="791"/>
      <c r="WPK80" s="791"/>
      <c r="WPL80" s="740"/>
      <c r="WPM80" s="790"/>
      <c r="WPN80" s="791"/>
      <c r="WPO80" s="791"/>
      <c r="WPP80" s="791"/>
      <c r="WPQ80" s="791"/>
      <c r="WPR80" s="791"/>
      <c r="WPS80" s="740"/>
      <c r="WPT80" s="790"/>
      <c r="WPU80" s="791"/>
      <c r="WPV80" s="791"/>
      <c r="WPW80" s="791"/>
      <c r="WPX80" s="791"/>
      <c r="WPY80" s="791"/>
      <c r="WPZ80" s="740"/>
      <c r="WQA80" s="790"/>
      <c r="WQB80" s="791"/>
      <c r="WQC80" s="791"/>
      <c r="WQD80" s="791"/>
      <c r="WQE80" s="791"/>
      <c r="WQF80" s="791"/>
      <c r="WQG80" s="740"/>
      <c r="WQH80" s="790"/>
      <c r="WQI80" s="791"/>
      <c r="WQJ80" s="791"/>
      <c r="WQK80" s="791"/>
      <c r="WQL80" s="791"/>
      <c r="WQM80" s="791"/>
      <c r="WQN80" s="740"/>
      <c r="WQO80" s="790"/>
      <c r="WQP80" s="791"/>
      <c r="WQQ80" s="791"/>
      <c r="WQR80" s="791"/>
      <c r="WQS80" s="791"/>
      <c r="WQT80" s="791"/>
      <c r="WQU80" s="740"/>
      <c r="WQV80" s="790"/>
      <c r="WQW80" s="791"/>
      <c r="WQX80" s="791"/>
      <c r="WQY80" s="791"/>
      <c r="WQZ80" s="791"/>
      <c r="WRA80" s="791"/>
      <c r="WRB80" s="740"/>
      <c r="WRC80" s="790"/>
      <c r="WRD80" s="791"/>
      <c r="WRE80" s="791"/>
      <c r="WRF80" s="791"/>
      <c r="WRG80" s="791"/>
      <c r="WRH80" s="791"/>
      <c r="WRI80" s="740"/>
      <c r="WRJ80" s="790"/>
      <c r="WRK80" s="791"/>
      <c r="WRL80" s="791"/>
      <c r="WRM80" s="791"/>
      <c r="WRN80" s="791"/>
      <c r="WRO80" s="791"/>
      <c r="WRP80" s="740"/>
      <c r="WRQ80" s="790"/>
      <c r="WRR80" s="791"/>
      <c r="WRS80" s="791"/>
      <c r="WRT80" s="791"/>
      <c r="WRU80" s="791"/>
      <c r="WRV80" s="791"/>
      <c r="WRW80" s="740"/>
      <c r="WRX80" s="790"/>
      <c r="WRY80" s="791"/>
      <c r="WRZ80" s="791"/>
      <c r="WSA80" s="791"/>
      <c r="WSB80" s="791"/>
      <c r="WSC80" s="791"/>
      <c r="WSD80" s="740"/>
      <c r="WSE80" s="790"/>
      <c r="WSF80" s="791"/>
      <c r="WSG80" s="791"/>
      <c r="WSH80" s="791"/>
      <c r="WSI80" s="791"/>
      <c r="WSJ80" s="791"/>
      <c r="WSK80" s="740"/>
      <c r="WSL80" s="790"/>
      <c r="WSM80" s="791"/>
      <c r="WSN80" s="791"/>
      <c r="WSO80" s="791"/>
      <c r="WSP80" s="791"/>
      <c r="WSQ80" s="791"/>
      <c r="WSR80" s="740"/>
      <c r="WSS80" s="790"/>
      <c r="WST80" s="791"/>
      <c r="WSU80" s="791"/>
      <c r="WSV80" s="791"/>
      <c r="WSW80" s="791"/>
      <c r="WSX80" s="791"/>
      <c r="WSY80" s="740"/>
      <c r="WSZ80" s="790"/>
      <c r="WTA80" s="791"/>
      <c r="WTB80" s="791"/>
      <c r="WTC80" s="791"/>
      <c r="WTD80" s="791"/>
      <c r="WTE80" s="791"/>
      <c r="WTF80" s="740"/>
      <c r="WTG80" s="790"/>
      <c r="WTH80" s="791"/>
      <c r="WTI80" s="791"/>
      <c r="WTJ80" s="791"/>
      <c r="WTK80" s="791"/>
      <c r="WTL80" s="791"/>
      <c r="WTM80" s="740"/>
      <c r="WTN80" s="790"/>
      <c r="WTO80" s="791"/>
      <c r="WTP80" s="791"/>
      <c r="WTQ80" s="791"/>
      <c r="WTR80" s="791"/>
      <c r="WTS80" s="791"/>
      <c r="WTT80" s="740"/>
      <c r="WTU80" s="790"/>
      <c r="WTV80" s="791"/>
      <c r="WTW80" s="791"/>
      <c r="WTX80" s="791"/>
      <c r="WTY80" s="791"/>
      <c r="WTZ80" s="791"/>
      <c r="WUA80" s="740"/>
      <c r="WUB80" s="790"/>
      <c r="WUC80" s="791"/>
      <c r="WUD80" s="791"/>
      <c r="WUE80" s="791"/>
      <c r="WUF80" s="791"/>
      <c r="WUG80" s="791"/>
      <c r="WUH80" s="740"/>
      <c r="WUI80" s="790"/>
      <c r="WUJ80" s="791"/>
      <c r="WUK80" s="791"/>
      <c r="WUL80" s="791"/>
      <c r="WUM80" s="791"/>
      <c r="WUN80" s="791"/>
      <c r="WUO80" s="740"/>
      <c r="WUP80" s="790"/>
      <c r="WUQ80" s="791"/>
      <c r="WUR80" s="791"/>
      <c r="WUS80" s="791"/>
      <c r="WUT80" s="791"/>
      <c r="WUU80" s="791"/>
      <c r="WUV80" s="740"/>
      <c r="WUW80" s="790"/>
      <c r="WUX80" s="791"/>
      <c r="WUY80" s="791"/>
      <c r="WUZ80" s="791"/>
      <c r="WVA80" s="791"/>
      <c r="WVB80" s="791"/>
      <c r="WVC80" s="740"/>
      <c r="WVD80" s="790"/>
      <c r="WVE80" s="791"/>
      <c r="WVF80" s="791"/>
      <c r="WVG80" s="791"/>
      <c r="WVH80" s="791"/>
      <c r="WVI80" s="791"/>
      <c r="WVJ80" s="740"/>
      <c r="WVK80" s="790"/>
      <c r="WVL80" s="791"/>
      <c r="WVM80" s="791"/>
      <c r="WVN80" s="791"/>
      <c r="WVO80" s="791"/>
      <c r="WVP80" s="791"/>
      <c r="WVQ80" s="740"/>
      <c r="WVR80" s="790"/>
      <c r="WVS80" s="791"/>
      <c r="WVT80" s="791"/>
      <c r="WVU80" s="791"/>
      <c r="WVV80" s="791"/>
      <c r="WVW80" s="791"/>
      <c r="WVX80" s="740"/>
      <c r="WVY80" s="790"/>
      <c r="WVZ80" s="791"/>
      <c r="WWA80" s="791"/>
      <c r="WWB80" s="791"/>
      <c r="WWC80" s="791"/>
      <c r="WWD80" s="791"/>
      <c r="WWE80" s="740"/>
      <c r="WWF80" s="790"/>
      <c r="WWG80" s="791"/>
      <c r="WWH80" s="791"/>
      <c r="WWI80" s="791"/>
      <c r="WWJ80" s="791"/>
      <c r="WWK80" s="791"/>
      <c r="WWL80" s="740"/>
      <c r="WWM80" s="790"/>
      <c r="WWN80" s="791"/>
      <c r="WWO80" s="791"/>
      <c r="WWP80" s="791"/>
      <c r="WWQ80" s="791"/>
      <c r="WWR80" s="791"/>
      <c r="WWS80" s="740"/>
      <c r="WWT80" s="790"/>
      <c r="WWU80" s="791"/>
      <c r="WWV80" s="791"/>
      <c r="WWW80" s="791"/>
      <c r="WWX80" s="791"/>
      <c r="WWY80" s="791"/>
      <c r="WWZ80" s="740"/>
      <c r="WXA80" s="790"/>
      <c r="WXB80" s="791"/>
      <c r="WXC80" s="791"/>
      <c r="WXD80" s="791"/>
      <c r="WXE80" s="791"/>
      <c r="WXF80" s="791"/>
      <c r="WXG80" s="740"/>
      <c r="WXH80" s="790"/>
      <c r="WXI80" s="791"/>
      <c r="WXJ80" s="791"/>
      <c r="WXK80" s="791"/>
      <c r="WXL80" s="791"/>
      <c r="WXM80" s="791"/>
      <c r="WXN80" s="740"/>
      <c r="WXO80" s="790"/>
      <c r="WXP80" s="791"/>
      <c r="WXQ80" s="791"/>
      <c r="WXR80" s="791"/>
      <c r="WXS80" s="791"/>
      <c r="WXT80" s="791"/>
      <c r="WXU80" s="740"/>
      <c r="WXV80" s="790"/>
      <c r="WXW80" s="791"/>
      <c r="WXX80" s="791"/>
      <c r="WXY80" s="791"/>
      <c r="WXZ80" s="791"/>
      <c r="WYA80" s="791"/>
      <c r="WYB80" s="740"/>
      <c r="WYC80" s="790"/>
      <c r="WYD80" s="791"/>
      <c r="WYE80" s="791"/>
      <c r="WYF80" s="791"/>
      <c r="WYG80" s="791"/>
      <c r="WYH80" s="791"/>
      <c r="WYI80" s="740"/>
      <c r="WYJ80" s="790"/>
      <c r="WYK80" s="791"/>
      <c r="WYL80" s="791"/>
      <c r="WYM80" s="791"/>
      <c r="WYN80" s="791"/>
      <c r="WYO80" s="791"/>
      <c r="WYP80" s="740"/>
      <c r="WYQ80" s="790"/>
      <c r="WYR80" s="791"/>
      <c r="WYS80" s="791"/>
      <c r="WYT80" s="791"/>
      <c r="WYU80" s="791"/>
      <c r="WYV80" s="791"/>
      <c r="WYW80" s="740"/>
      <c r="WYX80" s="790"/>
      <c r="WYY80" s="791"/>
      <c r="WYZ80" s="791"/>
      <c r="WZA80" s="791"/>
      <c r="WZB80" s="791"/>
      <c r="WZC80" s="791"/>
      <c r="WZD80" s="740"/>
      <c r="WZE80" s="790"/>
      <c r="WZF80" s="791"/>
      <c r="WZG80" s="791"/>
      <c r="WZH80" s="791"/>
      <c r="WZI80" s="791"/>
      <c r="WZJ80" s="791"/>
      <c r="WZK80" s="740"/>
      <c r="WZL80" s="790"/>
      <c r="WZM80" s="791"/>
      <c r="WZN80" s="791"/>
      <c r="WZO80" s="791"/>
      <c r="WZP80" s="791"/>
      <c r="WZQ80" s="791"/>
      <c r="WZR80" s="740"/>
      <c r="WZS80" s="790"/>
      <c r="WZT80" s="791"/>
      <c r="WZU80" s="791"/>
      <c r="WZV80" s="791"/>
      <c r="WZW80" s="791"/>
      <c r="WZX80" s="791"/>
      <c r="WZY80" s="740"/>
      <c r="WZZ80" s="790"/>
      <c r="XAA80" s="791"/>
      <c r="XAB80" s="791"/>
      <c r="XAC80" s="791"/>
      <c r="XAD80" s="791"/>
      <c r="XAE80" s="791"/>
      <c r="XAF80" s="740"/>
      <c r="XAG80" s="790"/>
      <c r="XAH80" s="791"/>
      <c r="XAI80" s="791"/>
      <c r="XAJ80" s="791"/>
      <c r="XAK80" s="791"/>
      <c r="XAL80" s="791"/>
      <c r="XAM80" s="740"/>
      <c r="XAN80" s="790"/>
      <c r="XAO80" s="791"/>
      <c r="XAP80" s="791"/>
      <c r="XAQ80" s="791"/>
      <c r="XAR80" s="791"/>
      <c r="XAS80" s="791"/>
      <c r="XAT80" s="740"/>
      <c r="XAU80" s="790"/>
      <c r="XAV80" s="791"/>
      <c r="XAW80" s="791"/>
      <c r="XAX80" s="791"/>
      <c r="XAY80" s="791"/>
      <c r="XAZ80" s="791"/>
      <c r="XBA80" s="740"/>
      <c r="XBB80" s="790"/>
      <c r="XBC80" s="791"/>
      <c r="XBD80" s="791"/>
      <c r="XBE80" s="791"/>
      <c r="XBF80" s="791"/>
      <c r="XBG80" s="791"/>
      <c r="XBH80" s="740"/>
      <c r="XBI80" s="790"/>
      <c r="XBJ80" s="791"/>
      <c r="XBK80" s="791"/>
      <c r="XBL80" s="791"/>
      <c r="XBM80" s="791"/>
      <c r="XBN80" s="791"/>
      <c r="XBO80" s="740"/>
      <c r="XBP80" s="790"/>
      <c r="XBQ80" s="791"/>
      <c r="XBR80" s="791"/>
      <c r="XBS80" s="791"/>
      <c r="XBT80" s="791"/>
      <c r="XBU80" s="791"/>
      <c r="XBV80" s="740"/>
      <c r="XBW80" s="790"/>
      <c r="XBX80" s="791"/>
      <c r="XBY80" s="791"/>
      <c r="XBZ80" s="791"/>
      <c r="XCA80" s="791"/>
      <c r="XCB80" s="791"/>
      <c r="XCC80" s="740"/>
      <c r="XCD80" s="790"/>
      <c r="XCE80" s="791"/>
      <c r="XCF80" s="791"/>
      <c r="XCG80" s="791"/>
      <c r="XCH80" s="791"/>
      <c r="XCI80" s="791"/>
      <c r="XCJ80" s="740"/>
      <c r="XCK80" s="790"/>
      <c r="XCL80" s="791"/>
      <c r="XCM80" s="791"/>
      <c r="XCN80" s="791"/>
      <c r="XCO80" s="791"/>
      <c r="XCP80" s="791"/>
      <c r="XCQ80" s="740"/>
      <c r="XCR80" s="790"/>
      <c r="XCS80" s="791"/>
      <c r="XCT80" s="791"/>
      <c r="XCU80" s="791"/>
      <c r="XCV80" s="791"/>
      <c r="XCW80" s="791"/>
      <c r="XCX80" s="740"/>
      <c r="XCY80" s="790"/>
      <c r="XCZ80" s="791"/>
      <c r="XDA80" s="791"/>
      <c r="XDB80" s="791"/>
      <c r="XDC80" s="791"/>
      <c r="XDD80" s="791"/>
      <c r="XDE80" s="740"/>
      <c r="XDF80" s="790"/>
      <c r="XDG80" s="791"/>
      <c r="XDH80" s="791"/>
      <c r="XDI80" s="791"/>
      <c r="XDJ80" s="791"/>
      <c r="XDK80" s="791"/>
      <c r="XDL80" s="740"/>
      <c r="XDM80" s="790"/>
      <c r="XDN80" s="791"/>
      <c r="XDO80" s="791"/>
      <c r="XDP80" s="791"/>
      <c r="XDQ80" s="791"/>
      <c r="XDR80" s="791"/>
      <c r="XDS80" s="740"/>
      <c r="XDT80" s="790"/>
      <c r="XDU80" s="791"/>
      <c r="XDV80" s="791"/>
      <c r="XDW80" s="791"/>
      <c r="XDX80" s="791"/>
      <c r="XDY80" s="791"/>
      <c r="XDZ80" s="740"/>
      <c r="XEA80" s="790"/>
      <c r="XEB80" s="791"/>
      <c r="XEC80" s="791"/>
      <c r="XED80" s="791"/>
      <c r="XEE80" s="791"/>
      <c r="XEF80" s="791"/>
      <c r="XEG80" s="740"/>
      <c r="XEH80" s="790"/>
      <c r="XEI80" s="791"/>
      <c r="XEJ80" s="791"/>
      <c r="XEK80" s="791"/>
      <c r="XEL80" s="791"/>
      <c r="XEM80" s="791"/>
      <c r="XEN80" s="740"/>
      <c r="XEO80" s="790"/>
      <c r="XEP80" s="791"/>
      <c r="XEQ80" s="791"/>
      <c r="XER80" s="791"/>
      <c r="XES80" s="791"/>
      <c r="XET80" s="791"/>
      <c r="XEU80" s="740"/>
      <c r="XEV80" s="790"/>
      <c r="XEW80" s="790"/>
      <c r="XEX80" s="790"/>
    </row>
    <row r="81" spans="1:16378" ht="150.94999999999999" customHeight="1">
      <c r="A81" s="736" t="str">
        <f>+'Categoria de Costos'!B770</f>
        <v>d. LEC Desarrollo Productivo  (Capital de trabajo bioseguridad y control de enfermedades)</v>
      </c>
      <c r="B81" s="786" t="s">
        <v>1934</v>
      </c>
      <c r="C81" s="787"/>
      <c r="D81" s="787"/>
      <c r="E81" s="787"/>
      <c r="F81" s="787"/>
      <c r="G81" s="787"/>
    </row>
    <row r="82" spans="1:16378" ht="134.25" customHeight="1">
      <c r="A82" s="734" t="str">
        <f>+'Categoria de Costos'!B779</f>
        <v>e. LEC Desarrollo Productivo (Reparación infraestructura
pesquera y acuícola)</v>
      </c>
      <c r="B82" s="786" t="s">
        <v>1935</v>
      </c>
      <c r="C82" s="787"/>
      <c r="D82" s="787"/>
      <c r="E82" s="787"/>
      <c r="F82" s="787"/>
      <c r="G82" s="787"/>
      <c r="I82" s="717"/>
      <c r="J82" s="788"/>
      <c r="K82" s="789"/>
      <c r="L82" s="789"/>
      <c r="M82" s="789"/>
      <c r="N82" s="789"/>
      <c r="O82" s="789"/>
      <c r="P82" s="717"/>
      <c r="Q82" s="788"/>
      <c r="R82" s="789"/>
      <c r="S82" s="789"/>
      <c r="T82" s="789"/>
      <c r="U82" s="789"/>
      <c r="V82" s="789"/>
      <c r="W82" s="717"/>
      <c r="X82" s="788"/>
      <c r="Y82" s="789"/>
      <c r="Z82" s="789"/>
      <c r="AA82" s="789"/>
      <c r="AB82" s="789"/>
      <c r="AC82" s="789"/>
      <c r="AD82" s="717"/>
      <c r="AE82" s="788"/>
      <c r="AF82" s="789"/>
      <c r="AG82" s="789"/>
      <c r="AH82" s="789"/>
      <c r="AI82" s="789"/>
      <c r="AJ82" s="789"/>
      <c r="AK82" s="717"/>
      <c r="AL82" s="788"/>
      <c r="AM82" s="789"/>
      <c r="AN82" s="789"/>
      <c r="AO82" s="789"/>
      <c r="AP82" s="789"/>
      <c r="AQ82" s="789"/>
      <c r="AR82" s="717"/>
      <c r="AS82" s="788"/>
      <c r="AT82" s="789"/>
      <c r="AU82" s="789"/>
      <c r="AV82" s="789"/>
      <c r="AW82" s="789"/>
      <c r="AX82" s="789"/>
      <c r="AY82" s="739"/>
      <c r="AZ82" s="790"/>
      <c r="BA82" s="791"/>
      <c r="BB82" s="791"/>
      <c r="BC82" s="791"/>
      <c r="BD82" s="791"/>
      <c r="BE82" s="791"/>
      <c r="BF82" s="740"/>
      <c r="BG82" s="790"/>
      <c r="BH82" s="791"/>
      <c r="BI82" s="791"/>
      <c r="BJ82" s="791"/>
      <c r="BK82" s="791"/>
      <c r="BL82" s="791"/>
      <c r="BM82" s="740"/>
      <c r="BN82" s="790"/>
      <c r="BO82" s="791"/>
      <c r="BP82" s="791"/>
      <c r="BQ82" s="791"/>
      <c r="BR82" s="791"/>
      <c r="BS82" s="791"/>
      <c r="BT82" s="740"/>
      <c r="BU82" s="790"/>
      <c r="BV82" s="791"/>
      <c r="BW82" s="791"/>
      <c r="BX82" s="791"/>
      <c r="BY82" s="791"/>
      <c r="BZ82" s="791"/>
      <c r="CA82" s="740"/>
      <c r="CB82" s="790"/>
      <c r="CC82" s="791"/>
      <c r="CD82" s="791"/>
      <c r="CE82" s="791"/>
      <c r="CF82" s="791"/>
      <c r="CG82" s="791"/>
      <c r="CH82" s="740"/>
      <c r="CI82" s="790"/>
      <c r="CJ82" s="791"/>
      <c r="CK82" s="791"/>
      <c r="CL82" s="791"/>
      <c r="CM82" s="791"/>
      <c r="CN82" s="791"/>
      <c r="CO82" s="740"/>
      <c r="CP82" s="790"/>
      <c r="CQ82" s="791"/>
      <c r="CR82" s="791"/>
      <c r="CS82" s="791"/>
      <c r="CT82" s="791"/>
      <c r="CU82" s="791"/>
      <c r="CV82" s="740"/>
      <c r="CW82" s="790"/>
      <c r="CX82" s="791"/>
      <c r="CY82" s="791"/>
      <c r="CZ82" s="791"/>
      <c r="DA82" s="791"/>
      <c r="DB82" s="791"/>
      <c r="DC82" s="740"/>
      <c r="DD82" s="790"/>
      <c r="DE82" s="791"/>
      <c r="DF82" s="791"/>
      <c r="DG82" s="791"/>
      <c r="DH82" s="791"/>
      <c r="DI82" s="791"/>
      <c r="DJ82" s="740"/>
      <c r="DK82" s="790"/>
      <c r="DL82" s="791"/>
      <c r="DM82" s="791"/>
      <c r="DN82" s="791"/>
      <c r="DO82" s="791"/>
      <c r="DP82" s="791"/>
      <c r="DQ82" s="740"/>
      <c r="DR82" s="790"/>
      <c r="DS82" s="791"/>
      <c r="DT82" s="791"/>
      <c r="DU82" s="791"/>
      <c r="DV82" s="791"/>
      <c r="DW82" s="791"/>
      <c r="DX82" s="740"/>
      <c r="DY82" s="790"/>
      <c r="DZ82" s="791"/>
      <c r="EA82" s="791"/>
      <c r="EB82" s="791"/>
      <c r="EC82" s="791"/>
      <c r="ED82" s="791"/>
      <c r="EE82" s="740"/>
      <c r="EF82" s="790"/>
      <c r="EG82" s="791"/>
      <c r="EH82" s="791"/>
      <c r="EI82" s="791"/>
      <c r="EJ82" s="791"/>
      <c r="EK82" s="791"/>
      <c r="EL82" s="740"/>
      <c r="EM82" s="790"/>
      <c r="EN82" s="791"/>
      <c r="EO82" s="791"/>
      <c r="EP82" s="791"/>
      <c r="EQ82" s="791"/>
      <c r="ER82" s="791"/>
      <c r="ES82" s="740"/>
      <c r="ET82" s="790"/>
      <c r="EU82" s="791"/>
      <c r="EV82" s="791"/>
      <c r="EW82" s="791"/>
      <c r="EX82" s="791"/>
      <c r="EY82" s="791"/>
      <c r="EZ82" s="740"/>
      <c r="FA82" s="790"/>
      <c r="FB82" s="791"/>
      <c r="FC82" s="791"/>
      <c r="FD82" s="791"/>
      <c r="FE82" s="791"/>
      <c r="FF82" s="791"/>
      <c r="FG82" s="740"/>
      <c r="FH82" s="790"/>
      <c r="FI82" s="791"/>
      <c r="FJ82" s="791"/>
      <c r="FK82" s="791"/>
      <c r="FL82" s="791"/>
      <c r="FM82" s="791"/>
      <c r="FN82" s="740"/>
      <c r="FO82" s="790"/>
      <c r="FP82" s="791"/>
      <c r="FQ82" s="791"/>
      <c r="FR82" s="791"/>
      <c r="FS82" s="791"/>
      <c r="FT82" s="791"/>
      <c r="FU82" s="740"/>
      <c r="FV82" s="790"/>
      <c r="FW82" s="791"/>
      <c r="FX82" s="791"/>
      <c r="FY82" s="791"/>
      <c r="FZ82" s="791"/>
      <c r="GA82" s="791"/>
      <c r="GB82" s="740"/>
      <c r="GC82" s="790"/>
      <c r="GD82" s="791"/>
      <c r="GE82" s="791"/>
      <c r="GF82" s="791"/>
      <c r="GG82" s="791"/>
      <c r="GH82" s="791"/>
      <c r="GI82" s="740"/>
      <c r="GJ82" s="790"/>
      <c r="GK82" s="791"/>
      <c r="GL82" s="791"/>
      <c r="GM82" s="791"/>
      <c r="GN82" s="791"/>
      <c r="GO82" s="791"/>
      <c r="GP82" s="740"/>
      <c r="GQ82" s="790"/>
      <c r="GR82" s="791"/>
      <c r="GS82" s="791"/>
      <c r="GT82" s="791"/>
      <c r="GU82" s="791"/>
      <c r="GV82" s="791"/>
      <c r="GW82" s="740"/>
      <c r="GX82" s="790"/>
      <c r="GY82" s="791"/>
      <c r="GZ82" s="791"/>
      <c r="HA82" s="791"/>
      <c r="HB82" s="791"/>
      <c r="HC82" s="791"/>
      <c r="HD82" s="740"/>
      <c r="HE82" s="790"/>
      <c r="HF82" s="791"/>
      <c r="HG82" s="791"/>
      <c r="HH82" s="791"/>
      <c r="HI82" s="791"/>
      <c r="HJ82" s="791"/>
      <c r="HK82" s="740"/>
      <c r="HL82" s="790"/>
      <c r="HM82" s="791"/>
      <c r="HN82" s="791"/>
      <c r="HO82" s="791"/>
      <c r="HP82" s="791"/>
      <c r="HQ82" s="791"/>
      <c r="HR82" s="740"/>
      <c r="HS82" s="790"/>
      <c r="HT82" s="791"/>
      <c r="HU82" s="791"/>
      <c r="HV82" s="791"/>
      <c r="HW82" s="791"/>
      <c r="HX82" s="791"/>
      <c r="HY82" s="740"/>
      <c r="HZ82" s="790"/>
      <c r="IA82" s="791"/>
      <c r="IB82" s="791"/>
      <c r="IC82" s="791"/>
      <c r="ID82" s="791"/>
      <c r="IE82" s="791"/>
      <c r="IF82" s="740"/>
      <c r="IG82" s="790"/>
      <c r="IH82" s="791"/>
      <c r="II82" s="791"/>
      <c r="IJ82" s="791"/>
      <c r="IK82" s="791"/>
      <c r="IL82" s="791"/>
      <c r="IM82" s="740"/>
      <c r="IN82" s="790"/>
      <c r="IO82" s="791"/>
      <c r="IP82" s="791"/>
      <c r="IQ82" s="791"/>
      <c r="IR82" s="791"/>
      <c r="IS82" s="791"/>
      <c r="IT82" s="740"/>
      <c r="IU82" s="790"/>
      <c r="IV82" s="791"/>
      <c r="IW82" s="791"/>
      <c r="IX82" s="791"/>
      <c r="IY82" s="791"/>
      <c r="IZ82" s="791"/>
      <c r="JA82" s="740"/>
      <c r="JB82" s="790"/>
      <c r="JC82" s="791"/>
      <c r="JD82" s="791"/>
      <c r="JE82" s="791"/>
      <c r="JF82" s="791"/>
      <c r="JG82" s="791"/>
      <c r="JH82" s="740"/>
      <c r="JI82" s="790"/>
      <c r="JJ82" s="791"/>
      <c r="JK82" s="791"/>
      <c r="JL82" s="791"/>
      <c r="JM82" s="791"/>
      <c r="JN82" s="791"/>
      <c r="JO82" s="740"/>
      <c r="JP82" s="790"/>
      <c r="JQ82" s="791"/>
      <c r="JR82" s="791"/>
      <c r="JS82" s="791"/>
      <c r="JT82" s="791"/>
      <c r="JU82" s="791"/>
      <c r="JV82" s="740"/>
      <c r="JW82" s="790"/>
      <c r="JX82" s="791"/>
      <c r="JY82" s="791"/>
      <c r="JZ82" s="791"/>
      <c r="KA82" s="791"/>
      <c r="KB82" s="791"/>
      <c r="KC82" s="740"/>
      <c r="KD82" s="790"/>
      <c r="KE82" s="791"/>
      <c r="KF82" s="791"/>
      <c r="KG82" s="791"/>
      <c r="KH82" s="791"/>
      <c r="KI82" s="791"/>
      <c r="KJ82" s="740"/>
      <c r="KK82" s="790"/>
      <c r="KL82" s="791"/>
      <c r="KM82" s="791"/>
      <c r="KN82" s="791"/>
      <c r="KO82" s="791"/>
      <c r="KP82" s="791"/>
      <c r="KQ82" s="740"/>
      <c r="KR82" s="790"/>
      <c r="KS82" s="791"/>
      <c r="KT82" s="791"/>
      <c r="KU82" s="791"/>
      <c r="KV82" s="791"/>
      <c r="KW82" s="791"/>
      <c r="KX82" s="740"/>
      <c r="KY82" s="790"/>
      <c r="KZ82" s="791"/>
      <c r="LA82" s="791"/>
      <c r="LB82" s="791"/>
      <c r="LC82" s="791"/>
      <c r="LD82" s="791"/>
      <c r="LE82" s="740"/>
      <c r="LF82" s="790"/>
      <c r="LG82" s="791"/>
      <c r="LH82" s="791"/>
      <c r="LI82" s="791"/>
      <c r="LJ82" s="791"/>
      <c r="LK82" s="791"/>
      <c r="LL82" s="740"/>
      <c r="LM82" s="790"/>
      <c r="LN82" s="791"/>
      <c r="LO82" s="791"/>
      <c r="LP82" s="791"/>
      <c r="LQ82" s="791"/>
      <c r="LR82" s="791"/>
      <c r="LS82" s="740"/>
      <c r="LT82" s="790"/>
      <c r="LU82" s="791"/>
      <c r="LV82" s="791"/>
      <c r="LW82" s="791"/>
      <c r="LX82" s="791"/>
      <c r="LY82" s="791"/>
      <c r="LZ82" s="740"/>
      <c r="MA82" s="790"/>
      <c r="MB82" s="791"/>
      <c r="MC82" s="791"/>
      <c r="MD82" s="791"/>
      <c r="ME82" s="791"/>
      <c r="MF82" s="791"/>
      <c r="MG82" s="740"/>
      <c r="MH82" s="790"/>
      <c r="MI82" s="791"/>
      <c r="MJ82" s="791"/>
      <c r="MK82" s="791"/>
      <c r="ML82" s="791"/>
      <c r="MM82" s="791"/>
      <c r="MN82" s="740"/>
      <c r="MO82" s="790"/>
      <c r="MP82" s="791"/>
      <c r="MQ82" s="791"/>
      <c r="MR82" s="791"/>
      <c r="MS82" s="791"/>
      <c r="MT82" s="791"/>
      <c r="MU82" s="740"/>
      <c r="MV82" s="790"/>
      <c r="MW82" s="791"/>
      <c r="MX82" s="791"/>
      <c r="MY82" s="791"/>
      <c r="MZ82" s="791"/>
      <c r="NA82" s="791"/>
      <c r="NB82" s="740"/>
      <c r="NC82" s="790"/>
      <c r="ND82" s="791"/>
      <c r="NE82" s="791"/>
      <c r="NF82" s="791"/>
      <c r="NG82" s="791"/>
      <c r="NH82" s="791"/>
      <c r="NI82" s="740"/>
      <c r="NJ82" s="790"/>
      <c r="NK82" s="791"/>
      <c r="NL82" s="791"/>
      <c r="NM82" s="791"/>
      <c r="NN82" s="791"/>
      <c r="NO82" s="791"/>
      <c r="NP82" s="740"/>
      <c r="NQ82" s="790"/>
      <c r="NR82" s="791"/>
      <c r="NS82" s="791"/>
      <c r="NT82" s="791"/>
      <c r="NU82" s="791"/>
      <c r="NV82" s="791"/>
      <c r="NW82" s="740"/>
      <c r="NX82" s="790"/>
      <c r="NY82" s="791"/>
      <c r="NZ82" s="791"/>
      <c r="OA82" s="791"/>
      <c r="OB82" s="791"/>
      <c r="OC82" s="791"/>
      <c r="OD82" s="740"/>
      <c r="OE82" s="790"/>
      <c r="OF82" s="791"/>
      <c r="OG82" s="791"/>
      <c r="OH82" s="791"/>
      <c r="OI82" s="791"/>
      <c r="OJ82" s="791"/>
      <c r="OK82" s="740"/>
      <c r="OL82" s="790"/>
      <c r="OM82" s="791"/>
      <c r="ON82" s="791"/>
      <c r="OO82" s="791"/>
      <c r="OP82" s="791"/>
      <c r="OQ82" s="791"/>
      <c r="OR82" s="740"/>
      <c r="OS82" s="790"/>
      <c r="OT82" s="791"/>
      <c r="OU82" s="791"/>
      <c r="OV82" s="791"/>
      <c r="OW82" s="791"/>
      <c r="OX82" s="791"/>
      <c r="OY82" s="740"/>
      <c r="OZ82" s="790"/>
      <c r="PA82" s="791"/>
      <c r="PB82" s="791"/>
      <c r="PC82" s="791"/>
      <c r="PD82" s="791"/>
      <c r="PE82" s="791"/>
      <c r="PF82" s="740"/>
      <c r="PG82" s="790"/>
      <c r="PH82" s="791"/>
      <c r="PI82" s="791"/>
      <c r="PJ82" s="791"/>
      <c r="PK82" s="791"/>
      <c r="PL82" s="791"/>
      <c r="PM82" s="740"/>
      <c r="PN82" s="790"/>
      <c r="PO82" s="791"/>
      <c r="PP82" s="791"/>
      <c r="PQ82" s="791"/>
      <c r="PR82" s="791"/>
      <c r="PS82" s="791"/>
      <c r="PT82" s="740"/>
      <c r="PU82" s="790"/>
      <c r="PV82" s="791"/>
      <c r="PW82" s="791"/>
      <c r="PX82" s="791"/>
      <c r="PY82" s="791"/>
      <c r="PZ82" s="791"/>
      <c r="QA82" s="740"/>
      <c r="QB82" s="790"/>
      <c r="QC82" s="791"/>
      <c r="QD82" s="791"/>
      <c r="QE82" s="791"/>
      <c r="QF82" s="791"/>
      <c r="QG82" s="791"/>
      <c r="QH82" s="740"/>
      <c r="QI82" s="790"/>
      <c r="QJ82" s="791"/>
      <c r="QK82" s="791"/>
      <c r="QL82" s="791"/>
      <c r="QM82" s="791"/>
      <c r="QN82" s="791"/>
      <c r="QO82" s="740"/>
      <c r="QP82" s="790"/>
      <c r="QQ82" s="791"/>
      <c r="QR82" s="791"/>
      <c r="QS82" s="791"/>
      <c r="QT82" s="791"/>
      <c r="QU82" s="791"/>
      <c r="QV82" s="740"/>
      <c r="QW82" s="790"/>
      <c r="QX82" s="791"/>
      <c r="QY82" s="791"/>
      <c r="QZ82" s="791"/>
      <c r="RA82" s="791"/>
      <c r="RB82" s="791"/>
      <c r="RC82" s="740"/>
      <c r="RD82" s="790"/>
      <c r="RE82" s="791"/>
      <c r="RF82" s="791"/>
      <c r="RG82" s="791"/>
      <c r="RH82" s="791"/>
      <c r="RI82" s="791"/>
      <c r="RJ82" s="740"/>
      <c r="RK82" s="790"/>
      <c r="RL82" s="791"/>
      <c r="RM82" s="791"/>
      <c r="RN82" s="791"/>
      <c r="RO82" s="791"/>
      <c r="RP82" s="791"/>
      <c r="RQ82" s="740"/>
      <c r="RR82" s="790"/>
      <c r="RS82" s="791"/>
      <c r="RT82" s="791"/>
      <c r="RU82" s="791"/>
      <c r="RV82" s="791"/>
      <c r="RW82" s="791"/>
      <c r="RX82" s="740"/>
      <c r="RY82" s="790"/>
      <c r="RZ82" s="791"/>
      <c r="SA82" s="791"/>
      <c r="SB82" s="791"/>
      <c r="SC82" s="791"/>
      <c r="SD82" s="791"/>
      <c r="SE82" s="740"/>
      <c r="SF82" s="790"/>
      <c r="SG82" s="791"/>
      <c r="SH82" s="791"/>
      <c r="SI82" s="791"/>
      <c r="SJ82" s="791"/>
      <c r="SK82" s="791"/>
      <c r="SL82" s="740"/>
      <c r="SM82" s="790"/>
      <c r="SN82" s="791"/>
      <c r="SO82" s="791"/>
      <c r="SP82" s="791"/>
      <c r="SQ82" s="791"/>
      <c r="SR82" s="791"/>
      <c r="SS82" s="740"/>
      <c r="ST82" s="790"/>
      <c r="SU82" s="791"/>
      <c r="SV82" s="791"/>
      <c r="SW82" s="791"/>
      <c r="SX82" s="791"/>
      <c r="SY82" s="791"/>
      <c r="SZ82" s="740"/>
      <c r="TA82" s="790"/>
      <c r="TB82" s="791"/>
      <c r="TC82" s="791"/>
      <c r="TD82" s="791"/>
      <c r="TE82" s="791"/>
      <c r="TF82" s="791"/>
      <c r="TG82" s="740"/>
      <c r="TH82" s="790"/>
      <c r="TI82" s="791"/>
      <c r="TJ82" s="791"/>
      <c r="TK82" s="791"/>
      <c r="TL82" s="791"/>
      <c r="TM82" s="791"/>
      <c r="TN82" s="740"/>
      <c r="TO82" s="790"/>
      <c r="TP82" s="791"/>
      <c r="TQ82" s="791"/>
      <c r="TR82" s="791"/>
      <c r="TS82" s="791"/>
      <c r="TT82" s="791"/>
      <c r="TU82" s="740"/>
      <c r="TV82" s="790"/>
      <c r="TW82" s="791"/>
      <c r="TX82" s="791"/>
      <c r="TY82" s="791"/>
      <c r="TZ82" s="791"/>
      <c r="UA82" s="791"/>
      <c r="UB82" s="740"/>
      <c r="UC82" s="790"/>
      <c r="UD82" s="791"/>
      <c r="UE82" s="791"/>
      <c r="UF82" s="791"/>
      <c r="UG82" s="791"/>
      <c r="UH82" s="791"/>
      <c r="UI82" s="740"/>
      <c r="UJ82" s="790"/>
      <c r="UK82" s="791"/>
      <c r="UL82" s="791"/>
      <c r="UM82" s="791"/>
      <c r="UN82" s="791"/>
      <c r="UO82" s="791"/>
      <c r="UP82" s="740"/>
      <c r="UQ82" s="790"/>
      <c r="UR82" s="791"/>
      <c r="US82" s="791"/>
      <c r="UT82" s="791"/>
      <c r="UU82" s="791"/>
      <c r="UV82" s="791"/>
      <c r="UW82" s="740"/>
      <c r="UX82" s="790"/>
      <c r="UY82" s="791"/>
      <c r="UZ82" s="791"/>
      <c r="VA82" s="791"/>
      <c r="VB82" s="791"/>
      <c r="VC82" s="791"/>
      <c r="VD82" s="740"/>
      <c r="VE82" s="790"/>
      <c r="VF82" s="791"/>
      <c r="VG82" s="791"/>
      <c r="VH82" s="791"/>
      <c r="VI82" s="791"/>
      <c r="VJ82" s="791"/>
      <c r="VK82" s="740"/>
      <c r="VL82" s="790"/>
      <c r="VM82" s="791"/>
      <c r="VN82" s="791"/>
      <c r="VO82" s="791"/>
      <c r="VP82" s="791"/>
      <c r="VQ82" s="791"/>
      <c r="VR82" s="740"/>
      <c r="VS82" s="790"/>
      <c r="VT82" s="791"/>
      <c r="VU82" s="791"/>
      <c r="VV82" s="791"/>
      <c r="VW82" s="791"/>
      <c r="VX82" s="791"/>
      <c r="VY82" s="740"/>
      <c r="VZ82" s="790"/>
      <c r="WA82" s="791"/>
      <c r="WB82" s="791"/>
      <c r="WC82" s="791"/>
      <c r="WD82" s="791"/>
      <c r="WE82" s="791"/>
      <c r="WF82" s="740"/>
      <c r="WG82" s="790"/>
      <c r="WH82" s="791"/>
      <c r="WI82" s="791"/>
      <c r="WJ82" s="791"/>
      <c r="WK82" s="791"/>
      <c r="WL82" s="791"/>
      <c r="WM82" s="740"/>
      <c r="WN82" s="790"/>
      <c r="WO82" s="791"/>
      <c r="WP82" s="791"/>
      <c r="WQ82" s="791"/>
      <c r="WR82" s="791"/>
      <c r="WS82" s="791"/>
      <c r="WT82" s="740"/>
      <c r="WU82" s="790"/>
      <c r="WV82" s="791"/>
      <c r="WW82" s="791"/>
      <c r="WX82" s="791"/>
      <c r="WY82" s="791"/>
      <c r="WZ82" s="791"/>
      <c r="XA82" s="740"/>
      <c r="XB82" s="790"/>
      <c r="XC82" s="791"/>
      <c r="XD82" s="791"/>
      <c r="XE82" s="791"/>
      <c r="XF82" s="791"/>
      <c r="XG82" s="791"/>
      <c r="XH82" s="740"/>
      <c r="XI82" s="790"/>
      <c r="XJ82" s="791"/>
      <c r="XK82" s="791"/>
      <c r="XL82" s="791"/>
      <c r="XM82" s="791"/>
      <c r="XN82" s="791"/>
      <c r="XO82" s="740"/>
      <c r="XP82" s="790"/>
      <c r="XQ82" s="791"/>
      <c r="XR82" s="791"/>
      <c r="XS82" s="791"/>
      <c r="XT82" s="791"/>
      <c r="XU82" s="791"/>
      <c r="XV82" s="740"/>
      <c r="XW82" s="790"/>
      <c r="XX82" s="791"/>
      <c r="XY82" s="791"/>
      <c r="XZ82" s="791"/>
      <c r="YA82" s="791"/>
      <c r="YB82" s="791"/>
      <c r="YC82" s="740"/>
      <c r="YD82" s="790"/>
      <c r="YE82" s="791"/>
      <c r="YF82" s="791"/>
      <c r="YG82" s="791"/>
      <c r="YH82" s="791"/>
      <c r="YI82" s="791"/>
      <c r="YJ82" s="740"/>
      <c r="YK82" s="790"/>
      <c r="YL82" s="791"/>
      <c r="YM82" s="791"/>
      <c r="YN82" s="791"/>
      <c r="YO82" s="791"/>
      <c r="YP82" s="791"/>
      <c r="YQ82" s="740"/>
      <c r="YR82" s="790"/>
      <c r="YS82" s="791"/>
      <c r="YT82" s="791"/>
      <c r="YU82" s="791"/>
      <c r="YV82" s="791"/>
      <c r="YW82" s="791"/>
      <c r="YX82" s="740"/>
      <c r="YY82" s="790"/>
      <c r="YZ82" s="791"/>
      <c r="ZA82" s="791"/>
      <c r="ZB82" s="791"/>
      <c r="ZC82" s="791"/>
      <c r="ZD82" s="791"/>
      <c r="ZE82" s="740"/>
      <c r="ZF82" s="790"/>
      <c r="ZG82" s="791"/>
      <c r="ZH82" s="791"/>
      <c r="ZI82" s="791"/>
      <c r="ZJ82" s="791"/>
      <c r="ZK82" s="791"/>
      <c r="ZL82" s="740"/>
      <c r="ZM82" s="790"/>
      <c r="ZN82" s="791"/>
      <c r="ZO82" s="791"/>
      <c r="ZP82" s="791"/>
      <c r="ZQ82" s="791"/>
      <c r="ZR82" s="791"/>
      <c r="ZS82" s="740"/>
      <c r="ZT82" s="790"/>
      <c r="ZU82" s="791"/>
      <c r="ZV82" s="791"/>
      <c r="ZW82" s="791"/>
      <c r="ZX82" s="791"/>
      <c r="ZY82" s="791"/>
      <c r="ZZ82" s="740"/>
      <c r="AAA82" s="790"/>
      <c r="AAB82" s="791"/>
      <c r="AAC82" s="791"/>
      <c r="AAD82" s="791"/>
      <c r="AAE82" s="791"/>
      <c r="AAF82" s="791"/>
      <c r="AAG82" s="740"/>
      <c r="AAH82" s="790"/>
      <c r="AAI82" s="791"/>
      <c r="AAJ82" s="791"/>
      <c r="AAK82" s="791"/>
      <c r="AAL82" s="791"/>
      <c r="AAM82" s="791"/>
      <c r="AAN82" s="740"/>
      <c r="AAO82" s="790"/>
      <c r="AAP82" s="791"/>
      <c r="AAQ82" s="791"/>
      <c r="AAR82" s="791"/>
      <c r="AAS82" s="791"/>
      <c r="AAT82" s="791"/>
      <c r="AAU82" s="740"/>
      <c r="AAV82" s="790"/>
      <c r="AAW82" s="791"/>
      <c r="AAX82" s="791"/>
      <c r="AAY82" s="791"/>
      <c r="AAZ82" s="791"/>
      <c r="ABA82" s="791"/>
      <c r="ABB82" s="740"/>
      <c r="ABC82" s="790"/>
      <c r="ABD82" s="791"/>
      <c r="ABE82" s="791"/>
      <c r="ABF82" s="791"/>
      <c r="ABG82" s="791"/>
      <c r="ABH82" s="791"/>
      <c r="ABI82" s="740"/>
      <c r="ABJ82" s="790"/>
      <c r="ABK82" s="791"/>
      <c r="ABL82" s="791"/>
      <c r="ABM82" s="791"/>
      <c r="ABN82" s="791"/>
      <c r="ABO82" s="791"/>
      <c r="ABP82" s="740"/>
      <c r="ABQ82" s="790"/>
      <c r="ABR82" s="791"/>
      <c r="ABS82" s="791"/>
      <c r="ABT82" s="791"/>
      <c r="ABU82" s="791"/>
      <c r="ABV82" s="791"/>
      <c r="ABW82" s="740"/>
      <c r="ABX82" s="790"/>
      <c r="ABY82" s="791"/>
      <c r="ABZ82" s="791"/>
      <c r="ACA82" s="791"/>
      <c r="ACB82" s="791"/>
      <c r="ACC82" s="791"/>
      <c r="ACD82" s="740"/>
      <c r="ACE82" s="790"/>
      <c r="ACF82" s="791"/>
      <c r="ACG82" s="791"/>
      <c r="ACH82" s="791"/>
      <c r="ACI82" s="791"/>
      <c r="ACJ82" s="791"/>
      <c r="ACK82" s="740"/>
      <c r="ACL82" s="790"/>
      <c r="ACM82" s="791"/>
      <c r="ACN82" s="791"/>
      <c r="ACO82" s="791"/>
      <c r="ACP82" s="791"/>
      <c r="ACQ82" s="791"/>
      <c r="ACR82" s="740"/>
      <c r="ACS82" s="790"/>
      <c r="ACT82" s="791"/>
      <c r="ACU82" s="791"/>
      <c r="ACV82" s="791"/>
      <c r="ACW82" s="791"/>
      <c r="ACX82" s="791"/>
      <c r="ACY82" s="740"/>
      <c r="ACZ82" s="790"/>
      <c r="ADA82" s="791"/>
      <c r="ADB82" s="791"/>
      <c r="ADC82" s="791"/>
      <c r="ADD82" s="791"/>
      <c r="ADE82" s="791"/>
      <c r="ADF82" s="740"/>
      <c r="ADG82" s="790"/>
      <c r="ADH82" s="791"/>
      <c r="ADI82" s="791"/>
      <c r="ADJ82" s="791"/>
      <c r="ADK82" s="791"/>
      <c r="ADL82" s="791"/>
      <c r="ADM82" s="740"/>
      <c r="ADN82" s="790"/>
      <c r="ADO82" s="791"/>
      <c r="ADP82" s="791"/>
      <c r="ADQ82" s="791"/>
      <c r="ADR82" s="791"/>
      <c r="ADS82" s="791"/>
      <c r="ADT82" s="740"/>
      <c r="ADU82" s="790"/>
      <c r="ADV82" s="791"/>
      <c r="ADW82" s="791"/>
      <c r="ADX82" s="791"/>
      <c r="ADY82" s="791"/>
      <c r="ADZ82" s="791"/>
      <c r="AEA82" s="740"/>
      <c r="AEB82" s="790"/>
      <c r="AEC82" s="791"/>
      <c r="AED82" s="791"/>
      <c r="AEE82" s="791"/>
      <c r="AEF82" s="791"/>
      <c r="AEG82" s="791"/>
      <c r="AEH82" s="740"/>
      <c r="AEI82" s="790"/>
      <c r="AEJ82" s="791"/>
      <c r="AEK82" s="791"/>
      <c r="AEL82" s="791"/>
      <c r="AEM82" s="791"/>
      <c r="AEN82" s="791"/>
      <c r="AEO82" s="740"/>
      <c r="AEP82" s="790"/>
      <c r="AEQ82" s="791"/>
      <c r="AER82" s="791"/>
      <c r="AES82" s="791"/>
      <c r="AET82" s="791"/>
      <c r="AEU82" s="791"/>
      <c r="AEV82" s="740"/>
      <c r="AEW82" s="790"/>
      <c r="AEX82" s="791"/>
      <c r="AEY82" s="791"/>
      <c r="AEZ82" s="791"/>
      <c r="AFA82" s="791"/>
      <c r="AFB82" s="791"/>
      <c r="AFC82" s="740"/>
      <c r="AFD82" s="790"/>
      <c r="AFE82" s="791"/>
      <c r="AFF82" s="791"/>
      <c r="AFG82" s="791"/>
      <c r="AFH82" s="791"/>
      <c r="AFI82" s="791"/>
      <c r="AFJ82" s="740"/>
      <c r="AFK82" s="790"/>
      <c r="AFL82" s="791"/>
      <c r="AFM82" s="791"/>
      <c r="AFN82" s="791"/>
      <c r="AFO82" s="791"/>
      <c r="AFP82" s="791"/>
      <c r="AFQ82" s="740"/>
      <c r="AFR82" s="790"/>
      <c r="AFS82" s="791"/>
      <c r="AFT82" s="791"/>
      <c r="AFU82" s="791"/>
      <c r="AFV82" s="791"/>
      <c r="AFW82" s="791"/>
      <c r="AFX82" s="740"/>
      <c r="AFY82" s="790"/>
      <c r="AFZ82" s="791"/>
      <c r="AGA82" s="791"/>
      <c r="AGB82" s="791"/>
      <c r="AGC82" s="791"/>
      <c r="AGD82" s="791"/>
      <c r="AGE82" s="740"/>
      <c r="AGF82" s="790"/>
      <c r="AGG82" s="791"/>
      <c r="AGH82" s="791"/>
      <c r="AGI82" s="791"/>
      <c r="AGJ82" s="791"/>
      <c r="AGK82" s="791"/>
      <c r="AGL82" s="740"/>
      <c r="AGM82" s="790"/>
      <c r="AGN82" s="791"/>
      <c r="AGO82" s="791"/>
      <c r="AGP82" s="791"/>
      <c r="AGQ82" s="791"/>
      <c r="AGR82" s="791"/>
      <c r="AGS82" s="740"/>
      <c r="AGT82" s="790"/>
      <c r="AGU82" s="791"/>
      <c r="AGV82" s="791"/>
      <c r="AGW82" s="791"/>
      <c r="AGX82" s="791"/>
      <c r="AGY82" s="791"/>
      <c r="AGZ82" s="740"/>
      <c r="AHA82" s="790"/>
      <c r="AHB82" s="791"/>
      <c r="AHC82" s="791"/>
      <c r="AHD82" s="791"/>
      <c r="AHE82" s="791"/>
      <c r="AHF82" s="791"/>
      <c r="AHG82" s="740"/>
      <c r="AHH82" s="790"/>
      <c r="AHI82" s="791"/>
      <c r="AHJ82" s="791"/>
      <c r="AHK82" s="791"/>
      <c r="AHL82" s="791"/>
      <c r="AHM82" s="791"/>
      <c r="AHN82" s="740"/>
      <c r="AHO82" s="790"/>
      <c r="AHP82" s="791"/>
      <c r="AHQ82" s="791"/>
      <c r="AHR82" s="791"/>
      <c r="AHS82" s="791"/>
      <c r="AHT82" s="791"/>
      <c r="AHU82" s="740"/>
      <c r="AHV82" s="790"/>
      <c r="AHW82" s="791"/>
      <c r="AHX82" s="791"/>
      <c r="AHY82" s="791"/>
      <c r="AHZ82" s="791"/>
      <c r="AIA82" s="791"/>
      <c r="AIB82" s="740"/>
      <c r="AIC82" s="790"/>
      <c r="AID82" s="791"/>
      <c r="AIE82" s="791"/>
      <c r="AIF82" s="791"/>
      <c r="AIG82" s="791"/>
      <c r="AIH82" s="791"/>
      <c r="AII82" s="740"/>
      <c r="AIJ82" s="790"/>
      <c r="AIK82" s="791"/>
      <c r="AIL82" s="791"/>
      <c r="AIM82" s="791"/>
      <c r="AIN82" s="791"/>
      <c r="AIO82" s="791"/>
      <c r="AIP82" s="740"/>
      <c r="AIQ82" s="790"/>
      <c r="AIR82" s="791"/>
      <c r="AIS82" s="791"/>
      <c r="AIT82" s="791"/>
      <c r="AIU82" s="791"/>
      <c r="AIV82" s="791"/>
      <c r="AIW82" s="740"/>
      <c r="AIX82" s="790"/>
      <c r="AIY82" s="791"/>
      <c r="AIZ82" s="791"/>
      <c r="AJA82" s="791"/>
      <c r="AJB82" s="791"/>
      <c r="AJC82" s="791"/>
      <c r="AJD82" s="740"/>
      <c r="AJE82" s="790"/>
      <c r="AJF82" s="791"/>
      <c r="AJG82" s="791"/>
      <c r="AJH82" s="791"/>
      <c r="AJI82" s="791"/>
      <c r="AJJ82" s="791"/>
      <c r="AJK82" s="740"/>
      <c r="AJL82" s="790"/>
      <c r="AJM82" s="791"/>
      <c r="AJN82" s="791"/>
      <c r="AJO82" s="791"/>
      <c r="AJP82" s="791"/>
      <c r="AJQ82" s="791"/>
      <c r="AJR82" s="740"/>
      <c r="AJS82" s="790"/>
      <c r="AJT82" s="791"/>
      <c r="AJU82" s="791"/>
      <c r="AJV82" s="791"/>
      <c r="AJW82" s="791"/>
      <c r="AJX82" s="791"/>
      <c r="AJY82" s="740"/>
      <c r="AJZ82" s="790"/>
      <c r="AKA82" s="791"/>
      <c r="AKB82" s="791"/>
      <c r="AKC82" s="791"/>
      <c r="AKD82" s="791"/>
      <c r="AKE82" s="791"/>
      <c r="AKF82" s="740"/>
      <c r="AKG82" s="790"/>
      <c r="AKH82" s="791"/>
      <c r="AKI82" s="791"/>
      <c r="AKJ82" s="791"/>
      <c r="AKK82" s="791"/>
      <c r="AKL82" s="791"/>
      <c r="AKM82" s="740"/>
      <c r="AKN82" s="790"/>
      <c r="AKO82" s="791"/>
      <c r="AKP82" s="791"/>
      <c r="AKQ82" s="791"/>
      <c r="AKR82" s="791"/>
      <c r="AKS82" s="791"/>
      <c r="AKT82" s="740"/>
      <c r="AKU82" s="790"/>
      <c r="AKV82" s="791"/>
      <c r="AKW82" s="791"/>
      <c r="AKX82" s="791"/>
      <c r="AKY82" s="791"/>
      <c r="AKZ82" s="791"/>
      <c r="ALA82" s="740"/>
      <c r="ALB82" s="790"/>
      <c r="ALC82" s="791"/>
      <c r="ALD82" s="791"/>
      <c r="ALE82" s="791"/>
      <c r="ALF82" s="791"/>
      <c r="ALG82" s="791"/>
      <c r="ALH82" s="740"/>
      <c r="ALI82" s="790"/>
      <c r="ALJ82" s="791"/>
      <c r="ALK82" s="791"/>
      <c r="ALL82" s="791"/>
      <c r="ALM82" s="791"/>
      <c r="ALN82" s="791"/>
      <c r="ALO82" s="740"/>
      <c r="ALP82" s="790"/>
      <c r="ALQ82" s="791"/>
      <c r="ALR82" s="791"/>
      <c r="ALS82" s="791"/>
      <c r="ALT82" s="791"/>
      <c r="ALU82" s="791"/>
      <c r="ALV82" s="740"/>
      <c r="ALW82" s="790"/>
      <c r="ALX82" s="791"/>
      <c r="ALY82" s="791"/>
      <c r="ALZ82" s="791"/>
      <c r="AMA82" s="791"/>
      <c r="AMB82" s="791"/>
      <c r="AMC82" s="740"/>
      <c r="AMD82" s="790"/>
      <c r="AME82" s="791"/>
      <c r="AMF82" s="791"/>
      <c r="AMG82" s="791"/>
      <c r="AMH82" s="791"/>
      <c r="AMI82" s="791"/>
      <c r="AMJ82" s="740"/>
      <c r="AMK82" s="790"/>
      <c r="AML82" s="791"/>
      <c r="AMM82" s="791"/>
      <c r="AMN82" s="791"/>
      <c r="AMO82" s="791"/>
      <c r="AMP82" s="791"/>
      <c r="AMQ82" s="740"/>
      <c r="AMR82" s="790"/>
      <c r="AMS82" s="791"/>
      <c r="AMT82" s="791"/>
      <c r="AMU82" s="791"/>
      <c r="AMV82" s="791"/>
      <c r="AMW82" s="791"/>
      <c r="AMX82" s="740"/>
      <c r="AMY82" s="790"/>
      <c r="AMZ82" s="791"/>
      <c r="ANA82" s="791"/>
      <c r="ANB82" s="791"/>
      <c r="ANC82" s="791"/>
      <c r="AND82" s="791"/>
      <c r="ANE82" s="740"/>
      <c r="ANF82" s="790"/>
      <c r="ANG82" s="791"/>
      <c r="ANH82" s="791"/>
      <c r="ANI82" s="791"/>
      <c r="ANJ82" s="791"/>
      <c r="ANK82" s="791"/>
      <c r="ANL82" s="740"/>
      <c r="ANM82" s="790"/>
      <c r="ANN82" s="791"/>
      <c r="ANO82" s="791"/>
      <c r="ANP82" s="791"/>
      <c r="ANQ82" s="791"/>
      <c r="ANR82" s="791"/>
      <c r="ANS82" s="740"/>
      <c r="ANT82" s="790"/>
      <c r="ANU82" s="791"/>
      <c r="ANV82" s="791"/>
      <c r="ANW82" s="791"/>
      <c r="ANX82" s="791"/>
      <c r="ANY82" s="791"/>
      <c r="ANZ82" s="740"/>
      <c r="AOA82" s="790"/>
      <c r="AOB82" s="791"/>
      <c r="AOC82" s="791"/>
      <c r="AOD82" s="791"/>
      <c r="AOE82" s="791"/>
      <c r="AOF82" s="791"/>
      <c r="AOG82" s="740"/>
      <c r="AOH82" s="790"/>
      <c r="AOI82" s="791"/>
      <c r="AOJ82" s="791"/>
      <c r="AOK82" s="791"/>
      <c r="AOL82" s="791"/>
      <c r="AOM82" s="791"/>
      <c r="AON82" s="740"/>
      <c r="AOO82" s="790"/>
      <c r="AOP82" s="791"/>
      <c r="AOQ82" s="791"/>
      <c r="AOR82" s="791"/>
      <c r="AOS82" s="791"/>
      <c r="AOT82" s="791"/>
      <c r="AOU82" s="740"/>
      <c r="AOV82" s="790"/>
      <c r="AOW82" s="791"/>
      <c r="AOX82" s="791"/>
      <c r="AOY82" s="791"/>
      <c r="AOZ82" s="791"/>
      <c r="APA82" s="791"/>
      <c r="APB82" s="740"/>
      <c r="APC82" s="790"/>
      <c r="APD82" s="791"/>
      <c r="APE82" s="791"/>
      <c r="APF82" s="791"/>
      <c r="APG82" s="791"/>
      <c r="APH82" s="791"/>
      <c r="API82" s="740"/>
      <c r="APJ82" s="790"/>
      <c r="APK82" s="791"/>
      <c r="APL82" s="791"/>
      <c r="APM82" s="791"/>
      <c r="APN82" s="791"/>
      <c r="APO82" s="791"/>
      <c r="APP82" s="740"/>
      <c r="APQ82" s="790"/>
      <c r="APR82" s="791"/>
      <c r="APS82" s="791"/>
      <c r="APT82" s="791"/>
      <c r="APU82" s="791"/>
      <c r="APV82" s="791"/>
      <c r="APW82" s="740"/>
      <c r="APX82" s="790"/>
      <c r="APY82" s="791"/>
      <c r="APZ82" s="791"/>
      <c r="AQA82" s="791"/>
      <c r="AQB82" s="791"/>
      <c r="AQC82" s="791"/>
      <c r="AQD82" s="740"/>
      <c r="AQE82" s="790"/>
      <c r="AQF82" s="791"/>
      <c r="AQG82" s="791"/>
      <c r="AQH82" s="791"/>
      <c r="AQI82" s="791"/>
      <c r="AQJ82" s="791"/>
      <c r="AQK82" s="740"/>
      <c r="AQL82" s="790"/>
      <c r="AQM82" s="791"/>
      <c r="AQN82" s="791"/>
      <c r="AQO82" s="791"/>
      <c r="AQP82" s="791"/>
      <c r="AQQ82" s="791"/>
      <c r="AQR82" s="740"/>
      <c r="AQS82" s="790"/>
      <c r="AQT82" s="791"/>
      <c r="AQU82" s="791"/>
      <c r="AQV82" s="791"/>
      <c r="AQW82" s="791"/>
      <c r="AQX82" s="791"/>
      <c r="AQY82" s="740"/>
      <c r="AQZ82" s="790"/>
      <c r="ARA82" s="791"/>
      <c r="ARB82" s="791"/>
      <c r="ARC82" s="791"/>
      <c r="ARD82" s="791"/>
      <c r="ARE82" s="791"/>
      <c r="ARF82" s="740"/>
      <c r="ARG82" s="790"/>
      <c r="ARH82" s="791"/>
      <c r="ARI82" s="791"/>
      <c r="ARJ82" s="791"/>
      <c r="ARK82" s="791"/>
      <c r="ARL82" s="791"/>
      <c r="ARM82" s="740"/>
      <c r="ARN82" s="790"/>
      <c r="ARO82" s="791"/>
      <c r="ARP82" s="791"/>
      <c r="ARQ82" s="791"/>
      <c r="ARR82" s="791"/>
      <c r="ARS82" s="791"/>
      <c r="ART82" s="740"/>
      <c r="ARU82" s="790"/>
      <c r="ARV82" s="791"/>
      <c r="ARW82" s="791"/>
      <c r="ARX82" s="791"/>
      <c r="ARY82" s="791"/>
      <c r="ARZ82" s="791"/>
      <c r="ASA82" s="740"/>
      <c r="ASB82" s="790"/>
      <c r="ASC82" s="791"/>
      <c r="ASD82" s="791"/>
      <c r="ASE82" s="791"/>
      <c r="ASF82" s="791"/>
      <c r="ASG82" s="791"/>
      <c r="ASH82" s="740"/>
      <c r="ASI82" s="790"/>
      <c r="ASJ82" s="791"/>
      <c r="ASK82" s="791"/>
      <c r="ASL82" s="791"/>
      <c r="ASM82" s="791"/>
      <c r="ASN82" s="791"/>
      <c r="ASO82" s="740"/>
      <c r="ASP82" s="790"/>
      <c r="ASQ82" s="791"/>
      <c r="ASR82" s="791"/>
      <c r="ASS82" s="791"/>
      <c r="AST82" s="791"/>
      <c r="ASU82" s="791"/>
      <c r="ASV82" s="740"/>
      <c r="ASW82" s="790"/>
      <c r="ASX82" s="791"/>
      <c r="ASY82" s="791"/>
      <c r="ASZ82" s="791"/>
      <c r="ATA82" s="791"/>
      <c r="ATB82" s="791"/>
      <c r="ATC82" s="740"/>
      <c r="ATD82" s="790"/>
      <c r="ATE82" s="791"/>
      <c r="ATF82" s="791"/>
      <c r="ATG82" s="791"/>
      <c r="ATH82" s="791"/>
      <c r="ATI82" s="791"/>
      <c r="ATJ82" s="740"/>
      <c r="ATK82" s="790"/>
      <c r="ATL82" s="791"/>
      <c r="ATM82" s="791"/>
      <c r="ATN82" s="791"/>
      <c r="ATO82" s="791"/>
      <c r="ATP82" s="791"/>
      <c r="ATQ82" s="740"/>
      <c r="ATR82" s="790"/>
      <c r="ATS82" s="791"/>
      <c r="ATT82" s="791"/>
      <c r="ATU82" s="791"/>
      <c r="ATV82" s="791"/>
      <c r="ATW82" s="791"/>
      <c r="ATX82" s="740"/>
      <c r="ATY82" s="790"/>
      <c r="ATZ82" s="791"/>
      <c r="AUA82" s="791"/>
      <c r="AUB82" s="791"/>
      <c r="AUC82" s="791"/>
      <c r="AUD82" s="791"/>
      <c r="AUE82" s="740"/>
      <c r="AUF82" s="790"/>
      <c r="AUG82" s="791"/>
      <c r="AUH82" s="791"/>
      <c r="AUI82" s="791"/>
      <c r="AUJ82" s="791"/>
      <c r="AUK82" s="791"/>
      <c r="AUL82" s="740"/>
      <c r="AUM82" s="790"/>
      <c r="AUN82" s="791"/>
      <c r="AUO82" s="791"/>
      <c r="AUP82" s="791"/>
      <c r="AUQ82" s="791"/>
      <c r="AUR82" s="791"/>
      <c r="AUS82" s="740"/>
      <c r="AUT82" s="790"/>
      <c r="AUU82" s="791"/>
      <c r="AUV82" s="791"/>
      <c r="AUW82" s="791"/>
      <c r="AUX82" s="791"/>
      <c r="AUY82" s="791"/>
      <c r="AUZ82" s="740"/>
      <c r="AVA82" s="790"/>
      <c r="AVB82" s="791"/>
      <c r="AVC82" s="791"/>
      <c r="AVD82" s="791"/>
      <c r="AVE82" s="791"/>
      <c r="AVF82" s="791"/>
      <c r="AVG82" s="740"/>
      <c r="AVH82" s="790"/>
      <c r="AVI82" s="791"/>
      <c r="AVJ82" s="791"/>
      <c r="AVK82" s="791"/>
      <c r="AVL82" s="791"/>
      <c r="AVM82" s="791"/>
      <c r="AVN82" s="740"/>
      <c r="AVO82" s="790"/>
      <c r="AVP82" s="791"/>
      <c r="AVQ82" s="791"/>
      <c r="AVR82" s="791"/>
      <c r="AVS82" s="791"/>
      <c r="AVT82" s="791"/>
      <c r="AVU82" s="740"/>
      <c r="AVV82" s="790"/>
      <c r="AVW82" s="791"/>
      <c r="AVX82" s="791"/>
      <c r="AVY82" s="791"/>
      <c r="AVZ82" s="791"/>
      <c r="AWA82" s="791"/>
      <c r="AWB82" s="740"/>
      <c r="AWC82" s="790"/>
      <c r="AWD82" s="791"/>
      <c r="AWE82" s="791"/>
      <c r="AWF82" s="791"/>
      <c r="AWG82" s="791"/>
      <c r="AWH82" s="791"/>
      <c r="AWI82" s="740"/>
      <c r="AWJ82" s="790"/>
      <c r="AWK82" s="791"/>
      <c r="AWL82" s="791"/>
      <c r="AWM82" s="791"/>
      <c r="AWN82" s="791"/>
      <c r="AWO82" s="791"/>
      <c r="AWP82" s="740"/>
      <c r="AWQ82" s="790"/>
      <c r="AWR82" s="791"/>
      <c r="AWS82" s="791"/>
      <c r="AWT82" s="791"/>
      <c r="AWU82" s="791"/>
      <c r="AWV82" s="791"/>
      <c r="AWW82" s="740"/>
      <c r="AWX82" s="790"/>
      <c r="AWY82" s="791"/>
      <c r="AWZ82" s="791"/>
      <c r="AXA82" s="791"/>
      <c r="AXB82" s="791"/>
      <c r="AXC82" s="791"/>
      <c r="AXD82" s="740"/>
      <c r="AXE82" s="790"/>
      <c r="AXF82" s="791"/>
      <c r="AXG82" s="791"/>
      <c r="AXH82" s="791"/>
      <c r="AXI82" s="791"/>
      <c r="AXJ82" s="791"/>
      <c r="AXK82" s="740"/>
      <c r="AXL82" s="790"/>
      <c r="AXM82" s="791"/>
      <c r="AXN82" s="791"/>
      <c r="AXO82" s="791"/>
      <c r="AXP82" s="791"/>
      <c r="AXQ82" s="791"/>
      <c r="AXR82" s="740"/>
      <c r="AXS82" s="790"/>
      <c r="AXT82" s="791"/>
      <c r="AXU82" s="791"/>
      <c r="AXV82" s="791"/>
      <c r="AXW82" s="791"/>
      <c r="AXX82" s="791"/>
      <c r="AXY82" s="740"/>
      <c r="AXZ82" s="790"/>
      <c r="AYA82" s="791"/>
      <c r="AYB82" s="791"/>
      <c r="AYC82" s="791"/>
      <c r="AYD82" s="791"/>
      <c r="AYE82" s="791"/>
      <c r="AYF82" s="740"/>
      <c r="AYG82" s="790"/>
      <c r="AYH82" s="791"/>
      <c r="AYI82" s="791"/>
      <c r="AYJ82" s="791"/>
      <c r="AYK82" s="791"/>
      <c r="AYL82" s="791"/>
      <c r="AYM82" s="740"/>
      <c r="AYN82" s="790"/>
      <c r="AYO82" s="791"/>
      <c r="AYP82" s="791"/>
      <c r="AYQ82" s="791"/>
      <c r="AYR82" s="791"/>
      <c r="AYS82" s="791"/>
      <c r="AYT82" s="740"/>
      <c r="AYU82" s="790"/>
      <c r="AYV82" s="791"/>
      <c r="AYW82" s="791"/>
      <c r="AYX82" s="791"/>
      <c r="AYY82" s="791"/>
      <c r="AYZ82" s="791"/>
      <c r="AZA82" s="740"/>
      <c r="AZB82" s="790"/>
      <c r="AZC82" s="791"/>
      <c r="AZD82" s="791"/>
      <c r="AZE82" s="791"/>
      <c r="AZF82" s="791"/>
      <c r="AZG82" s="791"/>
      <c r="AZH82" s="740"/>
      <c r="AZI82" s="790"/>
      <c r="AZJ82" s="791"/>
      <c r="AZK82" s="791"/>
      <c r="AZL82" s="791"/>
      <c r="AZM82" s="791"/>
      <c r="AZN82" s="791"/>
      <c r="AZO82" s="740"/>
      <c r="AZP82" s="790"/>
      <c r="AZQ82" s="791"/>
      <c r="AZR82" s="791"/>
      <c r="AZS82" s="791"/>
      <c r="AZT82" s="791"/>
      <c r="AZU82" s="791"/>
      <c r="AZV82" s="740"/>
      <c r="AZW82" s="790"/>
      <c r="AZX82" s="791"/>
      <c r="AZY82" s="791"/>
      <c r="AZZ82" s="791"/>
      <c r="BAA82" s="791"/>
      <c r="BAB82" s="791"/>
      <c r="BAC82" s="740"/>
      <c r="BAD82" s="790"/>
      <c r="BAE82" s="791"/>
      <c r="BAF82" s="791"/>
      <c r="BAG82" s="791"/>
      <c r="BAH82" s="791"/>
      <c r="BAI82" s="791"/>
      <c r="BAJ82" s="740"/>
      <c r="BAK82" s="790"/>
      <c r="BAL82" s="791"/>
      <c r="BAM82" s="791"/>
      <c r="BAN82" s="791"/>
      <c r="BAO82" s="791"/>
      <c r="BAP82" s="791"/>
      <c r="BAQ82" s="740"/>
      <c r="BAR82" s="790"/>
      <c r="BAS82" s="791"/>
      <c r="BAT82" s="791"/>
      <c r="BAU82" s="791"/>
      <c r="BAV82" s="791"/>
      <c r="BAW82" s="791"/>
      <c r="BAX82" s="740"/>
      <c r="BAY82" s="790"/>
      <c r="BAZ82" s="791"/>
      <c r="BBA82" s="791"/>
      <c r="BBB82" s="791"/>
      <c r="BBC82" s="791"/>
      <c r="BBD82" s="791"/>
      <c r="BBE82" s="740"/>
      <c r="BBF82" s="790"/>
      <c r="BBG82" s="791"/>
      <c r="BBH82" s="791"/>
      <c r="BBI82" s="791"/>
      <c r="BBJ82" s="791"/>
      <c r="BBK82" s="791"/>
      <c r="BBL82" s="740"/>
      <c r="BBM82" s="790"/>
      <c r="BBN82" s="791"/>
      <c r="BBO82" s="791"/>
      <c r="BBP82" s="791"/>
      <c r="BBQ82" s="791"/>
      <c r="BBR82" s="791"/>
      <c r="BBS82" s="740"/>
      <c r="BBT82" s="790"/>
      <c r="BBU82" s="791"/>
      <c r="BBV82" s="791"/>
      <c r="BBW82" s="791"/>
      <c r="BBX82" s="791"/>
      <c r="BBY82" s="791"/>
      <c r="BBZ82" s="740"/>
      <c r="BCA82" s="790"/>
      <c r="BCB82" s="791"/>
      <c r="BCC82" s="791"/>
      <c r="BCD82" s="791"/>
      <c r="BCE82" s="791"/>
      <c r="BCF82" s="791"/>
      <c r="BCG82" s="740"/>
      <c r="BCH82" s="790"/>
      <c r="BCI82" s="791"/>
      <c r="BCJ82" s="791"/>
      <c r="BCK82" s="791"/>
      <c r="BCL82" s="791"/>
      <c r="BCM82" s="791"/>
      <c r="BCN82" s="740"/>
      <c r="BCO82" s="790"/>
      <c r="BCP82" s="791"/>
      <c r="BCQ82" s="791"/>
      <c r="BCR82" s="791"/>
      <c r="BCS82" s="791"/>
      <c r="BCT82" s="791"/>
      <c r="BCU82" s="740"/>
      <c r="BCV82" s="790"/>
      <c r="BCW82" s="791"/>
      <c r="BCX82" s="791"/>
      <c r="BCY82" s="791"/>
      <c r="BCZ82" s="791"/>
      <c r="BDA82" s="791"/>
      <c r="BDB82" s="740"/>
      <c r="BDC82" s="790"/>
      <c r="BDD82" s="791"/>
      <c r="BDE82" s="791"/>
      <c r="BDF82" s="791"/>
      <c r="BDG82" s="791"/>
      <c r="BDH82" s="791"/>
      <c r="BDI82" s="740"/>
      <c r="BDJ82" s="790"/>
      <c r="BDK82" s="791"/>
      <c r="BDL82" s="791"/>
      <c r="BDM82" s="791"/>
      <c r="BDN82" s="791"/>
      <c r="BDO82" s="791"/>
      <c r="BDP82" s="740"/>
      <c r="BDQ82" s="790"/>
      <c r="BDR82" s="791"/>
      <c r="BDS82" s="791"/>
      <c r="BDT82" s="791"/>
      <c r="BDU82" s="791"/>
      <c r="BDV82" s="791"/>
      <c r="BDW82" s="740"/>
      <c r="BDX82" s="790"/>
      <c r="BDY82" s="791"/>
      <c r="BDZ82" s="791"/>
      <c r="BEA82" s="791"/>
      <c r="BEB82" s="791"/>
      <c r="BEC82" s="791"/>
      <c r="BED82" s="740"/>
      <c r="BEE82" s="790"/>
      <c r="BEF82" s="791"/>
      <c r="BEG82" s="791"/>
      <c r="BEH82" s="791"/>
      <c r="BEI82" s="791"/>
      <c r="BEJ82" s="791"/>
      <c r="BEK82" s="740"/>
      <c r="BEL82" s="790"/>
      <c r="BEM82" s="791"/>
      <c r="BEN82" s="791"/>
      <c r="BEO82" s="791"/>
      <c r="BEP82" s="791"/>
      <c r="BEQ82" s="791"/>
      <c r="BER82" s="740"/>
      <c r="BES82" s="790"/>
      <c r="BET82" s="791"/>
      <c r="BEU82" s="791"/>
      <c r="BEV82" s="791"/>
      <c r="BEW82" s="791"/>
      <c r="BEX82" s="791"/>
      <c r="BEY82" s="740"/>
      <c r="BEZ82" s="790"/>
      <c r="BFA82" s="791"/>
      <c r="BFB82" s="791"/>
      <c r="BFC82" s="791"/>
      <c r="BFD82" s="791"/>
      <c r="BFE82" s="791"/>
      <c r="BFF82" s="740"/>
      <c r="BFG82" s="790"/>
      <c r="BFH82" s="791"/>
      <c r="BFI82" s="791"/>
      <c r="BFJ82" s="791"/>
      <c r="BFK82" s="791"/>
      <c r="BFL82" s="791"/>
      <c r="BFM82" s="740"/>
      <c r="BFN82" s="790"/>
      <c r="BFO82" s="791"/>
      <c r="BFP82" s="791"/>
      <c r="BFQ82" s="791"/>
      <c r="BFR82" s="791"/>
      <c r="BFS82" s="791"/>
      <c r="BFT82" s="740"/>
      <c r="BFU82" s="790"/>
      <c r="BFV82" s="791"/>
      <c r="BFW82" s="791"/>
      <c r="BFX82" s="791"/>
      <c r="BFY82" s="791"/>
      <c r="BFZ82" s="791"/>
      <c r="BGA82" s="740"/>
      <c r="BGB82" s="790"/>
      <c r="BGC82" s="791"/>
      <c r="BGD82" s="791"/>
      <c r="BGE82" s="791"/>
      <c r="BGF82" s="791"/>
      <c r="BGG82" s="791"/>
      <c r="BGH82" s="740"/>
      <c r="BGI82" s="790"/>
      <c r="BGJ82" s="791"/>
      <c r="BGK82" s="791"/>
      <c r="BGL82" s="791"/>
      <c r="BGM82" s="791"/>
      <c r="BGN82" s="791"/>
      <c r="BGO82" s="740"/>
      <c r="BGP82" s="790"/>
      <c r="BGQ82" s="791"/>
      <c r="BGR82" s="791"/>
      <c r="BGS82" s="791"/>
      <c r="BGT82" s="791"/>
      <c r="BGU82" s="791"/>
      <c r="BGV82" s="740"/>
      <c r="BGW82" s="790"/>
      <c r="BGX82" s="791"/>
      <c r="BGY82" s="791"/>
      <c r="BGZ82" s="791"/>
      <c r="BHA82" s="791"/>
      <c r="BHB82" s="791"/>
      <c r="BHC82" s="740"/>
      <c r="BHD82" s="790"/>
      <c r="BHE82" s="791"/>
      <c r="BHF82" s="791"/>
      <c r="BHG82" s="791"/>
      <c r="BHH82" s="791"/>
      <c r="BHI82" s="791"/>
      <c r="BHJ82" s="740"/>
      <c r="BHK82" s="790"/>
      <c r="BHL82" s="791"/>
      <c r="BHM82" s="791"/>
      <c r="BHN82" s="791"/>
      <c r="BHO82" s="791"/>
      <c r="BHP82" s="791"/>
      <c r="BHQ82" s="740"/>
      <c r="BHR82" s="790"/>
      <c r="BHS82" s="791"/>
      <c r="BHT82" s="791"/>
      <c r="BHU82" s="791"/>
      <c r="BHV82" s="791"/>
      <c r="BHW82" s="791"/>
      <c r="BHX82" s="740"/>
      <c r="BHY82" s="790"/>
      <c r="BHZ82" s="791"/>
      <c r="BIA82" s="791"/>
      <c r="BIB82" s="791"/>
      <c r="BIC82" s="791"/>
      <c r="BID82" s="791"/>
      <c r="BIE82" s="740"/>
      <c r="BIF82" s="790"/>
      <c r="BIG82" s="791"/>
      <c r="BIH82" s="791"/>
      <c r="BII82" s="791"/>
      <c r="BIJ82" s="791"/>
      <c r="BIK82" s="791"/>
      <c r="BIL82" s="740"/>
      <c r="BIM82" s="790"/>
      <c r="BIN82" s="791"/>
      <c r="BIO82" s="791"/>
      <c r="BIP82" s="791"/>
      <c r="BIQ82" s="791"/>
      <c r="BIR82" s="791"/>
      <c r="BIS82" s="740"/>
      <c r="BIT82" s="790"/>
      <c r="BIU82" s="791"/>
      <c r="BIV82" s="791"/>
      <c r="BIW82" s="791"/>
      <c r="BIX82" s="791"/>
      <c r="BIY82" s="791"/>
      <c r="BIZ82" s="740"/>
      <c r="BJA82" s="790"/>
      <c r="BJB82" s="791"/>
      <c r="BJC82" s="791"/>
      <c r="BJD82" s="791"/>
      <c r="BJE82" s="791"/>
      <c r="BJF82" s="791"/>
      <c r="BJG82" s="740"/>
      <c r="BJH82" s="790"/>
      <c r="BJI82" s="791"/>
      <c r="BJJ82" s="791"/>
      <c r="BJK82" s="791"/>
      <c r="BJL82" s="791"/>
      <c r="BJM82" s="791"/>
      <c r="BJN82" s="740"/>
      <c r="BJO82" s="790"/>
      <c r="BJP82" s="791"/>
      <c r="BJQ82" s="791"/>
      <c r="BJR82" s="791"/>
      <c r="BJS82" s="791"/>
      <c r="BJT82" s="791"/>
      <c r="BJU82" s="740"/>
      <c r="BJV82" s="790"/>
      <c r="BJW82" s="791"/>
      <c r="BJX82" s="791"/>
      <c r="BJY82" s="791"/>
      <c r="BJZ82" s="791"/>
      <c r="BKA82" s="791"/>
      <c r="BKB82" s="740"/>
      <c r="BKC82" s="790"/>
      <c r="BKD82" s="791"/>
      <c r="BKE82" s="791"/>
      <c r="BKF82" s="791"/>
      <c r="BKG82" s="791"/>
      <c r="BKH82" s="791"/>
      <c r="BKI82" s="740"/>
      <c r="BKJ82" s="790"/>
      <c r="BKK82" s="791"/>
      <c r="BKL82" s="791"/>
      <c r="BKM82" s="791"/>
      <c r="BKN82" s="791"/>
      <c r="BKO82" s="791"/>
      <c r="BKP82" s="740"/>
      <c r="BKQ82" s="790"/>
      <c r="BKR82" s="791"/>
      <c r="BKS82" s="791"/>
      <c r="BKT82" s="791"/>
      <c r="BKU82" s="791"/>
      <c r="BKV82" s="791"/>
      <c r="BKW82" s="740"/>
      <c r="BKX82" s="790"/>
      <c r="BKY82" s="791"/>
      <c r="BKZ82" s="791"/>
      <c r="BLA82" s="791"/>
      <c r="BLB82" s="791"/>
      <c r="BLC82" s="791"/>
      <c r="BLD82" s="740"/>
      <c r="BLE82" s="790"/>
      <c r="BLF82" s="791"/>
      <c r="BLG82" s="791"/>
      <c r="BLH82" s="791"/>
      <c r="BLI82" s="791"/>
      <c r="BLJ82" s="791"/>
      <c r="BLK82" s="740"/>
      <c r="BLL82" s="790"/>
      <c r="BLM82" s="791"/>
      <c r="BLN82" s="791"/>
      <c r="BLO82" s="791"/>
      <c r="BLP82" s="791"/>
      <c r="BLQ82" s="791"/>
      <c r="BLR82" s="740"/>
      <c r="BLS82" s="790"/>
      <c r="BLT82" s="791"/>
      <c r="BLU82" s="791"/>
      <c r="BLV82" s="791"/>
      <c r="BLW82" s="791"/>
      <c r="BLX82" s="791"/>
      <c r="BLY82" s="740"/>
      <c r="BLZ82" s="790"/>
      <c r="BMA82" s="791"/>
      <c r="BMB82" s="791"/>
      <c r="BMC82" s="791"/>
      <c r="BMD82" s="791"/>
      <c r="BME82" s="791"/>
      <c r="BMF82" s="740"/>
      <c r="BMG82" s="790"/>
      <c r="BMH82" s="791"/>
      <c r="BMI82" s="791"/>
      <c r="BMJ82" s="791"/>
      <c r="BMK82" s="791"/>
      <c r="BML82" s="791"/>
      <c r="BMM82" s="740"/>
      <c r="BMN82" s="790"/>
      <c r="BMO82" s="791"/>
      <c r="BMP82" s="791"/>
      <c r="BMQ82" s="791"/>
      <c r="BMR82" s="791"/>
      <c r="BMS82" s="791"/>
      <c r="BMT82" s="740"/>
      <c r="BMU82" s="790"/>
      <c r="BMV82" s="791"/>
      <c r="BMW82" s="791"/>
      <c r="BMX82" s="791"/>
      <c r="BMY82" s="791"/>
      <c r="BMZ82" s="791"/>
      <c r="BNA82" s="740"/>
      <c r="BNB82" s="790"/>
      <c r="BNC82" s="791"/>
      <c r="BND82" s="791"/>
      <c r="BNE82" s="791"/>
      <c r="BNF82" s="791"/>
      <c r="BNG82" s="791"/>
      <c r="BNH82" s="740"/>
      <c r="BNI82" s="790"/>
      <c r="BNJ82" s="791"/>
      <c r="BNK82" s="791"/>
      <c r="BNL82" s="791"/>
      <c r="BNM82" s="791"/>
      <c r="BNN82" s="791"/>
      <c r="BNO82" s="740"/>
      <c r="BNP82" s="790"/>
      <c r="BNQ82" s="791"/>
      <c r="BNR82" s="791"/>
      <c r="BNS82" s="791"/>
      <c r="BNT82" s="791"/>
      <c r="BNU82" s="791"/>
      <c r="BNV82" s="740"/>
      <c r="BNW82" s="790"/>
      <c r="BNX82" s="791"/>
      <c r="BNY82" s="791"/>
      <c r="BNZ82" s="791"/>
      <c r="BOA82" s="791"/>
      <c r="BOB82" s="791"/>
      <c r="BOC82" s="740"/>
      <c r="BOD82" s="790"/>
      <c r="BOE82" s="791"/>
      <c r="BOF82" s="791"/>
      <c r="BOG82" s="791"/>
      <c r="BOH82" s="791"/>
      <c r="BOI82" s="791"/>
      <c r="BOJ82" s="740"/>
      <c r="BOK82" s="790"/>
      <c r="BOL82" s="791"/>
      <c r="BOM82" s="791"/>
      <c r="BON82" s="791"/>
      <c r="BOO82" s="791"/>
      <c r="BOP82" s="791"/>
      <c r="BOQ82" s="740"/>
      <c r="BOR82" s="790"/>
      <c r="BOS82" s="791"/>
      <c r="BOT82" s="791"/>
      <c r="BOU82" s="791"/>
      <c r="BOV82" s="791"/>
      <c r="BOW82" s="791"/>
      <c r="BOX82" s="740"/>
      <c r="BOY82" s="790"/>
      <c r="BOZ82" s="791"/>
      <c r="BPA82" s="791"/>
      <c r="BPB82" s="791"/>
      <c r="BPC82" s="791"/>
      <c r="BPD82" s="791"/>
      <c r="BPE82" s="740"/>
      <c r="BPF82" s="790"/>
      <c r="BPG82" s="791"/>
      <c r="BPH82" s="791"/>
      <c r="BPI82" s="791"/>
      <c r="BPJ82" s="791"/>
      <c r="BPK82" s="791"/>
      <c r="BPL82" s="740"/>
      <c r="BPM82" s="790"/>
      <c r="BPN82" s="791"/>
      <c r="BPO82" s="791"/>
      <c r="BPP82" s="791"/>
      <c r="BPQ82" s="791"/>
      <c r="BPR82" s="791"/>
      <c r="BPS82" s="740"/>
      <c r="BPT82" s="790"/>
      <c r="BPU82" s="791"/>
      <c r="BPV82" s="791"/>
      <c r="BPW82" s="791"/>
      <c r="BPX82" s="791"/>
      <c r="BPY82" s="791"/>
      <c r="BPZ82" s="740"/>
      <c r="BQA82" s="790"/>
      <c r="BQB82" s="791"/>
      <c r="BQC82" s="791"/>
      <c r="BQD82" s="791"/>
      <c r="BQE82" s="791"/>
      <c r="BQF82" s="791"/>
      <c r="BQG82" s="740"/>
      <c r="BQH82" s="790"/>
      <c r="BQI82" s="791"/>
      <c r="BQJ82" s="791"/>
      <c r="BQK82" s="791"/>
      <c r="BQL82" s="791"/>
      <c r="BQM82" s="791"/>
      <c r="BQN82" s="740"/>
      <c r="BQO82" s="790"/>
      <c r="BQP82" s="791"/>
      <c r="BQQ82" s="791"/>
      <c r="BQR82" s="791"/>
      <c r="BQS82" s="791"/>
      <c r="BQT82" s="791"/>
      <c r="BQU82" s="740"/>
      <c r="BQV82" s="790"/>
      <c r="BQW82" s="791"/>
      <c r="BQX82" s="791"/>
      <c r="BQY82" s="791"/>
      <c r="BQZ82" s="791"/>
      <c r="BRA82" s="791"/>
      <c r="BRB82" s="740"/>
      <c r="BRC82" s="790"/>
      <c r="BRD82" s="791"/>
      <c r="BRE82" s="791"/>
      <c r="BRF82" s="791"/>
      <c r="BRG82" s="791"/>
      <c r="BRH82" s="791"/>
      <c r="BRI82" s="740"/>
      <c r="BRJ82" s="790"/>
      <c r="BRK82" s="791"/>
      <c r="BRL82" s="791"/>
      <c r="BRM82" s="791"/>
      <c r="BRN82" s="791"/>
      <c r="BRO82" s="791"/>
      <c r="BRP82" s="740"/>
      <c r="BRQ82" s="790"/>
      <c r="BRR82" s="791"/>
      <c r="BRS82" s="791"/>
      <c r="BRT82" s="791"/>
      <c r="BRU82" s="791"/>
      <c r="BRV82" s="791"/>
      <c r="BRW82" s="740"/>
      <c r="BRX82" s="790"/>
      <c r="BRY82" s="791"/>
      <c r="BRZ82" s="791"/>
      <c r="BSA82" s="791"/>
      <c r="BSB82" s="791"/>
      <c r="BSC82" s="791"/>
      <c r="BSD82" s="740"/>
      <c r="BSE82" s="790"/>
      <c r="BSF82" s="791"/>
      <c r="BSG82" s="791"/>
      <c r="BSH82" s="791"/>
      <c r="BSI82" s="791"/>
      <c r="BSJ82" s="791"/>
      <c r="BSK82" s="740"/>
      <c r="BSL82" s="790"/>
      <c r="BSM82" s="791"/>
      <c r="BSN82" s="791"/>
      <c r="BSO82" s="791"/>
      <c r="BSP82" s="791"/>
      <c r="BSQ82" s="791"/>
      <c r="BSR82" s="740"/>
      <c r="BSS82" s="790"/>
      <c r="BST82" s="791"/>
      <c r="BSU82" s="791"/>
      <c r="BSV82" s="791"/>
      <c r="BSW82" s="791"/>
      <c r="BSX82" s="791"/>
      <c r="BSY82" s="740"/>
      <c r="BSZ82" s="790"/>
      <c r="BTA82" s="791"/>
      <c r="BTB82" s="791"/>
      <c r="BTC82" s="791"/>
      <c r="BTD82" s="791"/>
      <c r="BTE82" s="791"/>
      <c r="BTF82" s="740"/>
      <c r="BTG82" s="790"/>
      <c r="BTH82" s="791"/>
      <c r="BTI82" s="791"/>
      <c r="BTJ82" s="791"/>
      <c r="BTK82" s="791"/>
      <c r="BTL82" s="791"/>
      <c r="BTM82" s="740"/>
      <c r="BTN82" s="790"/>
      <c r="BTO82" s="791"/>
      <c r="BTP82" s="791"/>
      <c r="BTQ82" s="791"/>
      <c r="BTR82" s="791"/>
      <c r="BTS82" s="791"/>
      <c r="BTT82" s="740"/>
      <c r="BTU82" s="790"/>
      <c r="BTV82" s="791"/>
      <c r="BTW82" s="791"/>
      <c r="BTX82" s="791"/>
      <c r="BTY82" s="791"/>
      <c r="BTZ82" s="791"/>
      <c r="BUA82" s="740"/>
      <c r="BUB82" s="790"/>
      <c r="BUC82" s="791"/>
      <c r="BUD82" s="791"/>
      <c r="BUE82" s="791"/>
      <c r="BUF82" s="791"/>
      <c r="BUG82" s="791"/>
      <c r="BUH82" s="740"/>
      <c r="BUI82" s="790"/>
      <c r="BUJ82" s="791"/>
      <c r="BUK82" s="791"/>
      <c r="BUL82" s="791"/>
      <c r="BUM82" s="791"/>
      <c r="BUN82" s="791"/>
      <c r="BUO82" s="740"/>
      <c r="BUP82" s="790"/>
      <c r="BUQ82" s="791"/>
      <c r="BUR82" s="791"/>
      <c r="BUS82" s="791"/>
      <c r="BUT82" s="791"/>
      <c r="BUU82" s="791"/>
      <c r="BUV82" s="740"/>
      <c r="BUW82" s="790"/>
      <c r="BUX82" s="791"/>
      <c r="BUY82" s="791"/>
      <c r="BUZ82" s="791"/>
      <c r="BVA82" s="791"/>
      <c r="BVB82" s="791"/>
      <c r="BVC82" s="740"/>
      <c r="BVD82" s="790"/>
      <c r="BVE82" s="791"/>
      <c r="BVF82" s="791"/>
      <c r="BVG82" s="791"/>
      <c r="BVH82" s="791"/>
      <c r="BVI82" s="791"/>
      <c r="BVJ82" s="740"/>
      <c r="BVK82" s="790"/>
      <c r="BVL82" s="791"/>
      <c r="BVM82" s="791"/>
      <c r="BVN82" s="791"/>
      <c r="BVO82" s="791"/>
      <c r="BVP82" s="791"/>
      <c r="BVQ82" s="740"/>
      <c r="BVR82" s="790"/>
      <c r="BVS82" s="791"/>
      <c r="BVT82" s="791"/>
      <c r="BVU82" s="791"/>
      <c r="BVV82" s="791"/>
      <c r="BVW82" s="791"/>
      <c r="BVX82" s="740"/>
      <c r="BVY82" s="790"/>
      <c r="BVZ82" s="791"/>
      <c r="BWA82" s="791"/>
      <c r="BWB82" s="791"/>
      <c r="BWC82" s="791"/>
      <c r="BWD82" s="791"/>
      <c r="BWE82" s="740"/>
      <c r="BWF82" s="790"/>
      <c r="BWG82" s="791"/>
      <c r="BWH82" s="791"/>
      <c r="BWI82" s="791"/>
      <c r="BWJ82" s="791"/>
      <c r="BWK82" s="791"/>
      <c r="BWL82" s="740"/>
      <c r="BWM82" s="790"/>
      <c r="BWN82" s="791"/>
      <c r="BWO82" s="791"/>
      <c r="BWP82" s="791"/>
      <c r="BWQ82" s="791"/>
      <c r="BWR82" s="791"/>
      <c r="BWS82" s="740"/>
      <c r="BWT82" s="790"/>
      <c r="BWU82" s="791"/>
      <c r="BWV82" s="791"/>
      <c r="BWW82" s="791"/>
      <c r="BWX82" s="791"/>
      <c r="BWY82" s="791"/>
      <c r="BWZ82" s="740"/>
      <c r="BXA82" s="790"/>
      <c r="BXB82" s="791"/>
      <c r="BXC82" s="791"/>
      <c r="BXD82" s="791"/>
      <c r="BXE82" s="791"/>
      <c r="BXF82" s="791"/>
      <c r="BXG82" s="740"/>
      <c r="BXH82" s="790"/>
      <c r="BXI82" s="791"/>
      <c r="BXJ82" s="791"/>
      <c r="BXK82" s="791"/>
      <c r="BXL82" s="791"/>
      <c r="BXM82" s="791"/>
      <c r="BXN82" s="740"/>
      <c r="BXO82" s="790"/>
      <c r="BXP82" s="791"/>
      <c r="BXQ82" s="791"/>
      <c r="BXR82" s="791"/>
      <c r="BXS82" s="791"/>
      <c r="BXT82" s="791"/>
      <c r="BXU82" s="740"/>
      <c r="BXV82" s="790"/>
      <c r="BXW82" s="791"/>
      <c r="BXX82" s="791"/>
      <c r="BXY82" s="791"/>
      <c r="BXZ82" s="791"/>
      <c r="BYA82" s="791"/>
      <c r="BYB82" s="740"/>
      <c r="BYC82" s="790"/>
      <c r="BYD82" s="791"/>
      <c r="BYE82" s="791"/>
      <c r="BYF82" s="791"/>
      <c r="BYG82" s="791"/>
      <c r="BYH82" s="791"/>
      <c r="BYI82" s="740"/>
      <c r="BYJ82" s="790"/>
      <c r="BYK82" s="791"/>
      <c r="BYL82" s="791"/>
      <c r="BYM82" s="791"/>
      <c r="BYN82" s="791"/>
      <c r="BYO82" s="791"/>
      <c r="BYP82" s="740"/>
      <c r="BYQ82" s="790"/>
      <c r="BYR82" s="791"/>
      <c r="BYS82" s="791"/>
      <c r="BYT82" s="791"/>
      <c r="BYU82" s="791"/>
      <c r="BYV82" s="791"/>
      <c r="BYW82" s="740"/>
      <c r="BYX82" s="790"/>
      <c r="BYY82" s="791"/>
      <c r="BYZ82" s="791"/>
      <c r="BZA82" s="791"/>
      <c r="BZB82" s="791"/>
      <c r="BZC82" s="791"/>
      <c r="BZD82" s="740"/>
      <c r="BZE82" s="790"/>
      <c r="BZF82" s="791"/>
      <c r="BZG82" s="791"/>
      <c r="BZH82" s="791"/>
      <c r="BZI82" s="791"/>
      <c r="BZJ82" s="791"/>
      <c r="BZK82" s="740"/>
      <c r="BZL82" s="790"/>
      <c r="BZM82" s="791"/>
      <c r="BZN82" s="791"/>
      <c r="BZO82" s="791"/>
      <c r="BZP82" s="791"/>
      <c r="BZQ82" s="791"/>
      <c r="BZR82" s="740"/>
      <c r="BZS82" s="790"/>
      <c r="BZT82" s="791"/>
      <c r="BZU82" s="791"/>
      <c r="BZV82" s="791"/>
      <c r="BZW82" s="791"/>
      <c r="BZX82" s="791"/>
      <c r="BZY82" s="740"/>
      <c r="BZZ82" s="790"/>
      <c r="CAA82" s="791"/>
      <c r="CAB82" s="791"/>
      <c r="CAC82" s="791"/>
      <c r="CAD82" s="791"/>
      <c r="CAE82" s="791"/>
      <c r="CAF82" s="740"/>
      <c r="CAG82" s="790"/>
      <c r="CAH82" s="791"/>
      <c r="CAI82" s="791"/>
      <c r="CAJ82" s="791"/>
      <c r="CAK82" s="791"/>
      <c r="CAL82" s="791"/>
      <c r="CAM82" s="740"/>
      <c r="CAN82" s="790"/>
      <c r="CAO82" s="791"/>
      <c r="CAP82" s="791"/>
      <c r="CAQ82" s="791"/>
      <c r="CAR82" s="791"/>
      <c r="CAS82" s="791"/>
      <c r="CAT82" s="740"/>
      <c r="CAU82" s="790"/>
      <c r="CAV82" s="791"/>
      <c r="CAW82" s="791"/>
      <c r="CAX82" s="791"/>
      <c r="CAY82" s="791"/>
      <c r="CAZ82" s="791"/>
      <c r="CBA82" s="740"/>
      <c r="CBB82" s="790"/>
      <c r="CBC82" s="791"/>
      <c r="CBD82" s="791"/>
      <c r="CBE82" s="791"/>
      <c r="CBF82" s="791"/>
      <c r="CBG82" s="791"/>
      <c r="CBH82" s="740"/>
      <c r="CBI82" s="790"/>
      <c r="CBJ82" s="791"/>
      <c r="CBK82" s="791"/>
      <c r="CBL82" s="791"/>
      <c r="CBM82" s="791"/>
      <c r="CBN82" s="791"/>
      <c r="CBO82" s="740"/>
      <c r="CBP82" s="790"/>
      <c r="CBQ82" s="791"/>
      <c r="CBR82" s="791"/>
      <c r="CBS82" s="791"/>
      <c r="CBT82" s="791"/>
      <c r="CBU82" s="791"/>
      <c r="CBV82" s="740"/>
      <c r="CBW82" s="790"/>
      <c r="CBX82" s="791"/>
      <c r="CBY82" s="791"/>
      <c r="CBZ82" s="791"/>
      <c r="CCA82" s="791"/>
      <c r="CCB82" s="791"/>
      <c r="CCC82" s="740"/>
      <c r="CCD82" s="790"/>
      <c r="CCE82" s="791"/>
      <c r="CCF82" s="791"/>
      <c r="CCG82" s="791"/>
      <c r="CCH82" s="791"/>
      <c r="CCI82" s="791"/>
      <c r="CCJ82" s="740"/>
      <c r="CCK82" s="790"/>
      <c r="CCL82" s="791"/>
      <c r="CCM82" s="791"/>
      <c r="CCN82" s="791"/>
      <c r="CCO82" s="791"/>
      <c r="CCP82" s="791"/>
      <c r="CCQ82" s="740"/>
      <c r="CCR82" s="790"/>
      <c r="CCS82" s="791"/>
      <c r="CCT82" s="791"/>
      <c r="CCU82" s="791"/>
      <c r="CCV82" s="791"/>
      <c r="CCW82" s="791"/>
      <c r="CCX82" s="740"/>
      <c r="CCY82" s="790"/>
      <c r="CCZ82" s="791"/>
      <c r="CDA82" s="791"/>
      <c r="CDB82" s="791"/>
      <c r="CDC82" s="791"/>
      <c r="CDD82" s="791"/>
      <c r="CDE82" s="740"/>
      <c r="CDF82" s="790"/>
      <c r="CDG82" s="791"/>
      <c r="CDH82" s="791"/>
      <c r="CDI82" s="791"/>
      <c r="CDJ82" s="791"/>
      <c r="CDK82" s="791"/>
      <c r="CDL82" s="740"/>
      <c r="CDM82" s="790"/>
      <c r="CDN82" s="791"/>
      <c r="CDO82" s="791"/>
      <c r="CDP82" s="791"/>
      <c r="CDQ82" s="791"/>
      <c r="CDR82" s="791"/>
      <c r="CDS82" s="740"/>
      <c r="CDT82" s="790"/>
      <c r="CDU82" s="791"/>
      <c r="CDV82" s="791"/>
      <c r="CDW82" s="791"/>
      <c r="CDX82" s="791"/>
      <c r="CDY82" s="791"/>
      <c r="CDZ82" s="740"/>
      <c r="CEA82" s="790"/>
      <c r="CEB82" s="791"/>
      <c r="CEC82" s="791"/>
      <c r="CED82" s="791"/>
      <c r="CEE82" s="791"/>
      <c r="CEF82" s="791"/>
      <c r="CEG82" s="740"/>
      <c r="CEH82" s="790"/>
      <c r="CEI82" s="791"/>
      <c r="CEJ82" s="791"/>
      <c r="CEK82" s="791"/>
      <c r="CEL82" s="791"/>
      <c r="CEM82" s="791"/>
      <c r="CEN82" s="740"/>
      <c r="CEO82" s="790"/>
      <c r="CEP82" s="791"/>
      <c r="CEQ82" s="791"/>
      <c r="CER82" s="791"/>
      <c r="CES82" s="791"/>
      <c r="CET82" s="791"/>
      <c r="CEU82" s="740"/>
      <c r="CEV82" s="790"/>
      <c r="CEW82" s="791"/>
      <c r="CEX82" s="791"/>
      <c r="CEY82" s="791"/>
      <c r="CEZ82" s="791"/>
      <c r="CFA82" s="791"/>
      <c r="CFB82" s="740"/>
      <c r="CFC82" s="790"/>
      <c r="CFD82" s="791"/>
      <c r="CFE82" s="791"/>
      <c r="CFF82" s="791"/>
      <c r="CFG82" s="791"/>
      <c r="CFH82" s="791"/>
      <c r="CFI82" s="740"/>
      <c r="CFJ82" s="790"/>
      <c r="CFK82" s="791"/>
      <c r="CFL82" s="791"/>
      <c r="CFM82" s="791"/>
      <c r="CFN82" s="791"/>
      <c r="CFO82" s="791"/>
      <c r="CFP82" s="740"/>
      <c r="CFQ82" s="790"/>
      <c r="CFR82" s="791"/>
      <c r="CFS82" s="791"/>
      <c r="CFT82" s="791"/>
      <c r="CFU82" s="791"/>
      <c r="CFV82" s="791"/>
      <c r="CFW82" s="740"/>
      <c r="CFX82" s="790"/>
      <c r="CFY82" s="791"/>
      <c r="CFZ82" s="791"/>
      <c r="CGA82" s="791"/>
      <c r="CGB82" s="791"/>
      <c r="CGC82" s="791"/>
      <c r="CGD82" s="740"/>
      <c r="CGE82" s="790"/>
      <c r="CGF82" s="791"/>
      <c r="CGG82" s="791"/>
      <c r="CGH82" s="791"/>
      <c r="CGI82" s="791"/>
      <c r="CGJ82" s="791"/>
      <c r="CGK82" s="740"/>
      <c r="CGL82" s="790"/>
      <c r="CGM82" s="791"/>
      <c r="CGN82" s="791"/>
      <c r="CGO82" s="791"/>
      <c r="CGP82" s="791"/>
      <c r="CGQ82" s="791"/>
      <c r="CGR82" s="740"/>
      <c r="CGS82" s="790"/>
      <c r="CGT82" s="791"/>
      <c r="CGU82" s="791"/>
      <c r="CGV82" s="791"/>
      <c r="CGW82" s="791"/>
      <c r="CGX82" s="791"/>
      <c r="CGY82" s="740"/>
      <c r="CGZ82" s="790"/>
      <c r="CHA82" s="791"/>
      <c r="CHB82" s="791"/>
      <c r="CHC82" s="791"/>
      <c r="CHD82" s="791"/>
      <c r="CHE82" s="791"/>
      <c r="CHF82" s="740"/>
      <c r="CHG82" s="790"/>
      <c r="CHH82" s="791"/>
      <c r="CHI82" s="791"/>
      <c r="CHJ82" s="791"/>
      <c r="CHK82" s="791"/>
      <c r="CHL82" s="791"/>
      <c r="CHM82" s="740"/>
      <c r="CHN82" s="790"/>
      <c r="CHO82" s="791"/>
      <c r="CHP82" s="791"/>
      <c r="CHQ82" s="791"/>
      <c r="CHR82" s="791"/>
      <c r="CHS82" s="791"/>
      <c r="CHT82" s="740"/>
      <c r="CHU82" s="790"/>
      <c r="CHV82" s="791"/>
      <c r="CHW82" s="791"/>
      <c r="CHX82" s="791"/>
      <c r="CHY82" s="791"/>
      <c r="CHZ82" s="791"/>
      <c r="CIA82" s="740"/>
      <c r="CIB82" s="790"/>
      <c r="CIC82" s="791"/>
      <c r="CID82" s="791"/>
      <c r="CIE82" s="791"/>
      <c r="CIF82" s="791"/>
      <c r="CIG82" s="791"/>
      <c r="CIH82" s="740"/>
      <c r="CII82" s="790"/>
      <c r="CIJ82" s="791"/>
      <c r="CIK82" s="791"/>
      <c r="CIL82" s="791"/>
      <c r="CIM82" s="791"/>
      <c r="CIN82" s="791"/>
      <c r="CIO82" s="740"/>
      <c r="CIP82" s="790"/>
      <c r="CIQ82" s="791"/>
      <c r="CIR82" s="791"/>
      <c r="CIS82" s="791"/>
      <c r="CIT82" s="791"/>
      <c r="CIU82" s="791"/>
      <c r="CIV82" s="740"/>
      <c r="CIW82" s="790"/>
      <c r="CIX82" s="791"/>
      <c r="CIY82" s="791"/>
      <c r="CIZ82" s="791"/>
      <c r="CJA82" s="791"/>
      <c r="CJB82" s="791"/>
      <c r="CJC82" s="740"/>
      <c r="CJD82" s="790"/>
      <c r="CJE82" s="791"/>
      <c r="CJF82" s="791"/>
      <c r="CJG82" s="791"/>
      <c r="CJH82" s="791"/>
      <c r="CJI82" s="791"/>
      <c r="CJJ82" s="740"/>
      <c r="CJK82" s="790"/>
      <c r="CJL82" s="791"/>
      <c r="CJM82" s="791"/>
      <c r="CJN82" s="791"/>
      <c r="CJO82" s="791"/>
      <c r="CJP82" s="791"/>
      <c r="CJQ82" s="740"/>
      <c r="CJR82" s="790"/>
      <c r="CJS82" s="791"/>
      <c r="CJT82" s="791"/>
      <c r="CJU82" s="791"/>
      <c r="CJV82" s="791"/>
      <c r="CJW82" s="791"/>
      <c r="CJX82" s="740"/>
      <c r="CJY82" s="790"/>
      <c r="CJZ82" s="791"/>
      <c r="CKA82" s="791"/>
      <c r="CKB82" s="791"/>
      <c r="CKC82" s="791"/>
      <c r="CKD82" s="791"/>
      <c r="CKE82" s="740"/>
      <c r="CKF82" s="790"/>
      <c r="CKG82" s="791"/>
      <c r="CKH82" s="791"/>
      <c r="CKI82" s="791"/>
      <c r="CKJ82" s="791"/>
      <c r="CKK82" s="791"/>
      <c r="CKL82" s="740"/>
      <c r="CKM82" s="790"/>
      <c r="CKN82" s="791"/>
      <c r="CKO82" s="791"/>
      <c r="CKP82" s="791"/>
      <c r="CKQ82" s="791"/>
      <c r="CKR82" s="791"/>
      <c r="CKS82" s="740"/>
      <c r="CKT82" s="790"/>
      <c r="CKU82" s="791"/>
      <c r="CKV82" s="791"/>
      <c r="CKW82" s="791"/>
      <c r="CKX82" s="791"/>
      <c r="CKY82" s="791"/>
      <c r="CKZ82" s="740"/>
      <c r="CLA82" s="790"/>
      <c r="CLB82" s="791"/>
      <c r="CLC82" s="791"/>
      <c r="CLD82" s="791"/>
      <c r="CLE82" s="791"/>
      <c r="CLF82" s="791"/>
      <c r="CLG82" s="740"/>
      <c r="CLH82" s="790"/>
      <c r="CLI82" s="791"/>
      <c r="CLJ82" s="791"/>
      <c r="CLK82" s="791"/>
      <c r="CLL82" s="791"/>
      <c r="CLM82" s="791"/>
      <c r="CLN82" s="740"/>
      <c r="CLO82" s="790"/>
      <c r="CLP82" s="791"/>
      <c r="CLQ82" s="791"/>
      <c r="CLR82" s="791"/>
      <c r="CLS82" s="791"/>
      <c r="CLT82" s="791"/>
      <c r="CLU82" s="740"/>
      <c r="CLV82" s="790"/>
      <c r="CLW82" s="791"/>
      <c r="CLX82" s="791"/>
      <c r="CLY82" s="791"/>
      <c r="CLZ82" s="791"/>
      <c r="CMA82" s="791"/>
      <c r="CMB82" s="740"/>
      <c r="CMC82" s="790"/>
      <c r="CMD82" s="791"/>
      <c r="CME82" s="791"/>
      <c r="CMF82" s="791"/>
      <c r="CMG82" s="791"/>
      <c r="CMH82" s="791"/>
      <c r="CMI82" s="740"/>
      <c r="CMJ82" s="790"/>
      <c r="CMK82" s="791"/>
      <c r="CML82" s="791"/>
      <c r="CMM82" s="791"/>
      <c r="CMN82" s="791"/>
      <c r="CMO82" s="791"/>
      <c r="CMP82" s="740"/>
      <c r="CMQ82" s="790"/>
      <c r="CMR82" s="791"/>
      <c r="CMS82" s="791"/>
      <c r="CMT82" s="791"/>
      <c r="CMU82" s="791"/>
      <c r="CMV82" s="791"/>
      <c r="CMW82" s="740"/>
      <c r="CMX82" s="790"/>
      <c r="CMY82" s="791"/>
      <c r="CMZ82" s="791"/>
      <c r="CNA82" s="791"/>
      <c r="CNB82" s="791"/>
      <c r="CNC82" s="791"/>
      <c r="CND82" s="740"/>
      <c r="CNE82" s="790"/>
      <c r="CNF82" s="791"/>
      <c r="CNG82" s="791"/>
      <c r="CNH82" s="791"/>
      <c r="CNI82" s="791"/>
      <c r="CNJ82" s="791"/>
      <c r="CNK82" s="740"/>
      <c r="CNL82" s="790"/>
      <c r="CNM82" s="791"/>
      <c r="CNN82" s="791"/>
      <c r="CNO82" s="791"/>
      <c r="CNP82" s="791"/>
      <c r="CNQ82" s="791"/>
      <c r="CNR82" s="740"/>
      <c r="CNS82" s="790"/>
      <c r="CNT82" s="791"/>
      <c r="CNU82" s="791"/>
      <c r="CNV82" s="791"/>
      <c r="CNW82" s="791"/>
      <c r="CNX82" s="791"/>
      <c r="CNY82" s="740"/>
      <c r="CNZ82" s="790"/>
      <c r="COA82" s="791"/>
      <c r="COB82" s="791"/>
      <c r="COC82" s="791"/>
      <c r="COD82" s="791"/>
      <c r="COE82" s="791"/>
      <c r="COF82" s="740"/>
      <c r="COG82" s="790"/>
      <c r="COH82" s="791"/>
      <c r="COI82" s="791"/>
      <c r="COJ82" s="791"/>
      <c r="COK82" s="791"/>
      <c r="COL82" s="791"/>
      <c r="COM82" s="740"/>
      <c r="CON82" s="790"/>
      <c r="COO82" s="791"/>
      <c r="COP82" s="791"/>
      <c r="COQ82" s="791"/>
      <c r="COR82" s="791"/>
      <c r="COS82" s="791"/>
      <c r="COT82" s="740"/>
      <c r="COU82" s="790"/>
      <c r="COV82" s="791"/>
      <c r="COW82" s="791"/>
      <c r="COX82" s="791"/>
      <c r="COY82" s="791"/>
      <c r="COZ82" s="791"/>
      <c r="CPA82" s="740"/>
      <c r="CPB82" s="790"/>
      <c r="CPC82" s="791"/>
      <c r="CPD82" s="791"/>
      <c r="CPE82" s="791"/>
      <c r="CPF82" s="791"/>
      <c r="CPG82" s="791"/>
      <c r="CPH82" s="740"/>
      <c r="CPI82" s="790"/>
      <c r="CPJ82" s="791"/>
      <c r="CPK82" s="791"/>
      <c r="CPL82" s="791"/>
      <c r="CPM82" s="791"/>
      <c r="CPN82" s="791"/>
      <c r="CPO82" s="740"/>
      <c r="CPP82" s="790"/>
      <c r="CPQ82" s="791"/>
      <c r="CPR82" s="791"/>
      <c r="CPS82" s="791"/>
      <c r="CPT82" s="791"/>
      <c r="CPU82" s="791"/>
      <c r="CPV82" s="740"/>
      <c r="CPW82" s="790"/>
      <c r="CPX82" s="791"/>
      <c r="CPY82" s="791"/>
      <c r="CPZ82" s="791"/>
      <c r="CQA82" s="791"/>
      <c r="CQB82" s="791"/>
      <c r="CQC82" s="740"/>
      <c r="CQD82" s="790"/>
      <c r="CQE82" s="791"/>
      <c r="CQF82" s="791"/>
      <c r="CQG82" s="791"/>
      <c r="CQH82" s="791"/>
      <c r="CQI82" s="791"/>
      <c r="CQJ82" s="740"/>
      <c r="CQK82" s="790"/>
      <c r="CQL82" s="791"/>
      <c r="CQM82" s="791"/>
      <c r="CQN82" s="791"/>
      <c r="CQO82" s="791"/>
      <c r="CQP82" s="791"/>
      <c r="CQQ82" s="740"/>
      <c r="CQR82" s="790"/>
      <c r="CQS82" s="791"/>
      <c r="CQT82" s="791"/>
      <c r="CQU82" s="791"/>
      <c r="CQV82" s="791"/>
      <c r="CQW82" s="791"/>
      <c r="CQX82" s="740"/>
      <c r="CQY82" s="790"/>
      <c r="CQZ82" s="791"/>
      <c r="CRA82" s="791"/>
      <c r="CRB82" s="791"/>
      <c r="CRC82" s="791"/>
      <c r="CRD82" s="791"/>
      <c r="CRE82" s="740"/>
      <c r="CRF82" s="790"/>
      <c r="CRG82" s="791"/>
      <c r="CRH82" s="791"/>
      <c r="CRI82" s="791"/>
      <c r="CRJ82" s="791"/>
      <c r="CRK82" s="791"/>
      <c r="CRL82" s="740"/>
      <c r="CRM82" s="790"/>
      <c r="CRN82" s="791"/>
      <c r="CRO82" s="791"/>
      <c r="CRP82" s="791"/>
      <c r="CRQ82" s="791"/>
      <c r="CRR82" s="791"/>
      <c r="CRS82" s="740"/>
      <c r="CRT82" s="790"/>
      <c r="CRU82" s="791"/>
      <c r="CRV82" s="791"/>
      <c r="CRW82" s="791"/>
      <c r="CRX82" s="791"/>
      <c r="CRY82" s="791"/>
      <c r="CRZ82" s="740"/>
      <c r="CSA82" s="790"/>
      <c r="CSB82" s="791"/>
      <c r="CSC82" s="791"/>
      <c r="CSD82" s="791"/>
      <c r="CSE82" s="791"/>
      <c r="CSF82" s="791"/>
      <c r="CSG82" s="740"/>
      <c r="CSH82" s="790"/>
      <c r="CSI82" s="791"/>
      <c r="CSJ82" s="791"/>
      <c r="CSK82" s="791"/>
      <c r="CSL82" s="791"/>
      <c r="CSM82" s="791"/>
      <c r="CSN82" s="740"/>
      <c r="CSO82" s="790"/>
      <c r="CSP82" s="791"/>
      <c r="CSQ82" s="791"/>
      <c r="CSR82" s="791"/>
      <c r="CSS82" s="791"/>
      <c r="CST82" s="791"/>
      <c r="CSU82" s="740"/>
      <c r="CSV82" s="790"/>
      <c r="CSW82" s="791"/>
      <c r="CSX82" s="791"/>
      <c r="CSY82" s="791"/>
      <c r="CSZ82" s="791"/>
      <c r="CTA82" s="791"/>
      <c r="CTB82" s="740"/>
      <c r="CTC82" s="790"/>
      <c r="CTD82" s="791"/>
      <c r="CTE82" s="791"/>
      <c r="CTF82" s="791"/>
      <c r="CTG82" s="791"/>
      <c r="CTH82" s="791"/>
      <c r="CTI82" s="740"/>
      <c r="CTJ82" s="790"/>
      <c r="CTK82" s="791"/>
      <c r="CTL82" s="791"/>
      <c r="CTM82" s="791"/>
      <c r="CTN82" s="791"/>
      <c r="CTO82" s="791"/>
      <c r="CTP82" s="740"/>
      <c r="CTQ82" s="790"/>
      <c r="CTR82" s="791"/>
      <c r="CTS82" s="791"/>
      <c r="CTT82" s="791"/>
      <c r="CTU82" s="791"/>
      <c r="CTV82" s="791"/>
      <c r="CTW82" s="740"/>
      <c r="CTX82" s="790"/>
      <c r="CTY82" s="791"/>
      <c r="CTZ82" s="791"/>
      <c r="CUA82" s="791"/>
      <c r="CUB82" s="791"/>
      <c r="CUC82" s="791"/>
      <c r="CUD82" s="740"/>
      <c r="CUE82" s="790"/>
      <c r="CUF82" s="791"/>
      <c r="CUG82" s="791"/>
      <c r="CUH82" s="791"/>
      <c r="CUI82" s="791"/>
      <c r="CUJ82" s="791"/>
      <c r="CUK82" s="740"/>
      <c r="CUL82" s="790"/>
      <c r="CUM82" s="791"/>
      <c r="CUN82" s="791"/>
      <c r="CUO82" s="791"/>
      <c r="CUP82" s="791"/>
      <c r="CUQ82" s="791"/>
      <c r="CUR82" s="740"/>
      <c r="CUS82" s="790"/>
      <c r="CUT82" s="791"/>
      <c r="CUU82" s="791"/>
      <c r="CUV82" s="791"/>
      <c r="CUW82" s="791"/>
      <c r="CUX82" s="791"/>
      <c r="CUY82" s="740"/>
      <c r="CUZ82" s="790"/>
      <c r="CVA82" s="791"/>
      <c r="CVB82" s="791"/>
      <c r="CVC82" s="791"/>
      <c r="CVD82" s="791"/>
      <c r="CVE82" s="791"/>
      <c r="CVF82" s="740"/>
      <c r="CVG82" s="790"/>
      <c r="CVH82" s="791"/>
      <c r="CVI82" s="791"/>
      <c r="CVJ82" s="791"/>
      <c r="CVK82" s="791"/>
      <c r="CVL82" s="791"/>
      <c r="CVM82" s="740"/>
      <c r="CVN82" s="790"/>
      <c r="CVO82" s="791"/>
      <c r="CVP82" s="791"/>
      <c r="CVQ82" s="791"/>
      <c r="CVR82" s="791"/>
      <c r="CVS82" s="791"/>
      <c r="CVT82" s="740"/>
      <c r="CVU82" s="790"/>
      <c r="CVV82" s="791"/>
      <c r="CVW82" s="791"/>
      <c r="CVX82" s="791"/>
      <c r="CVY82" s="791"/>
      <c r="CVZ82" s="791"/>
      <c r="CWA82" s="740"/>
      <c r="CWB82" s="790"/>
      <c r="CWC82" s="791"/>
      <c r="CWD82" s="791"/>
      <c r="CWE82" s="791"/>
      <c r="CWF82" s="791"/>
      <c r="CWG82" s="791"/>
      <c r="CWH82" s="740"/>
      <c r="CWI82" s="790"/>
      <c r="CWJ82" s="791"/>
      <c r="CWK82" s="791"/>
      <c r="CWL82" s="791"/>
      <c r="CWM82" s="791"/>
      <c r="CWN82" s="791"/>
      <c r="CWO82" s="740"/>
      <c r="CWP82" s="790"/>
      <c r="CWQ82" s="791"/>
      <c r="CWR82" s="791"/>
      <c r="CWS82" s="791"/>
      <c r="CWT82" s="791"/>
      <c r="CWU82" s="791"/>
      <c r="CWV82" s="740"/>
      <c r="CWW82" s="790"/>
      <c r="CWX82" s="791"/>
      <c r="CWY82" s="791"/>
      <c r="CWZ82" s="791"/>
      <c r="CXA82" s="791"/>
      <c r="CXB82" s="791"/>
      <c r="CXC82" s="740"/>
      <c r="CXD82" s="790"/>
      <c r="CXE82" s="791"/>
      <c r="CXF82" s="791"/>
      <c r="CXG82" s="791"/>
      <c r="CXH82" s="791"/>
      <c r="CXI82" s="791"/>
      <c r="CXJ82" s="740"/>
      <c r="CXK82" s="790"/>
      <c r="CXL82" s="791"/>
      <c r="CXM82" s="791"/>
      <c r="CXN82" s="791"/>
      <c r="CXO82" s="791"/>
      <c r="CXP82" s="791"/>
      <c r="CXQ82" s="740"/>
      <c r="CXR82" s="790"/>
      <c r="CXS82" s="791"/>
      <c r="CXT82" s="791"/>
      <c r="CXU82" s="791"/>
      <c r="CXV82" s="791"/>
      <c r="CXW82" s="791"/>
      <c r="CXX82" s="740"/>
      <c r="CXY82" s="790"/>
      <c r="CXZ82" s="791"/>
      <c r="CYA82" s="791"/>
      <c r="CYB82" s="791"/>
      <c r="CYC82" s="791"/>
      <c r="CYD82" s="791"/>
      <c r="CYE82" s="740"/>
      <c r="CYF82" s="790"/>
      <c r="CYG82" s="791"/>
      <c r="CYH82" s="791"/>
      <c r="CYI82" s="791"/>
      <c r="CYJ82" s="791"/>
      <c r="CYK82" s="791"/>
      <c r="CYL82" s="740"/>
      <c r="CYM82" s="790"/>
      <c r="CYN82" s="791"/>
      <c r="CYO82" s="791"/>
      <c r="CYP82" s="791"/>
      <c r="CYQ82" s="791"/>
      <c r="CYR82" s="791"/>
      <c r="CYS82" s="740"/>
      <c r="CYT82" s="790"/>
      <c r="CYU82" s="791"/>
      <c r="CYV82" s="791"/>
      <c r="CYW82" s="791"/>
      <c r="CYX82" s="791"/>
      <c r="CYY82" s="791"/>
      <c r="CYZ82" s="740"/>
      <c r="CZA82" s="790"/>
      <c r="CZB82" s="791"/>
      <c r="CZC82" s="791"/>
      <c r="CZD82" s="791"/>
      <c r="CZE82" s="791"/>
      <c r="CZF82" s="791"/>
      <c r="CZG82" s="740"/>
      <c r="CZH82" s="790"/>
      <c r="CZI82" s="791"/>
      <c r="CZJ82" s="791"/>
      <c r="CZK82" s="791"/>
      <c r="CZL82" s="791"/>
      <c r="CZM82" s="791"/>
      <c r="CZN82" s="740"/>
      <c r="CZO82" s="790"/>
      <c r="CZP82" s="791"/>
      <c r="CZQ82" s="791"/>
      <c r="CZR82" s="791"/>
      <c r="CZS82" s="791"/>
      <c r="CZT82" s="791"/>
      <c r="CZU82" s="740"/>
      <c r="CZV82" s="790"/>
      <c r="CZW82" s="791"/>
      <c r="CZX82" s="791"/>
      <c r="CZY82" s="791"/>
      <c r="CZZ82" s="791"/>
      <c r="DAA82" s="791"/>
      <c r="DAB82" s="740"/>
      <c r="DAC82" s="790"/>
      <c r="DAD82" s="791"/>
      <c r="DAE82" s="791"/>
      <c r="DAF82" s="791"/>
      <c r="DAG82" s="791"/>
      <c r="DAH82" s="791"/>
      <c r="DAI82" s="740"/>
      <c r="DAJ82" s="790"/>
      <c r="DAK82" s="791"/>
      <c r="DAL82" s="791"/>
      <c r="DAM82" s="791"/>
      <c r="DAN82" s="791"/>
      <c r="DAO82" s="791"/>
      <c r="DAP82" s="740"/>
      <c r="DAQ82" s="790"/>
      <c r="DAR82" s="791"/>
      <c r="DAS82" s="791"/>
      <c r="DAT82" s="791"/>
      <c r="DAU82" s="791"/>
      <c r="DAV82" s="791"/>
      <c r="DAW82" s="740"/>
      <c r="DAX82" s="790"/>
      <c r="DAY82" s="791"/>
      <c r="DAZ82" s="791"/>
      <c r="DBA82" s="791"/>
      <c r="DBB82" s="791"/>
      <c r="DBC82" s="791"/>
      <c r="DBD82" s="740"/>
      <c r="DBE82" s="790"/>
      <c r="DBF82" s="791"/>
      <c r="DBG82" s="791"/>
      <c r="DBH82" s="791"/>
      <c r="DBI82" s="791"/>
      <c r="DBJ82" s="791"/>
      <c r="DBK82" s="740"/>
      <c r="DBL82" s="790"/>
      <c r="DBM82" s="791"/>
      <c r="DBN82" s="791"/>
      <c r="DBO82" s="791"/>
      <c r="DBP82" s="791"/>
      <c r="DBQ82" s="791"/>
      <c r="DBR82" s="740"/>
      <c r="DBS82" s="790"/>
      <c r="DBT82" s="791"/>
      <c r="DBU82" s="791"/>
      <c r="DBV82" s="791"/>
      <c r="DBW82" s="791"/>
      <c r="DBX82" s="791"/>
      <c r="DBY82" s="740"/>
      <c r="DBZ82" s="790"/>
      <c r="DCA82" s="791"/>
      <c r="DCB82" s="791"/>
      <c r="DCC82" s="791"/>
      <c r="DCD82" s="791"/>
      <c r="DCE82" s="791"/>
      <c r="DCF82" s="740"/>
      <c r="DCG82" s="790"/>
      <c r="DCH82" s="791"/>
      <c r="DCI82" s="791"/>
      <c r="DCJ82" s="791"/>
      <c r="DCK82" s="791"/>
      <c r="DCL82" s="791"/>
      <c r="DCM82" s="740"/>
      <c r="DCN82" s="790"/>
      <c r="DCO82" s="791"/>
      <c r="DCP82" s="791"/>
      <c r="DCQ82" s="791"/>
      <c r="DCR82" s="791"/>
      <c r="DCS82" s="791"/>
      <c r="DCT82" s="740"/>
      <c r="DCU82" s="790"/>
      <c r="DCV82" s="791"/>
      <c r="DCW82" s="791"/>
      <c r="DCX82" s="791"/>
      <c r="DCY82" s="791"/>
      <c r="DCZ82" s="791"/>
      <c r="DDA82" s="740"/>
      <c r="DDB82" s="790"/>
      <c r="DDC82" s="791"/>
      <c r="DDD82" s="791"/>
      <c r="DDE82" s="791"/>
      <c r="DDF82" s="791"/>
      <c r="DDG82" s="791"/>
      <c r="DDH82" s="740"/>
      <c r="DDI82" s="790"/>
      <c r="DDJ82" s="791"/>
      <c r="DDK82" s="791"/>
      <c r="DDL82" s="791"/>
      <c r="DDM82" s="791"/>
      <c r="DDN82" s="791"/>
      <c r="DDO82" s="740"/>
      <c r="DDP82" s="790"/>
      <c r="DDQ82" s="791"/>
      <c r="DDR82" s="791"/>
      <c r="DDS82" s="791"/>
      <c r="DDT82" s="791"/>
      <c r="DDU82" s="791"/>
      <c r="DDV82" s="740"/>
      <c r="DDW82" s="790"/>
      <c r="DDX82" s="791"/>
      <c r="DDY82" s="791"/>
      <c r="DDZ82" s="791"/>
      <c r="DEA82" s="791"/>
      <c r="DEB82" s="791"/>
      <c r="DEC82" s="740"/>
      <c r="DED82" s="790"/>
      <c r="DEE82" s="791"/>
      <c r="DEF82" s="791"/>
      <c r="DEG82" s="791"/>
      <c r="DEH82" s="791"/>
      <c r="DEI82" s="791"/>
      <c r="DEJ82" s="740"/>
      <c r="DEK82" s="790"/>
      <c r="DEL82" s="791"/>
      <c r="DEM82" s="791"/>
      <c r="DEN82" s="791"/>
      <c r="DEO82" s="791"/>
      <c r="DEP82" s="791"/>
      <c r="DEQ82" s="740"/>
      <c r="DER82" s="790"/>
      <c r="DES82" s="791"/>
      <c r="DET82" s="791"/>
      <c r="DEU82" s="791"/>
      <c r="DEV82" s="791"/>
      <c r="DEW82" s="791"/>
      <c r="DEX82" s="740"/>
      <c r="DEY82" s="790"/>
      <c r="DEZ82" s="791"/>
      <c r="DFA82" s="791"/>
      <c r="DFB82" s="791"/>
      <c r="DFC82" s="791"/>
      <c r="DFD82" s="791"/>
      <c r="DFE82" s="740"/>
      <c r="DFF82" s="790"/>
      <c r="DFG82" s="791"/>
      <c r="DFH82" s="791"/>
      <c r="DFI82" s="791"/>
      <c r="DFJ82" s="791"/>
      <c r="DFK82" s="791"/>
      <c r="DFL82" s="740"/>
      <c r="DFM82" s="790"/>
      <c r="DFN82" s="791"/>
      <c r="DFO82" s="791"/>
      <c r="DFP82" s="791"/>
      <c r="DFQ82" s="791"/>
      <c r="DFR82" s="791"/>
      <c r="DFS82" s="740"/>
      <c r="DFT82" s="790"/>
      <c r="DFU82" s="791"/>
      <c r="DFV82" s="791"/>
      <c r="DFW82" s="791"/>
      <c r="DFX82" s="791"/>
      <c r="DFY82" s="791"/>
      <c r="DFZ82" s="740"/>
      <c r="DGA82" s="790"/>
      <c r="DGB82" s="791"/>
      <c r="DGC82" s="791"/>
      <c r="DGD82" s="791"/>
      <c r="DGE82" s="791"/>
      <c r="DGF82" s="791"/>
      <c r="DGG82" s="740"/>
      <c r="DGH82" s="790"/>
      <c r="DGI82" s="791"/>
      <c r="DGJ82" s="791"/>
      <c r="DGK82" s="791"/>
      <c r="DGL82" s="791"/>
      <c r="DGM82" s="791"/>
      <c r="DGN82" s="740"/>
      <c r="DGO82" s="790"/>
      <c r="DGP82" s="791"/>
      <c r="DGQ82" s="791"/>
      <c r="DGR82" s="791"/>
      <c r="DGS82" s="791"/>
      <c r="DGT82" s="791"/>
      <c r="DGU82" s="740"/>
      <c r="DGV82" s="790"/>
      <c r="DGW82" s="791"/>
      <c r="DGX82" s="791"/>
      <c r="DGY82" s="791"/>
      <c r="DGZ82" s="791"/>
      <c r="DHA82" s="791"/>
      <c r="DHB82" s="740"/>
      <c r="DHC82" s="790"/>
      <c r="DHD82" s="791"/>
      <c r="DHE82" s="791"/>
      <c r="DHF82" s="791"/>
      <c r="DHG82" s="791"/>
      <c r="DHH82" s="791"/>
      <c r="DHI82" s="740"/>
      <c r="DHJ82" s="790"/>
      <c r="DHK82" s="791"/>
      <c r="DHL82" s="791"/>
      <c r="DHM82" s="791"/>
      <c r="DHN82" s="791"/>
      <c r="DHO82" s="791"/>
      <c r="DHP82" s="740"/>
      <c r="DHQ82" s="790"/>
      <c r="DHR82" s="791"/>
      <c r="DHS82" s="791"/>
      <c r="DHT82" s="791"/>
      <c r="DHU82" s="791"/>
      <c r="DHV82" s="791"/>
      <c r="DHW82" s="740"/>
      <c r="DHX82" s="790"/>
      <c r="DHY82" s="791"/>
      <c r="DHZ82" s="791"/>
      <c r="DIA82" s="791"/>
      <c r="DIB82" s="791"/>
      <c r="DIC82" s="791"/>
      <c r="DID82" s="740"/>
      <c r="DIE82" s="790"/>
      <c r="DIF82" s="791"/>
      <c r="DIG82" s="791"/>
      <c r="DIH82" s="791"/>
      <c r="DII82" s="791"/>
      <c r="DIJ82" s="791"/>
      <c r="DIK82" s="740"/>
      <c r="DIL82" s="790"/>
      <c r="DIM82" s="791"/>
      <c r="DIN82" s="791"/>
      <c r="DIO82" s="791"/>
      <c r="DIP82" s="791"/>
      <c r="DIQ82" s="791"/>
      <c r="DIR82" s="740"/>
      <c r="DIS82" s="790"/>
      <c r="DIT82" s="791"/>
      <c r="DIU82" s="791"/>
      <c r="DIV82" s="791"/>
      <c r="DIW82" s="791"/>
      <c r="DIX82" s="791"/>
      <c r="DIY82" s="740"/>
      <c r="DIZ82" s="790"/>
      <c r="DJA82" s="791"/>
      <c r="DJB82" s="791"/>
      <c r="DJC82" s="791"/>
      <c r="DJD82" s="791"/>
      <c r="DJE82" s="791"/>
      <c r="DJF82" s="740"/>
      <c r="DJG82" s="790"/>
      <c r="DJH82" s="791"/>
      <c r="DJI82" s="791"/>
      <c r="DJJ82" s="791"/>
      <c r="DJK82" s="791"/>
      <c r="DJL82" s="791"/>
      <c r="DJM82" s="740"/>
      <c r="DJN82" s="790"/>
      <c r="DJO82" s="791"/>
      <c r="DJP82" s="791"/>
      <c r="DJQ82" s="791"/>
      <c r="DJR82" s="791"/>
      <c r="DJS82" s="791"/>
      <c r="DJT82" s="740"/>
      <c r="DJU82" s="790"/>
      <c r="DJV82" s="791"/>
      <c r="DJW82" s="791"/>
      <c r="DJX82" s="791"/>
      <c r="DJY82" s="791"/>
      <c r="DJZ82" s="791"/>
      <c r="DKA82" s="740"/>
      <c r="DKB82" s="790"/>
      <c r="DKC82" s="791"/>
      <c r="DKD82" s="791"/>
      <c r="DKE82" s="791"/>
      <c r="DKF82" s="791"/>
      <c r="DKG82" s="791"/>
      <c r="DKH82" s="740"/>
      <c r="DKI82" s="790"/>
      <c r="DKJ82" s="791"/>
      <c r="DKK82" s="791"/>
      <c r="DKL82" s="791"/>
      <c r="DKM82" s="791"/>
      <c r="DKN82" s="791"/>
      <c r="DKO82" s="740"/>
      <c r="DKP82" s="790"/>
      <c r="DKQ82" s="791"/>
      <c r="DKR82" s="791"/>
      <c r="DKS82" s="791"/>
      <c r="DKT82" s="791"/>
      <c r="DKU82" s="791"/>
      <c r="DKV82" s="740"/>
      <c r="DKW82" s="790"/>
      <c r="DKX82" s="791"/>
      <c r="DKY82" s="791"/>
      <c r="DKZ82" s="791"/>
      <c r="DLA82" s="791"/>
      <c r="DLB82" s="791"/>
      <c r="DLC82" s="740"/>
      <c r="DLD82" s="790"/>
      <c r="DLE82" s="791"/>
      <c r="DLF82" s="791"/>
      <c r="DLG82" s="791"/>
      <c r="DLH82" s="791"/>
      <c r="DLI82" s="791"/>
      <c r="DLJ82" s="740"/>
      <c r="DLK82" s="790"/>
      <c r="DLL82" s="791"/>
      <c r="DLM82" s="791"/>
      <c r="DLN82" s="791"/>
      <c r="DLO82" s="791"/>
      <c r="DLP82" s="791"/>
      <c r="DLQ82" s="740"/>
      <c r="DLR82" s="790"/>
      <c r="DLS82" s="791"/>
      <c r="DLT82" s="791"/>
      <c r="DLU82" s="791"/>
      <c r="DLV82" s="791"/>
      <c r="DLW82" s="791"/>
      <c r="DLX82" s="740"/>
      <c r="DLY82" s="790"/>
      <c r="DLZ82" s="791"/>
      <c r="DMA82" s="791"/>
      <c r="DMB82" s="791"/>
      <c r="DMC82" s="791"/>
      <c r="DMD82" s="791"/>
      <c r="DME82" s="740"/>
      <c r="DMF82" s="790"/>
      <c r="DMG82" s="791"/>
      <c r="DMH82" s="791"/>
      <c r="DMI82" s="791"/>
      <c r="DMJ82" s="791"/>
      <c r="DMK82" s="791"/>
      <c r="DML82" s="740"/>
      <c r="DMM82" s="790"/>
      <c r="DMN82" s="791"/>
      <c r="DMO82" s="791"/>
      <c r="DMP82" s="791"/>
      <c r="DMQ82" s="791"/>
      <c r="DMR82" s="791"/>
      <c r="DMS82" s="740"/>
      <c r="DMT82" s="790"/>
      <c r="DMU82" s="791"/>
      <c r="DMV82" s="791"/>
      <c r="DMW82" s="791"/>
      <c r="DMX82" s="791"/>
      <c r="DMY82" s="791"/>
      <c r="DMZ82" s="740"/>
      <c r="DNA82" s="790"/>
      <c r="DNB82" s="791"/>
      <c r="DNC82" s="791"/>
      <c r="DND82" s="791"/>
      <c r="DNE82" s="791"/>
      <c r="DNF82" s="791"/>
      <c r="DNG82" s="740"/>
      <c r="DNH82" s="790"/>
      <c r="DNI82" s="791"/>
      <c r="DNJ82" s="791"/>
      <c r="DNK82" s="791"/>
      <c r="DNL82" s="791"/>
      <c r="DNM82" s="791"/>
      <c r="DNN82" s="740"/>
      <c r="DNO82" s="790"/>
      <c r="DNP82" s="791"/>
      <c r="DNQ82" s="791"/>
      <c r="DNR82" s="791"/>
      <c r="DNS82" s="791"/>
      <c r="DNT82" s="791"/>
      <c r="DNU82" s="740"/>
      <c r="DNV82" s="790"/>
      <c r="DNW82" s="791"/>
      <c r="DNX82" s="791"/>
      <c r="DNY82" s="791"/>
      <c r="DNZ82" s="791"/>
      <c r="DOA82" s="791"/>
      <c r="DOB82" s="740"/>
      <c r="DOC82" s="790"/>
      <c r="DOD82" s="791"/>
      <c r="DOE82" s="791"/>
      <c r="DOF82" s="791"/>
      <c r="DOG82" s="791"/>
      <c r="DOH82" s="791"/>
      <c r="DOI82" s="740"/>
      <c r="DOJ82" s="790"/>
      <c r="DOK82" s="791"/>
      <c r="DOL82" s="791"/>
      <c r="DOM82" s="791"/>
      <c r="DON82" s="791"/>
      <c r="DOO82" s="791"/>
      <c r="DOP82" s="740"/>
      <c r="DOQ82" s="790"/>
      <c r="DOR82" s="791"/>
      <c r="DOS82" s="791"/>
      <c r="DOT82" s="791"/>
      <c r="DOU82" s="791"/>
      <c r="DOV82" s="791"/>
      <c r="DOW82" s="740"/>
      <c r="DOX82" s="790"/>
      <c r="DOY82" s="791"/>
      <c r="DOZ82" s="791"/>
      <c r="DPA82" s="791"/>
      <c r="DPB82" s="791"/>
      <c r="DPC82" s="791"/>
      <c r="DPD82" s="740"/>
      <c r="DPE82" s="790"/>
      <c r="DPF82" s="791"/>
      <c r="DPG82" s="791"/>
      <c r="DPH82" s="791"/>
      <c r="DPI82" s="791"/>
      <c r="DPJ82" s="791"/>
      <c r="DPK82" s="740"/>
      <c r="DPL82" s="790"/>
      <c r="DPM82" s="791"/>
      <c r="DPN82" s="791"/>
      <c r="DPO82" s="791"/>
      <c r="DPP82" s="791"/>
      <c r="DPQ82" s="791"/>
      <c r="DPR82" s="740"/>
      <c r="DPS82" s="790"/>
      <c r="DPT82" s="791"/>
      <c r="DPU82" s="791"/>
      <c r="DPV82" s="791"/>
      <c r="DPW82" s="791"/>
      <c r="DPX82" s="791"/>
      <c r="DPY82" s="740"/>
      <c r="DPZ82" s="790"/>
      <c r="DQA82" s="791"/>
      <c r="DQB82" s="791"/>
      <c r="DQC82" s="791"/>
      <c r="DQD82" s="791"/>
      <c r="DQE82" s="791"/>
      <c r="DQF82" s="740"/>
      <c r="DQG82" s="790"/>
      <c r="DQH82" s="791"/>
      <c r="DQI82" s="791"/>
      <c r="DQJ82" s="791"/>
      <c r="DQK82" s="791"/>
      <c r="DQL82" s="791"/>
      <c r="DQM82" s="740"/>
      <c r="DQN82" s="790"/>
      <c r="DQO82" s="791"/>
      <c r="DQP82" s="791"/>
      <c r="DQQ82" s="791"/>
      <c r="DQR82" s="791"/>
      <c r="DQS82" s="791"/>
      <c r="DQT82" s="740"/>
      <c r="DQU82" s="790"/>
      <c r="DQV82" s="791"/>
      <c r="DQW82" s="791"/>
      <c r="DQX82" s="791"/>
      <c r="DQY82" s="791"/>
      <c r="DQZ82" s="791"/>
      <c r="DRA82" s="740"/>
      <c r="DRB82" s="790"/>
      <c r="DRC82" s="791"/>
      <c r="DRD82" s="791"/>
      <c r="DRE82" s="791"/>
      <c r="DRF82" s="791"/>
      <c r="DRG82" s="791"/>
      <c r="DRH82" s="740"/>
      <c r="DRI82" s="790"/>
      <c r="DRJ82" s="791"/>
      <c r="DRK82" s="791"/>
      <c r="DRL82" s="791"/>
      <c r="DRM82" s="791"/>
      <c r="DRN82" s="791"/>
      <c r="DRO82" s="740"/>
      <c r="DRP82" s="790"/>
      <c r="DRQ82" s="791"/>
      <c r="DRR82" s="791"/>
      <c r="DRS82" s="791"/>
      <c r="DRT82" s="791"/>
      <c r="DRU82" s="791"/>
      <c r="DRV82" s="740"/>
      <c r="DRW82" s="790"/>
      <c r="DRX82" s="791"/>
      <c r="DRY82" s="791"/>
      <c r="DRZ82" s="791"/>
      <c r="DSA82" s="791"/>
      <c r="DSB82" s="791"/>
      <c r="DSC82" s="740"/>
      <c r="DSD82" s="790"/>
      <c r="DSE82" s="791"/>
      <c r="DSF82" s="791"/>
      <c r="DSG82" s="791"/>
      <c r="DSH82" s="791"/>
      <c r="DSI82" s="791"/>
      <c r="DSJ82" s="740"/>
      <c r="DSK82" s="790"/>
      <c r="DSL82" s="791"/>
      <c r="DSM82" s="791"/>
      <c r="DSN82" s="791"/>
      <c r="DSO82" s="791"/>
      <c r="DSP82" s="791"/>
      <c r="DSQ82" s="740"/>
      <c r="DSR82" s="790"/>
      <c r="DSS82" s="791"/>
      <c r="DST82" s="791"/>
      <c r="DSU82" s="791"/>
      <c r="DSV82" s="791"/>
      <c r="DSW82" s="791"/>
      <c r="DSX82" s="740"/>
      <c r="DSY82" s="790"/>
      <c r="DSZ82" s="791"/>
      <c r="DTA82" s="791"/>
      <c r="DTB82" s="791"/>
      <c r="DTC82" s="791"/>
      <c r="DTD82" s="791"/>
      <c r="DTE82" s="740"/>
      <c r="DTF82" s="790"/>
      <c r="DTG82" s="791"/>
      <c r="DTH82" s="791"/>
      <c r="DTI82" s="791"/>
      <c r="DTJ82" s="791"/>
      <c r="DTK82" s="791"/>
      <c r="DTL82" s="740"/>
      <c r="DTM82" s="790"/>
      <c r="DTN82" s="791"/>
      <c r="DTO82" s="791"/>
      <c r="DTP82" s="791"/>
      <c r="DTQ82" s="791"/>
      <c r="DTR82" s="791"/>
      <c r="DTS82" s="740"/>
      <c r="DTT82" s="790"/>
      <c r="DTU82" s="791"/>
      <c r="DTV82" s="791"/>
      <c r="DTW82" s="791"/>
      <c r="DTX82" s="791"/>
      <c r="DTY82" s="791"/>
      <c r="DTZ82" s="740"/>
      <c r="DUA82" s="790"/>
      <c r="DUB82" s="791"/>
      <c r="DUC82" s="791"/>
      <c r="DUD82" s="791"/>
      <c r="DUE82" s="791"/>
      <c r="DUF82" s="791"/>
      <c r="DUG82" s="740"/>
      <c r="DUH82" s="790"/>
      <c r="DUI82" s="791"/>
      <c r="DUJ82" s="791"/>
      <c r="DUK82" s="791"/>
      <c r="DUL82" s="791"/>
      <c r="DUM82" s="791"/>
      <c r="DUN82" s="740"/>
      <c r="DUO82" s="790"/>
      <c r="DUP82" s="791"/>
      <c r="DUQ82" s="791"/>
      <c r="DUR82" s="791"/>
      <c r="DUS82" s="791"/>
      <c r="DUT82" s="791"/>
      <c r="DUU82" s="740"/>
      <c r="DUV82" s="790"/>
      <c r="DUW82" s="791"/>
      <c r="DUX82" s="791"/>
      <c r="DUY82" s="791"/>
      <c r="DUZ82" s="791"/>
      <c r="DVA82" s="791"/>
      <c r="DVB82" s="740"/>
      <c r="DVC82" s="790"/>
      <c r="DVD82" s="791"/>
      <c r="DVE82" s="791"/>
      <c r="DVF82" s="791"/>
      <c r="DVG82" s="791"/>
      <c r="DVH82" s="791"/>
      <c r="DVI82" s="740"/>
      <c r="DVJ82" s="790"/>
      <c r="DVK82" s="791"/>
      <c r="DVL82" s="791"/>
      <c r="DVM82" s="791"/>
      <c r="DVN82" s="791"/>
      <c r="DVO82" s="791"/>
      <c r="DVP82" s="740"/>
      <c r="DVQ82" s="790"/>
      <c r="DVR82" s="791"/>
      <c r="DVS82" s="791"/>
      <c r="DVT82" s="791"/>
      <c r="DVU82" s="791"/>
      <c r="DVV82" s="791"/>
      <c r="DVW82" s="740"/>
      <c r="DVX82" s="790"/>
      <c r="DVY82" s="791"/>
      <c r="DVZ82" s="791"/>
      <c r="DWA82" s="791"/>
      <c r="DWB82" s="791"/>
      <c r="DWC82" s="791"/>
      <c r="DWD82" s="740"/>
      <c r="DWE82" s="790"/>
      <c r="DWF82" s="791"/>
      <c r="DWG82" s="791"/>
      <c r="DWH82" s="791"/>
      <c r="DWI82" s="791"/>
      <c r="DWJ82" s="791"/>
      <c r="DWK82" s="740"/>
      <c r="DWL82" s="790"/>
      <c r="DWM82" s="791"/>
      <c r="DWN82" s="791"/>
      <c r="DWO82" s="791"/>
      <c r="DWP82" s="791"/>
      <c r="DWQ82" s="791"/>
      <c r="DWR82" s="740"/>
      <c r="DWS82" s="790"/>
      <c r="DWT82" s="791"/>
      <c r="DWU82" s="791"/>
      <c r="DWV82" s="791"/>
      <c r="DWW82" s="791"/>
      <c r="DWX82" s="791"/>
      <c r="DWY82" s="740"/>
      <c r="DWZ82" s="790"/>
      <c r="DXA82" s="791"/>
      <c r="DXB82" s="791"/>
      <c r="DXC82" s="791"/>
      <c r="DXD82" s="791"/>
      <c r="DXE82" s="791"/>
      <c r="DXF82" s="740"/>
      <c r="DXG82" s="790"/>
      <c r="DXH82" s="791"/>
      <c r="DXI82" s="791"/>
      <c r="DXJ82" s="791"/>
      <c r="DXK82" s="791"/>
      <c r="DXL82" s="791"/>
      <c r="DXM82" s="740"/>
      <c r="DXN82" s="790"/>
      <c r="DXO82" s="791"/>
      <c r="DXP82" s="791"/>
      <c r="DXQ82" s="791"/>
      <c r="DXR82" s="791"/>
      <c r="DXS82" s="791"/>
      <c r="DXT82" s="740"/>
      <c r="DXU82" s="790"/>
      <c r="DXV82" s="791"/>
      <c r="DXW82" s="791"/>
      <c r="DXX82" s="791"/>
      <c r="DXY82" s="791"/>
      <c r="DXZ82" s="791"/>
      <c r="DYA82" s="740"/>
      <c r="DYB82" s="790"/>
      <c r="DYC82" s="791"/>
      <c r="DYD82" s="791"/>
      <c r="DYE82" s="791"/>
      <c r="DYF82" s="791"/>
      <c r="DYG82" s="791"/>
      <c r="DYH82" s="740"/>
      <c r="DYI82" s="790"/>
      <c r="DYJ82" s="791"/>
      <c r="DYK82" s="791"/>
      <c r="DYL82" s="791"/>
      <c r="DYM82" s="791"/>
      <c r="DYN82" s="791"/>
      <c r="DYO82" s="740"/>
      <c r="DYP82" s="790"/>
      <c r="DYQ82" s="791"/>
      <c r="DYR82" s="791"/>
      <c r="DYS82" s="791"/>
      <c r="DYT82" s="791"/>
      <c r="DYU82" s="791"/>
      <c r="DYV82" s="740"/>
      <c r="DYW82" s="790"/>
      <c r="DYX82" s="791"/>
      <c r="DYY82" s="791"/>
      <c r="DYZ82" s="791"/>
      <c r="DZA82" s="791"/>
      <c r="DZB82" s="791"/>
      <c r="DZC82" s="740"/>
      <c r="DZD82" s="790"/>
      <c r="DZE82" s="791"/>
      <c r="DZF82" s="791"/>
      <c r="DZG82" s="791"/>
      <c r="DZH82" s="791"/>
      <c r="DZI82" s="791"/>
      <c r="DZJ82" s="740"/>
      <c r="DZK82" s="790"/>
      <c r="DZL82" s="791"/>
      <c r="DZM82" s="791"/>
      <c r="DZN82" s="791"/>
      <c r="DZO82" s="791"/>
      <c r="DZP82" s="791"/>
      <c r="DZQ82" s="740"/>
      <c r="DZR82" s="790"/>
      <c r="DZS82" s="791"/>
      <c r="DZT82" s="791"/>
      <c r="DZU82" s="791"/>
      <c r="DZV82" s="791"/>
      <c r="DZW82" s="791"/>
      <c r="DZX82" s="740"/>
      <c r="DZY82" s="790"/>
      <c r="DZZ82" s="791"/>
      <c r="EAA82" s="791"/>
      <c r="EAB82" s="791"/>
      <c r="EAC82" s="791"/>
      <c r="EAD82" s="791"/>
      <c r="EAE82" s="740"/>
      <c r="EAF82" s="790"/>
      <c r="EAG82" s="791"/>
      <c r="EAH82" s="791"/>
      <c r="EAI82" s="791"/>
      <c r="EAJ82" s="791"/>
      <c r="EAK82" s="791"/>
      <c r="EAL82" s="740"/>
      <c r="EAM82" s="790"/>
      <c r="EAN82" s="791"/>
      <c r="EAO82" s="791"/>
      <c r="EAP82" s="791"/>
      <c r="EAQ82" s="791"/>
      <c r="EAR82" s="791"/>
      <c r="EAS82" s="740"/>
      <c r="EAT82" s="790"/>
      <c r="EAU82" s="791"/>
      <c r="EAV82" s="791"/>
      <c r="EAW82" s="791"/>
      <c r="EAX82" s="791"/>
      <c r="EAY82" s="791"/>
      <c r="EAZ82" s="740"/>
      <c r="EBA82" s="790"/>
      <c r="EBB82" s="791"/>
      <c r="EBC82" s="791"/>
      <c r="EBD82" s="791"/>
      <c r="EBE82" s="791"/>
      <c r="EBF82" s="791"/>
      <c r="EBG82" s="740"/>
      <c r="EBH82" s="790"/>
      <c r="EBI82" s="791"/>
      <c r="EBJ82" s="791"/>
      <c r="EBK82" s="791"/>
      <c r="EBL82" s="791"/>
      <c r="EBM82" s="791"/>
      <c r="EBN82" s="740"/>
      <c r="EBO82" s="790"/>
      <c r="EBP82" s="791"/>
      <c r="EBQ82" s="791"/>
      <c r="EBR82" s="791"/>
      <c r="EBS82" s="791"/>
      <c r="EBT82" s="791"/>
      <c r="EBU82" s="740"/>
      <c r="EBV82" s="790"/>
      <c r="EBW82" s="791"/>
      <c r="EBX82" s="791"/>
      <c r="EBY82" s="791"/>
      <c r="EBZ82" s="791"/>
      <c r="ECA82" s="791"/>
      <c r="ECB82" s="740"/>
      <c r="ECC82" s="790"/>
      <c r="ECD82" s="791"/>
      <c r="ECE82" s="791"/>
      <c r="ECF82" s="791"/>
      <c r="ECG82" s="791"/>
      <c r="ECH82" s="791"/>
      <c r="ECI82" s="740"/>
      <c r="ECJ82" s="790"/>
      <c r="ECK82" s="791"/>
      <c r="ECL82" s="791"/>
      <c r="ECM82" s="791"/>
      <c r="ECN82" s="791"/>
      <c r="ECO82" s="791"/>
      <c r="ECP82" s="740"/>
      <c r="ECQ82" s="790"/>
      <c r="ECR82" s="791"/>
      <c r="ECS82" s="791"/>
      <c r="ECT82" s="791"/>
      <c r="ECU82" s="791"/>
      <c r="ECV82" s="791"/>
      <c r="ECW82" s="740"/>
      <c r="ECX82" s="790"/>
      <c r="ECY82" s="791"/>
      <c r="ECZ82" s="791"/>
      <c r="EDA82" s="791"/>
      <c r="EDB82" s="791"/>
      <c r="EDC82" s="791"/>
      <c r="EDD82" s="740"/>
      <c r="EDE82" s="790"/>
      <c r="EDF82" s="791"/>
      <c r="EDG82" s="791"/>
      <c r="EDH82" s="791"/>
      <c r="EDI82" s="791"/>
      <c r="EDJ82" s="791"/>
      <c r="EDK82" s="740"/>
      <c r="EDL82" s="790"/>
      <c r="EDM82" s="791"/>
      <c r="EDN82" s="791"/>
      <c r="EDO82" s="791"/>
      <c r="EDP82" s="791"/>
      <c r="EDQ82" s="791"/>
      <c r="EDR82" s="740"/>
      <c r="EDS82" s="790"/>
      <c r="EDT82" s="791"/>
      <c r="EDU82" s="791"/>
      <c r="EDV82" s="791"/>
      <c r="EDW82" s="791"/>
      <c r="EDX82" s="791"/>
      <c r="EDY82" s="740"/>
      <c r="EDZ82" s="790"/>
      <c r="EEA82" s="791"/>
      <c r="EEB82" s="791"/>
      <c r="EEC82" s="791"/>
      <c r="EED82" s="791"/>
      <c r="EEE82" s="791"/>
      <c r="EEF82" s="740"/>
      <c r="EEG82" s="790"/>
      <c r="EEH82" s="791"/>
      <c r="EEI82" s="791"/>
      <c r="EEJ82" s="791"/>
      <c r="EEK82" s="791"/>
      <c r="EEL82" s="791"/>
      <c r="EEM82" s="740"/>
      <c r="EEN82" s="790"/>
      <c r="EEO82" s="791"/>
      <c r="EEP82" s="791"/>
      <c r="EEQ82" s="791"/>
      <c r="EER82" s="791"/>
      <c r="EES82" s="791"/>
      <c r="EET82" s="740"/>
      <c r="EEU82" s="790"/>
      <c r="EEV82" s="791"/>
      <c r="EEW82" s="791"/>
      <c r="EEX82" s="791"/>
      <c r="EEY82" s="791"/>
      <c r="EEZ82" s="791"/>
      <c r="EFA82" s="740"/>
      <c r="EFB82" s="790"/>
      <c r="EFC82" s="791"/>
      <c r="EFD82" s="791"/>
      <c r="EFE82" s="791"/>
      <c r="EFF82" s="791"/>
      <c r="EFG82" s="791"/>
      <c r="EFH82" s="740"/>
      <c r="EFI82" s="790"/>
      <c r="EFJ82" s="791"/>
      <c r="EFK82" s="791"/>
      <c r="EFL82" s="791"/>
      <c r="EFM82" s="791"/>
      <c r="EFN82" s="791"/>
      <c r="EFO82" s="740"/>
      <c r="EFP82" s="790"/>
      <c r="EFQ82" s="791"/>
      <c r="EFR82" s="791"/>
      <c r="EFS82" s="791"/>
      <c r="EFT82" s="791"/>
      <c r="EFU82" s="791"/>
      <c r="EFV82" s="740"/>
      <c r="EFW82" s="790"/>
      <c r="EFX82" s="791"/>
      <c r="EFY82" s="791"/>
      <c r="EFZ82" s="791"/>
      <c r="EGA82" s="791"/>
      <c r="EGB82" s="791"/>
      <c r="EGC82" s="740"/>
      <c r="EGD82" s="790"/>
      <c r="EGE82" s="791"/>
      <c r="EGF82" s="791"/>
      <c r="EGG82" s="791"/>
      <c r="EGH82" s="791"/>
      <c r="EGI82" s="791"/>
      <c r="EGJ82" s="740"/>
      <c r="EGK82" s="790"/>
      <c r="EGL82" s="791"/>
      <c r="EGM82" s="791"/>
      <c r="EGN82" s="791"/>
      <c r="EGO82" s="791"/>
      <c r="EGP82" s="791"/>
      <c r="EGQ82" s="740"/>
      <c r="EGR82" s="790"/>
      <c r="EGS82" s="791"/>
      <c r="EGT82" s="791"/>
      <c r="EGU82" s="791"/>
      <c r="EGV82" s="791"/>
      <c r="EGW82" s="791"/>
      <c r="EGX82" s="740"/>
      <c r="EGY82" s="790"/>
      <c r="EGZ82" s="791"/>
      <c r="EHA82" s="791"/>
      <c r="EHB82" s="791"/>
      <c r="EHC82" s="791"/>
      <c r="EHD82" s="791"/>
      <c r="EHE82" s="740"/>
      <c r="EHF82" s="790"/>
      <c r="EHG82" s="791"/>
      <c r="EHH82" s="791"/>
      <c r="EHI82" s="791"/>
      <c r="EHJ82" s="791"/>
      <c r="EHK82" s="791"/>
      <c r="EHL82" s="740"/>
      <c r="EHM82" s="790"/>
      <c r="EHN82" s="791"/>
      <c r="EHO82" s="791"/>
      <c r="EHP82" s="791"/>
      <c r="EHQ82" s="791"/>
      <c r="EHR82" s="791"/>
      <c r="EHS82" s="740"/>
      <c r="EHT82" s="790"/>
      <c r="EHU82" s="791"/>
      <c r="EHV82" s="791"/>
      <c r="EHW82" s="791"/>
      <c r="EHX82" s="791"/>
      <c r="EHY82" s="791"/>
      <c r="EHZ82" s="740"/>
      <c r="EIA82" s="790"/>
      <c r="EIB82" s="791"/>
      <c r="EIC82" s="791"/>
      <c r="EID82" s="791"/>
      <c r="EIE82" s="791"/>
      <c r="EIF82" s="791"/>
      <c r="EIG82" s="740"/>
      <c r="EIH82" s="790"/>
      <c r="EII82" s="791"/>
      <c r="EIJ82" s="791"/>
      <c r="EIK82" s="791"/>
      <c r="EIL82" s="791"/>
      <c r="EIM82" s="791"/>
      <c r="EIN82" s="740"/>
      <c r="EIO82" s="790"/>
      <c r="EIP82" s="791"/>
      <c r="EIQ82" s="791"/>
      <c r="EIR82" s="791"/>
      <c r="EIS82" s="791"/>
      <c r="EIT82" s="791"/>
      <c r="EIU82" s="740"/>
      <c r="EIV82" s="790"/>
      <c r="EIW82" s="791"/>
      <c r="EIX82" s="791"/>
      <c r="EIY82" s="791"/>
      <c r="EIZ82" s="791"/>
      <c r="EJA82" s="791"/>
      <c r="EJB82" s="740"/>
      <c r="EJC82" s="790"/>
      <c r="EJD82" s="791"/>
      <c r="EJE82" s="791"/>
      <c r="EJF82" s="791"/>
      <c r="EJG82" s="791"/>
      <c r="EJH82" s="791"/>
      <c r="EJI82" s="740"/>
      <c r="EJJ82" s="790"/>
      <c r="EJK82" s="791"/>
      <c r="EJL82" s="791"/>
      <c r="EJM82" s="791"/>
      <c r="EJN82" s="791"/>
      <c r="EJO82" s="791"/>
      <c r="EJP82" s="740"/>
      <c r="EJQ82" s="790"/>
      <c r="EJR82" s="791"/>
      <c r="EJS82" s="791"/>
      <c r="EJT82" s="791"/>
      <c r="EJU82" s="791"/>
      <c r="EJV82" s="791"/>
      <c r="EJW82" s="740"/>
      <c r="EJX82" s="790"/>
      <c r="EJY82" s="791"/>
      <c r="EJZ82" s="791"/>
      <c r="EKA82" s="791"/>
      <c r="EKB82" s="791"/>
      <c r="EKC82" s="791"/>
      <c r="EKD82" s="740"/>
      <c r="EKE82" s="790"/>
      <c r="EKF82" s="791"/>
      <c r="EKG82" s="791"/>
      <c r="EKH82" s="791"/>
      <c r="EKI82" s="791"/>
      <c r="EKJ82" s="791"/>
      <c r="EKK82" s="740"/>
      <c r="EKL82" s="790"/>
      <c r="EKM82" s="791"/>
      <c r="EKN82" s="791"/>
      <c r="EKO82" s="791"/>
      <c r="EKP82" s="791"/>
      <c r="EKQ82" s="791"/>
      <c r="EKR82" s="740"/>
      <c r="EKS82" s="790"/>
      <c r="EKT82" s="791"/>
      <c r="EKU82" s="791"/>
      <c r="EKV82" s="791"/>
      <c r="EKW82" s="791"/>
      <c r="EKX82" s="791"/>
      <c r="EKY82" s="740"/>
      <c r="EKZ82" s="790"/>
      <c r="ELA82" s="791"/>
      <c r="ELB82" s="791"/>
      <c r="ELC82" s="791"/>
      <c r="ELD82" s="791"/>
      <c r="ELE82" s="791"/>
      <c r="ELF82" s="740"/>
      <c r="ELG82" s="790"/>
      <c r="ELH82" s="791"/>
      <c r="ELI82" s="791"/>
      <c r="ELJ82" s="791"/>
      <c r="ELK82" s="791"/>
      <c r="ELL82" s="791"/>
      <c r="ELM82" s="740"/>
      <c r="ELN82" s="790"/>
      <c r="ELO82" s="791"/>
      <c r="ELP82" s="791"/>
      <c r="ELQ82" s="791"/>
      <c r="ELR82" s="791"/>
      <c r="ELS82" s="791"/>
      <c r="ELT82" s="740"/>
      <c r="ELU82" s="790"/>
      <c r="ELV82" s="791"/>
      <c r="ELW82" s="791"/>
      <c r="ELX82" s="791"/>
      <c r="ELY82" s="791"/>
      <c r="ELZ82" s="791"/>
      <c r="EMA82" s="740"/>
      <c r="EMB82" s="790"/>
      <c r="EMC82" s="791"/>
      <c r="EMD82" s="791"/>
      <c r="EME82" s="791"/>
      <c r="EMF82" s="791"/>
      <c r="EMG82" s="791"/>
      <c r="EMH82" s="740"/>
      <c r="EMI82" s="790"/>
      <c r="EMJ82" s="791"/>
      <c r="EMK82" s="791"/>
      <c r="EML82" s="791"/>
      <c r="EMM82" s="791"/>
      <c r="EMN82" s="791"/>
      <c r="EMO82" s="740"/>
      <c r="EMP82" s="790"/>
      <c r="EMQ82" s="791"/>
      <c r="EMR82" s="791"/>
      <c r="EMS82" s="791"/>
      <c r="EMT82" s="791"/>
      <c r="EMU82" s="791"/>
      <c r="EMV82" s="740"/>
      <c r="EMW82" s="790"/>
      <c r="EMX82" s="791"/>
      <c r="EMY82" s="791"/>
      <c r="EMZ82" s="791"/>
      <c r="ENA82" s="791"/>
      <c r="ENB82" s="791"/>
      <c r="ENC82" s="740"/>
      <c r="END82" s="790"/>
      <c r="ENE82" s="791"/>
      <c r="ENF82" s="791"/>
      <c r="ENG82" s="791"/>
      <c r="ENH82" s="791"/>
      <c r="ENI82" s="791"/>
      <c r="ENJ82" s="740"/>
      <c r="ENK82" s="790"/>
      <c r="ENL82" s="791"/>
      <c r="ENM82" s="791"/>
      <c r="ENN82" s="791"/>
      <c r="ENO82" s="791"/>
      <c r="ENP82" s="791"/>
      <c r="ENQ82" s="740"/>
      <c r="ENR82" s="790"/>
      <c r="ENS82" s="791"/>
      <c r="ENT82" s="791"/>
      <c r="ENU82" s="791"/>
      <c r="ENV82" s="791"/>
      <c r="ENW82" s="791"/>
      <c r="ENX82" s="740"/>
      <c r="ENY82" s="790"/>
      <c r="ENZ82" s="791"/>
      <c r="EOA82" s="791"/>
      <c r="EOB82" s="791"/>
      <c r="EOC82" s="791"/>
      <c r="EOD82" s="791"/>
      <c r="EOE82" s="740"/>
      <c r="EOF82" s="790"/>
      <c r="EOG82" s="791"/>
      <c r="EOH82" s="791"/>
      <c r="EOI82" s="791"/>
      <c r="EOJ82" s="791"/>
      <c r="EOK82" s="791"/>
      <c r="EOL82" s="740"/>
      <c r="EOM82" s="790"/>
      <c r="EON82" s="791"/>
      <c r="EOO82" s="791"/>
      <c r="EOP82" s="791"/>
      <c r="EOQ82" s="791"/>
      <c r="EOR82" s="791"/>
      <c r="EOS82" s="740"/>
      <c r="EOT82" s="790"/>
      <c r="EOU82" s="791"/>
      <c r="EOV82" s="791"/>
      <c r="EOW82" s="791"/>
      <c r="EOX82" s="791"/>
      <c r="EOY82" s="791"/>
      <c r="EOZ82" s="740"/>
      <c r="EPA82" s="790"/>
      <c r="EPB82" s="791"/>
      <c r="EPC82" s="791"/>
      <c r="EPD82" s="791"/>
      <c r="EPE82" s="791"/>
      <c r="EPF82" s="791"/>
      <c r="EPG82" s="740"/>
      <c r="EPH82" s="790"/>
      <c r="EPI82" s="791"/>
      <c r="EPJ82" s="791"/>
      <c r="EPK82" s="791"/>
      <c r="EPL82" s="791"/>
      <c r="EPM82" s="791"/>
      <c r="EPN82" s="740"/>
      <c r="EPO82" s="790"/>
      <c r="EPP82" s="791"/>
      <c r="EPQ82" s="791"/>
      <c r="EPR82" s="791"/>
      <c r="EPS82" s="791"/>
      <c r="EPT82" s="791"/>
      <c r="EPU82" s="740"/>
      <c r="EPV82" s="790"/>
      <c r="EPW82" s="791"/>
      <c r="EPX82" s="791"/>
      <c r="EPY82" s="791"/>
      <c r="EPZ82" s="791"/>
      <c r="EQA82" s="791"/>
      <c r="EQB82" s="740"/>
      <c r="EQC82" s="790"/>
      <c r="EQD82" s="791"/>
      <c r="EQE82" s="791"/>
      <c r="EQF82" s="791"/>
      <c r="EQG82" s="791"/>
      <c r="EQH82" s="791"/>
      <c r="EQI82" s="740"/>
      <c r="EQJ82" s="790"/>
      <c r="EQK82" s="791"/>
      <c r="EQL82" s="791"/>
      <c r="EQM82" s="791"/>
      <c r="EQN82" s="791"/>
      <c r="EQO82" s="791"/>
      <c r="EQP82" s="740"/>
      <c r="EQQ82" s="790"/>
      <c r="EQR82" s="791"/>
      <c r="EQS82" s="791"/>
      <c r="EQT82" s="791"/>
      <c r="EQU82" s="791"/>
      <c r="EQV82" s="791"/>
      <c r="EQW82" s="740"/>
      <c r="EQX82" s="790"/>
      <c r="EQY82" s="791"/>
      <c r="EQZ82" s="791"/>
      <c r="ERA82" s="791"/>
      <c r="ERB82" s="791"/>
      <c r="ERC82" s="791"/>
      <c r="ERD82" s="740"/>
      <c r="ERE82" s="790"/>
      <c r="ERF82" s="791"/>
      <c r="ERG82" s="791"/>
      <c r="ERH82" s="791"/>
      <c r="ERI82" s="791"/>
      <c r="ERJ82" s="791"/>
      <c r="ERK82" s="740"/>
      <c r="ERL82" s="790"/>
      <c r="ERM82" s="791"/>
      <c r="ERN82" s="791"/>
      <c r="ERO82" s="791"/>
      <c r="ERP82" s="791"/>
      <c r="ERQ82" s="791"/>
      <c r="ERR82" s="740"/>
      <c r="ERS82" s="790"/>
      <c r="ERT82" s="791"/>
      <c r="ERU82" s="791"/>
      <c r="ERV82" s="791"/>
      <c r="ERW82" s="791"/>
      <c r="ERX82" s="791"/>
      <c r="ERY82" s="740"/>
      <c r="ERZ82" s="790"/>
      <c r="ESA82" s="791"/>
      <c r="ESB82" s="791"/>
      <c r="ESC82" s="791"/>
      <c r="ESD82" s="791"/>
      <c r="ESE82" s="791"/>
      <c r="ESF82" s="740"/>
      <c r="ESG82" s="790"/>
      <c r="ESH82" s="791"/>
      <c r="ESI82" s="791"/>
      <c r="ESJ82" s="791"/>
      <c r="ESK82" s="791"/>
      <c r="ESL82" s="791"/>
      <c r="ESM82" s="740"/>
      <c r="ESN82" s="790"/>
      <c r="ESO82" s="791"/>
      <c r="ESP82" s="791"/>
      <c r="ESQ82" s="791"/>
      <c r="ESR82" s="791"/>
      <c r="ESS82" s="791"/>
      <c r="EST82" s="740"/>
      <c r="ESU82" s="790"/>
      <c r="ESV82" s="791"/>
      <c r="ESW82" s="791"/>
      <c r="ESX82" s="791"/>
      <c r="ESY82" s="791"/>
      <c r="ESZ82" s="791"/>
      <c r="ETA82" s="740"/>
      <c r="ETB82" s="790"/>
      <c r="ETC82" s="791"/>
      <c r="ETD82" s="791"/>
      <c r="ETE82" s="791"/>
      <c r="ETF82" s="791"/>
      <c r="ETG82" s="791"/>
      <c r="ETH82" s="740"/>
      <c r="ETI82" s="790"/>
      <c r="ETJ82" s="791"/>
      <c r="ETK82" s="791"/>
      <c r="ETL82" s="791"/>
      <c r="ETM82" s="791"/>
      <c r="ETN82" s="791"/>
      <c r="ETO82" s="740"/>
      <c r="ETP82" s="790"/>
      <c r="ETQ82" s="791"/>
      <c r="ETR82" s="791"/>
      <c r="ETS82" s="791"/>
      <c r="ETT82" s="791"/>
      <c r="ETU82" s="791"/>
      <c r="ETV82" s="740"/>
      <c r="ETW82" s="790"/>
      <c r="ETX82" s="791"/>
      <c r="ETY82" s="791"/>
      <c r="ETZ82" s="791"/>
      <c r="EUA82" s="791"/>
      <c r="EUB82" s="791"/>
      <c r="EUC82" s="740"/>
      <c r="EUD82" s="790"/>
      <c r="EUE82" s="791"/>
      <c r="EUF82" s="791"/>
      <c r="EUG82" s="791"/>
      <c r="EUH82" s="791"/>
      <c r="EUI82" s="791"/>
      <c r="EUJ82" s="740"/>
      <c r="EUK82" s="790"/>
      <c r="EUL82" s="791"/>
      <c r="EUM82" s="791"/>
      <c r="EUN82" s="791"/>
      <c r="EUO82" s="791"/>
      <c r="EUP82" s="791"/>
      <c r="EUQ82" s="740"/>
      <c r="EUR82" s="790"/>
      <c r="EUS82" s="791"/>
      <c r="EUT82" s="791"/>
      <c r="EUU82" s="791"/>
      <c r="EUV82" s="791"/>
      <c r="EUW82" s="791"/>
      <c r="EUX82" s="740"/>
      <c r="EUY82" s="790"/>
      <c r="EUZ82" s="791"/>
      <c r="EVA82" s="791"/>
      <c r="EVB82" s="791"/>
      <c r="EVC82" s="791"/>
      <c r="EVD82" s="791"/>
      <c r="EVE82" s="740"/>
      <c r="EVF82" s="790"/>
      <c r="EVG82" s="791"/>
      <c r="EVH82" s="791"/>
      <c r="EVI82" s="791"/>
      <c r="EVJ82" s="791"/>
      <c r="EVK82" s="791"/>
      <c r="EVL82" s="740"/>
      <c r="EVM82" s="790"/>
      <c r="EVN82" s="791"/>
      <c r="EVO82" s="791"/>
      <c r="EVP82" s="791"/>
      <c r="EVQ82" s="791"/>
      <c r="EVR82" s="791"/>
      <c r="EVS82" s="740"/>
      <c r="EVT82" s="790"/>
      <c r="EVU82" s="791"/>
      <c r="EVV82" s="791"/>
      <c r="EVW82" s="791"/>
      <c r="EVX82" s="791"/>
      <c r="EVY82" s="791"/>
      <c r="EVZ82" s="740"/>
      <c r="EWA82" s="790"/>
      <c r="EWB82" s="791"/>
      <c r="EWC82" s="791"/>
      <c r="EWD82" s="791"/>
      <c r="EWE82" s="791"/>
      <c r="EWF82" s="791"/>
      <c r="EWG82" s="740"/>
      <c r="EWH82" s="790"/>
      <c r="EWI82" s="791"/>
      <c r="EWJ82" s="791"/>
      <c r="EWK82" s="791"/>
      <c r="EWL82" s="791"/>
      <c r="EWM82" s="791"/>
      <c r="EWN82" s="740"/>
      <c r="EWO82" s="790"/>
      <c r="EWP82" s="791"/>
      <c r="EWQ82" s="791"/>
      <c r="EWR82" s="791"/>
      <c r="EWS82" s="791"/>
      <c r="EWT82" s="791"/>
      <c r="EWU82" s="740"/>
      <c r="EWV82" s="790"/>
      <c r="EWW82" s="791"/>
      <c r="EWX82" s="791"/>
      <c r="EWY82" s="791"/>
      <c r="EWZ82" s="791"/>
      <c r="EXA82" s="791"/>
      <c r="EXB82" s="740"/>
      <c r="EXC82" s="790"/>
      <c r="EXD82" s="791"/>
      <c r="EXE82" s="791"/>
      <c r="EXF82" s="791"/>
      <c r="EXG82" s="791"/>
      <c r="EXH82" s="791"/>
      <c r="EXI82" s="740"/>
      <c r="EXJ82" s="790"/>
      <c r="EXK82" s="791"/>
      <c r="EXL82" s="791"/>
      <c r="EXM82" s="791"/>
      <c r="EXN82" s="791"/>
      <c r="EXO82" s="791"/>
      <c r="EXP82" s="740"/>
      <c r="EXQ82" s="790"/>
      <c r="EXR82" s="791"/>
      <c r="EXS82" s="791"/>
      <c r="EXT82" s="791"/>
      <c r="EXU82" s="791"/>
      <c r="EXV82" s="791"/>
      <c r="EXW82" s="740"/>
      <c r="EXX82" s="790"/>
      <c r="EXY82" s="791"/>
      <c r="EXZ82" s="791"/>
      <c r="EYA82" s="791"/>
      <c r="EYB82" s="791"/>
      <c r="EYC82" s="791"/>
      <c r="EYD82" s="740"/>
      <c r="EYE82" s="790"/>
      <c r="EYF82" s="791"/>
      <c r="EYG82" s="791"/>
      <c r="EYH82" s="791"/>
      <c r="EYI82" s="791"/>
      <c r="EYJ82" s="791"/>
      <c r="EYK82" s="740"/>
      <c r="EYL82" s="790"/>
      <c r="EYM82" s="791"/>
      <c r="EYN82" s="791"/>
      <c r="EYO82" s="791"/>
      <c r="EYP82" s="791"/>
      <c r="EYQ82" s="791"/>
      <c r="EYR82" s="740"/>
      <c r="EYS82" s="790"/>
      <c r="EYT82" s="791"/>
      <c r="EYU82" s="791"/>
      <c r="EYV82" s="791"/>
      <c r="EYW82" s="791"/>
      <c r="EYX82" s="791"/>
      <c r="EYY82" s="740"/>
      <c r="EYZ82" s="790"/>
      <c r="EZA82" s="791"/>
      <c r="EZB82" s="791"/>
      <c r="EZC82" s="791"/>
      <c r="EZD82" s="791"/>
      <c r="EZE82" s="791"/>
      <c r="EZF82" s="740"/>
      <c r="EZG82" s="790"/>
      <c r="EZH82" s="791"/>
      <c r="EZI82" s="791"/>
      <c r="EZJ82" s="791"/>
      <c r="EZK82" s="791"/>
      <c r="EZL82" s="791"/>
      <c r="EZM82" s="740"/>
      <c r="EZN82" s="790"/>
      <c r="EZO82" s="791"/>
      <c r="EZP82" s="791"/>
      <c r="EZQ82" s="791"/>
      <c r="EZR82" s="791"/>
      <c r="EZS82" s="791"/>
      <c r="EZT82" s="740"/>
      <c r="EZU82" s="790"/>
      <c r="EZV82" s="791"/>
      <c r="EZW82" s="791"/>
      <c r="EZX82" s="791"/>
      <c r="EZY82" s="791"/>
      <c r="EZZ82" s="791"/>
      <c r="FAA82" s="740"/>
      <c r="FAB82" s="790"/>
      <c r="FAC82" s="791"/>
      <c r="FAD82" s="791"/>
      <c r="FAE82" s="791"/>
      <c r="FAF82" s="791"/>
      <c r="FAG82" s="791"/>
      <c r="FAH82" s="740"/>
      <c r="FAI82" s="790"/>
      <c r="FAJ82" s="791"/>
      <c r="FAK82" s="791"/>
      <c r="FAL82" s="791"/>
      <c r="FAM82" s="791"/>
      <c r="FAN82" s="791"/>
      <c r="FAO82" s="740"/>
      <c r="FAP82" s="790"/>
      <c r="FAQ82" s="791"/>
      <c r="FAR82" s="791"/>
      <c r="FAS82" s="791"/>
      <c r="FAT82" s="791"/>
      <c r="FAU82" s="791"/>
      <c r="FAV82" s="740"/>
      <c r="FAW82" s="790"/>
      <c r="FAX82" s="791"/>
      <c r="FAY82" s="791"/>
      <c r="FAZ82" s="791"/>
      <c r="FBA82" s="791"/>
      <c r="FBB82" s="791"/>
      <c r="FBC82" s="740"/>
      <c r="FBD82" s="790"/>
      <c r="FBE82" s="791"/>
      <c r="FBF82" s="791"/>
      <c r="FBG82" s="791"/>
      <c r="FBH82" s="791"/>
      <c r="FBI82" s="791"/>
      <c r="FBJ82" s="740"/>
      <c r="FBK82" s="790"/>
      <c r="FBL82" s="791"/>
      <c r="FBM82" s="791"/>
      <c r="FBN82" s="791"/>
      <c r="FBO82" s="791"/>
      <c r="FBP82" s="791"/>
      <c r="FBQ82" s="740"/>
      <c r="FBR82" s="790"/>
      <c r="FBS82" s="791"/>
      <c r="FBT82" s="791"/>
      <c r="FBU82" s="791"/>
      <c r="FBV82" s="791"/>
      <c r="FBW82" s="791"/>
      <c r="FBX82" s="740"/>
      <c r="FBY82" s="790"/>
      <c r="FBZ82" s="791"/>
      <c r="FCA82" s="791"/>
      <c r="FCB82" s="791"/>
      <c r="FCC82" s="791"/>
      <c r="FCD82" s="791"/>
      <c r="FCE82" s="740"/>
      <c r="FCF82" s="790"/>
      <c r="FCG82" s="791"/>
      <c r="FCH82" s="791"/>
      <c r="FCI82" s="791"/>
      <c r="FCJ82" s="791"/>
      <c r="FCK82" s="791"/>
      <c r="FCL82" s="740"/>
      <c r="FCM82" s="790"/>
      <c r="FCN82" s="791"/>
      <c r="FCO82" s="791"/>
      <c r="FCP82" s="791"/>
      <c r="FCQ82" s="791"/>
      <c r="FCR82" s="791"/>
      <c r="FCS82" s="740"/>
      <c r="FCT82" s="790"/>
      <c r="FCU82" s="791"/>
      <c r="FCV82" s="791"/>
      <c r="FCW82" s="791"/>
      <c r="FCX82" s="791"/>
      <c r="FCY82" s="791"/>
      <c r="FCZ82" s="740"/>
      <c r="FDA82" s="790"/>
      <c r="FDB82" s="791"/>
      <c r="FDC82" s="791"/>
      <c r="FDD82" s="791"/>
      <c r="FDE82" s="791"/>
      <c r="FDF82" s="791"/>
      <c r="FDG82" s="740"/>
      <c r="FDH82" s="790"/>
      <c r="FDI82" s="791"/>
      <c r="FDJ82" s="791"/>
      <c r="FDK82" s="791"/>
      <c r="FDL82" s="791"/>
      <c r="FDM82" s="791"/>
      <c r="FDN82" s="740"/>
      <c r="FDO82" s="790"/>
      <c r="FDP82" s="791"/>
      <c r="FDQ82" s="791"/>
      <c r="FDR82" s="791"/>
      <c r="FDS82" s="791"/>
      <c r="FDT82" s="791"/>
      <c r="FDU82" s="740"/>
      <c r="FDV82" s="790"/>
      <c r="FDW82" s="791"/>
      <c r="FDX82" s="791"/>
      <c r="FDY82" s="791"/>
      <c r="FDZ82" s="791"/>
      <c r="FEA82" s="791"/>
      <c r="FEB82" s="740"/>
      <c r="FEC82" s="790"/>
      <c r="FED82" s="791"/>
      <c r="FEE82" s="791"/>
      <c r="FEF82" s="791"/>
      <c r="FEG82" s="791"/>
      <c r="FEH82" s="791"/>
      <c r="FEI82" s="740"/>
      <c r="FEJ82" s="790"/>
      <c r="FEK82" s="791"/>
      <c r="FEL82" s="791"/>
      <c r="FEM82" s="791"/>
      <c r="FEN82" s="791"/>
      <c r="FEO82" s="791"/>
      <c r="FEP82" s="740"/>
      <c r="FEQ82" s="790"/>
      <c r="FER82" s="791"/>
      <c r="FES82" s="791"/>
      <c r="FET82" s="791"/>
      <c r="FEU82" s="791"/>
      <c r="FEV82" s="791"/>
      <c r="FEW82" s="740"/>
      <c r="FEX82" s="790"/>
      <c r="FEY82" s="791"/>
      <c r="FEZ82" s="791"/>
      <c r="FFA82" s="791"/>
      <c r="FFB82" s="791"/>
      <c r="FFC82" s="791"/>
      <c r="FFD82" s="740"/>
      <c r="FFE82" s="790"/>
      <c r="FFF82" s="791"/>
      <c r="FFG82" s="791"/>
      <c r="FFH82" s="791"/>
      <c r="FFI82" s="791"/>
      <c r="FFJ82" s="791"/>
      <c r="FFK82" s="740"/>
      <c r="FFL82" s="790"/>
      <c r="FFM82" s="791"/>
      <c r="FFN82" s="791"/>
      <c r="FFO82" s="791"/>
      <c r="FFP82" s="791"/>
      <c r="FFQ82" s="791"/>
      <c r="FFR82" s="740"/>
      <c r="FFS82" s="790"/>
      <c r="FFT82" s="791"/>
      <c r="FFU82" s="791"/>
      <c r="FFV82" s="791"/>
      <c r="FFW82" s="791"/>
      <c r="FFX82" s="791"/>
      <c r="FFY82" s="740"/>
      <c r="FFZ82" s="790"/>
      <c r="FGA82" s="791"/>
      <c r="FGB82" s="791"/>
      <c r="FGC82" s="791"/>
      <c r="FGD82" s="791"/>
      <c r="FGE82" s="791"/>
      <c r="FGF82" s="740"/>
      <c r="FGG82" s="790"/>
      <c r="FGH82" s="791"/>
      <c r="FGI82" s="791"/>
      <c r="FGJ82" s="791"/>
      <c r="FGK82" s="791"/>
      <c r="FGL82" s="791"/>
      <c r="FGM82" s="740"/>
      <c r="FGN82" s="790"/>
      <c r="FGO82" s="791"/>
      <c r="FGP82" s="791"/>
      <c r="FGQ82" s="791"/>
      <c r="FGR82" s="791"/>
      <c r="FGS82" s="791"/>
      <c r="FGT82" s="740"/>
      <c r="FGU82" s="790"/>
      <c r="FGV82" s="791"/>
      <c r="FGW82" s="791"/>
      <c r="FGX82" s="791"/>
      <c r="FGY82" s="791"/>
      <c r="FGZ82" s="791"/>
      <c r="FHA82" s="740"/>
      <c r="FHB82" s="790"/>
      <c r="FHC82" s="791"/>
      <c r="FHD82" s="791"/>
      <c r="FHE82" s="791"/>
      <c r="FHF82" s="791"/>
      <c r="FHG82" s="791"/>
      <c r="FHH82" s="740"/>
      <c r="FHI82" s="790"/>
      <c r="FHJ82" s="791"/>
      <c r="FHK82" s="791"/>
      <c r="FHL82" s="791"/>
      <c r="FHM82" s="791"/>
      <c r="FHN82" s="791"/>
      <c r="FHO82" s="740"/>
      <c r="FHP82" s="790"/>
      <c r="FHQ82" s="791"/>
      <c r="FHR82" s="791"/>
      <c r="FHS82" s="791"/>
      <c r="FHT82" s="791"/>
      <c r="FHU82" s="791"/>
      <c r="FHV82" s="740"/>
      <c r="FHW82" s="790"/>
      <c r="FHX82" s="791"/>
      <c r="FHY82" s="791"/>
      <c r="FHZ82" s="791"/>
      <c r="FIA82" s="791"/>
      <c r="FIB82" s="791"/>
      <c r="FIC82" s="740"/>
      <c r="FID82" s="790"/>
      <c r="FIE82" s="791"/>
      <c r="FIF82" s="791"/>
      <c r="FIG82" s="791"/>
      <c r="FIH82" s="791"/>
      <c r="FII82" s="791"/>
      <c r="FIJ82" s="740"/>
      <c r="FIK82" s="790"/>
      <c r="FIL82" s="791"/>
      <c r="FIM82" s="791"/>
      <c r="FIN82" s="791"/>
      <c r="FIO82" s="791"/>
      <c r="FIP82" s="791"/>
      <c r="FIQ82" s="740"/>
      <c r="FIR82" s="790"/>
      <c r="FIS82" s="791"/>
      <c r="FIT82" s="791"/>
      <c r="FIU82" s="791"/>
      <c r="FIV82" s="791"/>
      <c r="FIW82" s="791"/>
      <c r="FIX82" s="740"/>
      <c r="FIY82" s="790"/>
      <c r="FIZ82" s="791"/>
      <c r="FJA82" s="791"/>
      <c r="FJB82" s="791"/>
      <c r="FJC82" s="791"/>
      <c r="FJD82" s="791"/>
      <c r="FJE82" s="740"/>
      <c r="FJF82" s="790"/>
      <c r="FJG82" s="791"/>
      <c r="FJH82" s="791"/>
      <c r="FJI82" s="791"/>
      <c r="FJJ82" s="791"/>
      <c r="FJK82" s="791"/>
      <c r="FJL82" s="740"/>
      <c r="FJM82" s="790"/>
      <c r="FJN82" s="791"/>
      <c r="FJO82" s="791"/>
      <c r="FJP82" s="791"/>
      <c r="FJQ82" s="791"/>
      <c r="FJR82" s="791"/>
      <c r="FJS82" s="740"/>
      <c r="FJT82" s="790"/>
      <c r="FJU82" s="791"/>
      <c r="FJV82" s="791"/>
      <c r="FJW82" s="791"/>
      <c r="FJX82" s="791"/>
      <c r="FJY82" s="791"/>
      <c r="FJZ82" s="740"/>
      <c r="FKA82" s="790"/>
      <c r="FKB82" s="791"/>
      <c r="FKC82" s="791"/>
      <c r="FKD82" s="791"/>
      <c r="FKE82" s="791"/>
      <c r="FKF82" s="791"/>
      <c r="FKG82" s="740"/>
      <c r="FKH82" s="790"/>
      <c r="FKI82" s="791"/>
      <c r="FKJ82" s="791"/>
      <c r="FKK82" s="791"/>
      <c r="FKL82" s="791"/>
      <c r="FKM82" s="791"/>
      <c r="FKN82" s="740"/>
      <c r="FKO82" s="790"/>
      <c r="FKP82" s="791"/>
      <c r="FKQ82" s="791"/>
      <c r="FKR82" s="791"/>
      <c r="FKS82" s="791"/>
      <c r="FKT82" s="791"/>
      <c r="FKU82" s="740"/>
      <c r="FKV82" s="790"/>
      <c r="FKW82" s="791"/>
      <c r="FKX82" s="791"/>
      <c r="FKY82" s="791"/>
      <c r="FKZ82" s="791"/>
      <c r="FLA82" s="791"/>
      <c r="FLB82" s="740"/>
      <c r="FLC82" s="790"/>
      <c r="FLD82" s="791"/>
      <c r="FLE82" s="791"/>
      <c r="FLF82" s="791"/>
      <c r="FLG82" s="791"/>
      <c r="FLH82" s="791"/>
      <c r="FLI82" s="740"/>
      <c r="FLJ82" s="790"/>
      <c r="FLK82" s="791"/>
      <c r="FLL82" s="791"/>
      <c r="FLM82" s="791"/>
      <c r="FLN82" s="791"/>
      <c r="FLO82" s="791"/>
      <c r="FLP82" s="740"/>
      <c r="FLQ82" s="790"/>
      <c r="FLR82" s="791"/>
      <c r="FLS82" s="791"/>
      <c r="FLT82" s="791"/>
      <c r="FLU82" s="791"/>
      <c r="FLV82" s="791"/>
      <c r="FLW82" s="740"/>
      <c r="FLX82" s="790"/>
      <c r="FLY82" s="791"/>
      <c r="FLZ82" s="791"/>
      <c r="FMA82" s="791"/>
      <c r="FMB82" s="791"/>
      <c r="FMC82" s="791"/>
      <c r="FMD82" s="740"/>
      <c r="FME82" s="790"/>
      <c r="FMF82" s="791"/>
      <c r="FMG82" s="791"/>
      <c r="FMH82" s="791"/>
      <c r="FMI82" s="791"/>
      <c r="FMJ82" s="791"/>
      <c r="FMK82" s="740"/>
      <c r="FML82" s="790"/>
      <c r="FMM82" s="791"/>
      <c r="FMN82" s="791"/>
      <c r="FMO82" s="791"/>
      <c r="FMP82" s="791"/>
      <c r="FMQ82" s="791"/>
      <c r="FMR82" s="740"/>
      <c r="FMS82" s="790"/>
      <c r="FMT82" s="791"/>
      <c r="FMU82" s="791"/>
      <c r="FMV82" s="791"/>
      <c r="FMW82" s="791"/>
      <c r="FMX82" s="791"/>
      <c r="FMY82" s="740"/>
      <c r="FMZ82" s="790"/>
      <c r="FNA82" s="791"/>
      <c r="FNB82" s="791"/>
      <c r="FNC82" s="791"/>
      <c r="FND82" s="791"/>
      <c r="FNE82" s="791"/>
      <c r="FNF82" s="740"/>
      <c r="FNG82" s="790"/>
      <c r="FNH82" s="791"/>
      <c r="FNI82" s="791"/>
      <c r="FNJ82" s="791"/>
      <c r="FNK82" s="791"/>
      <c r="FNL82" s="791"/>
      <c r="FNM82" s="740"/>
      <c r="FNN82" s="790"/>
      <c r="FNO82" s="791"/>
      <c r="FNP82" s="791"/>
      <c r="FNQ82" s="791"/>
      <c r="FNR82" s="791"/>
      <c r="FNS82" s="791"/>
      <c r="FNT82" s="740"/>
      <c r="FNU82" s="790"/>
      <c r="FNV82" s="791"/>
      <c r="FNW82" s="791"/>
      <c r="FNX82" s="791"/>
      <c r="FNY82" s="791"/>
      <c r="FNZ82" s="791"/>
      <c r="FOA82" s="740"/>
      <c r="FOB82" s="790"/>
      <c r="FOC82" s="791"/>
      <c r="FOD82" s="791"/>
      <c r="FOE82" s="791"/>
      <c r="FOF82" s="791"/>
      <c r="FOG82" s="791"/>
      <c r="FOH82" s="740"/>
      <c r="FOI82" s="790"/>
      <c r="FOJ82" s="791"/>
      <c r="FOK82" s="791"/>
      <c r="FOL82" s="791"/>
      <c r="FOM82" s="791"/>
      <c r="FON82" s="791"/>
      <c r="FOO82" s="740"/>
      <c r="FOP82" s="790"/>
      <c r="FOQ82" s="791"/>
      <c r="FOR82" s="791"/>
      <c r="FOS82" s="791"/>
      <c r="FOT82" s="791"/>
      <c r="FOU82" s="791"/>
      <c r="FOV82" s="740"/>
      <c r="FOW82" s="790"/>
      <c r="FOX82" s="791"/>
      <c r="FOY82" s="791"/>
      <c r="FOZ82" s="791"/>
      <c r="FPA82" s="791"/>
      <c r="FPB82" s="791"/>
      <c r="FPC82" s="740"/>
      <c r="FPD82" s="790"/>
      <c r="FPE82" s="791"/>
      <c r="FPF82" s="791"/>
      <c r="FPG82" s="791"/>
      <c r="FPH82" s="791"/>
      <c r="FPI82" s="791"/>
      <c r="FPJ82" s="740"/>
      <c r="FPK82" s="790"/>
      <c r="FPL82" s="791"/>
      <c r="FPM82" s="791"/>
      <c r="FPN82" s="791"/>
      <c r="FPO82" s="791"/>
      <c r="FPP82" s="791"/>
      <c r="FPQ82" s="740"/>
      <c r="FPR82" s="790"/>
      <c r="FPS82" s="791"/>
      <c r="FPT82" s="791"/>
      <c r="FPU82" s="791"/>
      <c r="FPV82" s="791"/>
      <c r="FPW82" s="791"/>
      <c r="FPX82" s="740"/>
      <c r="FPY82" s="790"/>
      <c r="FPZ82" s="791"/>
      <c r="FQA82" s="791"/>
      <c r="FQB82" s="791"/>
      <c r="FQC82" s="791"/>
      <c r="FQD82" s="791"/>
      <c r="FQE82" s="740"/>
      <c r="FQF82" s="790"/>
      <c r="FQG82" s="791"/>
      <c r="FQH82" s="791"/>
      <c r="FQI82" s="791"/>
      <c r="FQJ82" s="791"/>
      <c r="FQK82" s="791"/>
      <c r="FQL82" s="740"/>
      <c r="FQM82" s="790"/>
      <c r="FQN82" s="791"/>
      <c r="FQO82" s="791"/>
      <c r="FQP82" s="791"/>
      <c r="FQQ82" s="791"/>
      <c r="FQR82" s="791"/>
      <c r="FQS82" s="740"/>
      <c r="FQT82" s="790"/>
      <c r="FQU82" s="791"/>
      <c r="FQV82" s="791"/>
      <c r="FQW82" s="791"/>
      <c r="FQX82" s="791"/>
      <c r="FQY82" s="791"/>
      <c r="FQZ82" s="740"/>
      <c r="FRA82" s="790"/>
      <c r="FRB82" s="791"/>
      <c r="FRC82" s="791"/>
      <c r="FRD82" s="791"/>
      <c r="FRE82" s="791"/>
      <c r="FRF82" s="791"/>
      <c r="FRG82" s="740"/>
      <c r="FRH82" s="790"/>
      <c r="FRI82" s="791"/>
      <c r="FRJ82" s="791"/>
      <c r="FRK82" s="791"/>
      <c r="FRL82" s="791"/>
      <c r="FRM82" s="791"/>
      <c r="FRN82" s="740"/>
      <c r="FRO82" s="790"/>
      <c r="FRP82" s="791"/>
      <c r="FRQ82" s="791"/>
      <c r="FRR82" s="791"/>
      <c r="FRS82" s="791"/>
      <c r="FRT82" s="791"/>
      <c r="FRU82" s="740"/>
      <c r="FRV82" s="790"/>
      <c r="FRW82" s="791"/>
      <c r="FRX82" s="791"/>
      <c r="FRY82" s="791"/>
      <c r="FRZ82" s="791"/>
      <c r="FSA82" s="791"/>
      <c r="FSB82" s="740"/>
      <c r="FSC82" s="790"/>
      <c r="FSD82" s="791"/>
      <c r="FSE82" s="791"/>
      <c r="FSF82" s="791"/>
      <c r="FSG82" s="791"/>
      <c r="FSH82" s="791"/>
      <c r="FSI82" s="740"/>
      <c r="FSJ82" s="790"/>
      <c r="FSK82" s="791"/>
      <c r="FSL82" s="791"/>
      <c r="FSM82" s="791"/>
      <c r="FSN82" s="791"/>
      <c r="FSO82" s="791"/>
      <c r="FSP82" s="740"/>
      <c r="FSQ82" s="790"/>
      <c r="FSR82" s="791"/>
      <c r="FSS82" s="791"/>
      <c r="FST82" s="791"/>
      <c r="FSU82" s="791"/>
      <c r="FSV82" s="791"/>
      <c r="FSW82" s="740"/>
      <c r="FSX82" s="790"/>
      <c r="FSY82" s="791"/>
      <c r="FSZ82" s="791"/>
      <c r="FTA82" s="791"/>
      <c r="FTB82" s="791"/>
      <c r="FTC82" s="791"/>
      <c r="FTD82" s="740"/>
      <c r="FTE82" s="790"/>
      <c r="FTF82" s="791"/>
      <c r="FTG82" s="791"/>
      <c r="FTH82" s="791"/>
      <c r="FTI82" s="791"/>
      <c r="FTJ82" s="791"/>
      <c r="FTK82" s="740"/>
      <c r="FTL82" s="790"/>
      <c r="FTM82" s="791"/>
      <c r="FTN82" s="791"/>
      <c r="FTO82" s="791"/>
      <c r="FTP82" s="791"/>
      <c r="FTQ82" s="791"/>
      <c r="FTR82" s="740"/>
      <c r="FTS82" s="790"/>
      <c r="FTT82" s="791"/>
      <c r="FTU82" s="791"/>
      <c r="FTV82" s="791"/>
      <c r="FTW82" s="791"/>
      <c r="FTX82" s="791"/>
      <c r="FTY82" s="740"/>
      <c r="FTZ82" s="790"/>
      <c r="FUA82" s="791"/>
      <c r="FUB82" s="791"/>
      <c r="FUC82" s="791"/>
      <c r="FUD82" s="791"/>
      <c r="FUE82" s="791"/>
      <c r="FUF82" s="740"/>
      <c r="FUG82" s="790"/>
      <c r="FUH82" s="791"/>
      <c r="FUI82" s="791"/>
      <c r="FUJ82" s="791"/>
      <c r="FUK82" s="791"/>
      <c r="FUL82" s="791"/>
      <c r="FUM82" s="740"/>
      <c r="FUN82" s="790"/>
      <c r="FUO82" s="791"/>
      <c r="FUP82" s="791"/>
      <c r="FUQ82" s="791"/>
      <c r="FUR82" s="791"/>
      <c r="FUS82" s="791"/>
      <c r="FUT82" s="740"/>
      <c r="FUU82" s="790"/>
      <c r="FUV82" s="791"/>
      <c r="FUW82" s="791"/>
      <c r="FUX82" s="791"/>
      <c r="FUY82" s="791"/>
      <c r="FUZ82" s="791"/>
      <c r="FVA82" s="740"/>
      <c r="FVB82" s="790"/>
      <c r="FVC82" s="791"/>
      <c r="FVD82" s="791"/>
      <c r="FVE82" s="791"/>
      <c r="FVF82" s="791"/>
      <c r="FVG82" s="791"/>
      <c r="FVH82" s="740"/>
      <c r="FVI82" s="790"/>
      <c r="FVJ82" s="791"/>
      <c r="FVK82" s="791"/>
      <c r="FVL82" s="791"/>
      <c r="FVM82" s="791"/>
      <c r="FVN82" s="791"/>
      <c r="FVO82" s="740"/>
      <c r="FVP82" s="790"/>
      <c r="FVQ82" s="791"/>
      <c r="FVR82" s="791"/>
      <c r="FVS82" s="791"/>
      <c r="FVT82" s="791"/>
      <c r="FVU82" s="791"/>
      <c r="FVV82" s="740"/>
      <c r="FVW82" s="790"/>
      <c r="FVX82" s="791"/>
      <c r="FVY82" s="791"/>
      <c r="FVZ82" s="791"/>
      <c r="FWA82" s="791"/>
      <c r="FWB82" s="791"/>
      <c r="FWC82" s="740"/>
      <c r="FWD82" s="790"/>
      <c r="FWE82" s="791"/>
      <c r="FWF82" s="791"/>
      <c r="FWG82" s="791"/>
      <c r="FWH82" s="791"/>
      <c r="FWI82" s="791"/>
      <c r="FWJ82" s="740"/>
      <c r="FWK82" s="790"/>
      <c r="FWL82" s="791"/>
      <c r="FWM82" s="791"/>
      <c r="FWN82" s="791"/>
      <c r="FWO82" s="791"/>
      <c r="FWP82" s="791"/>
      <c r="FWQ82" s="740"/>
      <c r="FWR82" s="790"/>
      <c r="FWS82" s="791"/>
      <c r="FWT82" s="791"/>
      <c r="FWU82" s="791"/>
      <c r="FWV82" s="791"/>
      <c r="FWW82" s="791"/>
      <c r="FWX82" s="740"/>
      <c r="FWY82" s="790"/>
      <c r="FWZ82" s="791"/>
      <c r="FXA82" s="791"/>
      <c r="FXB82" s="791"/>
      <c r="FXC82" s="791"/>
      <c r="FXD82" s="791"/>
      <c r="FXE82" s="740"/>
      <c r="FXF82" s="790"/>
      <c r="FXG82" s="791"/>
      <c r="FXH82" s="791"/>
      <c r="FXI82" s="791"/>
      <c r="FXJ82" s="791"/>
      <c r="FXK82" s="791"/>
      <c r="FXL82" s="740"/>
      <c r="FXM82" s="790"/>
      <c r="FXN82" s="791"/>
      <c r="FXO82" s="791"/>
      <c r="FXP82" s="791"/>
      <c r="FXQ82" s="791"/>
      <c r="FXR82" s="791"/>
      <c r="FXS82" s="740"/>
      <c r="FXT82" s="790"/>
      <c r="FXU82" s="791"/>
      <c r="FXV82" s="791"/>
      <c r="FXW82" s="791"/>
      <c r="FXX82" s="791"/>
      <c r="FXY82" s="791"/>
      <c r="FXZ82" s="740"/>
      <c r="FYA82" s="790"/>
      <c r="FYB82" s="791"/>
      <c r="FYC82" s="791"/>
      <c r="FYD82" s="791"/>
      <c r="FYE82" s="791"/>
      <c r="FYF82" s="791"/>
      <c r="FYG82" s="740"/>
      <c r="FYH82" s="790"/>
      <c r="FYI82" s="791"/>
      <c r="FYJ82" s="791"/>
      <c r="FYK82" s="791"/>
      <c r="FYL82" s="791"/>
      <c r="FYM82" s="791"/>
      <c r="FYN82" s="740"/>
      <c r="FYO82" s="790"/>
      <c r="FYP82" s="791"/>
      <c r="FYQ82" s="791"/>
      <c r="FYR82" s="791"/>
      <c r="FYS82" s="791"/>
      <c r="FYT82" s="791"/>
      <c r="FYU82" s="740"/>
      <c r="FYV82" s="790"/>
      <c r="FYW82" s="791"/>
      <c r="FYX82" s="791"/>
      <c r="FYY82" s="791"/>
      <c r="FYZ82" s="791"/>
      <c r="FZA82" s="791"/>
      <c r="FZB82" s="740"/>
      <c r="FZC82" s="790"/>
      <c r="FZD82" s="791"/>
      <c r="FZE82" s="791"/>
      <c r="FZF82" s="791"/>
      <c r="FZG82" s="791"/>
      <c r="FZH82" s="791"/>
      <c r="FZI82" s="740"/>
      <c r="FZJ82" s="790"/>
      <c r="FZK82" s="791"/>
      <c r="FZL82" s="791"/>
      <c r="FZM82" s="791"/>
      <c r="FZN82" s="791"/>
      <c r="FZO82" s="791"/>
      <c r="FZP82" s="740"/>
      <c r="FZQ82" s="790"/>
      <c r="FZR82" s="791"/>
      <c r="FZS82" s="791"/>
      <c r="FZT82" s="791"/>
      <c r="FZU82" s="791"/>
      <c r="FZV82" s="791"/>
      <c r="FZW82" s="740"/>
      <c r="FZX82" s="790"/>
      <c r="FZY82" s="791"/>
      <c r="FZZ82" s="791"/>
      <c r="GAA82" s="791"/>
      <c r="GAB82" s="791"/>
      <c r="GAC82" s="791"/>
      <c r="GAD82" s="740"/>
      <c r="GAE82" s="790"/>
      <c r="GAF82" s="791"/>
      <c r="GAG82" s="791"/>
      <c r="GAH82" s="791"/>
      <c r="GAI82" s="791"/>
      <c r="GAJ82" s="791"/>
      <c r="GAK82" s="740"/>
      <c r="GAL82" s="790"/>
      <c r="GAM82" s="791"/>
      <c r="GAN82" s="791"/>
      <c r="GAO82" s="791"/>
      <c r="GAP82" s="791"/>
      <c r="GAQ82" s="791"/>
      <c r="GAR82" s="740"/>
      <c r="GAS82" s="790"/>
      <c r="GAT82" s="791"/>
      <c r="GAU82" s="791"/>
      <c r="GAV82" s="791"/>
      <c r="GAW82" s="791"/>
      <c r="GAX82" s="791"/>
      <c r="GAY82" s="740"/>
      <c r="GAZ82" s="790"/>
      <c r="GBA82" s="791"/>
      <c r="GBB82" s="791"/>
      <c r="GBC82" s="791"/>
      <c r="GBD82" s="791"/>
      <c r="GBE82" s="791"/>
      <c r="GBF82" s="740"/>
      <c r="GBG82" s="790"/>
      <c r="GBH82" s="791"/>
      <c r="GBI82" s="791"/>
      <c r="GBJ82" s="791"/>
      <c r="GBK82" s="791"/>
      <c r="GBL82" s="791"/>
      <c r="GBM82" s="740"/>
      <c r="GBN82" s="790"/>
      <c r="GBO82" s="791"/>
      <c r="GBP82" s="791"/>
      <c r="GBQ82" s="791"/>
      <c r="GBR82" s="791"/>
      <c r="GBS82" s="791"/>
      <c r="GBT82" s="740"/>
      <c r="GBU82" s="790"/>
      <c r="GBV82" s="791"/>
      <c r="GBW82" s="791"/>
      <c r="GBX82" s="791"/>
      <c r="GBY82" s="791"/>
      <c r="GBZ82" s="791"/>
      <c r="GCA82" s="740"/>
      <c r="GCB82" s="790"/>
      <c r="GCC82" s="791"/>
      <c r="GCD82" s="791"/>
      <c r="GCE82" s="791"/>
      <c r="GCF82" s="791"/>
      <c r="GCG82" s="791"/>
      <c r="GCH82" s="740"/>
      <c r="GCI82" s="790"/>
      <c r="GCJ82" s="791"/>
      <c r="GCK82" s="791"/>
      <c r="GCL82" s="791"/>
      <c r="GCM82" s="791"/>
      <c r="GCN82" s="791"/>
      <c r="GCO82" s="740"/>
      <c r="GCP82" s="790"/>
      <c r="GCQ82" s="791"/>
      <c r="GCR82" s="791"/>
      <c r="GCS82" s="791"/>
      <c r="GCT82" s="791"/>
      <c r="GCU82" s="791"/>
      <c r="GCV82" s="740"/>
      <c r="GCW82" s="790"/>
      <c r="GCX82" s="791"/>
      <c r="GCY82" s="791"/>
      <c r="GCZ82" s="791"/>
      <c r="GDA82" s="791"/>
      <c r="GDB82" s="791"/>
      <c r="GDC82" s="740"/>
      <c r="GDD82" s="790"/>
      <c r="GDE82" s="791"/>
      <c r="GDF82" s="791"/>
      <c r="GDG82" s="791"/>
      <c r="GDH82" s="791"/>
      <c r="GDI82" s="791"/>
      <c r="GDJ82" s="740"/>
      <c r="GDK82" s="790"/>
      <c r="GDL82" s="791"/>
      <c r="GDM82" s="791"/>
      <c r="GDN82" s="791"/>
      <c r="GDO82" s="791"/>
      <c r="GDP82" s="791"/>
      <c r="GDQ82" s="740"/>
      <c r="GDR82" s="790"/>
      <c r="GDS82" s="791"/>
      <c r="GDT82" s="791"/>
      <c r="GDU82" s="791"/>
      <c r="GDV82" s="791"/>
      <c r="GDW82" s="791"/>
      <c r="GDX82" s="740"/>
      <c r="GDY82" s="790"/>
      <c r="GDZ82" s="791"/>
      <c r="GEA82" s="791"/>
      <c r="GEB82" s="791"/>
      <c r="GEC82" s="791"/>
      <c r="GED82" s="791"/>
      <c r="GEE82" s="740"/>
      <c r="GEF82" s="790"/>
      <c r="GEG82" s="791"/>
      <c r="GEH82" s="791"/>
      <c r="GEI82" s="791"/>
      <c r="GEJ82" s="791"/>
      <c r="GEK82" s="791"/>
      <c r="GEL82" s="740"/>
      <c r="GEM82" s="790"/>
      <c r="GEN82" s="791"/>
      <c r="GEO82" s="791"/>
      <c r="GEP82" s="791"/>
      <c r="GEQ82" s="791"/>
      <c r="GER82" s="791"/>
      <c r="GES82" s="740"/>
      <c r="GET82" s="790"/>
      <c r="GEU82" s="791"/>
      <c r="GEV82" s="791"/>
      <c r="GEW82" s="791"/>
      <c r="GEX82" s="791"/>
      <c r="GEY82" s="791"/>
      <c r="GEZ82" s="740"/>
      <c r="GFA82" s="790"/>
      <c r="GFB82" s="791"/>
      <c r="GFC82" s="791"/>
      <c r="GFD82" s="791"/>
      <c r="GFE82" s="791"/>
      <c r="GFF82" s="791"/>
      <c r="GFG82" s="740"/>
      <c r="GFH82" s="790"/>
      <c r="GFI82" s="791"/>
      <c r="GFJ82" s="791"/>
      <c r="GFK82" s="791"/>
      <c r="GFL82" s="791"/>
      <c r="GFM82" s="791"/>
      <c r="GFN82" s="740"/>
      <c r="GFO82" s="790"/>
      <c r="GFP82" s="791"/>
      <c r="GFQ82" s="791"/>
      <c r="GFR82" s="791"/>
      <c r="GFS82" s="791"/>
      <c r="GFT82" s="791"/>
      <c r="GFU82" s="740"/>
      <c r="GFV82" s="790"/>
      <c r="GFW82" s="791"/>
      <c r="GFX82" s="791"/>
      <c r="GFY82" s="791"/>
      <c r="GFZ82" s="791"/>
      <c r="GGA82" s="791"/>
      <c r="GGB82" s="740"/>
      <c r="GGC82" s="790"/>
      <c r="GGD82" s="791"/>
      <c r="GGE82" s="791"/>
      <c r="GGF82" s="791"/>
      <c r="GGG82" s="791"/>
      <c r="GGH82" s="791"/>
      <c r="GGI82" s="740"/>
      <c r="GGJ82" s="790"/>
      <c r="GGK82" s="791"/>
      <c r="GGL82" s="791"/>
      <c r="GGM82" s="791"/>
      <c r="GGN82" s="791"/>
      <c r="GGO82" s="791"/>
      <c r="GGP82" s="740"/>
      <c r="GGQ82" s="790"/>
      <c r="GGR82" s="791"/>
      <c r="GGS82" s="791"/>
      <c r="GGT82" s="791"/>
      <c r="GGU82" s="791"/>
      <c r="GGV82" s="791"/>
      <c r="GGW82" s="740"/>
      <c r="GGX82" s="790"/>
      <c r="GGY82" s="791"/>
      <c r="GGZ82" s="791"/>
      <c r="GHA82" s="791"/>
      <c r="GHB82" s="791"/>
      <c r="GHC82" s="791"/>
      <c r="GHD82" s="740"/>
      <c r="GHE82" s="790"/>
      <c r="GHF82" s="791"/>
      <c r="GHG82" s="791"/>
      <c r="GHH82" s="791"/>
      <c r="GHI82" s="791"/>
      <c r="GHJ82" s="791"/>
      <c r="GHK82" s="740"/>
      <c r="GHL82" s="790"/>
      <c r="GHM82" s="791"/>
      <c r="GHN82" s="791"/>
      <c r="GHO82" s="791"/>
      <c r="GHP82" s="791"/>
      <c r="GHQ82" s="791"/>
      <c r="GHR82" s="740"/>
      <c r="GHS82" s="790"/>
      <c r="GHT82" s="791"/>
      <c r="GHU82" s="791"/>
      <c r="GHV82" s="791"/>
      <c r="GHW82" s="791"/>
      <c r="GHX82" s="791"/>
      <c r="GHY82" s="740"/>
      <c r="GHZ82" s="790"/>
      <c r="GIA82" s="791"/>
      <c r="GIB82" s="791"/>
      <c r="GIC82" s="791"/>
      <c r="GID82" s="791"/>
      <c r="GIE82" s="791"/>
      <c r="GIF82" s="740"/>
      <c r="GIG82" s="790"/>
      <c r="GIH82" s="791"/>
      <c r="GII82" s="791"/>
      <c r="GIJ82" s="791"/>
      <c r="GIK82" s="791"/>
      <c r="GIL82" s="791"/>
      <c r="GIM82" s="740"/>
      <c r="GIN82" s="790"/>
      <c r="GIO82" s="791"/>
      <c r="GIP82" s="791"/>
      <c r="GIQ82" s="791"/>
      <c r="GIR82" s="791"/>
      <c r="GIS82" s="791"/>
      <c r="GIT82" s="740"/>
      <c r="GIU82" s="790"/>
      <c r="GIV82" s="791"/>
      <c r="GIW82" s="791"/>
      <c r="GIX82" s="791"/>
      <c r="GIY82" s="791"/>
      <c r="GIZ82" s="791"/>
      <c r="GJA82" s="740"/>
      <c r="GJB82" s="790"/>
      <c r="GJC82" s="791"/>
      <c r="GJD82" s="791"/>
      <c r="GJE82" s="791"/>
      <c r="GJF82" s="791"/>
      <c r="GJG82" s="791"/>
      <c r="GJH82" s="740"/>
      <c r="GJI82" s="790"/>
      <c r="GJJ82" s="791"/>
      <c r="GJK82" s="791"/>
      <c r="GJL82" s="791"/>
      <c r="GJM82" s="791"/>
      <c r="GJN82" s="791"/>
      <c r="GJO82" s="740"/>
      <c r="GJP82" s="790"/>
      <c r="GJQ82" s="791"/>
      <c r="GJR82" s="791"/>
      <c r="GJS82" s="791"/>
      <c r="GJT82" s="791"/>
      <c r="GJU82" s="791"/>
      <c r="GJV82" s="740"/>
      <c r="GJW82" s="790"/>
      <c r="GJX82" s="791"/>
      <c r="GJY82" s="791"/>
      <c r="GJZ82" s="791"/>
      <c r="GKA82" s="791"/>
      <c r="GKB82" s="791"/>
      <c r="GKC82" s="740"/>
      <c r="GKD82" s="790"/>
      <c r="GKE82" s="791"/>
      <c r="GKF82" s="791"/>
      <c r="GKG82" s="791"/>
      <c r="GKH82" s="791"/>
      <c r="GKI82" s="791"/>
      <c r="GKJ82" s="740"/>
      <c r="GKK82" s="790"/>
      <c r="GKL82" s="791"/>
      <c r="GKM82" s="791"/>
      <c r="GKN82" s="791"/>
      <c r="GKO82" s="791"/>
      <c r="GKP82" s="791"/>
      <c r="GKQ82" s="740"/>
      <c r="GKR82" s="790"/>
      <c r="GKS82" s="791"/>
      <c r="GKT82" s="791"/>
      <c r="GKU82" s="791"/>
      <c r="GKV82" s="791"/>
      <c r="GKW82" s="791"/>
      <c r="GKX82" s="740"/>
      <c r="GKY82" s="790"/>
      <c r="GKZ82" s="791"/>
      <c r="GLA82" s="791"/>
      <c r="GLB82" s="791"/>
      <c r="GLC82" s="791"/>
      <c r="GLD82" s="791"/>
      <c r="GLE82" s="740"/>
      <c r="GLF82" s="790"/>
      <c r="GLG82" s="791"/>
      <c r="GLH82" s="791"/>
      <c r="GLI82" s="791"/>
      <c r="GLJ82" s="791"/>
      <c r="GLK82" s="791"/>
      <c r="GLL82" s="740"/>
      <c r="GLM82" s="790"/>
      <c r="GLN82" s="791"/>
      <c r="GLO82" s="791"/>
      <c r="GLP82" s="791"/>
      <c r="GLQ82" s="791"/>
      <c r="GLR82" s="791"/>
      <c r="GLS82" s="740"/>
      <c r="GLT82" s="790"/>
      <c r="GLU82" s="791"/>
      <c r="GLV82" s="791"/>
      <c r="GLW82" s="791"/>
      <c r="GLX82" s="791"/>
      <c r="GLY82" s="791"/>
      <c r="GLZ82" s="740"/>
      <c r="GMA82" s="790"/>
      <c r="GMB82" s="791"/>
      <c r="GMC82" s="791"/>
      <c r="GMD82" s="791"/>
      <c r="GME82" s="791"/>
      <c r="GMF82" s="791"/>
      <c r="GMG82" s="740"/>
      <c r="GMH82" s="790"/>
      <c r="GMI82" s="791"/>
      <c r="GMJ82" s="791"/>
      <c r="GMK82" s="791"/>
      <c r="GML82" s="791"/>
      <c r="GMM82" s="791"/>
      <c r="GMN82" s="740"/>
      <c r="GMO82" s="790"/>
      <c r="GMP82" s="791"/>
      <c r="GMQ82" s="791"/>
      <c r="GMR82" s="791"/>
      <c r="GMS82" s="791"/>
      <c r="GMT82" s="791"/>
      <c r="GMU82" s="740"/>
      <c r="GMV82" s="790"/>
      <c r="GMW82" s="791"/>
      <c r="GMX82" s="791"/>
      <c r="GMY82" s="791"/>
      <c r="GMZ82" s="791"/>
      <c r="GNA82" s="791"/>
      <c r="GNB82" s="740"/>
      <c r="GNC82" s="790"/>
      <c r="GND82" s="791"/>
      <c r="GNE82" s="791"/>
      <c r="GNF82" s="791"/>
      <c r="GNG82" s="791"/>
      <c r="GNH82" s="791"/>
      <c r="GNI82" s="740"/>
      <c r="GNJ82" s="790"/>
      <c r="GNK82" s="791"/>
      <c r="GNL82" s="791"/>
      <c r="GNM82" s="791"/>
      <c r="GNN82" s="791"/>
      <c r="GNO82" s="791"/>
      <c r="GNP82" s="740"/>
      <c r="GNQ82" s="790"/>
      <c r="GNR82" s="791"/>
      <c r="GNS82" s="791"/>
      <c r="GNT82" s="791"/>
      <c r="GNU82" s="791"/>
      <c r="GNV82" s="791"/>
      <c r="GNW82" s="740"/>
      <c r="GNX82" s="790"/>
      <c r="GNY82" s="791"/>
      <c r="GNZ82" s="791"/>
      <c r="GOA82" s="791"/>
      <c r="GOB82" s="791"/>
      <c r="GOC82" s="791"/>
      <c r="GOD82" s="740"/>
      <c r="GOE82" s="790"/>
      <c r="GOF82" s="791"/>
      <c r="GOG82" s="791"/>
      <c r="GOH82" s="791"/>
      <c r="GOI82" s="791"/>
      <c r="GOJ82" s="791"/>
      <c r="GOK82" s="740"/>
      <c r="GOL82" s="790"/>
      <c r="GOM82" s="791"/>
      <c r="GON82" s="791"/>
      <c r="GOO82" s="791"/>
      <c r="GOP82" s="791"/>
      <c r="GOQ82" s="791"/>
      <c r="GOR82" s="740"/>
      <c r="GOS82" s="790"/>
      <c r="GOT82" s="791"/>
      <c r="GOU82" s="791"/>
      <c r="GOV82" s="791"/>
      <c r="GOW82" s="791"/>
      <c r="GOX82" s="791"/>
      <c r="GOY82" s="740"/>
      <c r="GOZ82" s="790"/>
      <c r="GPA82" s="791"/>
      <c r="GPB82" s="791"/>
      <c r="GPC82" s="791"/>
      <c r="GPD82" s="791"/>
      <c r="GPE82" s="791"/>
      <c r="GPF82" s="740"/>
      <c r="GPG82" s="790"/>
      <c r="GPH82" s="791"/>
      <c r="GPI82" s="791"/>
      <c r="GPJ82" s="791"/>
      <c r="GPK82" s="791"/>
      <c r="GPL82" s="791"/>
      <c r="GPM82" s="740"/>
      <c r="GPN82" s="790"/>
      <c r="GPO82" s="791"/>
      <c r="GPP82" s="791"/>
      <c r="GPQ82" s="791"/>
      <c r="GPR82" s="791"/>
      <c r="GPS82" s="791"/>
      <c r="GPT82" s="740"/>
      <c r="GPU82" s="790"/>
      <c r="GPV82" s="791"/>
      <c r="GPW82" s="791"/>
      <c r="GPX82" s="791"/>
      <c r="GPY82" s="791"/>
      <c r="GPZ82" s="791"/>
      <c r="GQA82" s="740"/>
      <c r="GQB82" s="790"/>
      <c r="GQC82" s="791"/>
      <c r="GQD82" s="791"/>
      <c r="GQE82" s="791"/>
      <c r="GQF82" s="791"/>
      <c r="GQG82" s="791"/>
      <c r="GQH82" s="740"/>
      <c r="GQI82" s="790"/>
      <c r="GQJ82" s="791"/>
      <c r="GQK82" s="791"/>
      <c r="GQL82" s="791"/>
      <c r="GQM82" s="791"/>
      <c r="GQN82" s="791"/>
      <c r="GQO82" s="740"/>
      <c r="GQP82" s="790"/>
      <c r="GQQ82" s="791"/>
      <c r="GQR82" s="791"/>
      <c r="GQS82" s="791"/>
      <c r="GQT82" s="791"/>
      <c r="GQU82" s="791"/>
      <c r="GQV82" s="740"/>
      <c r="GQW82" s="790"/>
      <c r="GQX82" s="791"/>
      <c r="GQY82" s="791"/>
      <c r="GQZ82" s="791"/>
      <c r="GRA82" s="791"/>
      <c r="GRB82" s="791"/>
      <c r="GRC82" s="740"/>
      <c r="GRD82" s="790"/>
      <c r="GRE82" s="791"/>
      <c r="GRF82" s="791"/>
      <c r="GRG82" s="791"/>
      <c r="GRH82" s="791"/>
      <c r="GRI82" s="791"/>
      <c r="GRJ82" s="740"/>
      <c r="GRK82" s="790"/>
      <c r="GRL82" s="791"/>
      <c r="GRM82" s="791"/>
      <c r="GRN82" s="791"/>
      <c r="GRO82" s="791"/>
      <c r="GRP82" s="791"/>
      <c r="GRQ82" s="740"/>
      <c r="GRR82" s="790"/>
      <c r="GRS82" s="791"/>
      <c r="GRT82" s="791"/>
      <c r="GRU82" s="791"/>
      <c r="GRV82" s="791"/>
      <c r="GRW82" s="791"/>
      <c r="GRX82" s="740"/>
      <c r="GRY82" s="790"/>
      <c r="GRZ82" s="791"/>
      <c r="GSA82" s="791"/>
      <c r="GSB82" s="791"/>
      <c r="GSC82" s="791"/>
      <c r="GSD82" s="791"/>
      <c r="GSE82" s="740"/>
      <c r="GSF82" s="790"/>
      <c r="GSG82" s="791"/>
      <c r="GSH82" s="791"/>
      <c r="GSI82" s="791"/>
      <c r="GSJ82" s="791"/>
      <c r="GSK82" s="791"/>
      <c r="GSL82" s="740"/>
      <c r="GSM82" s="790"/>
      <c r="GSN82" s="791"/>
      <c r="GSO82" s="791"/>
      <c r="GSP82" s="791"/>
      <c r="GSQ82" s="791"/>
      <c r="GSR82" s="791"/>
      <c r="GSS82" s="740"/>
      <c r="GST82" s="790"/>
      <c r="GSU82" s="791"/>
      <c r="GSV82" s="791"/>
      <c r="GSW82" s="791"/>
      <c r="GSX82" s="791"/>
      <c r="GSY82" s="791"/>
      <c r="GSZ82" s="740"/>
      <c r="GTA82" s="790"/>
      <c r="GTB82" s="791"/>
      <c r="GTC82" s="791"/>
      <c r="GTD82" s="791"/>
      <c r="GTE82" s="791"/>
      <c r="GTF82" s="791"/>
      <c r="GTG82" s="740"/>
      <c r="GTH82" s="790"/>
      <c r="GTI82" s="791"/>
      <c r="GTJ82" s="791"/>
      <c r="GTK82" s="791"/>
      <c r="GTL82" s="791"/>
      <c r="GTM82" s="791"/>
      <c r="GTN82" s="740"/>
      <c r="GTO82" s="790"/>
      <c r="GTP82" s="791"/>
      <c r="GTQ82" s="791"/>
      <c r="GTR82" s="791"/>
      <c r="GTS82" s="791"/>
      <c r="GTT82" s="791"/>
      <c r="GTU82" s="740"/>
      <c r="GTV82" s="790"/>
      <c r="GTW82" s="791"/>
      <c r="GTX82" s="791"/>
      <c r="GTY82" s="791"/>
      <c r="GTZ82" s="791"/>
      <c r="GUA82" s="791"/>
      <c r="GUB82" s="740"/>
      <c r="GUC82" s="790"/>
      <c r="GUD82" s="791"/>
      <c r="GUE82" s="791"/>
      <c r="GUF82" s="791"/>
      <c r="GUG82" s="791"/>
      <c r="GUH82" s="791"/>
      <c r="GUI82" s="740"/>
      <c r="GUJ82" s="790"/>
      <c r="GUK82" s="791"/>
      <c r="GUL82" s="791"/>
      <c r="GUM82" s="791"/>
      <c r="GUN82" s="791"/>
      <c r="GUO82" s="791"/>
      <c r="GUP82" s="740"/>
      <c r="GUQ82" s="790"/>
      <c r="GUR82" s="791"/>
      <c r="GUS82" s="791"/>
      <c r="GUT82" s="791"/>
      <c r="GUU82" s="791"/>
      <c r="GUV82" s="791"/>
      <c r="GUW82" s="740"/>
      <c r="GUX82" s="790"/>
      <c r="GUY82" s="791"/>
      <c r="GUZ82" s="791"/>
      <c r="GVA82" s="791"/>
      <c r="GVB82" s="791"/>
      <c r="GVC82" s="791"/>
      <c r="GVD82" s="740"/>
      <c r="GVE82" s="790"/>
      <c r="GVF82" s="791"/>
      <c r="GVG82" s="791"/>
      <c r="GVH82" s="791"/>
      <c r="GVI82" s="791"/>
      <c r="GVJ82" s="791"/>
      <c r="GVK82" s="740"/>
      <c r="GVL82" s="790"/>
      <c r="GVM82" s="791"/>
      <c r="GVN82" s="791"/>
      <c r="GVO82" s="791"/>
      <c r="GVP82" s="791"/>
      <c r="GVQ82" s="791"/>
      <c r="GVR82" s="740"/>
      <c r="GVS82" s="790"/>
      <c r="GVT82" s="791"/>
      <c r="GVU82" s="791"/>
      <c r="GVV82" s="791"/>
      <c r="GVW82" s="791"/>
      <c r="GVX82" s="791"/>
      <c r="GVY82" s="740"/>
      <c r="GVZ82" s="790"/>
      <c r="GWA82" s="791"/>
      <c r="GWB82" s="791"/>
      <c r="GWC82" s="791"/>
      <c r="GWD82" s="791"/>
      <c r="GWE82" s="791"/>
      <c r="GWF82" s="740"/>
      <c r="GWG82" s="790"/>
      <c r="GWH82" s="791"/>
      <c r="GWI82" s="791"/>
      <c r="GWJ82" s="791"/>
      <c r="GWK82" s="791"/>
      <c r="GWL82" s="791"/>
      <c r="GWM82" s="740"/>
      <c r="GWN82" s="790"/>
      <c r="GWO82" s="791"/>
      <c r="GWP82" s="791"/>
      <c r="GWQ82" s="791"/>
      <c r="GWR82" s="791"/>
      <c r="GWS82" s="791"/>
      <c r="GWT82" s="740"/>
      <c r="GWU82" s="790"/>
      <c r="GWV82" s="791"/>
      <c r="GWW82" s="791"/>
      <c r="GWX82" s="791"/>
      <c r="GWY82" s="791"/>
      <c r="GWZ82" s="791"/>
      <c r="GXA82" s="740"/>
      <c r="GXB82" s="790"/>
      <c r="GXC82" s="791"/>
      <c r="GXD82" s="791"/>
      <c r="GXE82" s="791"/>
      <c r="GXF82" s="791"/>
      <c r="GXG82" s="791"/>
      <c r="GXH82" s="740"/>
      <c r="GXI82" s="790"/>
      <c r="GXJ82" s="791"/>
      <c r="GXK82" s="791"/>
      <c r="GXL82" s="791"/>
      <c r="GXM82" s="791"/>
      <c r="GXN82" s="791"/>
      <c r="GXO82" s="740"/>
      <c r="GXP82" s="790"/>
      <c r="GXQ82" s="791"/>
      <c r="GXR82" s="791"/>
      <c r="GXS82" s="791"/>
      <c r="GXT82" s="791"/>
      <c r="GXU82" s="791"/>
      <c r="GXV82" s="740"/>
      <c r="GXW82" s="790"/>
      <c r="GXX82" s="791"/>
      <c r="GXY82" s="791"/>
      <c r="GXZ82" s="791"/>
      <c r="GYA82" s="791"/>
      <c r="GYB82" s="791"/>
      <c r="GYC82" s="740"/>
      <c r="GYD82" s="790"/>
      <c r="GYE82" s="791"/>
      <c r="GYF82" s="791"/>
      <c r="GYG82" s="791"/>
      <c r="GYH82" s="791"/>
      <c r="GYI82" s="791"/>
      <c r="GYJ82" s="740"/>
      <c r="GYK82" s="790"/>
      <c r="GYL82" s="791"/>
      <c r="GYM82" s="791"/>
      <c r="GYN82" s="791"/>
      <c r="GYO82" s="791"/>
      <c r="GYP82" s="791"/>
      <c r="GYQ82" s="740"/>
      <c r="GYR82" s="790"/>
      <c r="GYS82" s="791"/>
      <c r="GYT82" s="791"/>
      <c r="GYU82" s="791"/>
      <c r="GYV82" s="791"/>
      <c r="GYW82" s="791"/>
      <c r="GYX82" s="740"/>
      <c r="GYY82" s="790"/>
      <c r="GYZ82" s="791"/>
      <c r="GZA82" s="791"/>
      <c r="GZB82" s="791"/>
      <c r="GZC82" s="791"/>
      <c r="GZD82" s="791"/>
      <c r="GZE82" s="740"/>
      <c r="GZF82" s="790"/>
      <c r="GZG82" s="791"/>
      <c r="GZH82" s="791"/>
      <c r="GZI82" s="791"/>
      <c r="GZJ82" s="791"/>
      <c r="GZK82" s="791"/>
      <c r="GZL82" s="740"/>
      <c r="GZM82" s="790"/>
      <c r="GZN82" s="791"/>
      <c r="GZO82" s="791"/>
      <c r="GZP82" s="791"/>
      <c r="GZQ82" s="791"/>
      <c r="GZR82" s="791"/>
      <c r="GZS82" s="740"/>
      <c r="GZT82" s="790"/>
      <c r="GZU82" s="791"/>
      <c r="GZV82" s="791"/>
      <c r="GZW82" s="791"/>
      <c r="GZX82" s="791"/>
      <c r="GZY82" s="791"/>
      <c r="GZZ82" s="740"/>
      <c r="HAA82" s="790"/>
      <c r="HAB82" s="791"/>
      <c r="HAC82" s="791"/>
      <c r="HAD82" s="791"/>
      <c r="HAE82" s="791"/>
      <c r="HAF82" s="791"/>
      <c r="HAG82" s="740"/>
      <c r="HAH82" s="790"/>
      <c r="HAI82" s="791"/>
      <c r="HAJ82" s="791"/>
      <c r="HAK82" s="791"/>
      <c r="HAL82" s="791"/>
      <c r="HAM82" s="791"/>
      <c r="HAN82" s="740"/>
      <c r="HAO82" s="790"/>
      <c r="HAP82" s="791"/>
      <c r="HAQ82" s="791"/>
      <c r="HAR82" s="791"/>
      <c r="HAS82" s="791"/>
      <c r="HAT82" s="791"/>
      <c r="HAU82" s="740"/>
      <c r="HAV82" s="790"/>
      <c r="HAW82" s="791"/>
      <c r="HAX82" s="791"/>
      <c r="HAY82" s="791"/>
      <c r="HAZ82" s="791"/>
      <c r="HBA82" s="791"/>
      <c r="HBB82" s="740"/>
      <c r="HBC82" s="790"/>
      <c r="HBD82" s="791"/>
      <c r="HBE82" s="791"/>
      <c r="HBF82" s="791"/>
      <c r="HBG82" s="791"/>
      <c r="HBH82" s="791"/>
      <c r="HBI82" s="740"/>
      <c r="HBJ82" s="790"/>
      <c r="HBK82" s="791"/>
      <c r="HBL82" s="791"/>
      <c r="HBM82" s="791"/>
      <c r="HBN82" s="791"/>
      <c r="HBO82" s="791"/>
      <c r="HBP82" s="740"/>
      <c r="HBQ82" s="790"/>
      <c r="HBR82" s="791"/>
      <c r="HBS82" s="791"/>
      <c r="HBT82" s="791"/>
      <c r="HBU82" s="791"/>
      <c r="HBV82" s="791"/>
      <c r="HBW82" s="740"/>
      <c r="HBX82" s="790"/>
      <c r="HBY82" s="791"/>
      <c r="HBZ82" s="791"/>
      <c r="HCA82" s="791"/>
      <c r="HCB82" s="791"/>
      <c r="HCC82" s="791"/>
      <c r="HCD82" s="740"/>
      <c r="HCE82" s="790"/>
      <c r="HCF82" s="791"/>
      <c r="HCG82" s="791"/>
      <c r="HCH82" s="791"/>
      <c r="HCI82" s="791"/>
      <c r="HCJ82" s="791"/>
      <c r="HCK82" s="740"/>
      <c r="HCL82" s="790"/>
      <c r="HCM82" s="791"/>
      <c r="HCN82" s="791"/>
      <c r="HCO82" s="791"/>
      <c r="HCP82" s="791"/>
      <c r="HCQ82" s="791"/>
      <c r="HCR82" s="740"/>
      <c r="HCS82" s="790"/>
      <c r="HCT82" s="791"/>
      <c r="HCU82" s="791"/>
      <c r="HCV82" s="791"/>
      <c r="HCW82" s="791"/>
      <c r="HCX82" s="791"/>
      <c r="HCY82" s="740"/>
      <c r="HCZ82" s="790"/>
      <c r="HDA82" s="791"/>
      <c r="HDB82" s="791"/>
      <c r="HDC82" s="791"/>
      <c r="HDD82" s="791"/>
      <c r="HDE82" s="791"/>
      <c r="HDF82" s="740"/>
      <c r="HDG82" s="790"/>
      <c r="HDH82" s="791"/>
      <c r="HDI82" s="791"/>
      <c r="HDJ82" s="791"/>
      <c r="HDK82" s="791"/>
      <c r="HDL82" s="791"/>
      <c r="HDM82" s="740"/>
      <c r="HDN82" s="790"/>
      <c r="HDO82" s="791"/>
      <c r="HDP82" s="791"/>
      <c r="HDQ82" s="791"/>
      <c r="HDR82" s="791"/>
      <c r="HDS82" s="791"/>
      <c r="HDT82" s="740"/>
      <c r="HDU82" s="790"/>
      <c r="HDV82" s="791"/>
      <c r="HDW82" s="791"/>
      <c r="HDX82" s="791"/>
      <c r="HDY82" s="791"/>
      <c r="HDZ82" s="791"/>
      <c r="HEA82" s="740"/>
      <c r="HEB82" s="790"/>
      <c r="HEC82" s="791"/>
      <c r="HED82" s="791"/>
      <c r="HEE82" s="791"/>
      <c r="HEF82" s="791"/>
      <c r="HEG82" s="791"/>
      <c r="HEH82" s="740"/>
      <c r="HEI82" s="790"/>
      <c r="HEJ82" s="791"/>
      <c r="HEK82" s="791"/>
      <c r="HEL82" s="791"/>
      <c r="HEM82" s="791"/>
      <c r="HEN82" s="791"/>
      <c r="HEO82" s="740"/>
      <c r="HEP82" s="790"/>
      <c r="HEQ82" s="791"/>
      <c r="HER82" s="791"/>
      <c r="HES82" s="791"/>
      <c r="HET82" s="791"/>
      <c r="HEU82" s="791"/>
      <c r="HEV82" s="740"/>
      <c r="HEW82" s="790"/>
      <c r="HEX82" s="791"/>
      <c r="HEY82" s="791"/>
      <c r="HEZ82" s="791"/>
      <c r="HFA82" s="791"/>
      <c r="HFB82" s="791"/>
      <c r="HFC82" s="740"/>
      <c r="HFD82" s="790"/>
      <c r="HFE82" s="791"/>
      <c r="HFF82" s="791"/>
      <c r="HFG82" s="791"/>
      <c r="HFH82" s="791"/>
      <c r="HFI82" s="791"/>
      <c r="HFJ82" s="740"/>
      <c r="HFK82" s="790"/>
      <c r="HFL82" s="791"/>
      <c r="HFM82" s="791"/>
      <c r="HFN82" s="791"/>
      <c r="HFO82" s="791"/>
      <c r="HFP82" s="791"/>
      <c r="HFQ82" s="740"/>
      <c r="HFR82" s="790"/>
      <c r="HFS82" s="791"/>
      <c r="HFT82" s="791"/>
      <c r="HFU82" s="791"/>
      <c r="HFV82" s="791"/>
      <c r="HFW82" s="791"/>
      <c r="HFX82" s="740"/>
      <c r="HFY82" s="790"/>
      <c r="HFZ82" s="791"/>
      <c r="HGA82" s="791"/>
      <c r="HGB82" s="791"/>
      <c r="HGC82" s="791"/>
      <c r="HGD82" s="791"/>
      <c r="HGE82" s="740"/>
      <c r="HGF82" s="790"/>
      <c r="HGG82" s="791"/>
      <c r="HGH82" s="791"/>
      <c r="HGI82" s="791"/>
      <c r="HGJ82" s="791"/>
      <c r="HGK82" s="791"/>
      <c r="HGL82" s="740"/>
      <c r="HGM82" s="790"/>
      <c r="HGN82" s="791"/>
      <c r="HGO82" s="791"/>
      <c r="HGP82" s="791"/>
      <c r="HGQ82" s="791"/>
      <c r="HGR82" s="791"/>
      <c r="HGS82" s="740"/>
      <c r="HGT82" s="790"/>
      <c r="HGU82" s="791"/>
      <c r="HGV82" s="791"/>
      <c r="HGW82" s="791"/>
      <c r="HGX82" s="791"/>
      <c r="HGY82" s="791"/>
      <c r="HGZ82" s="740"/>
      <c r="HHA82" s="790"/>
      <c r="HHB82" s="791"/>
      <c r="HHC82" s="791"/>
      <c r="HHD82" s="791"/>
      <c r="HHE82" s="791"/>
      <c r="HHF82" s="791"/>
      <c r="HHG82" s="740"/>
      <c r="HHH82" s="790"/>
      <c r="HHI82" s="791"/>
      <c r="HHJ82" s="791"/>
      <c r="HHK82" s="791"/>
      <c r="HHL82" s="791"/>
      <c r="HHM82" s="791"/>
      <c r="HHN82" s="740"/>
      <c r="HHO82" s="790"/>
      <c r="HHP82" s="791"/>
      <c r="HHQ82" s="791"/>
      <c r="HHR82" s="791"/>
      <c r="HHS82" s="791"/>
      <c r="HHT82" s="791"/>
      <c r="HHU82" s="740"/>
      <c r="HHV82" s="790"/>
      <c r="HHW82" s="791"/>
      <c r="HHX82" s="791"/>
      <c r="HHY82" s="791"/>
      <c r="HHZ82" s="791"/>
      <c r="HIA82" s="791"/>
      <c r="HIB82" s="740"/>
      <c r="HIC82" s="790"/>
      <c r="HID82" s="791"/>
      <c r="HIE82" s="791"/>
      <c r="HIF82" s="791"/>
      <c r="HIG82" s="791"/>
      <c r="HIH82" s="791"/>
      <c r="HII82" s="740"/>
      <c r="HIJ82" s="790"/>
      <c r="HIK82" s="791"/>
      <c r="HIL82" s="791"/>
      <c r="HIM82" s="791"/>
      <c r="HIN82" s="791"/>
      <c r="HIO82" s="791"/>
      <c r="HIP82" s="740"/>
      <c r="HIQ82" s="790"/>
      <c r="HIR82" s="791"/>
      <c r="HIS82" s="791"/>
      <c r="HIT82" s="791"/>
      <c r="HIU82" s="791"/>
      <c r="HIV82" s="791"/>
      <c r="HIW82" s="740"/>
      <c r="HIX82" s="790"/>
      <c r="HIY82" s="791"/>
      <c r="HIZ82" s="791"/>
      <c r="HJA82" s="791"/>
      <c r="HJB82" s="791"/>
      <c r="HJC82" s="791"/>
      <c r="HJD82" s="740"/>
      <c r="HJE82" s="790"/>
      <c r="HJF82" s="791"/>
      <c r="HJG82" s="791"/>
      <c r="HJH82" s="791"/>
      <c r="HJI82" s="791"/>
      <c r="HJJ82" s="791"/>
      <c r="HJK82" s="740"/>
      <c r="HJL82" s="790"/>
      <c r="HJM82" s="791"/>
      <c r="HJN82" s="791"/>
      <c r="HJO82" s="791"/>
      <c r="HJP82" s="791"/>
      <c r="HJQ82" s="791"/>
      <c r="HJR82" s="740"/>
      <c r="HJS82" s="790"/>
      <c r="HJT82" s="791"/>
      <c r="HJU82" s="791"/>
      <c r="HJV82" s="791"/>
      <c r="HJW82" s="791"/>
      <c r="HJX82" s="791"/>
      <c r="HJY82" s="740"/>
      <c r="HJZ82" s="790"/>
      <c r="HKA82" s="791"/>
      <c r="HKB82" s="791"/>
      <c r="HKC82" s="791"/>
      <c r="HKD82" s="791"/>
      <c r="HKE82" s="791"/>
      <c r="HKF82" s="740"/>
      <c r="HKG82" s="790"/>
      <c r="HKH82" s="791"/>
      <c r="HKI82" s="791"/>
      <c r="HKJ82" s="791"/>
      <c r="HKK82" s="791"/>
      <c r="HKL82" s="791"/>
      <c r="HKM82" s="740"/>
      <c r="HKN82" s="790"/>
      <c r="HKO82" s="791"/>
      <c r="HKP82" s="791"/>
      <c r="HKQ82" s="791"/>
      <c r="HKR82" s="791"/>
      <c r="HKS82" s="791"/>
      <c r="HKT82" s="740"/>
      <c r="HKU82" s="790"/>
      <c r="HKV82" s="791"/>
      <c r="HKW82" s="791"/>
      <c r="HKX82" s="791"/>
      <c r="HKY82" s="791"/>
      <c r="HKZ82" s="791"/>
      <c r="HLA82" s="740"/>
      <c r="HLB82" s="790"/>
      <c r="HLC82" s="791"/>
      <c r="HLD82" s="791"/>
      <c r="HLE82" s="791"/>
      <c r="HLF82" s="791"/>
      <c r="HLG82" s="791"/>
      <c r="HLH82" s="740"/>
      <c r="HLI82" s="790"/>
      <c r="HLJ82" s="791"/>
      <c r="HLK82" s="791"/>
      <c r="HLL82" s="791"/>
      <c r="HLM82" s="791"/>
      <c r="HLN82" s="791"/>
      <c r="HLO82" s="740"/>
      <c r="HLP82" s="790"/>
      <c r="HLQ82" s="791"/>
      <c r="HLR82" s="791"/>
      <c r="HLS82" s="791"/>
      <c r="HLT82" s="791"/>
      <c r="HLU82" s="791"/>
      <c r="HLV82" s="740"/>
      <c r="HLW82" s="790"/>
      <c r="HLX82" s="791"/>
      <c r="HLY82" s="791"/>
      <c r="HLZ82" s="791"/>
      <c r="HMA82" s="791"/>
      <c r="HMB82" s="791"/>
      <c r="HMC82" s="740"/>
      <c r="HMD82" s="790"/>
      <c r="HME82" s="791"/>
      <c r="HMF82" s="791"/>
      <c r="HMG82" s="791"/>
      <c r="HMH82" s="791"/>
      <c r="HMI82" s="791"/>
      <c r="HMJ82" s="740"/>
      <c r="HMK82" s="790"/>
      <c r="HML82" s="791"/>
      <c r="HMM82" s="791"/>
      <c r="HMN82" s="791"/>
      <c r="HMO82" s="791"/>
      <c r="HMP82" s="791"/>
      <c r="HMQ82" s="740"/>
      <c r="HMR82" s="790"/>
      <c r="HMS82" s="791"/>
      <c r="HMT82" s="791"/>
      <c r="HMU82" s="791"/>
      <c r="HMV82" s="791"/>
      <c r="HMW82" s="791"/>
      <c r="HMX82" s="740"/>
      <c r="HMY82" s="790"/>
      <c r="HMZ82" s="791"/>
      <c r="HNA82" s="791"/>
      <c r="HNB82" s="791"/>
      <c r="HNC82" s="791"/>
      <c r="HND82" s="791"/>
      <c r="HNE82" s="740"/>
      <c r="HNF82" s="790"/>
      <c r="HNG82" s="791"/>
      <c r="HNH82" s="791"/>
      <c r="HNI82" s="791"/>
      <c r="HNJ82" s="791"/>
      <c r="HNK82" s="791"/>
      <c r="HNL82" s="740"/>
      <c r="HNM82" s="790"/>
      <c r="HNN82" s="791"/>
      <c r="HNO82" s="791"/>
      <c r="HNP82" s="791"/>
      <c r="HNQ82" s="791"/>
      <c r="HNR82" s="791"/>
      <c r="HNS82" s="740"/>
      <c r="HNT82" s="790"/>
      <c r="HNU82" s="791"/>
      <c r="HNV82" s="791"/>
      <c r="HNW82" s="791"/>
      <c r="HNX82" s="791"/>
      <c r="HNY82" s="791"/>
      <c r="HNZ82" s="740"/>
      <c r="HOA82" s="790"/>
      <c r="HOB82" s="791"/>
      <c r="HOC82" s="791"/>
      <c r="HOD82" s="791"/>
      <c r="HOE82" s="791"/>
      <c r="HOF82" s="791"/>
      <c r="HOG82" s="740"/>
      <c r="HOH82" s="790"/>
      <c r="HOI82" s="791"/>
      <c r="HOJ82" s="791"/>
      <c r="HOK82" s="791"/>
      <c r="HOL82" s="791"/>
      <c r="HOM82" s="791"/>
      <c r="HON82" s="740"/>
      <c r="HOO82" s="790"/>
      <c r="HOP82" s="791"/>
      <c r="HOQ82" s="791"/>
      <c r="HOR82" s="791"/>
      <c r="HOS82" s="791"/>
      <c r="HOT82" s="791"/>
      <c r="HOU82" s="740"/>
      <c r="HOV82" s="790"/>
      <c r="HOW82" s="791"/>
      <c r="HOX82" s="791"/>
      <c r="HOY82" s="791"/>
      <c r="HOZ82" s="791"/>
      <c r="HPA82" s="791"/>
      <c r="HPB82" s="740"/>
      <c r="HPC82" s="790"/>
      <c r="HPD82" s="791"/>
      <c r="HPE82" s="791"/>
      <c r="HPF82" s="791"/>
      <c r="HPG82" s="791"/>
      <c r="HPH82" s="791"/>
      <c r="HPI82" s="740"/>
      <c r="HPJ82" s="790"/>
      <c r="HPK82" s="791"/>
      <c r="HPL82" s="791"/>
      <c r="HPM82" s="791"/>
      <c r="HPN82" s="791"/>
      <c r="HPO82" s="791"/>
      <c r="HPP82" s="740"/>
      <c r="HPQ82" s="790"/>
      <c r="HPR82" s="791"/>
      <c r="HPS82" s="791"/>
      <c r="HPT82" s="791"/>
      <c r="HPU82" s="791"/>
      <c r="HPV82" s="791"/>
      <c r="HPW82" s="740"/>
      <c r="HPX82" s="790"/>
      <c r="HPY82" s="791"/>
      <c r="HPZ82" s="791"/>
      <c r="HQA82" s="791"/>
      <c r="HQB82" s="791"/>
      <c r="HQC82" s="791"/>
      <c r="HQD82" s="740"/>
      <c r="HQE82" s="790"/>
      <c r="HQF82" s="791"/>
      <c r="HQG82" s="791"/>
      <c r="HQH82" s="791"/>
      <c r="HQI82" s="791"/>
      <c r="HQJ82" s="791"/>
      <c r="HQK82" s="740"/>
      <c r="HQL82" s="790"/>
      <c r="HQM82" s="791"/>
      <c r="HQN82" s="791"/>
      <c r="HQO82" s="791"/>
      <c r="HQP82" s="791"/>
      <c r="HQQ82" s="791"/>
      <c r="HQR82" s="740"/>
      <c r="HQS82" s="790"/>
      <c r="HQT82" s="791"/>
      <c r="HQU82" s="791"/>
      <c r="HQV82" s="791"/>
      <c r="HQW82" s="791"/>
      <c r="HQX82" s="791"/>
      <c r="HQY82" s="740"/>
      <c r="HQZ82" s="790"/>
      <c r="HRA82" s="791"/>
      <c r="HRB82" s="791"/>
      <c r="HRC82" s="791"/>
      <c r="HRD82" s="791"/>
      <c r="HRE82" s="791"/>
      <c r="HRF82" s="740"/>
      <c r="HRG82" s="790"/>
      <c r="HRH82" s="791"/>
      <c r="HRI82" s="791"/>
      <c r="HRJ82" s="791"/>
      <c r="HRK82" s="791"/>
      <c r="HRL82" s="791"/>
      <c r="HRM82" s="740"/>
      <c r="HRN82" s="790"/>
      <c r="HRO82" s="791"/>
      <c r="HRP82" s="791"/>
      <c r="HRQ82" s="791"/>
      <c r="HRR82" s="791"/>
      <c r="HRS82" s="791"/>
      <c r="HRT82" s="740"/>
      <c r="HRU82" s="790"/>
      <c r="HRV82" s="791"/>
      <c r="HRW82" s="791"/>
      <c r="HRX82" s="791"/>
      <c r="HRY82" s="791"/>
      <c r="HRZ82" s="791"/>
      <c r="HSA82" s="740"/>
      <c r="HSB82" s="790"/>
      <c r="HSC82" s="791"/>
      <c r="HSD82" s="791"/>
      <c r="HSE82" s="791"/>
      <c r="HSF82" s="791"/>
      <c r="HSG82" s="791"/>
      <c r="HSH82" s="740"/>
      <c r="HSI82" s="790"/>
      <c r="HSJ82" s="791"/>
      <c r="HSK82" s="791"/>
      <c r="HSL82" s="791"/>
      <c r="HSM82" s="791"/>
      <c r="HSN82" s="791"/>
      <c r="HSO82" s="740"/>
      <c r="HSP82" s="790"/>
      <c r="HSQ82" s="791"/>
      <c r="HSR82" s="791"/>
      <c r="HSS82" s="791"/>
      <c r="HST82" s="791"/>
      <c r="HSU82" s="791"/>
      <c r="HSV82" s="740"/>
      <c r="HSW82" s="790"/>
      <c r="HSX82" s="791"/>
      <c r="HSY82" s="791"/>
      <c r="HSZ82" s="791"/>
      <c r="HTA82" s="791"/>
      <c r="HTB82" s="791"/>
      <c r="HTC82" s="740"/>
      <c r="HTD82" s="790"/>
      <c r="HTE82" s="791"/>
      <c r="HTF82" s="791"/>
      <c r="HTG82" s="791"/>
      <c r="HTH82" s="791"/>
      <c r="HTI82" s="791"/>
      <c r="HTJ82" s="740"/>
      <c r="HTK82" s="790"/>
      <c r="HTL82" s="791"/>
      <c r="HTM82" s="791"/>
      <c r="HTN82" s="791"/>
      <c r="HTO82" s="791"/>
      <c r="HTP82" s="791"/>
      <c r="HTQ82" s="740"/>
      <c r="HTR82" s="790"/>
      <c r="HTS82" s="791"/>
      <c r="HTT82" s="791"/>
      <c r="HTU82" s="791"/>
      <c r="HTV82" s="791"/>
      <c r="HTW82" s="791"/>
      <c r="HTX82" s="740"/>
      <c r="HTY82" s="790"/>
      <c r="HTZ82" s="791"/>
      <c r="HUA82" s="791"/>
      <c r="HUB82" s="791"/>
      <c r="HUC82" s="791"/>
      <c r="HUD82" s="791"/>
      <c r="HUE82" s="740"/>
      <c r="HUF82" s="790"/>
      <c r="HUG82" s="791"/>
      <c r="HUH82" s="791"/>
      <c r="HUI82" s="791"/>
      <c r="HUJ82" s="791"/>
      <c r="HUK82" s="791"/>
      <c r="HUL82" s="740"/>
      <c r="HUM82" s="790"/>
      <c r="HUN82" s="791"/>
      <c r="HUO82" s="791"/>
      <c r="HUP82" s="791"/>
      <c r="HUQ82" s="791"/>
      <c r="HUR82" s="791"/>
      <c r="HUS82" s="740"/>
      <c r="HUT82" s="790"/>
      <c r="HUU82" s="791"/>
      <c r="HUV82" s="791"/>
      <c r="HUW82" s="791"/>
      <c r="HUX82" s="791"/>
      <c r="HUY82" s="791"/>
      <c r="HUZ82" s="740"/>
      <c r="HVA82" s="790"/>
      <c r="HVB82" s="791"/>
      <c r="HVC82" s="791"/>
      <c r="HVD82" s="791"/>
      <c r="HVE82" s="791"/>
      <c r="HVF82" s="791"/>
      <c r="HVG82" s="740"/>
      <c r="HVH82" s="790"/>
      <c r="HVI82" s="791"/>
      <c r="HVJ82" s="791"/>
      <c r="HVK82" s="791"/>
      <c r="HVL82" s="791"/>
      <c r="HVM82" s="791"/>
      <c r="HVN82" s="740"/>
      <c r="HVO82" s="790"/>
      <c r="HVP82" s="791"/>
      <c r="HVQ82" s="791"/>
      <c r="HVR82" s="791"/>
      <c r="HVS82" s="791"/>
      <c r="HVT82" s="791"/>
      <c r="HVU82" s="740"/>
      <c r="HVV82" s="790"/>
      <c r="HVW82" s="791"/>
      <c r="HVX82" s="791"/>
      <c r="HVY82" s="791"/>
      <c r="HVZ82" s="791"/>
      <c r="HWA82" s="791"/>
      <c r="HWB82" s="740"/>
      <c r="HWC82" s="790"/>
      <c r="HWD82" s="791"/>
      <c r="HWE82" s="791"/>
      <c r="HWF82" s="791"/>
      <c r="HWG82" s="791"/>
      <c r="HWH82" s="791"/>
      <c r="HWI82" s="740"/>
      <c r="HWJ82" s="790"/>
      <c r="HWK82" s="791"/>
      <c r="HWL82" s="791"/>
      <c r="HWM82" s="791"/>
      <c r="HWN82" s="791"/>
      <c r="HWO82" s="791"/>
      <c r="HWP82" s="740"/>
      <c r="HWQ82" s="790"/>
      <c r="HWR82" s="791"/>
      <c r="HWS82" s="791"/>
      <c r="HWT82" s="791"/>
      <c r="HWU82" s="791"/>
      <c r="HWV82" s="791"/>
      <c r="HWW82" s="740"/>
      <c r="HWX82" s="790"/>
      <c r="HWY82" s="791"/>
      <c r="HWZ82" s="791"/>
      <c r="HXA82" s="791"/>
      <c r="HXB82" s="791"/>
      <c r="HXC82" s="791"/>
      <c r="HXD82" s="740"/>
      <c r="HXE82" s="790"/>
      <c r="HXF82" s="791"/>
      <c r="HXG82" s="791"/>
      <c r="HXH82" s="791"/>
      <c r="HXI82" s="791"/>
      <c r="HXJ82" s="791"/>
      <c r="HXK82" s="740"/>
      <c r="HXL82" s="790"/>
      <c r="HXM82" s="791"/>
      <c r="HXN82" s="791"/>
      <c r="HXO82" s="791"/>
      <c r="HXP82" s="791"/>
      <c r="HXQ82" s="791"/>
      <c r="HXR82" s="740"/>
      <c r="HXS82" s="790"/>
      <c r="HXT82" s="791"/>
      <c r="HXU82" s="791"/>
      <c r="HXV82" s="791"/>
      <c r="HXW82" s="791"/>
      <c r="HXX82" s="791"/>
      <c r="HXY82" s="740"/>
      <c r="HXZ82" s="790"/>
      <c r="HYA82" s="791"/>
      <c r="HYB82" s="791"/>
      <c r="HYC82" s="791"/>
      <c r="HYD82" s="791"/>
      <c r="HYE82" s="791"/>
      <c r="HYF82" s="740"/>
      <c r="HYG82" s="790"/>
      <c r="HYH82" s="791"/>
      <c r="HYI82" s="791"/>
      <c r="HYJ82" s="791"/>
      <c r="HYK82" s="791"/>
      <c r="HYL82" s="791"/>
      <c r="HYM82" s="740"/>
      <c r="HYN82" s="790"/>
      <c r="HYO82" s="791"/>
      <c r="HYP82" s="791"/>
      <c r="HYQ82" s="791"/>
      <c r="HYR82" s="791"/>
      <c r="HYS82" s="791"/>
      <c r="HYT82" s="740"/>
      <c r="HYU82" s="790"/>
      <c r="HYV82" s="791"/>
      <c r="HYW82" s="791"/>
      <c r="HYX82" s="791"/>
      <c r="HYY82" s="791"/>
      <c r="HYZ82" s="791"/>
      <c r="HZA82" s="740"/>
      <c r="HZB82" s="790"/>
      <c r="HZC82" s="791"/>
      <c r="HZD82" s="791"/>
      <c r="HZE82" s="791"/>
      <c r="HZF82" s="791"/>
      <c r="HZG82" s="791"/>
      <c r="HZH82" s="740"/>
      <c r="HZI82" s="790"/>
      <c r="HZJ82" s="791"/>
      <c r="HZK82" s="791"/>
      <c r="HZL82" s="791"/>
      <c r="HZM82" s="791"/>
      <c r="HZN82" s="791"/>
      <c r="HZO82" s="740"/>
      <c r="HZP82" s="790"/>
      <c r="HZQ82" s="791"/>
      <c r="HZR82" s="791"/>
      <c r="HZS82" s="791"/>
      <c r="HZT82" s="791"/>
      <c r="HZU82" s="791"/>
      <c r="HZV82" s="740"/>
      <c r="HZW82" s="790"/>
      <c r="HZX82" s="791"/>
      <c r="HZY82" s="791"/>
      <c r="HZZ82" s="791"/>
      <c r="IAA82" s="791"/>
      <c r="IAB82" s="791"/>
      <c r="IAC82" s="740"/>
      <c r="IAD82" s="790"/>
      <c r="IAE82" s="791"/>
      <c r="IAF82" s="791"/>
      <c r="IAG82" s="791"/>
      <c r="IAH82" s="791"/>
      <c r="IAI82" s="791"/>
      <c r="IAJ82" s="740"/>
      <c r="IAK82" s="790"/>
      <c r="IAL82" s="791"/>
      <c r="IAM82" s="791"/>
      <c r="IAN82" s="791"/>
      <c r="IAO82" s="791"/>
      <c r="IAP82" s="791"/>
      <c r="IAQ82" s="740"/>
      <c r="IAR82" s="790"/>
      <c r="IAS82" s="791"/>
      <c r="IAT82" s="791"/>
      <c r="IAU82" s="791"/>
      <c r="IAV82" s="791"/>
      <c r="IAW82" s="791"/>
      <c r="IAX82" s="740"/>
      <c r="IAY82" s="790"/>
      <c r="IAZ82" s="791"/>
      <c r="IBA82" s="791"/>
      <c r="IBB82" s="791"/>
      <c r="IBC82" s="791"/>
      <c r="IBD82" s="791"/>
      <c r="IBE82" s="740"/>
      <c r="IBF82" s="790"/>
      <c r="IBG82" s="791"/>
      <c r="IBH82" s="791"/>
      <c r="IBI82" s="791"/>
      <c r="IBJ82" s="791"/>
      <c r="IBK82" s="791"/>
      <c r="IBL82" s="740"/>
      <c r="IBM82" s="790"/>
      <c r="IBN82" s="791"/>
      <c r="IBO82" s="791"/>
      <c r="IBP82" s="791"/>
      <c r="IBQ82" s="791"/>
      <c r="IBR82" s="791"/>
      <c r="IBS82" s="740"/>
      <c r="IBT82" s="790"/>
      <c r="IBU82" s="791"/>
      <c r="IBV82" s="791"/>
      <c r="IBW82" s="791"/>
      <c r="IBX82" s="791"/>
      <c r="IBY82" s="791"/>
      <c r="IBZ82" s="740"/>
      <c r="ICA82" s="790"/>
      <c r="ICB82" s="791"/>
      <c r="ICC82" s="791"/>
      <c r="ICD82" s="791"/>
      <c r="ICE82" s="791"/>
      <c r="ICF82" s="791"/>
      <c r="ICG82" s="740"/>
      <c r="ICH82" s="790"/>
      <c r="ICI82" s="791"/>
      <c r="ICJ82" s="791"/>
      <c r="ICK82" s="791"/>
      <c r="ICL82" s="791"/>
      <c r="ICM82" s="791"/>
      <c r="ICN82" s="740"/>
      <c r="ICO82" s="790"/>
      <c r="ICP82" s="791"/>
      <c r="ICQ82" s="791"/>
      <c r="ICR82" s="791"/>
      <c r="ICS82" s="791"/>
      <c r="ICT82" s="791"/>
      <c r="ICU82" s="740"/>
      <c r="ICV82" s="790"/>
      <c r="ICW82" s="791"/>
      <c r="ICX82" s="791"/>
      <c r="ICY82" s="791"/>
      <c r="ICZ82" s="791"/>
      <c r="IDA82" s="791"/>
      <c r="IDB82" s="740"/>
      <c r="IDC82" s="790"/>
      <c r="IDD82" s="791"/>
      <c r="IDE82" s="791"/>
      <c r="IDF82" s="791"/>
      <c r="IDG82" s="791"/>
      <c r="IDH82" s="791"/>
      <c r="IDI82" s="740"/>
      <c r="IDJ82" s="790"/>
      <c r="IDK82" s="791"/>
      <c r="IDL82" s="791"/>
      <c r="IDM82" s="791"/>
      <c r="IDN82" s="791"/>
      <c r="IDO82" s="791"/>
      <c r="IDP82" s="740"/>
      <c r="IDQ82" s="790"/>
      <c r="IDR82" s="791"/>
      <c r="IDS82" s="791"/>
      <c r="IDT82" s="791"/>
      <c r="IDU82" s="791"/>
      <c r="IDV82" s="791"/>
      <c r="IDW82" s="740"/>
      <c r="IDX82" s="790"/>
      <c r="IDY82" s="791"/>
      <c r="IDZ82" s="791"/>
      <c r="IEA82" s="791"/>
      <c r="IEB82" s="791"/>
      <c r="IEC82" s="791"/>
      <c r="IED82" s="740"/>
      <c r="IEE82" s="790"/>
      <c r="IEF82" s="791"/>
      <c r="IEG82" s="791"/>
      <c r="IEH82" s="791"/>
      <c r="IEI82" s="791"/>
      <c r="IEJ82" s="791"/>
      <c r="IEK82" s="740"/>
      <c r="IEL82" s="790"/>
      <c r="IEM82" s="791"/>
      <c r="IEN82" s="791"/>
      <c r="IEO82" s="791"/>
      <c r="IEP82" s="791"/>
      <c r="IEQ82" s="791"/>
      <c r="IER82" s="740"/>
      <c r="IES82" s="790"/>
      <c r="IET82" s="791"/>
      <c r="IEU82" s="791"/>
      <c r="IEV82" s="791"/>
      <c r="IEW82" s="791"/>
      <c r="IEX82" s="791"/>
      <c r="IEY82" s="740"/>
      <c r="IEZ82" s="790"/>
      <c r="IFA82" s="791"/>
      <c r="IFB82" s="791"/>
      <c r="IFC82" s="791"/>
      <c r="IFD82" s="791"/>
      <c r="IFE82" s="791"/>
      <c r="IFF82" s="740"/>
      <c r="IFG82" s="790"/>
      <c r="IFH82" s="791"/>
      <c r="IFI82" s="791"/>
      <c r="IFJ82" s="791"/>
      <c r="IFK82" s="791"/>
      <c r="IFL82" s="791"/>
      <c r="IFM82" s="740"/>
      <c r="IFN82" s="790"/>
      <c r="IFO82" s="791"/>
      <c r="IFP82" s="791"/>
      <c r="IFQ82" s="791"/>
      <c r="IFR82" s="791"/>
      <c r="IFS82" s="791"/>
      <c r="IFT82" s="740"/>
      <c r="IFU82" s="790"/>
      <c r="IFV82" s="791"/>
      <c r="IFW82" s="791"/>
      <c r="IFX82" s="791"/>
      <c r="IFY82" s="791"/>
      <c r="IFZ82" s="791"/>
      <c r="IGA82" s="740"/>
      <c r="IGB82" s="790"/>
      <c r="IGC82" s="791"/>
      <c r="IGD82" s="791"/>
      <c r="IGE82" s="791"/>
      <c r="IGF82" s="791"/>
      <c r="IGG82" s="791"/>
      <c r="IGH82" s="740"/>
      <c r="IGI82" s="790"/>
      <c r="IGJ82" s="791"/>
      <c r="IGK82" s="791"/>
      <c r="IGL82" s="791"/>
      <c r="IGM82" s="791"/>
      <c r="IGN82" s="791"/>
      <c r="IGO82" s="740"/>
      <c r="IGP82" s="790"/>
      <c r="IGQ82" s="791"/>
      <c r="IGR82" s="791"/>
      <c r="IGS82" s="791"/>
      <c r="IGT82" s="791"/>
      <c r="IGU82" s="791"/>
      <c r="IGV82" s="740"/>
      <c r="IGW82" s="790"/>
      <c r="IGX82" s="791"/>
      <c r="IGY82" s="791"/>
      <c r="IGZ82" s="791"/>
      <c r="IHA82" s="791"/>
      <c r="IHB82" s="791"/>
      <c r="IHC82" s="740"/>
      <c r="IHD82" s="790"/>
      <c r="IHE82" s="791"/>
      <c r="IHF82" s="791"/>
      <c r="IHG82" s="791"/>
      <c r="IHH82" s="791"/>
      <c r="IHI82" s="791"/>
      <c r="IHJ82" s="740"/>
      <c r="IHK82" s="790"/>
      <c r="IHL82" s="791"/>
      <c r="IHM82" s="791"/>
      <c r="IHN82" s="791"/>
      <c r="IHO82" s="791"/>
      <c r="IHP82" s="791"/>
      <c r="IHQ82" s="740"/>
      <c r="IHR82" s="790"/>
      <c r="IHS82" s="791"/>
      <c r="IHT82" s="791"/>
      <c r="IHU82" s="791"/>
      <c r="IHV82" s="791"/>
      <c r="IHW82" s="791"/>
      <c r="IHX82" s="740"/>
      <c r="IHY82" s="790"/>
      <c r="IHZ82" s="791"/>
      <c r="IIA82" s="791"/>
      <c r="IIB82" s="791"/>
      <c r="IIC82" s="791"/>
      <c r="IID82" s="791"/>
      <c r="IIE82" s="740"/>
      <c r="IIF82" s="790"/>
      <c r="IIG82" s="791"/>
      <c r="IIH82" s="791"/>
      <c r="III82" s="791"/>
      <c r="IIJ82" s="791"/>
      <c r="IIK82" s="791"/>
      <c r="IIL82" s="740"/>
      <c r="IIM82" s="790"/>
      <c r="IIN82" s="791"/>
      <c r="IIO82" s="791"/>
      <c r="IIP82" s="791"/>
      <c r="IIQ82" s="791"/>
      <c r="IIR82" s="791"/>
      <c r="IIS82" s="740"/>
      <c r="IIT82" s="790"/>
      <c r="IIU82" s="791"/>
      <c r="IIV82" s="791"/>
      <c r="IIW82" s="791"/>
      <c r="IIX82" s="791"/>
      <c r="IIY82" s="791"/>
      <c r="IIZ82" s="740"/>
      <c r="IJA82" s="790"/>
      <c r="IJB82" s="791"/>
      <c r="IJC82" s="791"/>
      <c r="IJD82" s="791"/>
      <c r="IJE82" s="791"/>
      <c r="IJF82" s="791"/>
      <c r="IJG82" s="740"/>
      <c r="IJH82" s="790"/>
      <c r="IJI82" s="791"/>
      <c r="IJJ82" s="791"/>
      <c r="IJK82" s="791"/>
      <c r="IJL82" s="791"/>
      <c r="IJM82" s="791"/>
      <c r="IJN82" s="740"/>
      <c r="IJO82" s="790"/>
      <c r="IJP82" s="791"/>
      <c r="IJQ82" s="791"/>
      <c r="IJR82" s="791"/>
      <c r="IJS82" s="791"/>
      <c r="IJT82" s="791"/>
      <c r="IJU82" s="740"/>
      <c r="IJV82" s="790"/>
      <c r="IJW82" s="791"/>
      <c r="IJX82" s="791"/>
      <c r="IJY82" s="791"/>
      <c r="IJZ82" s="791"/>
      <c r="IKA82" s="791"/>
      <c r="IKB82" s="740"/>
      <c r="IKC82" s="790"/>
      <c r="IKD82" s="791"/>
      <c r="IKE82" s="791"/>
      <c r="IKF82" s="791"/>
      <c r="IKG82" s="791"/>
      <c r="IKH82" s="791"/>
      <c r="IKI82" s="740"/>
      <c r="IKJ82" s="790"/>
      <c r="IKK82" s="791"/>
      <c r="IKL82" s="791"/>
      <c r="IKM82" s="791"/>
      <c r="IKN82" s="791"/>
      <c r="IKO82" s="791"/>
      <c r="IKP82" s="740"/>
      <c r="IKQ82" s="790"/>
      <c r="IKR82" s="791"/>
      <c r="IKS82" s="791"/>
      <c r="IKT82" s="791"/>
      <c r="IKU82" s="791"/>
      <c r="IKV82" s="791"/>
      <c r="IKW82" s="740"/>
      <c r="IKX82" s="790"/>
      <c r="IKY82" s="791"/>
      <c r="IKZ82" s="791"/>
      <c r="ILA82" s="791"/>
      <c r="ILB82" s="791"/>
      <c r="ILC82" s="791"/>
      <c r="ILD82" s="740"/>
      <c r="ILE82" s="790"/>
      <c r="ILF82" s="791"/>
      <c r="ILG82" s="791"/>
      <c r="ILH82" s="791"/>
      <c r="ILI82" s="791"/>
      <c r="ILJ82" s="791"/>
      <c r="ILK82" s="740"/>
      <c r="ILL82" s="790"/>
      <c r="ILM82" s="791"/>
      <c r="ILN82" s="791"/>
      <c r="ILO82" s="791"/>
      <c r="ILP82" s="791"/>
      <c r="ILQ82" s="791"/>
      <c r="ILR82" s="740"/>
      <c r="ILS82" s="790"/>
      <c r="ILT82" s="791"/>
      <c r="ILU82" s="791"/>
      <c r="ILV82" s="791"/>
      <c r="ILW82" s="791"/>
      <c r="ILX82" s="791"/>
      <c r="ILY82" s="740"/>
      <c r="ILZ82" s="790"/>
      <c r="IMA82" s="791"/>
      <c r="IMB82" s="791"/>
      <c r="IMC82" s="791"/>
      <c r="IMD82" s="791"/>
      <c r="IME82" s="791"/>
      <c r="IMF82" s="740"/>
      <c r="IMG82" s="790"/>
      <c r="IMH82" s="791"/>
      <c r="IMI82" s="791"/>
      <c r="IMJ82" s="791"/>
      <c r="IMK82" s="791"/>
      <c r="IML82" s="791"/>
      <c r="IMM82" s="740"/>
      <c r="IMN82" s="790"/>
      <c r="IMO82" s="791"/>
      <c r="IMP82" s="791"/>
      <c r="IMQ82" s="791"/>
      <c r="IMR82" s="791"/>
      <c r="IMS82" s="791"/>
      <c r="IMT82" s="740"/>
      <c r="IMU82" s="790"/>
      <c r="IMV82" s="791"/>
      <c r="IMW82" s="791"/>
      <c r="IMX82" s="791"/>
      <c r="IMY82" s="791"/>
      <c r="IMZ82" s="791"/>
      <c r="INA82" s="740"/>
      <c r="INB82" s="790"/>
      <c r="INC82" s="791"/>
      <c r="IND82" s="791"/>
      <c r="INE82" s="791"/>
      <c r="INF82" s="791"/>
      <c r="ING82" s="791"/>
      <c r="INH82" s="740"/>
      <c r="INI82" s="790"/>
      <c r="INJ82" s="791"/>
      <c r="INK82" s="791"/>
      <c r="INL82" s="791"/>
      <c r="INM82" s="791"/>
      <c r="INN82" s="791"/>
      <c r="INO82" s="740"/>
      <c r="INP82" s="790"/>
      <c r="INQ82" s="791"/>
      <c r="INR82" s="791"/>
      <c r="INS82" s="791"/>
      <c r="INT82" s="791"/>
      <c r="INU82" s="791"/>
      <c r="INV82" s="740"/>
      <c r="INW82" s="790"/>
      <c r="INX82" s="791"/>
      <c r="INY82" s="791"/>
      <c r="INZ82" s="791"/>
      <c r="IOA82" s="791"/>
      <c r="IOB82" s="791"/>
      <c r="IOC82" s="740"/>
      <c r="IOD82" s="790"/>
      <c r="IOE82" s="791"/>
      <c r="IOF82" s="791"/>
      <c r="IOG82" s="791"/>
      <c r="IOH82" s="791"/>
      <c r="IOI82" s="791"/>
      <c r="IOJ82" s="740"/>
      <c r="IOK82" s="790"/>
      <c r="IOL82" s="791"/>
      <c r="IOM82" s="791"/>
      <c r="ION82" s="791"/>
      <c r="IOO82" s="791"/>
      <c r="IOP82" s="791"/>
      <c r="IOQ82" s="740"/>
      <c r="IOR82" s="790"/>
      <c r="IOS82" s="791"/>
      <c r="IOT82" s="791"/>
      <c r="IOU82" s="791"/>
      <c r="IOV82" s="791"/>
      <c r="IOW82" s="791"/>
      <c r="IOX82" s="740"/>
      <c r="IOY82" s="790"/>
      <c r="IOZ82" s="791"/>
      <c r="IPA82" s="791"/>
      <c r="IPB82" s="791"/>
      <c r="IPC82" s="791"/>
      <c r="IPD82" s="791"/>
      <c r="IPE82" s="740"/>
      <c r="IPF82" s="790"/>
      <c r="IPG82" s="791"/>
      <c r="IPH82" s="791"/>
      <c r="IPI82" s="791"/>
      <c r="IPJ82" s="791"/>
      <c r="IPK82" s="791"/>
      <c r="IPL82" s="740"/>
      <c r="IPM82" s="790"/>
      <c r="IPN82" s="791"/>
      <c r="IPO82" s="791"/>
      <c r="IPP82" s="791"/>
      <c r="IPQ82" s="791"/>
      <c r="IPR82" s="791"/>
      <c r="IPS82" s="740"/>
      <c r="IPT82" s="790"/>
      <c r="IPU82" s="791"/>
      <c r="IPV82" s="791"/>
      <c r="IPW82" s="791"/>
      <c r="IPX82" s="791"/>
      <c r="IPY82" s="791"/>
      <c r="IPZ82" s="740"/>
      <c r="IQA82" s="790"/>
      <c r="IQB82" s="791"/>
      <c r="IQC82" s="791"/>
      <c r="IQD82" s="791"/>
      <c r="IQE82" s="791"/>
      <c r="IQF82" s="791"/>
      <c r="IQG82" s="740"/>
      <c r="IQH82" s="790"/>
      <c r="IQI82" s="791"/>
      <c r="IQJ82" s="791"/>
      <c r="IQK82" s="791"/>
      <c r="IQL82" s="791"/>
      <c r="IQM82" s="791"/>
      <c r="IQN82" s="740"/>
      <c r="IQO82" s="790"/>
      <c r="IQP82" s="791"/>
      <c r="IQQ82" s="791"/>
      <c r="IQR82" s="791"/>
      <c r="IQS82" s="791"/>
      <c r="IQT82" s="791"/>
      <c r="IQU82" s="740"/>
      <c r="IQV82" s="790"/>
      <c r="IQW82" s="791"/>
      <c r="IQX82" s="791"/>
      <c r="IQY82" s="791"/>
      <c r="IQZ82" s="791"/>
      <c r="IRA82" s="791"/>
      <c r="IRB82" s="740"/>
      <c r="IRC82" s="790"/>
      <c r="IRD82" s="791"/>
      <c r="IRE82" s="791"/>
      <c r="IRF82" s="791"/>
      <c r="IRG82" s="791"/>
      <c r="IRH82" s="791"/>
      <c r="IRI82" s="740"/>
      <c r="IRJ82" s="790"/>
      <c r="IRK82" s="791"/>
      <c r="IRL82" s="791"/>
      <c r="IRM82" s="791"/>
      <c r="IRN82" s="791"/>
      <c r="IRO82" s="791"/>
      <c r="IRP82" s="740"/>
      <c r="IRQ82" s="790"/>
      <c r="IRR82" s="791"/>
      <c r="IRS82" s="791"/>
      <c r="IRT82" s="791"/>
      <c r="IRU82" s="791"/>
      <c r="IRV82" s="791"/>
      <c r="IRW82" s="740"/>
      <c r="IRX82" s="790"/>
      <c r="IRY82" s="791"/>
      <c r="IRZ82" s="791"/>
      <c r="ISA82" s="791"/>
      <c r="ISB82" s="791"/>
      <c r="ISC82" s="791"/>
      <c r="ISD82" s="740"/>
      <c r="ISE82" s="790"/>
      <c r="ISF82" s="791"/>
      <c r="ISG82" s="791"/>
      <c r="ISH82" s="791"/>
      <c r="ISI82" s="791"/>
      <c r="ISJ82" s="791"/>
      <c r="ISK82" s="740"/>
      <c r="ISL82" s="790"/>
      <c r="ISM82" s="791"/>
      <c r="ISN82" s="791"/>
      <c r="ISO82" s="791"/>
      <c r="ISP82" s="791"/>
      <c r="ISQ82" s="791"/>
      <c r="ISR82" s="740"/>
      <c r="ISS82" s="790"/>
      <c r="IST82" s="791"/>
      <c r="ISU82" s="791"/>
      <c r="ISV82" s="791"/>
      <c r="ISW82" s="791"/>
      <c r="ISX82" s="791"/>
      <c r="ISY82" s="740"/>
      <c r="ISZ82" s="790"/>
      <c r="ITA82" s="791"/>
      <c r="ITB82" s="791"/>
      <c r="ITC82" s="791"/>
      <c r="ITD82" s="791"/>
      <c r="ITE82" s="791"/>
      <c r="ITF82" s="740"/>
      <c r="ITG82" s="790"/>
      <c r="ITH82" s="791"/>
      <c r="ITI82" s="791"/>
      <c r="ITJ82" s="791"/>
      <c r="ITK82" s="791"/>
      <c r="ITL82" s="791"/>
      <c r="ITM82" s="740"/>
      <c r="ITN82" s="790"/>
      <c r="ITO82" s="791"/>
      <c r="ITP82" s="791"/>
      <c r="ITQ82" s="791"/>
      <c r="ITR82" s="791"/>
      <c r="ITS82" s="791"/>
      <c r="ITT82" s="740"/>
      <c r="ITU82" s="790"/>
      <c r="ITV82" s="791"/>
      <c r="ITW82" s="791"/>
      <c r="ITX82" s="791"/>
      <c r="ITY82" s="791"/>
      <c r="ITZ82" s="791"/>
      <c r="IUA82" s="740"/>
      <c r="IUB82" s="790"/>
      <c r="IUC82" s="791"/>
      <c r="IUD82" s="791"/>
      <c r="IUE82" s="791"/>
      <c r="IUF82" s="791"/>
      <c r="IUG82" s="791"/>
      <c r="IUH82" s="740"/>
      <c r="IUI82" s="790"/>
      <c r="IUJ82" s="791"/>
      <c r="IUK82" s="791"/>
      <c r="IUL82" s="791"/>
      <c r="IUM82" s="791"/>
      <c r="IUN82" s="791"/>
      <c r="IUO82" s="740"/>
      <c r="IUP82" s="790"/>
      <c r="IUQ82" s="791"/>
      <c r="IUR82" s="791"/>
      <c r="IUS82" s="791"/>
      <c r="IUT82" s="791"/>
      <c r="IUU82" s="791"/>
      <c r="IUV82" s="740"/>
      <c r="IUW82" s="790"/>
      <c r="IUX82" s="791"/>
      <c r="IUY82" s="791"/>
      <c r="IUZ82" s="791"/>
      <c r="IVA82" s="791"/>
      <c r="IVB82" s="791"/>
      <c r="IVC82" s="740"/>
      <c r="IVD82" s="790"/>
      <c r="IVE82" s="791"/>
      <c r="IVF82" s="791"/>
      <c r="IVG82" s="791"/>
      <c r="IVH82" s="791"/>
      <c r="IVI82" s="791"/>
      <c r="IVJ82" s="740"/>
      <c r="IVK82" s="790"/>
      <c r="IVL82" s="791"/>
      <c r="IVM82" s="791"/>
      <c r="IVN82" s="791"/>
      <c r="IVO82" s="791"/>
      <c r="IVP82" s="791"/>
      <c r="IVQ82" s="740"/>
      <c r="IVR82" s="790"/>
      <c r="IVS82" s="791"/>
      <c r="IVT82" s="791"/>
      <c r="IVU82" s="791"/>
      <c r="IVV82" s="791"/>
      <c r="IVW82" s="791"/>
      <c r="IVX82" s="740"/>
      <c r="IVY82" s="790"/>
      <c r="IVZ82" s="791"/>
      <c r="IWA82" s="791"/>
      <c r="IWB82" s="791"/>
      <c r="IWC82" s="791"/>
      <c r="IWD82" s="791"/>
      <c r="IWE82" s="740"/>
      <c r="IWF82" s="790"/>
      <c r="IWG82" s="791"/>
      <c r="IWH82" s="791"/>
      <c r="IWI82" s="791"/>
      <c r="IWJ82" s="791"/>
      <c r="IWK82" s="791"/>
      <c r="IWL82" s="740"/>
      <c r="IWM82" s="790"/>
      <c r="IWN82" s="791"/>
      <c r="IWO82" s="791"/>
      <c r="IWP82" s="791"/>
      <c r="IWQ82" s="791"/>
      <c r="IWR82" s="791"/>
      <c r="IWS82" s="740"/>
      <c r="IWT82" s="790"/>
      <c r="IWU82" s="791"/>
      <c r="IWV82" s="791"/>
      <c r="IWW82" s="791"/>
      <c r="IWX82" s="791"/>
      <c r="IWY82" s="791"/>
      <c r="IWZ82" s="740"/>
      <c r="IXA82" s="790"/>
      <c r="IXB82" s="791"/>
      <c r="IXC82" s="791"/>
      <c r="IXD82" s="791"/>
      <c r="IXE82" s="791"/>
      <c r="IXF82" s="791"/>
      <c r="IXG82" s="740"/>
      <c r="IXH82" s="790"/>
      <c r="IXI82" s="791"/>
      <c r="IXJ82" s="791"/>
      <c r="IXK82" s="791"/>
      <c r="IXL82" s="791"/>
      <c r="IXM82" s="791"/>
      <c r="IXN82" s="740"/>
      <c r="IXO82" s="790"/>
      <c r="IXP82" s="791"/>
      <c r="IXQ82" s="791"/>
      <c r="IXR82" s="791"/>
      <c r="IXS82" s="791"/>
      <c r="IXT82" s="791"/>
      <c r="IXU82" s="740"/>
      <c r="IXV82" s="790"/>
      <c r="IXW82" s="791"/>
      <c r="IXX82" s="791"/>
      <c r="IXY82" s="791"/>
      <c r="IXZ82" s="791"/>
      <c r="IYA82" s="791"/>
      <c r="IYB82" s="740"/>
      <c r="IYC82" s="790"/>
      <c r="IYD82" s="791"/>
      <c r="IYE82" s="791"/>
      <c r="IYF82" s="791"/>
      <c r="IYG82" s="791"/>
      <c r="IYH82" s="791"/>
      <c r="IYI82" s="740"/>
      <c r="IYJ82" s="790"/>
      <c r="IYK82" s="791"/>
      <c r="IYL82" s="791"/>
      <c r="IYM82" s="791"/>
      <c r="IYN82" s="791"/>
      <c r="IYO82" s="791"/>
      <c r="IYP82" s="740"/>
      <c r="IYQ82" s="790"/>
      <c r="IYR82" s="791"/>
      <c r="IYS82" s="791"/>
      <c r="IYT82" s="791"/>
      <c r="IYU82" s="791"/>
      <c r="IYV82" s="791"/>
      <c r="IYW82" s="740"/>
      <c r="IYX82" s="790"/>
      <c r="IYY82" s="791"/>
      <c r="IYZ82" s="791"/>
      <c r="IZA82" s="791"/>
      <c r="IZB82" s="791"/>
      <c r="IZC82" s="791"/>
      <c r="IZD82" s="740"/>
      <c r="IZE82" s="790"/>
      <c r="IZF82" s="791"/>
      <c r="IZG82" s="791"/>
      <c r="IZH82" s="791"/>
      <c r="IZI82" s="791"/>
      <c r="IZJ82" s="791"/>
      <c r="IZK82" s="740"/>
      <c r="IZL82" s="790"/>
      <c r="IZM82" s="791"/>
      <c r="IZN82" s="791"/>
      <c r="IZO82" s="791"/>
      <c r="IZP82" s="791"/>
      <c r="IZQ82" s="791"/>
      <c r="IZR82" s="740"/>
      <c r="IZS82" s="790"/>
      <c r="IZT82" s="791"/>
      <c r="IZU82" s="791"/>
      <c r="IZV82" s="791"/>
      <c r="IZW82" s="791"/>
      <c r="IZX82" s="791"/>
      <c r="IZY82" s="740"/>
      <c r="IZZ82" s="790"/>
      <c r="JAA82" s="791"/>
      <c r="JAB82" s="791"/>
      <c r="JAC82" s="791"/>
      <c r="JAD82" s="791"/>
      <c r="JAE82" s="791"/>
      <c r="JAF82" s="740"/>
      <c r="JAG82" s="790"/>
      <c r="JAH82" s="791"/>
      <c r="JAI82" s="791"/>
      <c r="JAJ82" s="791"/>
      <c r="JAK82" s="791"/>
      <c r="JAL82" s="791"/>
      <c r="JAM82" s="740"/>
      <c r="JAN82" s="790"/>
      <c r="JAO82" s="791"/>
      <c r="JAP82" s="791"/>
      <c r="JAQ82" s="791"/>
      <c r="JAR82" s="791"/>
      <c r="JAS82" s="791"/>
      <c r="JAT82" s="740"/>
      <c r="JAU82" s="790"/>
      <c r="JAV82" s="791"/>
      <c r="JAW82" s="791"/>
      <c r="JAX82" s="791"/>
      <c r="JAY82" s="791"/>
      <c r="JAZ82" s="791"/>
      <c r="JBA82" s="740"/>
      <c r="JBB82" s="790"/>
      <c r="JBC82" s="791"/>
      <c r="JBD82" s="791"/>
      <c r="JBE82" s="791"/>
      <c r="JBF82" s="791"/>
      <c r="JBG82" s="791"/>
      <c r="JBH82" s="740"/>
      <c r="JBI82" s="790"/>
      <c r="JBJ82" s="791"/>
      <c r="JBK82" s="791"/>
      <c r="JBL82" s="791"/>
      <c r="JBM82" s="791"/>
      <c r="JBN82" s="791"/>
      <c r="JBO82" s="740"/>
      <c r="JBP82" s="790"/>
      <c r="JBQ82" s="791"/>
      <c r="JBR82" s="791"/>
      <c r="JBS82" s="791"/>
      <c r="JBT82" s="791"/>
      <c r="JBU82" s="791"/>
      <c r="JBV82" s="740"/>
      <c r="JBW82" s="790"/>
      <c r="JBX82" s="791"/>
      <c r="JBY82" s="791"/>
      <c r="JBZ82" s="791"/>
      <c r="JCA82" s="791"/>
      <c r="JCB82" s="791"/>
      <c r="JCC82" s="740"/>
      <c r="JCD82" s="790"/>
      <c r="JCE82" s="791"/>
      <c r="JCF82" s="791"/>
      <c r="JCG82" s="791"/>
      <c r="JCH82" s="791"/>
      <c r="JCI82" s="791"/>
      <c r="JCJ82" s="740"/>
      <c r="JCK82" s="790"/>
      <c r="JCL82" s="791"/>
      <c r="JCM82" s="791"/>
      <c r="JCN82" s="791"/>
      <c r="JCO82" s="791"/>
      <c r="JCP82" s="791"/>
      <c r="JCQ82" s="740"/>
      <c r="JCR82" s="790"/>
      <c r="JCS82" s="791"/>
      <c r="JCT82" s="791"/>
      <c r="JCU82" s="791"/>
      <c r="JCV82" s="791"/>
      <c r="JCW82" s="791"/>
      <c r="JCX82" s="740"/>
      <c r="JCY82" s="790"/>
      <c r="JCZ82" s="791"/>
      <c r="JDA82" s="791"/>
      <c r="JDB82" s="791"/>
      <c r="JDC82" s="791"/>
      <c r="JDD82" s="791"/>
      <c r="JDE82" s="740"/>
      <c r="JDF82" s="790"/>
      <c r="JDG82" s="791"/>
      <c r="JDH82" s="791"/>
      <c r="JDI82" s="791"/>
      <c r="JDJ82" s="791"/>
      <c r="JDK82" s="791"/>
      <c r="JDL82" s="740"/>
      <c r="JDM82" s="790"/>
      <c r="JDN82" s="791"/>
      <c r="JDO82" s="791"/>
      <c r="JDP82" s="791"/>
      <c r="JDQ82" s="791"/>
      <c r="JDR82" s="791"/>
      <c r="JDS82" s="740"/>
      <c r="JDT82" s="790"/>
      <c r="JDU82" s="791"/>
      <c r="JDV82" s="791"/>
      <c r="JDW82" s="791"/>
      <c r="JDX82" s="791"/>
      <c r="JDY82" s="791"/>
      <c r="JDZ82" s="740"/>
      <c r="JEA82" s="790"/>
      <c r="JEB82" s="791"/>
      <c r="JEC82" s="791"/>
      <c r="JED82" s="791"/>
      <c r="JEE82" s="791"/>
      <c r="JEF82" s="791"/>
      <c r="JEG82" s="740"/>
      <c r="JEH82" s="790"/>
      <c r="JEI82" s="791"/>
      <c r="JEJ82" s="791"/>
      <c r="JEK82" s="791"/>
      <c r="JEL82" s="791"/>
      <c r="JEM82" s="791"/>
      <c r="JEN82" s="740"/>
      <c r="JEO82" s="790"/>
      <c r="JEP82" s="791"/>
      <c r="JEQ82" s="791"/>
      <c r="JER82" s="791"/>
      <c r="JES82" s="791"/>
      <c r="JET82" s="791"/>
      <c r="JEU82" s="740"/>
      <c r="JEV82" s="790"/>
      <c r="JEW82" s="791"/>
      <c r="JEX82" s="791"/>
      <c r="JEY82" s="791"/>
      <c r="JEZ82" s="791"/>
      <c r="JFA82" s="791"/>
      <c r="JFB82" s="740"/>
      <c r="JFC82" s="790"/>
      <c r="JFD82" s="791"/>
      <c r="JFE82" s="791"/>
      <c r="JFF82" s="791"/>
      <c r="JFG82" s="791"/>
      <c r="JFH82" s="791"/>
      <c r="JFI82" s="740"/>
      <c r="JFJ82" s="790"/>
      <c r="JFK82" s="791"/>
      <c r="JFL82" s="791"/>
      <c r="JFM82" s="791"/>
      <c r="JFN82" s="791"/>
      <c r="JFO82" s="791"/>
      <c r="JFP82" s="740"/>
      <c r="JFQ82" s="790"/>
      <c r="JFR82" s="791"/>
      <c r="JFS82" s="791"/>
      <c r="JFT82" s="791"/>
      <c r="JFU82" s="791"/>
      <c r="JFV82" s="791"/>
      <c r="JFW82" s="740"/>
      <c r="JFX82" s="790"/>
      <c r="JFY82" s="791"/>
      <c r="JFZ82" s="791"/>
      <c r="JGA82" s="791"/>
      <c r="JGB82" s="791"/>
      <c r="JGC82" s="791"/>
      <c r="JGD82" s="740"/>
      <c r="JGE82" s="790"/>
      <c r="JGF82" s="791"/>
      <c r="JGG82" s="791"/>
      <c r="JGH82" s="791"/>
      <c r="JGI82" s="791"/>
      <c r="JGJ82" s="791"/>
      <c r="JGK82" s="740"/>
      <c r="JGL82" s="790"/>
      <c r="JGM82" s="791"/>
      <c r="JGN82" s="791"/>
      <c r="JGO82" s="791"/>
      <c r="JGP82" s="791"/>
      <c r="JGQ82" s="791"/>
      <c r="JGR82" s="740"/>
      <c r="JGS82" s="790"/>
      <c r="JGT82" s="791"/>
      <c r="JGU82" s="791"/>
      <c r="JGV82" s="791"/>
      <c r="JGW82" s="791"/>
      <c r="JGX82" s="791"/>
      <c r="JGY82" s="740"/>
      <c r="JGZ82" s="790"/>
      <c r="JHA82" s="791"/>
      <c r="JHB82" s="791"/>
      <c r="JHC82" s="791"/>
      <c r="JHD82" s="791"/>
      <c r="JHE82" s="791"/>
      <c r="JHF82" s="740"/>
      <c r="JHG82" s="790"/>
      <c r="JHH82" s="791"/>
      <c r="JHI82" s="791"/>
      <c r="JHJ82" s="791"/>
      <c r="JHK82" s="791"/>
      <c r="JHL82" s="791"/>
      <c r="JHM82" s="740"/>
      <c r="JHN82" s="790"/>
      <c r="JHO82" s="791"/>
      <c r="JHP82" s="791"/>
      <c r="JHQ82" s="791"/>
      <c r="JHR82" s="791"/>
      <c r="JHS82" s="791"/>
      <c r="JHT82" s="740"/>
      <c r="JHU82" s="790"/>
      <c r="JHV82" s="791"/>
      <c r="JHW82" s="791"/>
      <c r="JHX82" s="791"/>
      <c r="JHY82" s="791"/>
      <c r="JHZ82" s="791"/>
      <c r="JIA82" s="740"/>
      <c r="JIB82" s="790"/>
      <c r="JIC82" s="791"/>
      <c r="JID82" s="791"/>
      <c r="JIE82" s="791"/>
      <c r="JIF82" s="791"/>
      <c r="JIG82" s="791"/>
      <c r="JIH82" s="740"/>
      <c r="JII82" s="790"/>
      <c r="JIJ82" s="791"/>
      <c r="JIK82" s="791"/>
      <c r="JIL82" s="791"/>
      <c r="JIM82" s="791"/>
      <c r="JIN82" s="791"/>
      <c r="JIO82" s="740"/>
      <c r="JIP82" s="790"/>
      <c r="JIQ82" s="791"/>
      <c r="JIR82" s="791"/>
      <c r="JIS82" s="791"/>
      <c r="JIT82" s="791"/>
      <c r="JIU82" s="791"/>
      <c r="JIV82" s="740"/>
      <c r="JIW82" s="790"/>
      <c r="JIX82" s="791"/>
      <c r="JIY82" s="791"/>
      <c r="JIZ82" s="791"/>
      <c r="JJA82" s="791"/>
      <c r="JJB82" s="791"/>
      <c r="JJC82" s="740"/>
      <c r="JJD82" s="790"/>
      <c r="JJE82" s="791"/>
      <c r="JJF82" s="791"/>
      <c r="JJG82" s="791"/>
      <c r="JJH82" s="791"/>
      <c r="JJI82" s="791"/>
      <c r="JJJ82" s="740"/>
      <c r="JJK82" s="790"/>
      <c r="JJL82" s="791"/>
      <c r="JJM82" s="791"/>
      <c r="JJN82" s="791"/>
      <c r="JJO82" s="791"/>
      <c r="JJP82" s="791"/>
      <c r="JJQ82" s="740"/>
      <c r="JJR82" s="790"/>
      <c r="JJS82" s="791"/>
      <c r="JJT82" s="791"/>
      <c r="JJU82" s="791"/>
      <c r="JJV82" s="791"/>
      <c r="JJW82" s="791"/>
      <c r="JJX82" s="740"/>
      <c r="JJY82" s="790"/>
      <c r="JJZ82" s="791"/>
      <c r="JKA82" s="791"/>
      <c r="JKB82" s="791"/>
      <c r="JKC82" s="791"/>
      <c r="JKD82" s="791"/>
      <c r="JKE82" s="740"/>
      <c r="JKF82" s="790"/>
      <c r="JKG82" s="791"/>
      <c r="JKH82" s="791"/>
      <c r="JKI82" s="791"/>
      <c r="JKJ82" s="791"/>
      <c r="JKK82" s="791"/>
      <c r="JKL82" s="740"/>
      <c r="JKM82" s="790"/>
      <c r="JKN82" s="791"/>
      <c r="JKO82" s="791"/>
      <c r="JKP82" s="791"/>
      <c r="JKQ82" s="791"/>
      <c r="JKR82" s="791"/>
      <c r="JKS82" s="740"/>
      <c r="JKT82" s="790"/>
      <c r="JKU82" s="791"/>
      <c r="JKV82" s="791"/>
      <c r="JKW82" s="791"/>
      <c r="JKX82" s="791"/>
      <c r="JKY82" s="791"/>
      <c r="JKZ82" s="740"/>
      <c r="JLA82" s="790"/>
      <c r="JLB82" s="791"/>
      <c r="JLC82" s="791"/>
      <c r="JLD82" s="791"/>
      <c r="JLE82" s="791"/>
      <c r="JLF82" s="791"/>
      <c r="JLG82" s="740"/>
      <c r="JLH82" s="790"/>
      <c r="JLI82" s="791"/>
      <c r="JLJ82" s="791"/>
      <c r="JLK82" s="791"/>
      <c r="JLL82" s="791"/>
      <c r="JLM82" s="791"/>
      <c r="JLN82" s="740"/>
      <c r="JLO82" s="790"/>
      <c r="JLP82" s="791"/>
      <c r="JLQ82" s="791"/>
      <c r="JLR82" s="791"/>
      <c r="JLS82" s="791"/>
      <c r="JLT82" s="791"/>
      <c r="JLU82" s="740"/>
      <c r="JLV82" s="790"/>
      <c r="JLW82" s="791"/>
      <c r="JLX82" s="791"/>
      <c r="JLY82" s="791"/>
      <c r="JLZ82" s="791"/>
      <c r="JMA82" s="791"/>
      <c r="JMB82" s="740"/>
      <c r="JMC82" s="790"/>
      <c r="JMD82" s="791"/>
      <c r="JME82" s="791"/>
      <c r="JMF82" s="791"/>
      <c r="JMG82" s="791"/>
      <c r="JMH82" s="791"/>
      <c r="JMI82" s="740"/>
      <c r="JMJ82" s="790"/>
      <c r="JMK82" s="791"/>
      <c r="JML82" s="791"/>
      <c r="JMM82" s="791"/>
      <c r="JMN82" s="791"/>
      <c r="JMO82" s="791"/>
      <c r="JMP82" s="740"/>
      <c r="JMQ82" s="790"/>
      <c r="JMR82" s="791"/>
      <c r="JMS82" s="791"/>
      <c r="JMT82" s="791"/>
      <c r="JMU82" s="791"/>
      <c r="JMV82" s="791"/>
      <c r="JMW82" s="740"/>
      <c r="JMX82" s="790"/>
      <c r="JMY82" s="791"/>
      <c r="JMZ82" s="791"/>
      <c r="JNA82" s="791"/>
      <c r="JNB82" s="791"/>
      <c r="JNC82" s="791"/>
      <c r="JND82" s="740"/>
      <c r="JNE82" s="790"/>
      <c r="JNF82" s="791"/>
      <c r="JNG82" s="791"/>
      <c r="JNH82" s="791"/>
      <c r="JNI82" s="791"/>
      <c r="JNJ82" s="791"/>
      <c r="JNK82" s="740"/>
      <c r="JNL82" s="790"/>
      <c r="JNM82" s="791"/>
      <c r="JNN82" s="791"/>
      <c r="JNO82" s="791"/>
      <c r="JNP82" s="791"/>
      <c r="JNQ82" s="791"/>
      <c r="JNR82" s="740"/>
      <c r="JNS82" s="790"/>
      <c r="JNT82" s="791"/>
      <c r="JNU82" s="791"/>
      <c r="JNV82" s="791"/>
      <c r="JNW82" s="791"/>
      <c r="JNX82" s="791"/>
      <c r="JNY82" s="740"/>
      <c r="JNZ82" s="790"/>
      <c r="JOA82" s="791"/>
      <c r="JOB82" s="791"/>
      <c r="JOC82" s="791"/>
      <c r="JOD82" s="791"/>
      <c r="JOE82" s="791"/>
      <c r="JOF82" s="740"/>
      <c r="JOG82" s="790"/>
      <c r="JOH82" s="791"/>
      <c r="JOI82" s="791"/>
      <c r="JOJ82" s="791"/>
      <c r="JOK82" s="791"/>
      <c r="JOL82" s="791"/>
      <c r="JOM82" s="740"/>
      <c r="JON82" s="790"/>
      <c r="JOO82" s="791"/>
      <c r="JOP82" s="791"/>
      <c r="JOQ82" s="791"/>
      <c r="JOR82" s="791"/>
      <c r="JOS82" s="791"/>
      <c r="JOT82" s="740"/>
      <c r="JOU82" s="790"/>
      <c r="JOV82" s="791"/>
      <c r="JOW82" s="791"/>
      <c r="JOX82" s="791"/>
      <c r="JOY82" s="791"/>
      <c r="JOZ82" s="791"/>
      <c r="JPA82" s="740"/>
      <c r="JPB82" s="790"/>
      <c r="JPC82" s="791"/>
      <c r="JPD82" s="791"/>
      <c r="JPE82" s="791"/>
      <c r="JPF82" s="791"/>
      <c r="JPG82" s="791"/>
      <c r="JPH82" s="740"/>
      <c r="JPI82" s="790"/>
      <c r="JPJ82" s="791"/>
      <c r="JPK82" s="791"/>
      <c r="JPL82" s="791"/>
      <c r="JPM82" s="791"/>
      <c r="JPN82" s="791"/>
      <c r="JPO82" s="740"/>
      <c r="JPP82" s="790"/>
      <c r="JPQ82" s="791"/>
      <c r="JPR82" s="791"/>
      <c r="JPS82" s="791"/>
      <c r="JPT82" s="791"/>
      <c r="JPU82" s="791"/>
      <c r="JPV82" s="740"/>
      <c r="JPW82" s="790"/>
      <c r="JPX82" s="791"/>
      <c r="JPY82" s="791"/>
      <c r="JPZ82" s="791"/>
      <c r="JQA82" s="791"/>
      <c r="JQB82" s="791"/>
      <c r="JQC82" s="740"/>
      <c r="JQD82" s="790"/>
      <c r="JQE82" s="791"/>
      <c r="JQF82" s="791"/>
      <c r="JQG82" s="791"/>
      <c r="JQH82" s="791"/>
      <c r="JQI82" s="791"/>
      <c r="JQJ82" s="740"/>
      <c r="JQK82" s="790"/>
      <c r="JQL82" s="791"/>
      <c r="JQM82" s="791"/>
      <c r="JQN82" s="791"/>
      <c r="JQO82" s="791"/>
      <c r="JQP82" s="791"/>
      <c r="JQQ82" s="740"/>
      <c r="JQR82" s="790"/>
      <c r="JQS82" s="791"/>
      <c r="JQT82" s="791"/>
      <c r="JQU82" s="791"/>
      <c r="JQV82" s="791"/>
      <c r="JQW82" s="791"/>
      <c r="JQX82" s="740"/>
      <c r="JQY82" s="790"/>
      <c r="JQZ82" s="791"/>
      <c r="JRA82" s="791"/>
      <c r="JRB82" s="791"/>
      <c r="JRC82" s="791"/>
      <c r="JRD82" s="791"/>
      <c r="JRE82" s="740"/>
      <c r="JRF82" s="790"/>
      <c r="JRG82" s="791"/>
      <c r="JRH82" s="791"/>
      <c r="JRI82" s="791"/>
      <c r="JRJ82" s="791"/>
      <c r="JRK82" s="791"/>
      <c r="JRL82" s="740"/>
      <c r="JRM82" s="790"/>
      <c r="JRN82" s="791"/>
      <c r="JRO82" s="791"/>
      <c r="JRP82" s="791"/>
      <c r="JRQ82" s="791"/>
      <c r="JRR82" s="791"/>
      <c r="JRS82" s="740"/>
      <c r="JRT82" s="790"/>
      <c r="JRU82" s="791"/>
      <c r="JRV82" s="791"/>
      <c r="JRW82" s="791"/>
      <c r="JRX82" s="791"/>
      <c r="JRY82" s="791"/>
      <c r="JRZ82" s="740"/>
      <c r="JSA82" s="790"/>
      <c r="JSB82" s="791"/>
      <c r="JSC82" s="791"/>
      <c r="JSD82" s="791"/>
      <c r="JSE82" s="791"/>
      <c r="JSF82" s="791"/>
      <c r="JSG82" s="740"/>
      <c r="JSH82" s="790"/>
      <c r="JSI82" s="791"/>
      <c r="JSJ82" s="791"/>
      <c r="JSK82" s="791"/>
      <c r="JSL82" s="791"/>
      <c r="JSM82" s="791"/>
      <c r="JSN82" s="740"/>
      <c r="JSO82" s="790"/>
      <c r="JSP82" s="791"/>
      <c r="JSQ82" s="791"/>
      <c r="JSR82" s="791"/>
      <c r="JSS82" s="791"/>
      <c r="JST82" s="791"/>
      <c r="JSU82" s="740"/>
      <c r="JSV82" s="790"/>
      <c r="JSW82" s="791"/>
      <c r="JSX82" s="791"/>
      <c r="JSY82" s="791"/>
      <c r="JSZ82" s="791"/>
      <c r="JTA82" s="791"/>
      <c r="JTB82" s="740"/>
      <c r="JTC82" s="790"/>
      <c r="JTD82" s="791"/>
      <c r="JTE82" s="791"/>
      <c r="JTF82" s="791"/>
      <c r="JTG82" s="791"/>
      <c r="JTH82" s="791"/>
      <c r="JTI82" s="740"/>
      <c r="JTJ82" s="790"/>
      <c r="JTK82" s="791"/>
      <c r="JTL82" s="791"/>
      <c r="JTM82" s="791"/>
      <c r="JTN82" s="791"/>
      <c r="JTO82" s="791"/>
      <c r="JTP82" s="740"/>
      <c r="JTQ82" s="790"/>
      <c r="JTR82" s="791"/>
      <c r="JTS82" s="791"/>
      <c r="JTT82" s="791"/>
      <c r="JTU82" s="791"/>
      <c r="JTV82" s="791"/>
      <c r="JTW82" s="740"/>
      <c r="JTX82" s="790"/>
      <c r="JTY82" s="791"/>
      <c r="JTZ82" s="791"/>
      <c r="JUA82" s="791"/>
      <c r="JUB82" s="791"/>
      <c r="JUC82" s="791"/>
      <c r="JUD82" s="740"/>
      <c r="JUE82" s="790"/>
      <c r="JUF82" s="791"/>
      <c r="JUG82" s="791"/>
      <c r="JUH82" s="791"/>
      <c r="JUI82" s="791"/>
      <c r="JUJ82" s="791"/>
      <c r="JUK82" s="740"/>
      <c r="JUL82" s="790"/>
      <c r="JUM82" s="791"/>
      <c r="JUN82" s="791"/>
      <c r="JUO82" s="791"/>
      <c r="JUP82" s="791"/>
      <c r="JUQ82" s="791"/>
      <c r="JUR82" s="740"/>
      <c r="JUS82" s="790"/>
      <c r="JUT82" s="791"/>
      <c r="JUU82" s="791"/>
      <c r="JUV82" s="791"/>
      <c r="JUW82" s="791"/>
      <c r="JUX82" s="791"/>
      <c r="JUY82" s="740"/>
      <c r="JUZ82" s="790"/>
      <c r="JVA82" s="791"/>
      <c r="JVB82" s="791"/>
      <c r="JVC82" s="791"/>
      <c r="JVD82" s="791"/>
      <c r="JVE82" s="791"/>
      <c r="JVF82" s="740"/>
      <c r="JVG82" s="790"/>
      <c r="JVH82" s="791"/>
      <c r="JVI82" s="791"/>
      <c r="JVJ82" s="791"/>
      <c r="JVK82" s="791"/>
      <c r="JVL82" s="791"/>
      <c r="JVM82" s="740"/>
      <c r="JVN82" s="790"/>
      <c r="JVO82" s="791"/>
      <c r="JVP82" s="791"/>
      <c r="JVQ82" s="791"/>
      <c r="JVR82" s="791"/>
      <c r="JVS82" s="791"/>
      <c r="JVT82" s="740"/>
      <c r="JVU82" s="790"/>
      <c r="JVV82" s="791"/>
      <c r="JVW82" s="791"/>
      <c r="JVX82" s="791"/>
      <c r="JVY82" s="791"/>
      <c r="JVZ82" s="791"/>
      <c r="JWA82" s="740"/>
      <c r="JWB82" s="790"/>
      <c r="JWC82" s="791"/>
      <c r="JWD82" s="791"/>
      <c r="JWE82" s="791"/>
      <c r="JWF82" s="791"/>
      <c r="JWG82" s="791"/>
      <c r="JWH82" s="740"/>
      <c r="JWI82" s="790"/>
      <c r="JWJ82" s="791"/>
      <c r="JWK82" s="791"/>
      <c r="JWL82" s="791"/>
      <c r="JWM82" s="791"/>
      <c r="JWN82" s="791"/>
      <c r="JWO82" s="740"/>
      <c r="JWP82" s="790"/>
      <c r="JWQ82" s="791"/>
      <c r="JWR82" s="791"/>
      <c r="JWS82" s="791"/>
      <c r="JWT82" s="791"/>
      <c r="JWU82" s="791"/>
      <c r="JWV82" s="740"/>
      <c r="JWW82" s="790"/>
      <c r="JWX82" s="791"/>
      <c r="JWY82" s="791"/>
      <c r="JWZ82" s="791"/>
      <c r="JXA82" s="791"/>
      <c r="JXB82" s="791"/>
      <c r="JXC82" s="740"/>
      <c r="JXD82" s="790"/>
      <c r="JXE82" s="791"/>
      <c r="JXF82" s="791"/>
      <c r="JXG82" s="791"/>
      <c r="JXH82" s="791"/>
      <c r="JXI82" s="791"/>
      <c r="JXJ82" s="740"/>
      <c r="JXK82" s="790"/>
      <c r="JXL82" s="791"/>
      <c r="JXM82" s="791"/>
      <c r="JXN82" s="791"/>
      <c r="JXO82" s="791"/>
      <c r="JXP82" s="791"/>
      <c r="JXQ82" s="740"/>
      <c r="JXR82" s="790"/>
      <c r="JXS82" s="791"/>
      <c r="JXT82" s="791"/>
      <c r="JXU82" s="791"/>
      <c r="JXV82" s="791"/>
      <c r="JXW82" s="791"/>
      <c r="JXX82" s="740"/>
      <c r="JXY82" s="790"/>
      <c r="JXZ82" s="791"/>
      <c r="JYA82" s="791"/>
      <c r="JYB82" s="791"/>
      <c r="JYC82" s="791"/>
      <c r="JYD82" s="791"/>
      <c r="JYE82" s="740"/>
      <c r="JYF82" s="790"/>
      <c r="JYG82" s="791"/>
      <c r="JYH82" s="791"/>
      <c r="JYI82" s="791"/>
      <c r="JYJ82" s="791"/>
      <c r="JYK82" s="791"/>
      <c r="JYL82" s="740"/>
      <c r="JYM82" s="790"/>
      <c r="JYN82" s="791"/>
      <c r="JYO82" s="791"/>
      <c r="JYP82" s="791"/>
      <c r="JYQ82" s="791"/>
      <c r="JYR82" s="791"/>
      <c r="JYS82" s="740"/>
      <c r="JYT82" s="790"/>
      <c r="JYU82" s="791"/>
      <c r="JYV82" s="791"/>
      <c r="JYW82" s="791"/>
      <c r="JYX82" s="791"/>
      <c r="JYY82" s="791"/>
      <c r="JYZ82" s="740"/>
      <c r="JZA82" s="790"/>
      <c r="JZB82" s="791"/>
      <c r="JZC82" s="791"/>
      <c r="JZD82" s="791"/>
      <c r="JZE82" s="791"/>
      <c r="JZF82" s="791"/>
      <c r="JZG82" s="740"/>
      <c r="JZH82" s="790"/>
      <c r="JZI82" s="791"/>
      <c r="JZJ82" s="791"/>
      <c r="JZK82" s="791"/>
      <c r="JZL82" s="791"/>
      <c r="JZM82" s="791"/>
      <c r="JZN82" s="740"/>
      <c r="JZO82" s="790"/>
      <c r="JZP82" s="791"/>
      <c r="JZQ82" s="791"/>
      <c r="JZR82" s="791"/>
      <c r="JZS82" s="791"/>
      <c r="JZT82" s="791"/>
      <c r="JZU82" s="740"/>
      <c r="JZV82" s="790"/>
      <c r="JZW82" s="791"/>
      <c r="JZX82" s="791"/>
      <c r="JZY82" s="791"/>
      <c r="JZZ82" s="791"/>
      <c r="KAA82" s="791"/>
      <c r="KAB82" s="740"/>
      <c r="KAC82" s="790"/>
      <c r="KAD82" s="791"/>
      <c r="KAE82" s="791"/>
      <c r="KAF82" s="791"/>
      <c r="KAG82" s="791"/>
      <c r="KAH82" s="791"/>
      <c r="KAI82" s="740"/>
      <c r="KAJ82" s="790"/>
      <c r="KAK82" s="791"/>
      <c r="KAL82" s="791"/>
      <c r="KAM82" s="791"/>
      <c r="KAN82" s="791"/>
      <c r="KAO82" s="791"/>
      <c r="KAP82" s="740"/>
      <c r="KAQ82" s="790"/>
      <c r="KAR82" s="791"/>
      <c r="KAS82" s="791"/>
      <c r="KAT82" s="791"/>
      <c r="KAU82" s="791"/>
      <c r="KAV82" s="791"/>
      <c r="KAW82" s="740"/>
      <c r="KAX82" s="790"/>
      <c r="KAY82" s="791"/>
      <c r="KAZ82" s="791"/>
      <c r="KBA82" s="791"/>
      <c r="KBB82" s="791"/>
      <c r="KBC82" s="791"/>
      <c r="KBD82" s="740"/>
      <c r="KBE82" s="790"/>
      <c r="KBF82" s="791"/>
      <c r="KBG82" s="791"/>
      <c r="KBH82" s="791"/>
      <c r="KBI82" s="791"/>
      <c r="KBJ82" s="791"/>
      <c r="KBK82" s="740"/>
      <c r="KBL82" s="790"/>
      <c r="KBM82" s="791"/>
      <c r="KBN82" s="791"/>
      <c r="KBO82" s="791"/>
      <c r="KBP82" s="791"/>
      <c r="KBQ82" s="791"/>
      <c r="KBR82" s="740"/>
      <c r="KBS82" s="790"/>
      <c r="KBT82" s="791"/>
      <c r="KBU82" s="791"/>
      <c r="KBV82" s="791"/>
      <c r="KBW82" s="791"/>
      <c r="KBX82" s="791"/>
      <c r="KBY82" s="740"/>
      <c r="KBZ82" s="790"/>
      <c r="KCA82" s="791"/>
      <c r="KCB82" s="791"/>
      <c r="KCC82" s="791"/>
      <c r="KCD82" s="791"/>
      <c r="KCE82" s="791"/>
      <c r="KCF82" s="740"/>
      <c r="KCG82" s="790"/>
      <c r="KCH82" s="791"/>
      <c r="KCI82" s="791"/>
      <c r="KCJ82" s="791"/>
      <c r="KCK82" s="791"/>
      <c r="KCL82" s="791"/>
      <c r="KCM82" s="740"/>
      <c r="KCN82" s="790"/>
      <c r="KCO82" s="791"/>
      <c r="KCP82" s="791"/>
      <c r="KCQ82" s="791"/>
      <c r="KCR82" s="791"/>
      <c r="KCS82" s="791"/>
      <c r="KCT82" s="740"/>
      <c r="KCU82" s="790"/>
      <c r="KCV82" s="791"/>
      <c r="KCW82" s="791"/>
      <c r="KCX82" s="791"/>
      <c r="KCY82" s="791"/>
      <c r="KCZ82" s="791"/>
      <c r="KDA82" s="740"/>
      <c r="KDB82" s="790"/>
      <c r="KDC82" s="791"/>
      <c r="KDD82" s="791"/>
      <c r="KDE82" s="791"/>
      <c r="KDF82" s="791"/>
      <c r="KDG82" s="791"/>
      <c r="KDH82" s="740"/>
      <c r="KDI82" s="790"/>
      <c r="KDJ82" s="791"/>
      <c r="KDK82" s="791"/>
      <c r="KDL82" s="791"/>
      <c r="KDM82" s="791"/>
      <c r="KDN82" s="791"/>
      <c r="KDO82" s="740"/>
      <c r="KDP82" s="790"/>
      <c r="KDQ82" s="791"/>
      <c r="KDR82" s="791"/>
      <c r="KDS82" s="791"/>
      <c r="KDT82" s="791"/>
      <c r="KDU82" s="791"/>
      <c r="KDV82" s="740"/>
      <c r="KDW82" s="790"/>
      <c r="KDX82" s="791"/>
      <c r="KDY82" s="791"/>
      <c r="KDZ82" s="791"/>
      <c r="KEA82" s="791"/>
      <c r="KEB82" s="791"/>
      <c r="KEC82" s="740"/>
      <c r="KED82" s="790"/>
      <c r="KEE82" s="791"/>
      <c r="KEF82" s="791"/>
      <c r="KEG82" s="791"/>
      <c r="KEH82" s="791"/>
      <c r="KEI82" s="791"/>
      <c r="KEJ82" s="740"/>
      <c r="KEK82" s="790"/>
      <c r="KEL82" s="791"/>
      <c r="KEM82" s="791"/>
      <c r="KEN82" s="791"/>
      <c r="KEO82" s="791"/>
      <c r="KEP82" s="791"/>
      <c r="KEQ82" s="740"/>
      <c r="KER82" s="790"/>
      <c r="KES82" s="791"/>
      <c r="KET82" s="791"/>
      <c r="KEU82" s="791"/>
      <c r="KEV82" s="791"/>
      <c r="KEW82" s="791"/>
      <c r="KEX82" s="740"/>
      <c r="KEY82" s="790"/>
      <c r="KEZ82" s="791"/>
      <c r="KFA82" s="791"/>
      <c r="KFB82" s="791"/>
      <c r="KFC82" s="791"/>
      <c r="KFD82" s="791"/>
      <c r="KFE82" s="740"/>
      <c r="KFF82" s="790"/>
      <c r="KFG82" s="791"/>
      <c r="KFH82" s="791"/>
      <c r="KFI82" s="791"/>
      <c r="KFJ82" s="791"/>
      <c r="KFK82" s="791"/>
      <c r="KFL82" s="740"/>
      <c r="KFM82" s="790"/>
      <c r="KFN82" s="791"/>
      <c r="KFO82" s="791"/>
      <c r="KFP82" s="791"/>
      <c r="KFQ82" s="791"/>
      <c r="KFR82" s="791"/>
      <c r="KFS82" s="740"/>
      <c r="KFT82" s="790"/>
      <c r="KFU82" s="791"/>
      <c r="KFV82" s="791"/>
      <c r="KFW82" s="791"/>
      <c r="KFX82" s="791"/>
      <c r="KFY82" s="791"/>
      <c r="KFZ82" s="740"/>
      <c r="KGA82" s="790"/>
      <c r="KGB82" s="791"/>
      <c r="KGC82" s="791"/>
      <c r="KGD82" s="791"/>
      <c r="KGE82" s="791"/>
      <c r="KGF82" s="791"/>
      <c r="KGG82" s="740"/>
      <c r="KGH82" s="790"/>
      <c r="KGI82" s="791"/>
      <c r="KGJ82" s="791"/>
      <c r="KGK82" s="791"/>
      <c r="KGL82" s="791"/>
      <c r="KGM82" s="791"/>
      <c r="KGN82" s="740"/>
      <c r="KGO82" s="790"/>
      <c r="KGP82" s="791"/>
      <c r="KGQ82" s="791"/>
      <c r="KGR82" s="791"/>
      <c r="KGS82" s="791"/>
      <c r="KGT82" s="791"/>
      <c r="KGU82" s="740"/>
      <c r="KGV82" s="790"/>
      <c r="KGW82" s="791"/>
      <c r="KGX82" s="791"/>
      <c r="KGY82" s="791"/>
      <c r="KGZ82" s="791"/>
      <c r="KHA82" s="791"/>
      <c r="KHB82" s="740"/>
      <c r="KHC82" s="790"/>
      <c r="KHD82" s="791"/>
      <c r="KHE82" s="791"/>
      <c r="KHF82" s="791"/>
      <c r="KHG82" s="791"/>
      <c r="KHH82" s="791"/>
      <c r="KHI82" s="740"/>
      <c r="KHJ82" s="790"/>
      <c r="KHK82" s="791"/>
      <c r="KHL82" s="791"/>
      <c r="KHM82" s="791"/>
      <c r="KHN82" s="791"/>
      <c r="KHO82" s="791"/>
      <c r="KHP82" s="740"/>
      <c r="KHQ82" s="790"/>
      <c r="KHR82" s="791"/>
      <c r="KHS82" s="791"/>
      <c r="KHT82" s="791"/>
      <c r="KHU82" s="791"/>
      <c r="KHV82" s="791"/>
      <c r="KHW82" s="740"/>
      <c r="KHX82" s="790"/>
      <c r="KHY82" s="791"/>
      <c r="KHZ82" s="791"/>
      <c r="KIA82" s="791"/>
      <c r="KIB82" s="791"/>
      <c r="KIC82" s="791"/>
      <c r="KID82" s="740"/>
      <c r="KIE82" s="790"/>
      <c r="KIF82" s="791"/>
      <c r="KIG82" s="791"/>
      <c r="KIH82" s="791"/>
      <c r="KII82" s="791"/>
      <c r="KIJ82" s="791"/>
      <c r="KIK82" s="740"/>
      <c r="KIL82" s="790"/>
      <c r="KIM82" s="791"/>
      <c r="KIN82" s="791"/>
      <c r="KIO82" s="791"/>
      <c r="KIP82" s="791"/>
      <c r="KIQ82" s="791"/>
      <c r="KIR82" s="740"/>
      <c r="KIS82" s="790"/>
      <c r="KIT82" s="791"/>
      <c r="KIU82" s="791"/>
      <c r="KIV82" s="791"/>
      <c r="KIW82" s="791"/>
      <c r="KIX82" s="791"/>
      <c r="KIY82" s="740"/>
      <c r="KIZ82" s="790"/>
      <c r="KJA82" s="791"/>
      <c r="KJB82" s="791"/>
      <c r="KJC82" s="791"/>
      <c r="KJD82" s="791"/>
      <c r="KJE82" s="791"/>
      <c r="KJF82" s="740"/>
      <c r="KJG82" s="790"/>
      <c r="KJH82" s="791"/>
      <c r="KJI82" s="791"/>
      <c r="KJJ82" s="791"/>
      <c r="KJK82" s="791"/>
      <c r="KJL82" s="791"/>
      <c r="KJM82" s="740"/>
      <c r="KJN82" s="790"/>
      <c r="KJO82" s="791"/>
      <c r="KJP82" s="791"/>
      <c r="KJQ82" s="791"/>
      <c r="KJR82" s="791"/>
      <c r="KJS82" s="791"/>
      <c r="KJT82" s="740"/>
      <c r="KJU82" s="790"/>
      <c r="KJV82" s="791"/>
      <c r="KJW82" s="791"/>
      <c r="KJX82" s="791"/>
      <c r="KJY82" s="791"/>
      <c r="KJZ82" s="791"/>
      <c r="KKA82" s="740"/>
      <c r="KKB82" s="790"/>
      <c r="KKC82" s="791"/>
      <c r="KKD82" s="791"/>
      <c r="KKE82" s="791"/>
      <c r="KKF82" s="791"/>
      <c r="KKG82" s="791"/>
      <c r="KKH82" s="740"/>
      <c r="KKI82" s="790"/>
      <c r="KKJ82" s="791"/>
      <c r="KKK82" s="791"/>
      <c r="KKL82" s="791"/>
      <c r="KKM82" s="791"/>
      <c r="KKN82" s="791"/>
      <c r="KKO82" s="740"/>
      <c r="KKP82" s="790"/>
      <c r="KKQ82" s="791"/>
      <c r="KKR82" s="791"/>
      <c r="KKS82" s="791"/>
      <c r="KKT82" s="791"/>
      <c r="KKU82" s="791"/>
      <c r="KKV82" s="740"/>
      <c r="KKW82" s="790"/>
      <c r="KKX82" s="791"/>
      <c r="KKY82" s="791"/>
      <c r="KKZ82" s="791"/>
      <c r="KLA82" s="791"/>
      <c r="KLB82" s="791"/>
      <c r="KLC82" s="740"/>
      <c r="KLD82" s="790"/>
      <c r="KLE82" s="791"/>
      <c r="KLF82" s="791"/>
      <c r="KLG82" s="791"/>
      <c r="KLH82" s="791"/>
      <c r="KLI82" s="791"/>
      <c r="KLJ82" s="740"/>
      <c r="KLK82" s="790"/>
      <c r="KLL82" s="791"/>
      <c r="KLM82" s="791"/>
      <c r="KLN82" s="791"/>
      <c r="KLO82" s="791"/>
      <c r="KLP82" s="791"/>
      <c r="KLQ82" s="740"/>
      <c r="KLR82" s="790"/>
      <c r="KLS82" s="791"/>
      <c r="KLT82" s="791"/>
      <c r="KLU82" s="791"/>
      <c r="KLV82" s="791"/>
      <c r="KLW82" s="791"/>
      <c r="KLX82" s="740"/>
      <c r="KLY82" s="790"/>
      <c r="KLZ82" s="791"/>
      <c r="KMA82" s="791"/>
      <c r="KMB82" s="791"/>
      <c r="KMC82" s="791"/>
      <c r="KMD82" s="791"/>
      <c r="KME82" s="740"/>
      <c r="KMF82" s="790"/>
      <c r="KMG82" s="791"/>
      <c r="KMH82" s="791"/>
      <c r="KMI82" s="791"/>
      <c r="KMJ82" s="791"/>
      <c r="KMK82" s="791"/>
      <c r="KML82" s="740"/>
      <c r="KMM82" s="790"/>
      <c r="KMN82" s="791"/>
      <c r="KMO82" s="791"/>
      <c r="KMP82" s="791"/>
      <c r="KMQ82" s="791"/>
      <c r="KMR82" s="791"/>
      <c r="KMS82" s="740"/>
      <c r="KMT82" s="790"/>
      <c r="KMU82" s="791"/>
      <c r="KMV82" s="791"/>
      <c r="KMW82" s="791"/>
      <c r="KMX82" s="791"/>
      <c r="KMY82" s="791"/>
      <c r="KMZ82" s="740"/>
      <c r="KNA82" s="790"/>
      <c r="KNB82" s="791"/>
      <c r="KNC82" s="791"/>
      <c r="KND82" s="791"/>
      <c r="KNE82" s="791"/>
      <c r="KNF82" s="791"/>
      <c r="KNG82" s="740"/>
      <c r="KNH82" s="790"/>
      <c r="KNI82" s="791"/>
      <c r="KNJ82" s="791"/>
      <c r="KNK82" s="791"/>
      <c r="KNL82" s="791"/>
      <c r="KNM82" s="791"/>
      <c r="KNN82" s="740"/>
      <c r="KNO82" s="790"/>
      <c r="KNP82" s="791"/>
      <c r="KNQ82" s="791"/>
      <c r="KNR82" s="791"/>
      <c r="KNS82" s="791"/>
      <c r="KNT82" s="791"/>
      <c r="KNU82" s="740"/>
      <c r="KNV82" s="790"/>
      <c r="KNW82" s="791"/>
      <c r="KNX82" s="791"/>
      <c r="KNY82" s="791"/>
      <c r="KNZ82" s="791"/>
      <c r="KOA82" s="791"/>
      <c r="KOB82" s="740"/>
      <c r="KOC82" s="790"/>
      <c r="KOD82" s="791"/>
      <c r="KOE82" s="791"/>
      <c r="KOF82" s="791"/>
      <c r="KOG82" s="791"/>
      <c r="KOH82" s="791"/>
      <c r="KOI82" s="740"/>
      <c r="KOJ82" s="790"/>
      <c r="KOK82" s="791"/>
      <c r="KOL82" s="791"/>
      <c r="KOM82" s="791"/>
      <c r="KON82" s="791"/>
      <c r="KOO82" s="791"/>
      <c r="KOP82" s="740"/>
      <c r="KOQ82" s="790"/>
      <c r="KOR82" s="791"/>
      <c r="KOS82" s="791"/>
      <c r="KOT82" s="791"/>
      <c r="KOU82" s="791"/>
      <c r="KOV82" s="791"/>
      <c r="KOW82" s="740"/>
      <c r="KOX82" s="790"/>
      <c r="KOY82" s="791"/>
      <c r="KOZ82" s="791"/>
      <c r="KPA82" s="791"/>
      <c r="KPB82" s="791"/>
      <c r="KPC82" s="791"/>
      <c r="KPD82" s="740"/>
      <c r="KPE82" s="790"/>
      <c r="KPF82" s="791"/>
      <c r="KPG82" s="791"/>
      <c r="KPH82" s="791"/>
      <c r="KPI82" s="791"/>
      <c r="KPJ82" s="791"/>
      <c r="KPK82" s="740"/>
      <c r="KPL82" s="790"/>
      <c r="KPM82" s="791"/>
      <c r="KPN82" s="791"/>
      <c r="KPO82" s="791"/>
      <c r="KPP82" s="791"/>
      <c r="KPQ82" s="791"/>
      <c r="KPR82" s="740"/>
      <c r="KPS82" s="790"/>
      <c r="KPT82" s="791"/>
      <c r="KPU82" s="791"/>
      <c r="KPV82" s="791"/>
      <c r="KPW82" s="791"/>
      <c r="KPX82" s="791"/>
      <c r="KPY82" s="740"/>
      <c r="KPZ82" s="790"/>
      <c r="KQA82" s="791"/>
      <c r="KQB82" s="791"/>
      <c r="KQC82" s="791"/>
      <c r="KQD82" s="791"/>
      <c r="KQE82" s="791"/>
      <c r="KQF82" s="740"/>
      <c r="KQG82" s="790"/>
      <c r="KQH82" s="791"/>
      <c r="KQI82" s="791"/>
      <c r="KQJ82" s="791"/>
      <c r="KQK82" s="791"/>
      <c r="KQL82" s="791"/>
      <c r="KQM82" s="740"/>
      <c r="KQN82" s="790"/>
      <c r="KQO82" s="791"/>
      <c r="KQP82" s="791"/>
      <c r="KQQ82" s="791"/>
      <c r="KQR82" s="791"/>
      <c r="KQS82" s="791"/>
      <c r="KQT82" s="740"/>
      <c r="KQU82" s="790"/>
      <c r="KQV82" s="791"/>
      <c r="KQW82" s="791"/>
      <c r="KQX82" s="791"/>
      <c r="KQY82" s="791"/>
      <c r="KQZ82" s="791"/>
      <c r="KRA82" s="740"/>
      <c r="KRB82" s="790"/>
      <c r="KRC82" s="791"/>
      <c r="KRD82" s="791"/>
      <c r="KRE82" s="791"/>
      <c r="KRF82" s="791"/>
      <c r="KRG82" s="791"/>
      <c r="KRH82" s="740"/>
      <c r="KRI82" s="790"/>
      <c r="KRJ82" s="791"/>
      <c r="KRK82" s="791"/>
      <c r="KRL82" s="791"/>
      <c r="KRM82" s="791"/>
      <c r="KRN82" s="791"/>
      <c r="KRO82" s="740"/>
      <c r="KRP82" s="790"/>
      <c r="KRQ82" s="791"/>
      <c r="KRR82" s="791"/>
      <c r="KRS82" s="791"/>
      <c r="KRT82" s="791"/>
      <c r="KRU82" s="791"/>
      <c r="KRV82" s="740"/>
      <c r="KRW82" s="790"/>
      <c r="KRX82" s="791"/>
      <c r="KRY82" s="791"/>
      <c r="KRZ82" s="791"/>
      <c r="KSA82" s="791"/>
      <c r="KSB82" s="791"/>
      <c r="KSC82" s="740"/>
      <c r="KSD82" s="790"/>
      <c r="KSE82" s="791"/>
      <c r="KSF82" s="791"/>
      <c r="KSG82" s="791"/>
      <c r="KSH82" s="791"/>
      <c r="KSI82" s="791"/>
      <c r="KSJ82" s="740"/>
      <c r="KSK82" s="790"/>
      <c r="KSL82" s="791"/>
      <c r="KSM82" s="791"/>
      <c r="KSN82" s="791"/>
      <c r="KSO82" s="791"/>
      <c r="KSP82" s="791"/>
      <c r="KSQ82" s="740"/>
      <c r="KSR82" s="790"/>
      <c r="KSS82" s="791"/>
      <c r="KST82" s="791"/>
      <c r="KSU82" s="791"/>
      <c r="KSV82" s="791"/>
      <c r="KSW82" s="791"/>
      <c r="KSX82" s="740"/>
      <c r="KSY82" s="790"/>
      <c r="KSZ82" s="791"/>
      <c r="KTA82" s="791"/>
      <c r="KTB82" s="791"/>
      <c r="KTC82" s="791"/>
      <c r="KTD82" s="791"/>
      <c r="KTE82" s="740"/>
      <c r="KTF82" s="790"/>
      <c r="KTG82" s="791"/>
      <c r="KTH82" s="791"/>
      <c r="KTI82" s="791"/>
      <c r="KTJ82" s="791"/>
      <c r="KTK82" s="791"/>
      <c r="KTL82" s="740"/>
      <c r="KTM82" s="790"/>
      <c r="KTN82" s="791"/>
      <c r="KTO82" s="791"/>
      <c r="KTP82" s="791"/>
      <c r="KTQ82" s="791"/>
      <c r="KTR82" s="791"/>
      <c r="KTS82" s="740"/>
      <c r="KTT82" s="790"/>
      <c r="KTU82" s="791"/>
      <c r="KTV82" s="791"/>
      <c r="KTW82" s="791"/>
      <c r="KTX82" s="791"/>
      <c r="KTY82" s="791"/>
      <c r="KTZ82" s="740"/>
      <c r="KUA82" s="790"/>
      <c r="KUB82" s="791"/>
      <c r="KUC82" s="791"/>
      <c r="KUD82" s="791"/>
      <c r="KUE82" s="791"/>
      <c r="KUF82" s="791"/>
      <c r="KUG82" s="740"/>
      <c r="KUH82" s="790"/>
      <c r="KUI82" s="791"/>
      <c r="KUJ82" s="791"/>
      <c r="KUK82" s="791"/>
      <c r="KUL82" s="791"/>
      <c r="KUM82" s="791"/>
      <c r="KUN82" s="740"/>
      <c r="KUO82" s="790"/>
      <c r="KUP82" s="791"/>
      <c r="KUQ82" s="791"/>
      <c r="KUR82" s="791"/>
      <c r="KUS82" s="791"/>
      <c r="KUT82" s="791"/>
      <c r="KUU82" s="740"/>
      <c r="KUV82" s="790"/>
      <c r="KUW82" s="791"/>
      <c r="KUX82" s="791"/>
      <c r="KUY82" s="791"/>
      <c r="KUZ82" s="791"/>
      <c r="KVA82" s="791"/>
      <c r="KVB82" s="740"/>
      <c r="KVC82" s="790"/>
      <c r="KVD82" s="791"/>
      <c r="KVE82" s="791"/>
      <c r="KVF82" s="791"/>
      <c r="KVG82" s="791"/>
      <c r="KVH82" s="791"/>
      <c r="KVI82" s="740"/>
      <c r="KVJ82" s="790"/>
      <c r="KVK82" s="791"/>
      <c r="KVL82" s="791"/>
      <c r="KVM82" s="791"/>
      <c r="KVN82" s="791"/>
      <c r="KVO82" s="791"/>
      <c r="KVP82" s="740"/>
      <c r="KVQ82" s="790"/>
      <c r="KVR82" s="791"/>
      <c r="KVS82" s="791"/>
      <c r="KVT82" s="791"/>
      <c r="KVU82" s="791"/>
      <c r="KVV82" s="791"/>
      <c r="KVW82" s="740"/>
      <c r="KVX82" s="790"/>
      <c r="KVY82" s="791"/>
      <c r="KVZ82" s="791"/>
      <c r="KWA82" s="791"/>
      <c r="KWB82" s="791"/>
      <c r="KWC82" s="791"/>
      <c r="KWD82" s="740"/>
      <c r="KWE82" s="790"/>
      <c r="KWF82" s="791"/>
      <c r="KWG82" s="791"/>
      <c r="KWH82" s="791"/>
      <c r="KWI82" s="791"/>
      <c r="KWJ82" s="791"/>
      <c r="KWK82" s="740"/>
      <c r="KWL82" s="790"/>
      <c r="KWM82" s="791"/>
      <c r="KWN82" s="791"/>
      <c r="KWO82" s="791"/>
      <c r="KWP82" s="791"/>
      <c r="KWQ82" s="791"/>
      <c r="KWR82" s="740"/>
      <c r="KWS82" s="790"/>
      <c r="KWT82" s="791"/>
      <c r="KWU82" s="791"/>
      <c r="KWV82" s="791"/>
      <c r="KWW82" s="791"/>
      <c r="KWX82" s="791"/>
      <c r="KWY82" s="740"/>
      <c r="KWZ82" s="790"/>
      <c r="KXA82" s="791"/>
      <c r="KXB82" s="791"/>
      <c r="KXC82" s="791"/>
      <c r="KXD82" s="791"/>
      <c r="KXE82" s="791"/>
      <c r="KXF82" s="740"/>
      <c r="KXG82" s="790"/>
      <c r="KXH82" s="791"/>
      <c r="KXI82" s="791"/>
      <c r="KXJ82" s="791"/>
      <c r="KXK82" s="791"/>
      <c r="KXL82" s="791"/>
      <c r="KXM82" s="740"/>
      <c r="KXN82" s="790"/>
      <c r="KXO82" s="791"/>
      <c r="KXP82" s="791"/>
      <c r="KXQ82" s="791"/>
      <c r="KXR82" s="791"/>
      <c r="KXS82" s="791"/>
      <c r="KXT82" s="740"/>
      <c r="KXU82" s="790"/>
      <c r="KXV82" s="791"/>
      <c r="KXW82" s="791"/>
      <c r="KXX82" s="791"/>
      <c r="KXY82" s="791"/>
      <c r="KXZ82" s="791"/>
      <c r="KYA82" s="740"/>
      <c r="KYB82" s="790"/>
      <c r="KYC82" s="791"/>
      <c r="KYD82" s="791"/>
      <c r="KYE82" s="791"/>
      <c r="KYF82" s="791"/>
      <c r="KYG82" s="791"/>
      <c r="KYH82" s="740"/>
      <c r="KYI82" s="790"/>
      <c r="KYJ82" s="791"/>
      <c r="KYK82" s="791"/>
      <c r="KYL82" s="791"/>
      <c r="KYM82" s="791"/>
      <c r="KYN82" s="791"/>
      <c r="KYO82" s="740"/>
      <c r="KYP82" s="790"/>
      <c r="KYQ82" s="791"/>
      <c r="KYR82" s="791"/>
      <c r="KYS82" s="791"/>
      <c r="KYT82" s="791"/>
      <c r="KYU82" s="791"/>
      <c r="KYV82" s="740"/>
      <c r="KYW82" s="790"/>
      <c r="KYX82" s="791"/>
      <c r="KYY82" s="791"/>
      <c r="KYZ82" s="791"/>
      <c r="KZA82" s="791"/>
      <c r="KZB82" s="791"/>
      <c r="KZC82" s="740"/>
      <c r="KZD82" s="790"/>
      <c r="KZE82" s="791"/>
      <c r="KZF82" s="791"/>
      <c r="KZG82" s="791"/>
      <c r="KZH82" s="791"/>
      <c r="KZI82" s="791"/>
      <c r="KZJ82" s="740"/>
      <c r="KZK82" s="790"/>
      <c r="KZL82" s="791"/>
      <c r="KZM82" s="791"/>
      <c r="KZN82" s="791"/>
      <c r="KZO82" s="791"/>
      <c r="KZP82" s="791"/>
      <c r="KZQ82" s="740"/>
      <c r="KZR82" s="790"/>
      <c r="KZS82" s="791"/>
      <c r="KZT82" s="791"/>
      <c r="KZU82" s="791"/>
      <c r="KZV82" s="791"/>
      <c r="KZW82" s="791"/>
      <c r="KZX82" s="740"/>
      <c r="KZY82" s="790"/>
      <c r="KZZ82" s="791"/>
      <c r="LAA82" s="791"/>
      <c r="LAB82" s="791"/>
      <c r="LAC82" s="791"/>
      <c r="LAD82" s="791"/>
      <c r="LAE82" s="740"/>
      <c r="LAF82" s="790"/>
      <c r="LAG82" s="791"/>
      <c r="LAH82" s="791"/>
      <c r="LAI82" s="791"/>
      <c r="LAJ82" s="791"/>
      <c r="LAK82" s="791"/>
      <c r="LAL82" s="740"/>
      <c r="LAM82" s="790"/>
      <c r="LAN82" s="791"/>
      <c r="LAO82" s="791"/>
      <c r="LAP82" s="791"/>
      <c r="LAQ82" s="791"/>
      <c r="LAR82" s="791"/>
      <c r="LAS82" s="740"/>
      <c r="LAT82" s="790"/>
      <c r="LAU82" s="791"/>
      <c r="LAV82" s="791"/>
      <c r="LAW82" s="791"/>
      <c r="LAX82" s="791"/>
      <c r="LAY82" s="791"/>
      <c r="LAZ82" s="740"/>
      <c r="LBA82" s="790"/>
      <c r="LBB82" s="791"/>
      <c r="LBC82" s="791"/>
      <c r="LBD82" s="791"/>
      <c r="LBE82" s="791"/>
      <c r="LBF82" s="791"/>
      <c r="LBG82" s="740"/>
      <c r="LBH82" s="790"/>
      <c r="LBI82" s="791"/>
      <c r="LBJ82" s="791"/>
      <c r="LBK82" s="791"/>
      <c r="LBL82" s="791"/>
      <c r="LBM82" s="791"/>
      <c r="LBN82" s="740"/>
      <c r="LBO82" s="790"/>
      <c r="LBP82" s="791"/>
      <c r="LBQ82" s="791"/>
      <c r="LBR82" s="791"/>
      <c r="LBS82" s="791"/>
      <c r="LBT82" s="791"/>
      <c r="LBU82" s="740"/>
      <c r="LBV82" s="790"/>
      <c r="LBW82" s="791"/>
      <c r="LBX82" s="791"/>
      <c r="LBY82" s="791"/>
      <c r="LBZ82" s="791"/>
      <c r="LCA82" s="791"/>
      <c r="LCB82" s="740"/>
      <c r="LCC82" s="790"/>
      <c r="LCD82" s="791"/>
      <c r="LCE82" s="791"/>
      <c r="LCF82" s="791"/>
      <c r="LCG82" s="791"/>
      <c r="LCH82" s="791"/>
      <c r="LCI82" s="740"/>
      <c r="LCJ82" s="790"/>
      <c r="LCK82" s="791"/>
      <c r="LCL82" s="791"/>
      <c r="LCM82" s="791"/>
      <c r="LCN82" s="791"/>
      <c r="LCO82" s="791"/>
      <c r="LCP82" s="740"/>
      <c r="LCQ82" s="790"/>
      <c r="LCR82" s="791"/>
      <c r="LCS82" s="791"/>
      <c r="LCT82" s="791"/>
      <c r="LCU82" s="791"/>
      <c r="LCV82" s="791"/>
      <c r="LCW82" s="740"/>
      <c r="LCX82" s="790"/>
      <c r="LCY82" s="791"/>
      <c r="LCZ82" s="791"/>
      <c r="LDA82" s="791"/>
      <c r="LDB82" s="791"/>
      <c r="LDC82" s="791"/>
      <c r="LDD82" s="740"/>
      <c r="LDE82" s="790"/>
      <c r="LDF82" s="791"/>
      <c r="LDG82" s="791"/>
      <c r="LDH82" s="791"/>
      <c r="LDI82" s="791"/>
      <c r="LDJ82" s="791"/>
      <c r="LDK82" s="740"/>
      <c r="LDL82" s="790"/>
      <c r="LDM82" s="791"/>
      <c r="LDN82" s="791"/>
      <c r="LDO82" s="791"/>
      <c r="LDP82" s="791"/>
      <c r="LDQ82" s="791"/>
      <c r="LDR82" s="740"/>
      <c r="LDS82" s="790"/>
      <c r="LDT82" s="791"/>
      <c r="LDU82" s="791"/>
      <c r="LDV82" s="791"/>
      <c r="LDW82" s="791"/>
      <c r="LDX82" s="791"/>
      <c r="LDY82" s="740"/>
      <c r="LDZ82" s="790"/>
      <c r="LEA82" s="791"/>
      <c r="LEB82" s="791"/>
      <c r="LEC82" s="791"/>
      <c r="LED82" s="791"/>
      <c r="LEE82" s="791"/>
      <c r="LEF82" s="740"/>
      <c r="LEG82" s="790"/>
      <c r="LEH82" s="791"/>
      <c r="LEI82" s="791"/>
      <c r="LEJ82" s="791"/>
      <c r="LEK82" s="791"/>
      <c r="LEL82" s="791"/>
      <c r="LEM82" s="740"/>
      <c r="LEN82" s="790"/>
      <c r="LEO82" s="791"/>
      <c r="LEP82" s="791"/>
      <c r="LEQ82" s="791"/>
      <c r="LER82" s="791"/>
      <c r="LES82" s="791"/>
      <c r="LET82" s="740"/>
      <c r="LEU82" s="790"/>
      <c r="LEV82" s="791"/>
      <c r="LEW82" s="791"/>
      <c r="LEX82" s="791"/>
      <c r="LEY82" s="791"/>
      <c r="LEZ82" s="791"/>
      <c r="LFA82" s="740"/>
      <c r="LFB82" s="790"/>
      <c r="LFC82" s="791"/>
      <c r="LFD82" s="791"/>
      <c r="LFE82" s="791"/>
      <c r="LFF82" s="791"/>
      <c r="LFG82" s="791"/>
      <c r="LFH82" s="740"/>
      <c r="LFI82" s="790"/>
      <c r="LFJ82" s="791"/>
      <c r="LFK82" s="791"/>
      <c r="LFL82" s="791"/>
      <c r="LFM82" s="791"/>
      <c r="LFN82" s="791"/>
      <c r="LFO82" s="740"/>
      <c r="LFP82" s="790"/>
      <c r="LFQ82" s="791"/>
      <c r="LFR82" s="791"/>
      <c r="LFS82" s="791"/>
      <c r="LFT82" s="791"/>
      <c r="LFU82" s="791"/>
      <c r="LFV82" s="740"/>
      <c r="LFW82" s="790"/>
      <c r="LFX82" s="791"/>
      <c r="LFY82" s="791"/>
      <c r="LFZ82" s="791"/>
      <c r="LGA82" s="791"/>
      <c r="LGB82" s="791"/>
      <c r="LGC82" s="740"/>
      <c r="LGD82" s="790"/>
      <c r="LGE82" s="791"/>
      <c r="LGF82" s="791"/>
      <c r="LGG82" s="791"/>
      <c r="LGH82" s="791"/>
      <c r="LGI82" s="791"/>
      <c r="LGJ82" s="740"/>
      <c r="LGK82" s="790"/>
      <c r="LGL82" s="791"/>
      <c r="LGM82" s="791"/>
      <c r="LGN82" s="791"/>
      <c r="LGO82" s="791"/>
      <c r="LGP82" s="791"/>
      <c r="LGQ82" s="740"/>
      <c r="LGR82" s="790"/>
      <c r="LGS82" s="791"/>
      <c r="LGT82" s="791"/>
      <c r="LGU82" s="791"/>
      <c r="LGV82" s="791"/>
      <c r="LGW82" s="791"/>
      <c r="LGX82" s="740"/>
      <c r="LGY82" s="790"/>
      <c r="LGZ82" s="791"/>
      <c r="LHA82" s="791"/>
      <c r="LHB82" s="791"/>
      <c r="LHC82" s="791"/>
      <c r="LHD82" s="791"/>
      <c r="LHE82" s="740"/>
      <c r="LHF82" s="790"/>
      <c r="LHG82" s="791"/>
      <c r="LHH82" s="791"/>
      <c r="LHI82" s="791"/>
      <c r="LHJ82" s="791"/>
      <c r="LHK82" s="791"/>
      <c r="LHL82" s="740"/>
      <c r="LHM82" s="790"/>
      <c r="LHN82" s="791"/>
      <c r="LHO82" s="791"/>
      <c r="LHP82" s="791"/>
      <c r="LHQ82" s="791"/>
      <c r="LHR82" s="791"/>
      <c r="LHS82" s="740"/>
      <c r="LHT82" s="790"/>
      <c r="LHU82" s="791"/>
      <c r="LHV82" s="791"/>
      <c r="LHW82" s="791"/>
      <c r="LHX82" s="791"/>
      <c r="LHY82" s="791"/>
      <c r="LHZ82" s="740"/>
      <c r="LIA82" s="790"/>
      <c r="LIB82" s="791"/>
      <c r="LIC82" s="791"/>
      <c r="LID82" s="791"/>
      <c r="LIE82" s="791"/>
      <c r="LIF82" s="791"/>
      <c r="LIG82" s="740"/>
      <c r="LIH82" s="790"/>
      <c r="LII82" s="791"/>
      <c r="LIJ82" s="791"/>
      <c r="LIK82" s="791"/>
      <c r="LIL82" s="791"/>
      <c r="LIM82" s="791"/>
      <c r="LIN82" s="740"/>
      <c r="LIO82" s="790"/>
      <c r="LIP82" s="791"/>
      <c r="LIQ82" s="791"/>
      <c r="LIR82" s="791"/>
      <c r="LIS82" s="791"/>
      <c r="LIT82" s="791"/>
      <c r="LIU82" s="740"/>
      <c r="LIV82" s="790"/>
      <c r="LIW82" s="791"/>
      <c r="LIX82" s="791"/>
      <c r="LIY82" s="791"/>
      <c r="LIZ82" s="791"/>
      <c r="LJA82" s="791"/>
      <c r="LJB82" s="740"/>
      <c r="LJC82" s="790"/>
      <c r="LJD82" s="791"/>
      <c r="LJE82" s="791"/>
      <c r="LJF82" s="791"/>
      <c r="LJG82" s="791"/>
      <c r="LJH82" s="791"/>
      <c r="LJI82" s="740"/>
      <c r="LJJ82" s="790"/>
      <c r="LJK82" s="791"/>
      <c r="LJL82" s="791"/>
      <c r="LJM82" s="791"/>
      <c r="LJN82" s="791"/>
      <c r="LJO82" s="791"/>
      <c r="LJP82" s="740"/>
      <c r="LJQ82" s="790"/>
      <c r="LJR82" s="791"/>
      <c r="LJS82" s="791"/>
      <c r="LJT82" s="791"/>
      <c r="LJU82" s="791"/>
      <c r="LJV82" s="791"/>
      <c r="LJW82" s="740"/>
      <c r="LJX82" s="790"/>
      <c r="LJY82" s="791"/>
      <c r="LJZ82" s="791"/>
      <c r="LKA82" s="791"/>
      <c r="LKB82" s="791"/>
      <c r="LKC82" s="791"/>
      <c r="LKD82" s="740"/>
      <c r="LKE82" s="790"/>
      <c r="LKF82" s="791"/>
      <c r="LKG82" s="791"/>
      <c r="LKH82" s="791"/>
      <c r="LKI82" s="791"/>
      <c r="LKJ82" s="791"/>
      <c r="LKK82" s="740"/>
      <c r="LKL82" s="790"/>
      <c r="LKM82" s="791"/>
      <c r="LKN82" s="791"/>
      <c r="LKO82" s="791"/>
      <c r="LKP82" s="791"/>
      <c r="LKQ82" s="791"/>
      <c r="LKR82" s="740"/>
      <c r="LKS82" s="790"/>
      <c r="LKT82" s="791"/>
      <c r="LKU82" s="791"/>
      <c r="LKV82" s="791"/>
      <c r="LKW82" s="791"/>
      <c r="LKX82" s="791"/>
      <c r="LKY82" s="740"/>
      <c r="LKZ82" s="790"/>
      <c r="LLA82" s="791"/>
      <c r="LLB82" s="791"/>
      <c r="LLC82" s="791"/>
      <c r="LLD82" s="791"/>
      <c r="LLE82" s="791"/>
      <c r="LLF82" s="740"/>
      <c r="LLG82" s="790"/>
      <c r="LLH82" s="791"/>
      <c r="LLI82" s="791"/>
      <c r="LLJ82" s="791"/>
      <c r="LLK82" s="791"/>
      <c r="LLL82" s="791"/>
      <c r="LLM82" s="740"/>
      <c r="LLN82" s="790"/>
      <c r="LLO82" s="791"/>
      <c r="LLP82" s="791"/>
      <c r="LLQ82" s="791"/>
      <c r="LLR82" s="791"/>
      <c r="LLS82" s="791"/>
      <c r="LLT82" s="740"/>
      <c r="LLU82" s="790"/>
      <c r="LLV82" s="791"/>
      <c r="LLW82" s="791"/>
      <c r="LLX82" s="791"/>
      <c r="LLY82" s="791"/>
      <c r="LLZ82" s="791"/>
      <c r="LMA82" s="740"/>
      <c r="LMB82" s="790"/>
      <c r="LMC82" s="791"/>
      <c r="LMD82" s="791"/>
      <c r="LME82" s="791"/>
      <c r="LMF82" s="791"/>
      <c r="LMG82" s="791"/>
      <c r="LMH82" s="740"/>
      <c r="LMI82" s="790"/>
      <c r="LMJ82" s="791"/>
      <c r="LMK82" s="791"/>
      <c r="LML82" s="791"/>
      <c r="LMM82" s="791"/>
      <c r="LMN82" s="791"/>
      <c r="LMO82" s="740"/>
      <c r="LMP82" s="790"/>
      <c r="LMQ82" s="791"/>
      <c r="LMR82" s="791"/>
      <c r="LMS82" s="791"/>
      <c r="LMT82" s="791"/>
      <c r="LMU82" s="791"/>
      <c r="LMV82" s="740"/>
      <c r="LMW82" s="790"/>
      <c r="LMX82" s="791"/>
      <c r="LMY82" s="791"/>
      <c r="LMZ82" s="791"/>
      <c r="LNA82" s="791"/>
      <c r="LNB82" s="791"/>
      <c r="LNC82" s="740"/>
      <c r="LND82" s="790"/>
      <c r="LNE82" s="791"/>
      <c r="LNF82" s="791"/>
      <c r="LNG82" s="791"/>
      <c r="LNH82" s="791"/>
      <c r="LNI82" s="791"/>
      <c r="LNJ82" s="740"/>
      <c r="LNK82" s="790"/>
      <c r="LNL82" s="791"/>
      <c r="LNM82" s="791"/>
      <c r="LNN82" s="791"/>
      <c r="LNO82" s="791"/>
      <c r="LNP82" s="791"/>
      <c r="LNQ82" s="740"/>
      <c r="LNR82" s="790"/>
      <c r="LNS82" s="791"/>
      <c r="LNT82" s="791"/>
      <c r="LNU82" s="791"/>
      <c r="LNV82" s="791"/>
      <c r="LNW82" s="791"/>
      <c r="LNX82" s="740"/>
      <c r="LNY82" s="790"/>
      <c r="LNZ82" s="791"/>
      <c r="LOA82" s="791"/>
      <c r="LOB82" s="791"/>
      <c r="LOC82" s="791"/>
      <c r="LOD82" s="791"/>
      <c r="LOE82" s="740"/>
      <c r="LOF82" s="790"/>
      <c r="LOG82" s="791"/>
      <c r="LOH82" s="791"/>
      <c r="LOI82" s="791"/>
      <c r="LOJ82" s="791"/>
      <c r="LOK82" s="791"/>
      <c r="LOL82" s="740"/>
      <c r="LOM82" s="790"/>
      <c r="LON82" s="791"/>
      <c r="LOO82" s="791"/>
      <c r="LOP82" s="791"/>
      <c r="LOQ82" s="791"/>
      <c r="LOR82" s="791"/>
      <c r="LOS82" s="740"/>
      <c r="LOT82" s="790"/>
      <c r="LOU82" s="791"/>
      <c r="LOV82" s="791"/>
      <c r="LOW82" s="791"/>
      <c r="LOX82" s="791"/>
      <c r="LOY82" s="791"/>
      <c r="LOZ82" s="740"/>
      <c r="LPA82" s="790"/>
      <c r="LPB82" s="791"/>
      <c r="LPC82" s="791"/>
      <c r="LPD82" s="791"/>
      <c r="LPE82" s="791"/>
      <c r="LPF82" s="791"/>
      <c r="LPG82" s="740"/>
      <c r="LPH82" s="790"/>
      <c r="LPI82" s="791"/>
      <c r="LPJ82" s="791"/>
      <c r="LPK82" s="791"/>
      <c r="LPL82" s="791"/>
      <c r="LPM82" s="791"/>
      <c r="LPN82" s="740"/>
      <c r="LPO82" s="790"/>
      <c r="LPP82" s="791"/>
      <c r="LPQ82" s="791"/>
      <c r="LPR82" s="791"/>
      <c r="LPS82" s="791"/>
      <c r="LPT82" s="791"/>
      <c r="LPU82" s="740"/>
      <c r="LPV82" s="790"/>
      <c r="LPW82" s="791"/>
      <c r="LPX82" s="791"/>
      <c r="LPY82" s="791"/>
      <c r="LPZ82" s="791"/>
      <c r="LQA82" s="791"/>
      <c r="LQB82" s="740"/>
      <c r="LQC82" s="790"/>
      <c r="LQD82" s="791"/>
      <c r="LQE82" s="791"/>
      <c r="LQF82" s="791"/>
      <c r="LQG82" s="791"/>
      <c r="LQH82" s="791"/>
      <c r="LQI82" s="740"/>
      <c r="LQJ82" s="790"/>
      <c r="LQK82" s="791"/>
      <c r="LQL82" s="791"/>
      <c r="LQM82" s="791"/>
      <c r="LQN82" s="791"/>
      <c r="LQO82" s="791"/>
      <c r="LQP82" s="740"/>
      <c r="LQQ82" s="790"/>
      <c r="LQR82" s="791"/>
      <c r="LQS82" s="791"/>
      <c r="LQT82" s="791"/>
      <c r="LQU82" s="791"/>
      <c r="LQV82" s="791"/>
      <c r="LQW82" s="740"/>
      <c r="LQX82" s="790"/>
      <c r="LQY82" s="791"/>
      <c r="LQZ82" s="791"/>
      <c r="LRA82" s="791"/>
      <c r="LRB82" s="791"/>
      <c r="LRC82" s="791"/>
      <c r="LRD82" s="740"/>
      <c r="LRE82" s="790"/>
      <c r="LRF82" s="791"/>
      <c r="LRG82" s="791"/>
      <c r="LRH82" s="791"/>
      <c r="LRI82" s="791"/>
      <c r="LRJ82" s="791"/>
      <c r="LRK82" s="740"/>
      <c r="LRL82" s="790"/>
      <c r="LRM82" s="791"/>
      <c r="LRN82" s="791"/>
      <c r="LRO82" s="791"/>
      <c r="LRP82" s="791"/>
      <c r="LRQ82" s="791"/>
      <c r="LRR82" s="740"/>
      <c r="LRS82" s="790"/>
      <c r="LRT82" s="791"/>
      <c r="LRU82" s="791"/>
      <c r="LRV82" s="791"/>
      <c r="LRW82" s="791"/>
      <c r="LRX82" s="791"/>
      <c r="LRY82" s="740"/>
      <c r="LRZ82" s="790"/>
      <c r="LSA82" s="791"/>
      <c r="LSB82" s="791"/>
      <c r="LSC82" s="791"/>
      <c r="LSD82" s="791"/>
      <c r="LSE82" s="791"/>
      <c r="LSF82" s="740"/>
      <c r="LSG82" s="790"/>
      <c r="LSH82" s="791"/>
      <c r="LSI82" s="791"/>
      <c r="LSJ82" s="791"/>
      <c r="LSK82" s="791"/>
      <c r="LSL82" s="791"/>
      <c r="LSM82" s="740"/>
      <c r="LSN82" s="790"/>
      <c r="LSO82" s="791"/>
      <c r="LSP82" s="791"/>
      <c r="LSQ82" s="791"/>
      <c r="LSR82" s="791"/>
      <c r="LSS82" s="791"/>
      <c r="LST82" s="740"/>
      <c r="LSU82" s="790"/>
      <c r="LSV82" s="791"/>
      <c r="LSW82" s="791"/>
      <c r="LSX82" s="791"/>
      <c r="LSY82" s="791"/>
      <c r="LSZ82" s="791"/>
      <c r="LTA82" s="740"/>
      <c r="LTB82" s="790"/>
      <c r="LTC82" s="791"/>
      <c r="LTD82" s="791"/>
      <c r="LTE82" s="791"/>
      <c r="LTF82" s="791"/>
      <c r="LTG82" s="791"/>
      <c r="LTH82" s="740"/>
      <c r="LTI82" s="790"/>
      <c r="LTJ82" s="791"/>
      <c r="LTK82" s="791"/>
      <c r="LTL82" s="791"/>
      <c r="LTM82" s="791"/>
      <c r="LTN82" s="791"/>
      <c r="LTO82" s="740"/>
      <c r="LTP82" s="790"/>
      <c r="LTQ82" s="791"/>
      <c r="LTR82" s="791"/>
      <c r="LTS82" s="791"/>
      <c r="LTT82" s="791"/>
      <c r="LTU82" s="791"/>
      <c r="LTV82" s="740"/>
      <c r="LTW82" s="790"/>
      <c r="LTX82" s="791"/>
      <c r="LTY82" s="791"/>
      <c r="LTZ82" s="791"/>
      <c r="LUA82" s="791"/>
      <c r="LUB82" s="791"/>
      <c r="LUC82" s="740"/>
      <c r="LUD82" s="790"/>
      <c r="LUE82" s="791"/>
      <c r="LUF82" s="791"/>
      <c r="LUG82" s="791"/>
      <c r="LUH82" s="791"/>
      <c r="LUI82" s="791"/>
      <c r="LUJ82" s="740"/>
      <c r="LUK82" s="790"/>
      <c r="LUL82" s="791"/>
      <c r="LUM82" s="791"/>
      <c r="LUN82" s="791"/>
      <c r="LUO82" s="791"/>
      <c r="LUP82" s="791"/>
      <c r="LUQ82" s="740"/>
      <c r="LUR82" s="790"/>
      <c r="LUS82" s="791"/>
      <c r="LUT82" s="791"/>
      <c r="LUU82" s="791"/>
      <c r="LUV82" s="791"/>
      <c r="LUW82" s="791"/>
      <c r="LUX82" s="740"/>
      <c r="LUY82" s="790"/>
      <c r="LUZ82" s="791"/>
      <c r="LVA82" s="791"/>
      <c r="LVB82" s="791"/>
      <c r="LVC82" s="791"/>
      <c r="LVD82" s="791"/>
      <c r="LVE82" s="740"/>
      <c r="LVF82" s="790"/>
      <c r="LVG82" s="791"/>
      <c r="LVH82" s="791"/>
      <c r="LVI82" s="791"/>
      <c r="LVJ82" s="791"/>
      <c r="LVK82" s="791"/>
      <c r="LVL82" s="740"/>
      <c r="LVM82" s="790"/>
      <c r="LVN82" s="791"/>
      <c r="LVO82" s="791"/>
      <c r="LVP82" s="791"/>
      <c r="LVQ82" s="791"/>
      <c r="LVR82" s="791"/>
      <c r="LVS82" s="740"/>
      <c r="LVT82" s="790"/>
      <c r="LVU82" s="791"/>
      <c r="LVV82" s="791"/>
      <c r="LVW82" s="791"/>
      <c r="LVX82" s="791"/>
      <c r="LVY82" s="791"/>
      <c r="LVZ82" s="740"/>
      <c r="LWA82" s="790"/>
      <c r="LWB82" s="791"/>
      <c r="LWC82" s="791"/>
      <c r="LWD82" s="791"/>
      <c r="LWE82" s="791"/>
      <c r="LWF82" s="791"/>
      <c r="LWG82" s="740"/>
      <c r="LWH82" s="790"/>
      <c r="LWI82" s="791"/>
      <c r="LWJ82" s="791"/>
      <c r="LWK82" s="791"/>
      <c r="LWL82" s="791"/>
      <c r="LWM82" s="791"/>
      <c r="LWN82" s="740"/>
      <c r="LWO82" s="790"/>
      <c r="LWP82" s="791"/>
      <c r="LWQ82" s="791"/>
      <c r="LWR82" s="791"/>
      <c r="LWS82" s="791"/>
      <c r="LWT82" s="791"/>
      <c r="LWU82" s="740"/>
      <c r="LWV82" s="790"/>
      <c r="LWW82" s="791"/>
      <c r="LWX82" s="791"/>
      <c r="LWY82" s="791"/>
      <c r="LWZ82" s="791"/>
      <c r="LXA82" s="791"/>
      <c r="LXB82" s="740"/>
      <c r="LXC82" s="790"/>
      <c r="LXD82" s="791"/>
      <c r="LXE82" s="791"/>
      <c r="LXF82" s="791"/>
      <c r="LXG82" s="791"/>
      <c r="LXH82" s="791"/>
      <c r="LXI82" s="740"/>
      <c r="LXJ82" s="790"/>
      <c r="LXK82" s="791"/>
      <c r="LXL82" s="791"/>
      <c r="LXM82" s="791"/>
      <c r="LXN82" s="791"/>
      <c r="LXO82" s="791"/>
      <c r="LXP82" s="740"/>
      <c r="LXQ82" s="790"/>
      <c r="LXR82" s="791"/>
      <c r="LXS82" s="791"/>
      <c r="LXT82" s="791"/>
      <c r="LXU82" s="791"/>
      <c r="LXV82" s="791"/>
      <c r="LXW82" s="740"/>
      <c r="LXX82" s="790"/>
      <c r="LXY82" s="791"/>
      <c r="LXZ82" s="791"/>
      <c r="LYA82" s="791"/>
      <c r="LYB82" s="791"/>
      <c r="LYC82" s="791"/>
      <c r="LYD82" s="740"/>
      <c r="LYE82" s="790"/>
      <c r="LYF82" s="791"/>
      <c r="LYG82" s="791"/>
      <c r="LYH82" s="791"/>
      <c r="LYI82" s="791"/>
      <c r="LYJ82" s="791"/>
      <c r="LYK82" s="740"/>
      <c r="LYL82" s="790"/>
      <c r="LYM82" s="791"/>
      <c r="LYN82" s="791"/>
      <c r="LYO82" s="791"/>
      <c r="LYP82" s="791"/>
      <c r="LYQ82" s="791"/>
      <c r="LYR82" s="740"/>
      <c r="LYS82" s="790"/>
      <c r="LYT82" s="791"/>
      <c r="LYU82" s="791"/>
      <c r="LYV82" s="791"/>
      <c r="LYW82" s="791"/>
      <c r="LYX82" s="791"/>
      <c r="LYY82" s="740"/>
      <c r="LYZ82" s="790"/>
      <c r="LZA82" s="791"/>
      <c r="LZB82" s="791"/>
      <c r="LZC82" s="791"/>
      <c r="LZD82" s="791"/>
      <c r="LZE82" s="791"/>
      <c r="LZF82" s="740"/>
      <c r="LZG82" s="790"/>
      <c r="LZH82" s="791"/>
      <c r="LZI82" s="791"/>
      <c r="LZJ82" s="791"/>
      <c r="LZK82" s="791"/>
      <c r="LZL82" s="791"/>
      <c r="LZM82" s="740"/>
      <c r="LZN82" s="790"/>
      <c r="LZO82" s="791"/>
      <c r="LZP82" s="791"/>
      <c r="LZQ82" s="791"/>
      <c r="LZR82" s="791"/>
      <c r="LZS82" s="791"/>
      <c r="LZT82" s="740"/>
      <c r="LZU82" s="790"/>
      <c r="LZV82" s="791"/>
      <c r="LZW82" s="791"/>
      <c r="LZX82" s="791"/>
      <c r="LZY82" s="791"/>
      <c r="LZZ82" s="791"/>
      <c r="MAA82" s="740"/>
      <c r="MAB82" s="790"/>
      <c r="MAC82" s="791"/>
      <c r="MAD82" s="791"/>
      <c r="MAE82" s="791"/>
      <c r="MAF82" s="791"/>
      <c r="MAG82" s="791"/>
      <c r="MAH82" s="740"/>
      <c r="MAI82" s="790"/>
      <c r="MAJ82" s="791"/>
      <c r="MAK82" s="791"/>
      <c r="MAL82" s="791"/>
      <c r="MAM82" s="791"/>
      <c r="MAN82" s="791"/>
      <c r="MAO82" s="740"/>
      <c r="MAP82" s="790"/>
      <c r="MAQ82" s="791"/>
      <c r="MAR82" s="791"/>
      <c r="MAS82" s="791"/>
      <c r="MAT82" s="791"/>
      <c r="MAU82" s="791"/>
      <c r="MAV82" s="740"/>
      <c r="MAW82" s="790"/>
      <c r="MAX82" s="791"/>
      <c r="MAY82" s="791"/>
      <c r="MAZ82" s="791"/>
      <c r="MBA82" s="791"/>
      <c r="MBB82" s="791"/>
      <c r="MBC82" s="740"/>
      <c r="MBD82" s="790"/>
      <c r="MBE82" s="791"/>
      <c r="MBF82" s="791"/>
      <c r="MBG82" s="791"/>
      <c r="MBH82" s="791"/>
      <c r="MBI82" s="791"/>
      <c r="MBJ82" s="740"/>
      <c r="MBK82" s="790"/>
      <c r="MBL82" s="791"/>
      <c r="MBM82" s="791"/>
      <c r="MBN82" s="791"/>
      <c r="MBO82" s="791"/>
      <c r="MBP82" s="791"/>
      <c r="MBQ82" s="740"/>
      <c r="MBR82" s="790"/>
      <c r="MBS82" s="791"/>
      <c r="MBT82" s="791"/>
      <c r="MBU82" s="791"/>
      <c r="MBV82" s="791"/>
      <c r="MBW82" s="791"/>
      <c r="MBX82" s="740"/>
      <c r="MBY82" s="790"/>
      <c r="MBZ82" s="791"/>
      <c r="MCA82" s="791"/>
      <c r="MCB82" s="791"/>
      <c r="MCC82" s="791"/>
      <c r="MCD82" s="791"/>
      <c r="MCE82" s="740"/>
      <c r="MCF82" s="790"/>
      <c r="MCG82" s="791"/>
      <c r="MCH82" s="791"/>
      <c r="MCI82" s="791"/>
      <c r="MCJ82" s="791"/>
      <c r="MCK82" s="791"/>
      <c r="MCL82" s="740"/>
      <c r="MCM82" s="790"/>
      <c r="MCN82" s="791"/>
      <c r="MCO82" s="791"/>
      <c r="MCP82" s="791"/>
      <c r="MCQ82" s="791"/>
      <c r="MCR82" s="791"/>
      <c r="MCS82" s="740"/>
      <c r="MCT82" s="790"/>
      <c r="MCU82" s="791"/>
      <c r="MCV82" s="791"/>
      <c r="MCW82" s="791"/>
      <c r="MCX82" s="791"/>
      <c r="MCY82" s="791"/>
      <c r="MCZ82" s="740"/>
      <c r="MDA82" s="790"/>
      <c r="MDB82" s="791"/>
      <c r="MDC82" s="791"/>
      <c r="MDD82" s="791"/>
      <c r="MDE82" s="791"/>
      <c r="MDF82" s="791"/>
      <c r="MDG82" s="740"/>
      <c r="MDH82" s="790"/>
      <c r="MDI82" s="791"/>
      <c r="MDJ82" s="791"/>
      <c r="MDK82" s="791"/>
      <c r="MDL82" s="791"/>
      <c r="MDM82" s="791"/>
      <c r="MDN82" s="740"/>
      <c r="MDO82" s="790"/>
      <c r="MDP82" s="791"/>
      <c r="MDQ82" s="791"/>
      <c r="MDR82" s="791"/>
      <c r="MDS82" s="791"/>
      <c r="MDT82" s="791"/>
      <c r="MDU82" s="740"/>
      <c r="MDV82" s="790"/>
      <c r="MDW82" s="791"/>
      <c r="MDX82" s="791"/>
      <c r="MDY82" s="791"/>
      <c r="MDZ82" s="791"/>
      <c r="MEA82" s="791"/>
      <c r="MEB82" s="740"/>
      <c r="MEC82" s="790"/>
      <c r="MED82" s="791"/>
      <c r="MEE82" s="791"/>
      <c r="MEF82" s="791"/>
      <c r="MEG82" s="791"/>
      <c r="MEH82" s="791"/>
      <c r="MEI82" s="740"/>
      <c r="MEJ82" s="790"/>
      <c r="MEK82" s="791"/>
      <c r="MEL82" s="791"/>
      <c r="MEM82" s="791"/>
      <c r="MEN82" s="791"/>
      <c r="MEO82" s="791"/>
      <c r="MEP82" s="740"/>
      <c r="MEQ82" s="790"/>
      <c r="MER82" s="791"/>
      <c r="MES82" s="791"/>
      <c r="MET82" s="791"/>
      <c r="MEU82" s="791"/>
      <c r="MEV82" s="791"/>
      <c r="MEW82" s="740"/>
      <c r="MEX82" s="790"/>
      <c r="MEY82" s="791"/>
      <c r="MEZ82" s="791"/>
      <c r="MFA82" s="791"/>
      <c r="MFB82" s="791"/>
      <c r="MFC82" s="791"/>
      <c r="MFD82" s="740"/>
      <c r="MFE82" s="790"/>
      <c r="MFF82" s="791"/>
      <c r="MFG82" s="791"/>
      <c r="MFH82" s="791"/>
      <c r="MFI82" s="791"/>
      <c r="MFJ82" s="791"/>
      <c r="MFK82" s="740"/>
      <c r="MFL82" s="790"/>
      <c r="MFM82" s="791"/>
      <c r="MFN82" s="791"/>
      <c r="MFO82" s="791"/>
      <c r="MFP82" s="791"/>
      <c r="MFQ82" s="791"/>
      <c r="MFR82" s="740"/>
      <c r="MFS82" s="790"/>
      <c r="MFT82" s="791"/>
      <c r="MFU82" s="791"/>
      <c r="MFV82" s="791"/>
      <c r="MFW82" s="791"/>
      <c r="MFX82" s="791"/>
      <c r="MFY82" s="740"/>
      <c r="MFZ82" s="790"/>
      <c r="MGA82" s="791"/>
      <c r="MGB82" s="791"/>
      <c r="MGC82" s="791"/>
      <c r="MGD82" s="791"/>
      <c r="MGE82" s="791"/>
      <c r="MGF82" s="740"/>
      <c r="MGG82" s="790"/>
      <c r="MGH82" s="791"/>
      <c r="MGI82" s="791"/>
      <c r="MGJ82" s="791"/>
      <c r="MGK82" s="791"/>
      <c r="MGL82" s="791"/>
      <c r="MGM82" s="740"/>
      <c r="MGN82" s="790"/>
      <c r="MGO82" s="791"/>
      <c r="MGP82" s="791"/>
      <c r="MGQ82" s="791"/>
      <c r="MGR82" s="791"/>
      <c r="MGS82" s="791"/>
      <c r="MGT82" s="740"/>
      <c r="MGU82" s="790"/>
      <c r="MGV82" s="791"/>
      <c r="MGW82" s="791"/>
      <c r="MGX82" s="791"/>
      <c r="MGY82" s="791"/>
      <c r="MGZ82" s="791"/>
      <c r="MHA82" s="740"/>
      <c r="MHB82" s="790"/>
      <c r="MHC82" s="791"/>
      <c r="MHD82" s="791"/>
      <c r="MHE82" s="791"/>
      <c r="MHF82" s="791"/>
      <c r="MHG82" s="791"/>
      <c r="MHH82" s="740"/>
      <c r="MHI82" s="790"/>
      <c r="MHJ82" s="791"/>
      <c r="MHK82" s="791"/>
      <c r="MHL82" s="791"/>
      <c r="MHM82" s="791"/>
      <c r="MHN82" s="791"/>
      <c r="MHO82" s="740"/>
      <c r="MHP82" s="790"/>
      <c r="MHQ82" s="791"/>
      <c r="MHR82" s="791"/>
      <c r="MHS82" s="791"/>
      <c r="MHT82" s="791"/>
      <c r="MHU82" s="791"/>
      <c r="MHV82" s="740"/>
      <c r="MHW82" s="790"/>
      <c r="MHX82" s="791"/>
      <c r="MHY82" s="791"/>
      <c r="MHZ82" s="791"/>
      <c r="MIA82" s="791"/>
      <c r="MIB82" s="791"/>
      <c r="MIC82" s="740"/>
      <c r="MID82" s="790"/>
      <c r="MIE82" s="791"/>
      <c r="MIF82" s="791"/>
      <c r="MIG82" s="791"/>
      <c r="MIH82" s="791"/>
      <c r="MII82" s="791"/>
      <c r="MIJ82" s="740"/>
      <c r="MIK82" s="790"/>
      <c r="MIL82" s="791"/>
      <c r="MIM82" s="791"/>
      <c r="MIN82" s="791"/>
      <c r="MIO82" s="791"/>
      <c r="MIP82" s="791"/>
      <c r="MIQ82" s="740"/>
      <c r="MIR82" s="790"/>
      <c r="MIS82" s="791"/>
      <c r="MIT82" s="791"/>
      <c r="MIU82" s="791"/>
      <c r="MIV82" s="791"/>
      <c r="MIW82" s="791"/>
      <c r="MIX82" s="740"/>
      <c r="MIY82" s="790"/>
      <c r="MIZ82" s="791"/>
      <c r="MJA82" s="791"/>
      <c r="MJB82" s="791"/>
      <c r="MJC82" s="791"/>
      <c r="MJD82" s="791"/>
      <c r="MJE82" s="740"/>
      <c r="MJF82" s="790"/>
      <c r="MJG82" s="791"/>
      <c r="MJH82" s="791"/>
      <c r="MJI82" s="791"/>
      <c r="MJJ82" s="791"/>
      <c r="MJK82" s="791"/>
      <c r="MJL82" s="740"/>
      <c r="MJM82" s="790"/>
      <c r="MJN82" s="791"/>
      <c r="MJO82" s="791"/>
      <c r="MJP82" s="791"/>
      <c r="MJQ82" s="791"/>
      <c r="MJR82" s="791"/>
      <c r="MJS82" s="740"/>
      <c r="MJT82" s="790"/>
      <c r="MJU82" s="791"/>
      <c r="MJV82" s="791"/>
      <c r="MJW82" s="791"/>
      <c r="MJX82" s="791"/>
      <c r="MJY82" s="791"/>
      <c r="MJZ82" s="740"/>
      <c r="MKA82" s="790"/>
      <c r="MKB82" s="791"/>
      <c r="MKC82" s="791"/>
      <c r="MKD82" s="791"/>
      <c r="MKE82" s="791"/>
      <c r="MKF82" s="791"/>
      <c r="MKG82" s="740"/>
      <c r="MKH82" s="790"/>
      <c r="MKI82" s="791"/>
      <c r="MKJ82" s="791"/>
      <c r="MKK82" s="791"/>
      <c r="MKL82" s="791"/>
      <c r="MKM82" s="791"/>
      <c r="MKN82" s="740"/>
      <c r="MKO82" s="790"/>
      <c r="MKP82" s="791"/>
      <c r="MKQ82" s="791"/>
      <c r="MKR82" s="791"/>
      <c r="MKS82" s="791"/>
      <c r="MKT82" s="791"/>
      <c r="MKU82" s="740"/>
      <c r="MKV82" s="790"/>
      <c r="MKW82" s="791"/>
      <c r="MKX82" s="791"/>
      <c r="MKY82" s="791"/>
      <c r="MKZ82" s="791"/>
      <c r="MLA82" s="791"/>
      <c r="MLB82" s="740"/>
      <c r="MLC82" s="790"/>
      <c r="MLD82" s="791"/>
      <c r="MLE82" s="791"/>
      <c r="MLF82" s="791"/>
      <c r="MLG82" s="791"/>
      <c r="MLH82" s="791"/>
      <c r="MLI82" s="740"/>
      <c r="MLJ82" s="790"/>
      <c r="MLK82" s="791"/>
      <c r="MLL82" s="791"/>
      <c r="MLM82" s="791"/>
      <c r="MLN82" s="791"/>
      <c r="MLO82" s="791"/>
      <c r="MLP82" s="740"/>
      <c r="MLQ82" s="790"/>
      <c r="MLR82" s="791"/>
      <c r="MLS82" s="791"/>
      <c r="MLT82" s="791"/>
      <c r="MLU82" s="791"/>
      <c r="MLV82" s="791"/>
      <c r="MLW82" s="740"/>
      <c r="MLX82" s="790"/>
      <c r="MLY82" s="791"/>
      <c r="MLZ82" s="791"/>
      <c r="MMA82" s="791"/>
      <c r="MMB82" s="791"/>
      <c r="MMC82" s="791"/>
      <c r="MMD82" s="740"/>
      <c r="MME82" s="790"/>
      <c r="MMF82" s="791"/>
      <c r="MMG82" s="791"/>
      <c r="MMH82" s="791"/>
      <c r="MMI82" s="791"/>
      <c r="MMJ82" s="791"/>
      <c r="MMK82" s="740"/>
      <c r="MML82" s="790"/>
      <c r="MMM82" s="791"/>
      <c r="MMN82" s="791"/>
      <c r="MMO82" s="791"/>
      <c r="MMP82" s="791"/>
      <c r="MMQ82" s="791"/>
      <c r="MMR82" s="740"/>
      <c r="MMS82" s="790"/>
      <c r="MMT82" s="791"/>
      <c r="MMU82" s="791"/>
      <c r="MMV82" s="791"/>
      <c r="MMW82" s="791"/>
      <c r="MMX82" s="791"/>
      <c r="MMY82" s="740"/>
      <c r="MMZ82" s="790"/>
      <c r="MNA82" s="791"/>
      <c r="MNB82" s="791"/>
      <c r="MNC82" s="791"/>
      <c r="MND82" s="791"/>
      <c r="MNE82" s="791"/>
      <c r="MNF82" s="740"/>
      <c r="MNG82" s="790"/>
      <c r="MNH82" s="791"/>
      <c r="MNI82" s="791"/>
      <c r="MNJ82" s="791"/>
      <c r="MNK82" s="791"/>
      <c r="MNL82" s="791"/>
      <c r="MNM82" s="740"/>
      <c r="MNN82" s="790"/>
      <c r="MNO82" s="791"/>
      <c r="MNP82" s="791"/>
      <c r="MNQ82" s="791"/>
      <c r="MNR82" s="791"/>
      <c r="MNS82" s="791"/>
      <c r="MNT82" s="740"/>
      <c r="MNU82" s="790"/>
      <c r="MNV82" s="791"/>
      <c r="MNW82" s="791"/>
      <c r="MNX82" s="791"/>
      <c r="MNY82" s="791"/>
      <c r="MNZ82" s="791"/>
      <c r="MOA82" s="740"/>
      <c r="MOB82" s="790"/>
      <c r="MOC82" s="791"/>
      <c r="MOD82" s="791"/>
      <c r="MOE82" s="791"/>
      <c r="MOF82" s="791"/>
      <c r="MOG82" s="791"/>
      <c r="MOH82" s="740"/>
      <c r="MOI82" s="790"/>
      <c r="MOJ82" s="791"/>
      <c r="MOK82" s="791"/>
      <c r="MOL82" s="791"/>
      <c r="MOM82" s="791"/>
      <c r="MON82" s="791"/>
      <c r="MOO82" s="740"/>
      <c r="MOP82" s="790"/>
      <c r="MOQ82" s="791"/>
      <c r="MOR82" s="791"/>
      <c r="MOS82" s="791"/>
      <c r="MOT82" s="791"/>
      <c r="MOU82" s="791"/>
      <c r="MOV82" s="740"/>
      <c r="MOW82" s="790"/>
      <c r="MOX82" s="791"/>
      <c r="MOY82" s="791"/>
      <c r="MOZ82" s="791"/>
      <c r="MPA82" s="791"/>
      <c r="MPB82" s="791"/>
      <c r="MPC82" s="740"/>
      <c r="MPD82" s="790"/>
      <c r="MPE82" s="791"/>
      <c r="MPF82" s="791"/>
      <c r="MPG82" s="791"/>
      <c r="MPH82" s="791"/>
      <c r="MPI82" s="791"/>
      <c r="MPJ82" s="740"/>
      <c r="MPK82" s="790"/>
      <c r="MPL82" s="791"/>
      <c r="MPM82" s="791"/>
      <c r="MPN82" s="791"/>
      <c r="MPO82" s="791"/>
      <c r="MPP82" s="791"/>
      <c r="MPQ82" s="740"/>
      <c r="MPR82" s="790"/>
      <c r="MPS82" s="791"/>
      <c r="MPT82" s="791"/>
      <c r="MPU82" s="791"/>
      <c r="MPV82" s="791"/>
      <c r="MPW82" s="791"/>
      <c r="MPX82" s="740"/>
      <c r="MPY82" s="790"/>
      <c r="MPZ82" s="791"/>
      <c r="MQA82" s="791"/>
      <c r="MQB82" s="791"/>
      <c r="MQC82" s="791"/>
      <c r="MQD82" s="791"/>
      <c r="MQE82" s="740"/>
      <c r="MQF82" s="790"/>
      <c r="MQG82" s="791"/>
      <c r="MQH82" s="791"/>
      <c r="MQI82" s="791"/>
      <c r="MQJ82" s="791"/>
      <c r="MQK82" s="791"/>
      <c r="MQL82" s="740"/>
      <c r="MQM82" s="790"/>
      <c r="MQN82" s="791"/>
      <c r="MQO82" s="791"/>
      <c r="MQP82" s="791"/>
      <c r="MQQ82" s="791"/>
      <c r="MQR82" s="791"/>
      <c r="MQS82" s="740"/>
      <c r="MQT82" s="790"/>
      <c r="MQU82" s="791"/>
      <c r="MQV82" s="791"/>
      <c r="MQW82" s="791"/>
      <c r="MQX82" s="791"/>
      <c r="MQY82" s="791"/>
      <c r="MQZ82" s="740"/>
      <c r="MRA82" s="790"/>
      <c r="MRB82" s="791"/>
      <c r="MRC82" s="791"/>
      <c r="MRD82" s="791"/>
      <c r="MRE82" s="791"/>
      <c r="MRF82" s="791"/>
      <c r="MRG82" s="740"/>
      <c r="MRH82" s="790"/>
      <c r="MRI82" s="791"/>
      <c r="MRJ82" s="791"/>
      <c r="MRK82" s="791"/>
      <c r="MRL82" s="791"/>
      <c r="MRM82" s="791"/>
      <c r="MRN82" s="740"/>
      <c r="MRO82" s="790"/>
      <c r="MRP82" s="791"/>
      <c r="MRQ82" s="791"/>
      <c r="MRR82" s="791"/>
      <c r="MRS82" s="791"/>
      <c r="MRT82" s="791"/>
      <c r="MRU82" s="740"/>
      <c r="MRV82" s="790"/>
      <c r="MRW82" s="791"/>
      <c r="MRX82" s="791"/>
      <c r="MRY82" s="791"/>
      <c r="MRZ82" s="791"/>
      <c r="MSA82" s="791"/>
      <c r="MSB82" s="740"/>
      <c r="MSC82" s="790"/>
      <c r="MSD82" s="791"/>
      <c r="MSE82" s="791"/>
      <c r="MSF82" s="791"/>
      <c r="MSG82" s="791"/>
      <c r="MSH82" s="791"/>
      <c r="MSI82" s="740"/>
      <c r="MSJ82" s="790"/>
      <c r="MSK82" s="791"/>
      <c r="MSL82" s="791"/>
      <c r="MSM82" s="791"/>
      <c r="MSN82" s="791"/>
      <c r="MSO82" s="791"/>
      <c r="MSP82" s="740"/>
      <c r="MSQ82" s="790"/>
      <c r="MSR82" s="791"/>
      <c r="MSS82" s="791"/>
      <c r="MST82" s="791"/>
      <c r="MSU82" s="791"/>
      <c r="MSV82" s="791"/>
      <c r="MSW82" s="740"/>
      <c r="MSX82" s="790"/>
      <c r="MSY82" s="791"/>
      <c r="MSZ82" s="791"/>
      <c r="MTA82" s="791"/>
      <c r="MTB82" s="791"/>
      <c r="MTC82" s="791"/>
      <c r="MTD82" s="740"/>
      <c r="MTE82" s="790"/>
      <c r="MTF82" s="791"/>
      <c r="MTG82" s="791"/>
      <c r="MTH82" s="791"/>
      <c r="MTI82" s="791"/>
      <c r="MTJ82" s="791"/>
      <c r="MTK82" s="740"/>
      <c r="MTL82" s="790"/>
      <c r="MTM82" s="791"/>
      <c r="MTN82" s="791"/>
      <c r="MTO82" s="791"/>
      <c r="MTP82" s="791"/>
      <c r="MTQ82" s="791"/>
      <c r="MTR82" s="740"/>
      <c r="MTS82" s="790"/>
      <c r="MTT82" s="791"/>
      <c r="MTU82" s="791"/>
      <c r="MTV82" s="791"/>
      <c r="MTW82" s="791"/>
      <c r="MTX82" s="791"/>
      <c r="MTY82" s="740"/>
      <c r="MTZ82" s="790"/>
      <c r="MUA82" s="791"/>
      <c r="MUB82" s="791"/>
      <c r="MUC82" s="791"/>
      <c r="MUD82" s="791"/>
      <c r="MUE82" s="791"/>
      <c r="MUF82" s="740"/>
      <c r="MUG82" s="790"/>
      <c r="MUH82" s="791"/>
      <c r="MUI82" s="791"/>
      <c r="MUJ82" s="791"/>
      <c r="MUK82" s="791"/>
      <c r="MUL82" s="791"/>
      <c r="MUM82" s="740"/>
      <c r="MUN82" s="790"/>
      <c r="MUO82" s="791"/>
      <c r="MUP82" s="791"/>
      <c r="MUQ82" s="791"/>
      <c r="MUR82" s="791"/>
      <c r="MUS82" s="791"/>
      <c r="MUT82" s="740"/>
      <c r="MUU82" s="790"/>
      <c r="MUV82" s="791"/>
      <c r="MUW82" s="791"/>
      <c r="MUX82" s="791"/>
      <c r="MUY82" s="791"/>
      <c r="MUZ82" s="791"/>
      <c r="MVA82" s="740"/>
      <c r="MVB82" s="790"/>
      <c r="MVC82" s="791"/>
      <c r="MVD82" s="791"/>
      <c r="MVE82" s="791"/>
      <c r="MVF82" s="791"/>
      <c r="MVG82" s="791"/>
      <c r="MVH82" s="740"/>
      <c r="MVI82" s="790"/>
      <c r="MVJ82" s="791"/>
      <c r="MVK82" s="791"/>
      <c r="MVL82" s="791"/>
      <c r="MVM82" s="791"/>
      <c r="MVN82" s="791"/>
      <c r="MVO82" s="740"/>
      <c r="MVP82" s="790"/>
      <c r="MVQ82" s="791"/>
      <c r="MVR82" s="791"/>
      <c r="MVS82" s="791"/>
      <c r="MVT82" s="791"/>
      <c r="MVU82" s="791"/>
      <c r="MVV82" s="740"/>
      <c r="MVW82" s="790"/>
      <c r="MVX82" s="791"/>
      <c r="MVY82" s="791"/>
      <c r="MVZ82" s="791"/>
      <c r="MWA82" s="791"/>
      <c r="MWB82" s="791"/>
      <c r="MWC82" s="740"/>
      <c r="MWD82" s="790"/>
      <c r="MWE82" s="791"/>
      <c r="MWF82" s="791"/>
      <c r="MWG82" s="791"/>
      <c r="MWH82" s="791"/>
      <c r="MWI82" s="791"/>
      <c r="MWJ82" s="740"/>
      <c r="MWK82" s="790"/>
      <c r="MWL82" s="791"/>
      <c r="MWM82" s="791"/>
      <c r="MWN82" s="791"/>
      <c r="MWO82" s="791"/>
      <c r="MWP82" s="791"/>
      <c r="MWQ82" s="740"/>
      <c r="MWR82" s="790"/>
      <c r="MWS82" s="791"/>
      <c r="MWT82" s="791"/>
      <c r="MWU82" s="791"/>
      <c r="MWV82" s="791"/>
      <c r="MWW82" s="791"/>
      <c r="MWX82" s="740"/>
      <c r="MWY82" s="790"/>
      <c r="MWZ82" s="791"/>
      <c r="MXA82" s="791"/>
      <c r="MXB82" s="791"/>
      <c r="MXC82" s="791"/>
      <c r="MXD82" s="791"/>
      <c r="MXE82" s="740"/>
      <c r="MXF82" s="790"/>
      <c r="MXG82" s="791"/>
      <c r="MXH82" s="791"/>
      <c r="MXI82" s="791"/>
      <c r="MXJ82" s="791"/>
      <c r="MXK82" s="791"/>
      <c r="MXL82" s="740"/>
      <c r="MXM82" s="790"/>
      <c r="MXN82" s="791"/>
      <c r="MXO82" s="791"/>
      <c r="MXP82" s="791"/>
      <c r="MXQ82" s="791"/>
      <c r="MXR82" s="791"/>
      <c r="MXS82" s="740"/>
      <c r="MXT82" s="790"/>
      <c r="MXU82" s="791"/>
      <c r="MXV82" s="791"/>
      <c r="MXW82" s="791"/>
      <c r="MXX82" s="791"/>
      <c r="MXY82" s="791"/>
      <c r="MXZ82" s="740"/>
      <c r="MYA82" s="790"/>
      <c r="MYB82" s="791"/>
      <c r="MYC82" s="791"/>
      <c r="MYD82" s="791"/>
      <c r="MYE82" s="791"/>
      <c r="MYF82" s="791"/>
      <c r="MYG82" s="740"/>
      <c r="MYH82" s="790"/>
      <c r="MYI82" s="791"/>
      <c r="MYJ82" s="791"/>
      <c r="MYK82" s="791"/>
      <c r="MYL82" s="791"/>
      <c r="MYM82" s="791"/>
      <c r="MYN82" s="740"/>
      <c r="MYO82" s="790"/>
      <c r="MYP82" s="791"/>
      <c r="MYQ82" s="791"/>
      <c r="MYR82" s="791"/>
      <c r="MYS82" s="791"/>
      <c r="MYT82" s="791"/>
      <c r="MYU82" s="740"/>
      <c r="MYV82" s="790"/>
      <c r="MYW82" s="791"/>
      <c r="MYX82" s="791"/>
      <c r="MYY82" s="791"/>
      <c r="MYZ82" s="791"/>
      <c r="MZA82" s="791"/>
      <c r="MZB82" s="740"/>
      <c r="MZC82" s="790"/>
      <c r="MZD82" s="791"/>
      <c r="MZE82" s="791"/>
      <c r="MZF82" s="791"/>
      <c r="MZG82" s="791"/>
      <c r="MZH82" s="791"/>
      <c r="MZI82" s="740"/>
      <c r="MZJ82" s="790"/>
      <c r="MZK82" s="791"/>
      <c r="MZL82" s="791"/>
      <c r="MZM82" s="791"/>
      <c r="MZN82" s="791"/>
      <c r="MZO82" s="791"/>
      <c r="MZP82" s="740"/>
      <c r="MZQ82" s="790"/>
      <c r="MZR82" s="791"/>
      <c r="MZS82" s="791"/>
      <c r="MZT82" s="791"/>
      <c r="MZU82" s="791"/>
      <c r="MZV82" s="791"/>
      <c r="MZW82" s="740"/>
      <c r="MZX82" s="790"/>
      <c r="MZY82" s="791"/>
      <c r="MZZ82" s="791"/>
      <c r="NAA82" s="791"/>
      <c r="NAB82" s="791"/>
      <c r="NAC82" s="791"/>
      <c r="NAD82" s="740"/>
      <c r="NAE82" s="790"/>
      <c r="NAF82" s="791"/>
      <c r="NAG82" s="791"/>
      <c r="NAH82" s="791"/>
      <c r="NAI82" s="791"/>
      <c r="NAJ82" s="791"/>
      <c r="NAK82" s="740"/>
      <c r="NAL82" s="790"/>
      <c r="NAM82" s="791"/>
      <c r="NAN82" s="791"/>
      <c r="NAO82" s="791"/>
      <c r="NAP82" s="791"/>
      <c r="NAQ82" s="791"/>
      <c r="NAR82" s="740"/>
      <c r="NAS82" s="790"/>
      <c r="NAT82" s="791"/>
      <c r="NAU82" s="791"/>
      <c r="NAV82" s="791"/>
      <c r="NAW82" s="791"/>
      <c r="NAX82" s="791"/>
      <c r="NAY82" s="740"/>
      <c r="NAZ82" s="790"/>
      <c r="NBA82" s="791"/>
      <c r="NBB82" s="791"/>
      <c r="NBC82" s="791"/>
      <c r="NBD82" s="791"/>
      <c r="NBE82" s="791"/>
      <c r="NBF82" s="740"/>
      <c r="NBG82" s="790"/>
      <c r="NBH82" s="791"/>
      <c r="NBI82" s="791"/>
      <c r="NBJ82" s="791"/>
      <c r="NBK82" s="791"/>
      <c r="NBL82" s="791"/>
      <c r="NBM82" s="740"/>
      <c r="NBN82" s="790"/>
      <c r="NBO82" s="791"/>
      <c r="NBP82" s="791"/>
      <c r="NBQ82" s="791"/>
      <c r="NBR82" s="791"/>
      <c r="NBS82" s="791"/>
      <c r="NBT82" s="740"/>
      <c r="NBU82" s="790"/>
      <c r="NBV82" s="791"/>
      <c r="NBW82" s="791"/>
      <c r="NBX82" s="791"/>
      <c r="NBY82" s="791"/>
      <c r="NBZ82" s="791"/>
      <c r="NCA82" s="740"/>
      <c r="NCB82" s="790"/>
      <c r="NCC82" s="791"/>
      <c r="NCD82" s="791"/>
      <c r="NCE82" s="791"/>
      <c r="NCF82" s="791"/>
      <c r="NCG82" s="791"/>
      <c r="NCH82" s="740"/>
      <c r="NCI82" s="790"/>
      <c r="NCJ82" s="791"/>
      <c r="NCK82" s="791"/>
      <c r="NCL82" s="791"/>
      <c r="NCM82" s="791"/>
      <c r="NCN82" s="791"/>
      <c r="NCO82" s="740"/>
      <c r="NCP82" s="790"/>
      <c r="NCQ82" s="791"/>
      <c r="NCR82" s="791"/>
      <c r="NCS82" s="791"/>
      <c r="NCT82" s="791"/>
      <c r="NCU82" s="791"/>
      <c r="NCV82" s="740"/>
      <c r="NCW82" s="790"/>
      <c r="NCX82" s="791"/>
      <c r="NCY82" s="791"/>
      <c r="NCZ82" s="791"/>
      <c r="NDA82" s="791"/>
      <c r="NDB82" s="791"/>
      <c r="NDC82" s="740"/>
      <c r="NDD82" s="790"/>
      <c r="NDE82" s="791"/>
      <c r="NDF82" s="791"/>
      <c r="NDG82" s="791"/>
      <c r="NDH82" s="791"/>
      <c r="NDI82" s="791"/>
      <c r="NDJ82" s="740"/>
      <c r="NDK82" s="790"/>
      <c r="NDL82" s="791"/>
      <c r="NDM82" s="791"/>
      <c r="NDN82" s="791"/>
      <c r="NDO82" s="791"/>
      <c r="NDP82" s="791"/>
      <c r="NDQ82" s="740"/>
      <c r="NDR82" s="790"/>
      <c r="NDS82" s="791"/>
      <c r="NDT82" s="791"/>
      <c r="NDU82" s="791"/>
      <c r="NDV82" s="791"/>
      <c r="NDW82" s="791"/>
      <c r="NDX82" s="740"/>
      <c r="NDY82" s="790"/>
      <c r="NDZ82" s="791"/>
      <c r="NEA82" s="791"/>
      <c r="NEB82" s="791"/>
      <c r="NEC82" s="791"/>
      <c r="NED82" s="791"/>
      <c r="NEE82" s="740"/>
      <c r="NEF82" s="790"/>
      <c r="NEG82" s="791"/>
      <c r="NEH82" s="791"/>
      <c r="NEI82" s="791"/>
      <c r="NEJ82" s="791"/>
      <c r="NEK82" s="791"/>
      <c r="NEL82" s="740"/>
      <c r="NEM82" s="790"/>
      <c r="NEN82" s="791"/>
      <c r="NEO82" s="791"/>
      <c r="NEP82" s="791"/>
      <c r="NEQ82" s="791"/>
      <c r="NER82" s="791"/>
      <c r="NES82" s="740"/>
      <c r="NET82" s="790"/>
      <c r="NEU82" s="791"/>
      <c r="NEV82" s="791"/>
      <c r="NEW82" s="791"/>
      <c r="NEX82" s="791"/>
      <c r="NEY82" s="791"/>
      <c r="NEZ82" s="740"/>
      <c r="NFA82" s="790"/>
      <c r="NFB82" s="791"/>
      <c r="NFC82" s="791"/>
      <c r="NFD82" s="791"/>
      <c r="NFE82" s="791"/>
      <c r="NFF82" s="791"/>
      <c r="NFG82" s="740"/>
      <c r="NFH82" s="790"/>
      <c r="NFI82" s="791"/>
      <c r="NFJ82" s="791"/>
      <c r="NFK82" s="791"/>
      <c r="NFL82" s="791"/>
      <c r="NFM82" s="791"/>
      <c r="NFN82" s="740"/>
      <c r="NFO82" s="790"/>
      <c r="NFP82" s="791"/>
      <c r="NFQ82" s="791"/>
      <c r="NFR82" s="791"/>
      <c r="NFS82" s="791"/>
      <c r="NFT82" s="791"/>
      <c r="NFU82" s="740"/>
      <c r="NFV82" s="790"/>
      <c r="NFW82" s="791"/>
      <c r="NFX82" s="791"/>
      <c r="NFY82" s="791"/>
      <c r="NFZ82" s="791"/>
      <c r="NGA82" s="791"/>
      <c r="NGB82" s="740"/>
      <c r="NGC82" s="790"/>
      <c r="NGD82" s="791"/>
      <c r="NGE82" s="791"/>
      <c r="NGF82" s="791"/>
      <c r="NGG82" s="791"/>
      <c r="NGH82" s="791"/>
      <c r="NGI82" s="740"/>
      <c r="NGJ82" s="790"/>
      <c r="NGK82" s="791"/>
      <c r="NGL82" s="791"/>
      <c r="NGM82" s="791"/>
      <c r="NGN82" s="791"/>
      <c r="NGO82" s="791"/>
      <c r="NGP82" s="740"/>
      <c r="NGQ82" s="790"/>
      <c r="NGR82" s="791"/>
      <c r="NGS82" s="791"/>
      <c r="NGT82" s="791"/>
      <c r="NGU82" s="791"/>
      <c r="NGV82" s="791"/>
      <c r="NGW82" s="740"/>
      <c r="NGX82" s="790"/>
      <c r="NGY82" s="791"/>
      <c r="NGZ82" s="791"/>
      <c r="NHA82" s="791"/>
      <c r="NHB82" s="791"/>
      <c r="NHC82" s="791"/>
      <c r="NHD82" s="740"/>
      <c r="NHE82" s="790"/>
      <c r="NHF82" s="791"/>
      <c r="NHG82" s="791"/>
      <c r="NHH82" s="791"/>
      <c r="NHI82" s="791"/>
      <c r="NHJ82" s="791"/>
      <c r="NHK82" s="740"/>
      <c r="NHL82" s="790"/>
      <c r="NHM82" s="791"/>
      <c r="NHN82" s="791"/>
      <c r="NHO82" s="791"/>
      <c r="NHP82" s="791"/>
      <c r="NHQ82" s="791"/>
      <c r="NHR82" s="740"/>
      <c r="NHS82" s="790"/>
      <c r="NHT82" s="791"/>
      <c r="NHU82" s="791"/>
      <c r="NHV82" s="791"/>
      <c r="NHW82" s="791"/>
      <c r="NHX82" s="791"/>
      <c r="NHY82" s="740"/>
      <c r="NHZ82" s="790"/>
      <c r="NIA82" s="791"/>
      <c r="NIB82" s="791"/>
      <c r="NIC82" s="791"/>
      <c r="NID82" s="791"/>
      <c r="NIE82" s="791"/>
      <c r="NIF82" s="740"/>
      <c r="NIG82" s="790"/>
      <c r="NIH82" s="791"/>
      <c r="NII82" s="791"/>
      <c r="NIJ82" s="791"/>
      <c r="NIK82" s="791"/>
      <c r="NIL82" s="791"/>
      <c r="NIM82" s="740"/>
      <c r="NIN82" s="790"/>
      <c r="NIO82" s="791"/>
      <c r="NIP82" s="791"/>
      <c r="NIQ82" s="791"/>
      <c r="NIR82" s="791"/>
      <c r="NIS82" s="791"/>
      <c r="NIT82" s="740"/>
      <c r="NIU82" s="790"/>
      <c r="NIV82" s="791"/>
      <c r="NIW82" s="791"/>
      <c r="NIX82" s="791"/>
      <c r="NIY82" s="791"/>
      <c r="NIZ82" s="791"/>
      <c r="NJA82" s="740"/>
      <c r="NJB82" s="790"/>
      <c r="NJC82" s="791"/>
      <c r="NJD82" s="791"/>
      <c r="NJE82" s="791"/>
      <c r="NJF82" s="791"/>
      <c r="NJG82" s="791"/>
      <c r="NJH82" s="740"/>
      <c r="NJI82" s="790"/>
      <c r="NJJ82" s="791"/>
      <c r="NJK82" s="791"/>
      <c r="NJL82" s="791"/>
      <c r="NJM82" s="791"/>
      <c r="NJN82" s="791"/>
      <c r="NJO82" s="740"/>
      <c r="NJP82" s="790"/>
      <c r="NJQ82" s="791"/>
      <c r="NJR82" s="791"/>
      <c r="NJS82" s="791"/>
      <c r="NJT82" s="791"/>
      <c r="NJU82" s="791"/>
      <c r="NJV82" s="740"/>
      <c r="NJW82" s="790"/>
      <c r="NJX82" s="791"/>
      <c r="NJY82" s="791"/>
      <c r="NJZ82" s="791"/>
      <c r="NKA82" s="791"/>
      <c r="NKB82" s="791"/>
      <c r="NKC82" s="740"/>
      <c r="NKD82" s="790"/>
      <c r="NKE82" s="791"/>
      <c r="NKF82" s="791"/>
      <c r="NKG82" s="791"/>
      <c r="NKH82" s="791"/>
      <c r="NKI82" s="791"/>
      <c r="NKJ82" s="740"/>
      <c r="NKK82" s="790"/>
      <c r="NKL82" s="791"/>
      <c r="NKM82" s="791"/>
      <c r="NKN82" s="791"/>
      <c r="NKO82" s="791"/>
      <c r="NKP82" s="791"/>
      <c r="NKQ82" s="740"/>
      <c r="NKR82" s="790"/>
      <c r="NKS82" s="791"/>
      <c r="NKT82" s="791"/>
      <c r="NKU82" s="791"/>
      <c r="NKV82" s="791"/>
      <c r="NKW82" s="791"/>
      <c r="NKX82" s="740"/>
      <c r="NKY82" s="790"/>
      <c r="NKZ82" s="791"/>
      <c r="NLA82" s="791"/>
      <c r="NLB82" s="791"/>
      <c r="NLC82" s="791"/>
      <c r="NLD82" s="791"/>
      <c r="NLE82" s="740"/>
      <c r="NLF82" s="790"/>
      <c r="NLG82" s="791"/>
      <c r="NLH82" s="791"/>
      <c r="NLI82" s="791"/>
      <c r="NLJ82" s="791"/>
      <c r="NLK82" s="791"/>
      <c r="NLL82" s="740"/>
      <c r="NLM82" s="790"/>
      <c r="NLN82" s="791"/>
      <c r="NLO82" s="791"/>
      <c r="NLP82" s="791"/>
      <c r="NLQ82" s="791"/>
      <c r="NLR82" s="791"/>
      <c r="NLS82" s="740"/>
      <c r="NLT82" s="790"/>
      <c r="NLU82" s="791"/>
      <c r="NLV82" s="791"/>
      <c r="NLW82" s="791"/>
      <c r="NLX82" s="791"/>
      <c r="NLY82" s="791"/>
      <c r="NLZ82" s="740"/>
      <c r="NMA82" s="790"/>
      <c r="NMB82" s="791"/>
      <c r="NMC82" s="791"/>
      <c r="NMD82" s="791"/>
      <c r="NME82" s="791"/>
      <c r="NMF82" s="791"/>
      <c r="NMG82" s="740"/>
      <c r="NMH82" s="790"/>
      <c r="NMI82" s="791"/>
      <c r="NMJ82" s="791"/>
      <c r="NMK82" s="791"/>
      <c r="NML82" s="791"/>
      <c r="NMM82" s="791"/>
      <c r="NMN82" s="740"/>
      <c r="NMO82" s="790"/>
      <c r="NMP82" s="791"/>
      <c r="NMQ82" s="791"/>
      <c r="NMR82" s="791"/>
      <c r="NMS82" s="791"/>
      <c r="NMT82" s="791"/>
      <c r="NMU82" s="740"/>
      <c r="NMV82" s="790"/>
      <c r="NMW82" s="791"/>
      <c r="NMX82" s="791"/>
      <c r="NMY82" s="791"/>
      <c r="NMZ82" s="791"/>
      <c r="NNA82" s="791"/>
      <c r="NNB82" s="740"/>
      <c r="NNC82" s="790"/>
      <c r="NND82" s="791"/>
      <c r="NNE82" s="791"/>
      <c r="NNF82" s="791"/>
      <c r="NNG82" s="791"/>
      <c r="NNH82" s="791"/>
      <c r="NNI82" s="740"/>
      <c r="NNJ82" s="790"/>
      <c r="NNK82" s="791"/>
      <c r="NNL82" s="791"/>
      <c r="NNM82" s="791"/>
      <c r="NNN82" s="791"/>
      <c r="NNO82" s="791"/>
      <c r="NNP82" s="740"/>
      <c r="NNQ82" s="790"/>
      <c r="NNR82" s="791"/>
      <c r="NNS82" s="791"/>
      <c r="NNT82" s="791"/>
      <c r="NNU82" s="791"/>
      <c r="NNV82" s="791"/>
      <c r="NNW82" s="740"/>
      <c r="NNX82" s="790"/>
      <c r="NNY82" s="791"/>
      <c r="NNZ82" s="791"/>
      <c r="NOA82" s="791"/>
      <c r="NOB82" s="791"/>
      <c r="NOC82" s="791"/>
      <c r="NOD82" s="740"/>
      <c r="NOE82" s="790"/>
      <c r="NOF82" s="791"/>
      <c r="NOG82" s="791"/>
      <c r="NOH82" s="791"/>
      <c r="NOI82" s="791"/>
      <c r="NOJ82" s="791"/>
      <c r="NOK82" s="740"/>
      <c r="NOL82" s="790"/>
      <c r="NOM82" s="791"/>
      <c r="NON82" s="791"/>
      <c r="NOO82" s="791"/>
      <c r="NOP82" s="791"/>
      <c r="NOQ82" s="791"/>
      <c r="NOR82" s="740"/>
      <c r="NOS82" s="790"/>
      <c r="NOT82" s="791"/>
      <c r="NOU82" s="791"/>
      <c r="NOV82" s="791"/>
      <c r="NOW82" s="791"/>
      <c r="NOX82" s="791"/>
      <c r="NOY82" s="740"/>
      <c r="NOZ82" s="790"/>
      <c r="NPA82" s="791"/>
      <c r="NPB82" s="791"/>
      <c r="NPC82" s="791"/>
      <c r="NPD82" s="791"/>
      <c r="NPE82" s="791"/>
      <c r="NPF82" s="740"/>
      <c r="NPG82" s="790"/>
      <c r="NPH82" s="791"/>
      <c r="NPI82" s="791"/>
      <c r="NPJ82" s="791"/>
      <c r="NPK82" s="791"/>
      <c r="NPL82" s="791"/>
      <c r="NPM82" s="740"/>
      <c r="NPN82" s="790"/>
      <c r="NPO82" s="791"/>
      <c r="NPP82" s="791"/>
      <c r="NPQ82" s="791"/>
      <c r="NPR82" s="791"/>
      <c r="NPS82" s="791"/>
      <c r="NPT82" s="740"/>
      <c r="NPU82" s="790"/>
      <c r="NPV82" s="791"/>
      <c r="NPW82" s="791"/>
      <c r="NPX82" s="791"/>
      <c r="NPY82" s="791"/>
      <c r="NPZ82" s="791"/>
      <c r="NQA82" s="740"/>
      <c r="NQB82" s="790"/>
      <c r="NQC82" s="791"/>
      <c r="NQD82" s="791"/>
      <c r="NQE82" s="791"/>
      <c r="NQF82" s="791"/>
      <c r="NQG82" s="791"/>
      <c r="NQH82" s="740"/>
      <c r="NQI82" s="790"/>
      <c r="NQJ82" s="791"/>
      <c r="NQK82" s="791"/>
      <c r="NQL82" s="791"/>
      <c r="NQM82" s="791"/>
      <c r="NQN82" s="791"/>
      <c r="NQO82" s="740"/>
      <c r="NQP82" s="790"/>
      <c r="NQQ82" s="791"/>
      <c r="NQR82" s="791"/>
      <c r="NQS82" s="791"/>
      <c r="NQT82" s="791"/>
      <c r="NQU82" s="791"/>
      <c r="NQV82" s="740"/>
      <c r="NQW82" s="790"/>
      <c r="NQX82" s="791"/>
      <c r="NQY82" s="791"/>
      <c r="NQZ82" s="791"/>
      <c r="NRA82" s="791"/>
      <c r="NRB82" s="791"/>
      <c r="NRC82" s="740"/>
      <c r="NRD82" s="790"/>
      <c r="NRE82" s="791"/>
      <c r="NRF82" s="791"/>
      <c r="NRG82" s="791"/>
      <c r="NRH82" s="791"/>
      <c r="NRI82" s="791"/>
      <c r="NRJ82" s="740"/>
      <c r="NRK82" s="790"/>
      <c r="NRL82" s="791"/>
      <c r="NRM82" s="791"/>
      <c r="NRN82" s="791"/>
      <c r="NRO82" s="791"/>
      <c r="NRP82" s="791"/>
      <c r="NRQ82" s="740"/>
      <c r="NRR82" s="790"/>
      <c r="NRS82" s="791"/>
      <c r="NRT82" s="791"/>
      <c r="NRU82" s="791"/>
      <c r="NRV82" s="791"/>
      <c r="NRW82" s="791"/>
      <c r="NRX82" s="740"/>
      <c r="NRY82" s="790"/>
      <c r="NRZ82" s="791"/>
      <c r="NSA82" s="791"/>
      <c r="NSB82" s="791"/>
      <c r="NSC82" s="791"/>
      <c r="NSD82" s="791"/>
      <c r="NSE82" s="740"/>
      <c r="NSF82" s="790"/>
      <c r="NSG82" s="791"/>
      <c r="NSH82" s="791"/>
      <c r="NSI82" s="791"/>
      <c r="NSJ82" s="791"/>
      <c r="NSK82" s="791"/>
      <c r="NSL82" s="740"/>
      <c r="NSM82" s="790"/>
      <c r="NSN82" s="791"/>
      <c r="NSO82" s="791"/>
      <c r="NSP82" s="791"/>
      <c r="NSQ82" s="791"/>
      <c r="NSR82" s="791"/>
      <c r="NSS82" s="740"/>
      <c r="NST82" s="790"/>
      <c r="NSU82" s="791"/>
      <c r="NSV82" s="791"/>
      <c r="NSW82" s="791"/>
      <c r="NSX82" s="791"/>
      <c r="NSY82" s="791"/>
      <c r="NSZ82" s="740"/>
      <c r="NTA82" s="790"/>
      <c r="NTB82" s="791"/>
      <c r="NTC82" s="791"/>
      <c r="NTD82" s="791"/>
      <c r="NTE82" s="791"/>
      <c r="NTF82" s="791"/>
      <c r="NTG82" s="740"/>
      <c r="NTH82" s="790"/>
      <c r="NTI82" s="791"/>
      <c r="NTJ82" s="791"/>
      <c r="NTK82" s="791"/>
      <c r="NTL82" s="791"/>
      <c r="NTM82" s="791"/>
      <c r="NTN82" s="740"/>
      <c r="NTO82" s="790"/>
      <c r="NTP82" s="791"/>
      <c r="NTQ82" s="791"/>
      <c r="NTR82" s="791"/>
      <c r="NTS82" s="791"/>
      <c r="NTT82" s="791"/>
      <c r="NTU82" s="740"/>
      <c r="NTV82" s="790"/>
      <c r="NTW82" s="791"/>
      <c r="NTX82" s="791"/>
      <c r="NTY82" s="791"/>
      <c r="NTZ82" s="791"/>
      <c r="NUA82" s="791"/>
      <c r="NUB82" s="740"/>
      <c r="NUC82" s="790"/>
      <c r="NUD82" s="791"/>
      <c r="NUE82" s="791"/>
      <c r="NUF82" s="791"/>
      <c r="NUG82" s="791"/>
      <c r="NUH82" s="791"/>
      <c r="NUI82" s="740"/>
      <c r="NUJ82" s="790"/>
      <c r="NUK82" s="791"/>
      <c r="NUL82" s="791"/>
      <c r="NUM82" s="791"/>
      <c r="NUN82" s="791"/>
      <c r="NUO82" s="791"/>
      <c r="NUP82" s="740"/>
      <c r="NUQ82" s="790"/>
      <c r="NUR82" s="791"/>
      <c r="NUS82" s="791"/>
      <c r="NUT82" s="791"/>
      <c r="NUU82" s="791"/>
      <c r="NUV82" s="791"/>
      <c r="NUW82" s="740"/>
      <c r="NUX82" s="790"/>
      <c r="NUY82" s="791"/>
      <c r="NUZ82" s="791"/>
      <c r="NVA82" s="791"/>
      <c r="NVB82" s="791"/>
      <c r="NVC82" s="791"/>
      <c r="NVD82" s="740"/>
      <c r="NVE82" s="790"/>
      <c r="NVF82" s="791"/>
      <c r="NVG82" s="791"/>
      <c r="NVH82" s="791"/>
      <c r="NVI82" s="791"/>
      <c r="NVJ82" s="791"/>
      <c r="NVK82" s="740"/>
      <c r="NVL82" s="790"/>
      <c r="NVM82" s="791"/>
      <c r="NVN82" s="791"/>
      <c r="NVO82" s="791"/>
      <c r="NVP82" s="791"/>
      <c r="NVQ82" s="791"/>
      <c r="NVR82" s="740"/>
      <c r="NVS82" s="790"/>
      <c r="NVT82" s="791"/>
      <c r="NVU82" s="791"/>
      <c r="NVV82" s="791"/>
      <c r="NVW82" s="791"/>
      <c r="NVX82" s="791"/>
      <c r="NVY82" s="740"/>
      <c r="NVZ82" s="790"/>
      <c r="NWA82" s="791"/>
      <c r="NWB82" s="791"/>
      <c r="NWC82" s="791"/>
      <c r="NWD82" s="791"/>
      <c r="NWE82" s="791"/>
      <c r="NWF82" s="740"/>
      <c r="NWG82" s="790"/>
      <c r="NWH82" s="791"/>
      <c r="NWI82" s="791"/>
      <c r="NWJ82" s="791"/>
      <c r="NWK82" s="791"/>
      <c r="NWL82" s="791"/>
      <c r="NWM82" s="740"/>
      <c r="NWN82" s="790"/>
      <c r="NWO82" s="791"/>
      <c r="NWP82" s="791"/>
      <c r="NWQ82" s="791"/>
      <c r="NWR82" s="791"/>
      <c r="NWS82" s="791"/>
      <c r="NWT82" s="740"/>
      <c r="NWU82" s="790"/>
      <c r="NWV82" s="791"/>
      <c r="NWW82" s="791"/>
      <c r="NWX82" s="791"/>
      <c r="NWY82" s="791"/>
      <c r="NWZ82" s="791"/>
      <c r="NXA82" s="740"/>
      <c r="NXB82" s="790"/>
      <c r="NXC82" s="791"/>
      <c r="NXD82" s="791"/>
      <c r="NXE82" s="791"/>
      <c r="NXF82" s="791"/>
      <c r="NXG82" s="791"/>
      <c r="NXH82" s="740"/>
      <c r="NXI82" s="790"/>
      <c r="NXJ82" s="791"/>
      <c r="NXK82" s="791"/>
      <c r="NXL82" s="791"/>
      <c r="NXM82" s="791"/>
      <c r="NXN82" s="791"/>
      <c r="NXO82" s="740"/>
      <c r="NXP82" s="790"/>
      <c r="NXQ82" s="791"/>
      <c r="NXR82" s="791"/>
      <c r="NXS82" s="791"/>
      <c r="NXT82" s="791"/>
      <c r="NXU82" s="791"/>
      <c r="NXV82" s="740"/>
      <c r="NXW82" s="790"/>
      <c r="NXX82" s="791"/>
      <c r="NXY82" s="791"/>
      <c r="NXZ82" s="791"/>
      <c r="NYA82" s="791"/>
      <c r="NYB82" s="791"/>
      <c r="NYC82" s="740"/>
      <c r="NYD82" s="790"/>
      <c r="NYE82" s="791"/>
      <c r="NYF82" s="791"/>
      <c r="NYG82" s="791"/>
      <c r="NYH82" s="791"/>
      <c r="NYI82" s="791"/>
      <c r="NYJ82" s="740"/>
      <c r="NYK82" s="790"/>
      <c r="NYL82" s="791"/>
      <c r="NYM82" s="791"/>
      <c r="NYN82" s="791"/>
      <c r="NYO82" s="791"/>
      <c r="NYP82" s="791"/>
      <c r="NYQ82" s="740"/>
      <c r="NYR82" s="790"/>
      <c r="NYS82" s="791"/>
      <c r="NYT82" s="791"/>
      <c r="NYU82" s="791"/>
      <c r="NYV82" s="791"/>
      <c r="NYW82" s="791"/>
      <c r="NYX82" s="740"/>
      <c r="NYY82" s="790"/>
      <c r="NYZ82" s="791"/>
      <c r="NZA82" s="791"/>
      <c r="NZB82" s="791"/>
      <c r="NZC82" s="791"/>
      <c r="NZD82" s="791"/>
      <c r="NZE82" s="740"/>
      <c r="NZF82" s="790"/>
      <c r="NZG82" s="791"/>
      <c r="NZH82" s="791"/>
      <c r="NZI82" s="791"/>
      <c r="NZJ82" s="791"/>
      <c r="NZK82" s="791"/>
      <c r="NZL82" s="740"/>
      <c r="NZM82" s="790"/>
      <c r="NZN82" s="791"/>
      <c r="NZO82" s="791"/>
      <c r="NZP82" s="791"/>
      <c r="NZQ82" s="791"/>
      <c r="NZR82" s="791"/>
      <c r="NZS82" s="740"/>
      <c r="NZT82" s="790"/>
      <c r="NZU82" s="791"/>
      <c r="NZV82" s="791"/>
      <c r="NZW82" s="791"/>
      <c r="NZX82" s="791"/>
      <c r="NZY82" s="791"/>
      <c r="NZZ82" s="740"/>
      <c r="OAA82" s="790"/>
      <c r="OAB82" s="791"/>
      <c r="OAC82" s="791"/>
      <c r="OAD82" s="791"/>
      <c r="OAE82" s="791"/>
      <c r="OAF82" s="791"/>
      <c r="OAG82" s="740"/>
      <c r="OAH82" s="790"/>
      <c r="OAI82" s="791"/>
      <c r="OAJ82" s="791"/>
      <c r="OAK82" s="791"/>
      <c r="OAL82" s="791"/>
      <c r="OAM82" s="791"/>
      <c r="OAN82" s="740"/>
      <c r="OAO82" s="790"/>
      <c r="OAP82" s="791"/>
      <c r="OAQ82" s="791"/>
      <c r="OAR82" s="791"/>
      <c r="OAS82" s="791"/>
      <c r="OAT82" s="791"/>
      <c r="OAU82" s="740"/>
      <c r="OAV82" s="790"/>
      <c r="OAW82" s="791"/>
      <c r="OAX82" s="791"/>
      <c r="OAY82" s="791"/>
      <c r="OAZ82" s="791"/>
      <c r="OBA82" s="791"/>
      <c r="OBB82" s="740"/>
      <c r="OBC82" s="790"/>
      <c r="OBD82" s="791"/>
      <c r="OBE82" s="791"/>
      <c r="OBF82" s="791"/>
      <c r="OBG82" s="791"/>
      <c r="OBH82" s="791"/>
      <c r="OBI82" s="740"/>
      <c r="OBJ82" s="790"/>
      <c r="OBK82" s="791"/>
      <c r="OBL82" s="791"/>
      <c r="OBM82" s="791"/>
      <c r="OBN82" s="791"/>
      <c r="OBO82" s="791"/>
      <c r="OBP82" s="740"/>
      <c r="OBQ82" s="790"/>
      <c r="OBR82" s="791"/>
      <c r="OBS82" s="791"/>
      <c r="OBT82" s="791"/>
      <c r="OBU82" s="791"/>
      <c r="OBV82" s="791"/>
      <c r="OBW82" s="740"/>
      <c r="OBX82" s="790"/>
      <c r="OBY82" s="791"/>
      <c r="OBZ82" s="791"/>
      <c r="OCA82" s="791"/>
      <c r="OCB82" s="791"/>
      <c r="OCC82" s="791"/>
      <c r="OCD82" s="740"/>
      <c r="OCE82" s="790"/>
      <c r="OCF82" s="791"/>
      <c r="OCG82" s="791"/>
      <c r="OCH82" s="791"/>
      <c r="OCI82" s="791"/>
      <c r="OCJ82" s="791"/>
      <c r="OCK82" s="740"/>
      <c r="OCL82" s="790"/>
      <c r="OCM82" s="791"/>
      <c r="OCN82" s="791"/>
      <c r="OCO82" s="791"/>
      <c r="OCP82" s="791"/>
      <c r="OCQ82" s="791"/>
      <c r="OCR82" s="740"/>
      <c r="OCS82" s="790"/>
      <c r="OCT82" s="791"/>
      <c r="OCU82" s="791"/>
      <c r="OCV82" s="791"/>
      <c r="OCW82" s="791"/>
      <c r="OCX82" s="791"/>
      <c r="OCY82" s="740"/>
      <c r="OCZ82" s="790"/>
      <c r="ODA82" s="791"/>
      <c r="ODB82" s="791"/>
      <c r="ODC82" s="791"/>
      <c r="ODD82" s="791"/>
      <c r="ODE82" s="791"/>
      <c r="ODF82" s="740"/>
      <c r="ODG82" s="790"/>
      <c r="ODH82" s="791"/>
      <c r="ODI82" s="791"/>
      <c r="ODJ82" s="791"/>
      <c r="ODK82" s="791"/>
      <c r="ODL82" s="791"/>
      <c r="ODM82" s="740"/>
      <c r="ODN82" s="790"/>
      <c r="ODO82" s="791"/>
      <c r="ODP82" s="791"/>
      <c r="ODQ82" s="791"/>
      <c r="ODR82" s="791"/>
      <c r="ODS82" s="791"/>
      <c r="ODT82" s="740"/>
      <c r="ODU82" s="790"/>
      <c r="ODV82" s="791"/>
      <c r="ODW82" s="791"/>
      <c r="ODX82" s="791"/>
      <c r="ODY82" s="791"/>
      <c r="ODZ82" s="791"/>
      <c r="OEA82" s="740"/>
      <c r="OEB82" s="790"/>
      <c r="OEC82" s="791"/>
      <c r="OED82" s="791"/>
      <c r="OEE82" s="791"/>
      <c r="OEF82" s="791"/>
      <c r="OEG82" s="791"/>
      <c r="OEH82" s="740"/>
      <c r="OEI82" s="790"/>
      <c r="OEJ82" s="791"/>
      <c r="OEK82" s="791"/>
      <c r="OEL82" s="791"/>
      <c r="OEM82" s="791"/>
      <c r="OEN82" s="791"/>
      <c r="OEO82" s="740"/>
      <c r="OEP82" s="790"/>
      <c r="OEQ82" s="791"/>
      <c r="OER82" s="791"/>
      <c r="OES82" s="791"/>
      <c r="OET82" s="791"/>
      <c r="OEU82" s="791"/>
      <c r="OEV82" s="740"/>
      <c r="OEW82" s="790"/>
      <c r="OEX82" s="791"/>
      <c r="OEY82" s="791"/>
      <c r="OEZ82" s="791"/>
      <c r="OFA82" s="791"/>
      <c r="OFB82" s="791"/>
      <c r="OFC82" s="740"/>
      <c r="OFD82" s="790"/>
      <c r="OFE82" s="791"/>
      <c r="OFF82" s="791"/>
      <c r="OFG82" s="791"/>
      <c r="OFH82" s="791"/>
      <c r="OFI82" s="791"/>
      <c r="OFJ82" s="740"/>
      <c r="OFK82" s="790"/>
      <c r="OFL82" s="791"/>
      <c r="OFM82" s="791"/>
      <c r="OFN82" s="791"/>
      <c r="OFO82" s="791"/>
      <c r="OFP82" s="791"/>
      <c r="OFQ82" s="740"/>
      <c r="OFR82" s="790"/>
      <c r="OFS82" s="791"/>
      <c r="OFT82" s="791"/>
      <c r="OFU82" s="791"/>
      <c r="OFV82" s="791"/>
      <c r="OFW82" s="791"/>
      <c r="OFX82" s="740"/>
      <c r="OFY82" s="790"/>
      <c r="OFZ82" s="791"/>
      <c r="OGA82" s="791"/>
      <c r="OGB82" s="791"/>
      <c r="OGC82" s="791"/>
      <c r="OGD82" s="791"/>
      <c r="OGE82" s="740"/>
      <c r="OGF82" s="790"/>
      <c r="OGG82" s="791"/>
      <c r="OGH82" s="791"/>
      <c r="OGI82" s="791"/>
      <c r="OGJ82" s="791"/>
      <c r="OGK82" s="791"/>
      <c r="OGL82" s="740"/>
      <c r="OGM82" s="790"/>
      <c r="OGN82" s="791"/>
      <c r="OGO82" s="791"/>
      <c r="OGP82" s="791"/>
      <c r="OGQ82" s="791"/>
      <c r="OGR82" s="791"/>
      <c r="OGS82" s="740"/>
      <c r="OGT82" s="790"/>
      <c r="OGU82" s="791"/>
      <c r="OGV82" s="791"/>
      <c r="OGW82" s="791"/>
      <c r="OGX82" s="791"/>
      <c r="OGY82" s="791"/>
      <c r="OGZ82" s="740"/>
      <c r="OHA82" s="790"/>
      <c r="OHB82" s="791"/>
      <c r="OHC82" s="791"/>
      <c r="OHD82" s="791"/>
      <c r="OHE82" s="791"/>
      <c r="OHF82" s="791"/>
      <c r="OHG82" s="740"/>
      <c r="OHH82" s="790"/>
      <c r="OHI82" s="791"/>
      <c r="OHJ82" s="791"/>
      <c r="OHK82" s="791"/>
      <c r="OHL82" s="791"/>
      <c r="OHM82" s="791"/>
      <c r="OHN82" s="740"/>
      <c r="OHO82" s="790"/>
      <c r="OHP82" s="791"/>
      <c r="OHQ82" s="791"/>
      <c r="OHR82" s="791"/>
      <c r="OHS82" s="791"/>
      <c r="OHT82" s="791"/>
      <c r="OHU82" s="740"/>
      <c r="OHV82" s="790"/>
      <c r="OHW82" s="791"/>
      <c r="OHX82" s="791"/>
      <c r="OHY82" s="791"/>
      <c r="OHZ82" s="791"/>
      <c r="OIA82" s="791"/>
      <c r="OIB82" s="740"/>
      <c r="OIC82" s="790"/>
      <c r="OID82" s="791"/>
      <c r="OIE82" s="791"/>
      <c r="OIF82" s="791"/>
      <c r="OIG82" s="791"/>
      <c r="OIH82" s="791"/>
      <c r="OII82" s="740"/>
      <c r="OIJ82" s="790"/>
      <c r="OIK82" s="791"/>
      <c r="OIL82" s="791"/>
      <c r="OIM82" s="791"/>
      <c r="OIN82" s="791"/>
      <c r="OIO82" s="791"/>
      <c r="OIP82" s="740"/>
      <c r="OIQ82" s="790"/>
      <c r="OIR82" s="791"/>
      <c r="OIS82" s="791"/>
      <c r="OIT82" s="791"/>
      <c r="OIU82" s="791"/>
      <c r="OIV82" s="791"/>
      <c r="OIW82" s="740"/>
      <c r="OIX82" s="790"/>
      <c r="OIY82" s="791"/>
      <c r="OIZ82" s="791"/>
      <c r="OJA82" s="791"/>
      <c r="OJB82" s="791"/>
      <c r="OJC82" s="791"/>
      <c r="OJD82" s="740"/>
      <c r="OJE82" s="790"/>
      <c r="OJF82" s="791"/>
      <c r="OJG82" s="791"/>
      <c r="OJH82" s="791"/>
      <c r="OJI82" s="791"/>
      <c r="OJJ82" s="791"/>
      <c r="OJK82" s="740"/>
      <c r="OJL82" s="790"/>
      <c r="OJM82" s="791"/>
      <c r="OJN82" s="791"/>
      <c r="OJO82" s="791"/>
      <c r="OJP82" s="791"/>
      <c r="OJQ82" s="791"/>
      <c r="OJR82" s="740"/>
      <c r="OJS82" s="790"/>
      <c r="OJT82" s="791"/>
      <c r="OJU82" s="791"/>
      <c r="OJV82" s="791"/>
      <c r="OJW82" s="791"/>
      <c r="OJX82" s="791"/>
      <c r="OJY82" s="740"/>
      <c r="OJZ82" s="790"/>
      <c r="OKA82" s="791"/>
      <c r="OKB82" s="791"/>
      <c r="OKC82" s="791"/>
      <c r="OKD82" s="791"/>
      <c r="OKE82" s="791"/>
      <c r="OKF82" s="740"/>
      <c r="OKG82" s="790"/>
      <c r="OKH82" s="791"/>
      <c r="OKI82" s="791"/>
      <c r="OKJ82" s="791"/>
      <c r="OKK82" s="791"/>
      <c r="OKL82" s="791"/>
      <c r="OKM82" s="740"/>
      <c r="OKN82" s="790"/>
      <c r="OKO82" s="791"/>
      <c r="OKP82" s="791"/>
      <c r="OKQ82" s="791"/>
      <c r="OKR82" s="791"/>
      <c r="OKS82" s="791"/>
      <c r="OKT82" s="740"/>
      <c r="OKU82" s="790"/>
      <c r="OKV82" s="791"/>
      <c r="OKW82" s="791"/>
      <c r="OKX82" s="791"/>
      <c r="OKY82" s="791"/>
      <c r="OKZ82" s="791"/>
      <c r="OLA82" s="740"/>
      <c r="OLB82" s="790"/>
      <c r="OLC82" s="791"/>
      <c r="OLD82" s="791"/>
      <c r="OLE82" s="791"/>
      <c r="OLF82" s="791"/>
      <c r="OLG82" s="791"/>
      <c r="OLH82" s="740"/>
      <c r="OLI82" s="790"/>
      <c r="OLJ82" s="791"/>
      <c r="OLK82" s="791"/>
      <c r="OLL82" s="791"/>
      <c r="OLM82" s="791"/>
      <c r="OLN82" s="791"/>
      <c r="OLO82" s="740"/>
      <c r="OLP82" s="790"/>
      <c r="OLQ82" s="791"/>
      <c r="OLR82" s="791"/>
      <c r="OLS82" s="791"/>
      <c r="OLT82" s="791"/>
      <c r="OLU82" s="791"/>
      <c r="OLV82" s="740"/>
      <c r="OLW82" s="790"/>
      <c r="OLX82" s="791"/>
      <c r="OLY82" s="791"/>
      <c r="OLZ82" s="791"/>
      <c r="OMA82" s="791"/>
      <c r="OMB82" s="791"/>
      <c r="OMC82" s="740"/>
      <c r="OMD82" s="790"/>
      <c r="OME82" s="791"/>
      <c r="OMF82" s="791"/>
      <c r="OMG82" s="791"/>
      <c r="OMH82" s="791"/>
      <c r="OMI82" s="791"/>
      <c r="OMJ82" s="740"/>
      <c r="OMK82" s="790"/>
      <c r="OML82" s="791"/>
      <c r="OMM82" s="791"/>
      <c r="OMN82" s="791"/>
      <c r="OMO82" s="791"/>
      <c r="OMP82" s="791"/>
      <c r="OMQ82" s="740"/>
      <c r="OMR82" s="790"/>
      <c r="OMS82" s="791"/>
      <c r="OMT82" s="791"/>
      <c r="OMU82" s="791"/>
      <c r="OMV82" s="791"/>
      <c r="OMW82" s="791"/>
      <c r="OMX82" s="740"/>
      <c r="OMY82" s="790"/>
      <c r="OMZ82" s="791"/>
      <c r="ONA82" s="791"/>
      <c r="ONB82" s="791"/>
      <c r="ONC82" s="791"/>
      <c r="OND82" s="791"/>
      <c r="ONE82" s="740"/>
      <c r="ONF82" s="790"/>
      <c r="ONG82" s="791"/>
      <c r="ONH82" s="791"/>
      <c r="ONI82" s="791"/>
      <c r="ONJ82" s="791"/>
      <c r="ONK82" s="791"/>
      <c r="ONL82" s="740"/>
      <c r="ONM82" s="790"/>
      <c r="ONN82" s="791"/>
      <c r="ONO82" s="791"/>
      <c r="ONP82" s="791"/>
      <c r="ONQ82" s="791"/>
      <c r="ONR82" s="791"/>
      <c r="ONS82" s="740"/>
      <c r="ONT82" s="790"/>
      <c r="ONU82" s="791"/>
      <c r="ONV82" s="791"/>
      <c r="ONW82" s="791"/>
      <c r="ONX82" s="791"/>
      <c r="ONY82" s="791"/>
      <c r="ONZ82" s="740"/>
      <c r="OOA82" s="790"/>
      <c r="OOB82" s="791"/>
      <c r="OOC82" s="791"/>
      <c r="OOD82" s="791"/>
      <c r="OOE82" s="791"/>
      <c r="OOF82" s="791"/>
      <c r="OOG82" s="740"/>
      <c r="OOH82" s="790"/>
      <c r="OOI82" s="791"/>
      <c r="OOJ82" s="791"/>
      <c r="OOK82" s="791"/>
      <c r="OOL82" s="791"/>
      <c r="OOM82" s="791"/>
      <c r="OON82" s="740"/>
      <c r="OOO82" s="790"/>
      <c r="OOP82" s="791"/>
      <c r="OOQ82" s="791"/>
      <c r="OOR82" s="791"/>
      <c r="OOS82" s="791"/>
      <c r="OOT82" s="791"/>
      <c r="OOU82" s="740"/>
      <c r="OOV82" s="790"/>
      <c r="OOW82" s="791"/>
      <c r="OOX82" s="791"/>
      <c r="OOY82" s="791"/>
      <c r="OOZ82" s="791"/>
      <c r="OPA82" s="791"/>
      <c r="OPB82" s="740"/>
      <c r="OPC82" s="790"/>
      <c r="OPD82" s="791"/>
      <c r="OPE82" s="791"/>
      <c r="OPF82" s="791"/>
      <c r="OPG82" s="791"/>
      <c r="OPH82" s="791"/>
      <c r="OPI82" s="740"/>
      <c r="OPJ82" s="790"/>
      <c r="OPK82" s="791"/>
      <c r="OPL82" s="791"/>
      <c r="OPM82" s="791"/>
      <c r="OPN82" s="791"/>
      <c r="OPO82" s="791"/>
      <c r="OPP82" s="740"/>
      <c r="OPQ82" s="790"/>
      <c r="OPR82" s="791"/>
      <c r="OPS82" s="791"/>
      <c r="OPT82" s="791"/>
      <c r="OPU82" s="791"/>
      <c r="OPV82" s="791"/>
      <c r="OPW82" s="740"/>
      <c r="OPX82" s="790"/>
      <c r="OPY82" s="791"/>
      <c r="OPZ82" s="791"/>
      <c r="OQA82" s="791"/>
      <c r="OQB82" s="791"/>
      <c r="OQC82" s="791"/>
      <c r="OQD82" s="740"/>
      <c r="OQE82" s="790"/>
      <c r="OQF82" s="791"/>
      <c r="OQG82" s="791"/>
      <c r="OQH82" s="791"/>
      <c r="OQI82" s="791"/>
      <c r="OQJ82" s="791"/>
      <c r="OQK82" s="740"/>
      <c r="OQL82" s="790"/>
      <c r="OQM82" s="791"/>
      <c r="OQN82" s="791"/>
      <c r="OQO82" s="791"/>
      <c r="OQP82" s="791"/>
      <c r="OQQ82" s="791"/>
      <c r="OQR82" s="740"/>
      <c r="OQS82" s="790"/>
      <c r="OQT82" s="791"/>
      <c r="OQU82" s="791"/>
      <c r="OQV82" s="791"/>
      <c r="OQW82" s="791"/>
      <c r="OQX82" s="791"/>
      <c r="OQY82" s="740"/>
      <c r="OQZ82" s="790"/>
      <c r="ORA82" s="791"/>
      <c r="ORB82" s="791"/>
      <c r="ORC82" s="791"/>
      <c r="ORD82" s="791"/>
      <c r="ORE82" s="791"/>
      <c r="ORF82" s="740"/>
      <c r="ORG82" s="790"/>
      <c r="ORH82" s="791"/>
      <c r="ORI82" s="791"/>
      <c r="ORJ82" s="791"/>
      <c r="ORK82" s="791"/>
      <c r="ORL82" s="791"/>
      <c r="ORM82" s="740"/>
      <c r="ORN82" s="790"/>
      <c r="ORO82" s="791"/>
      <c r="ORP82" s="791"/>
      <c r="ORQ82" s="791"/>
      <c r="ORR82" s="791"/>
      <c r="ORS82" s="791"/>
      <c r="ORT82" s="740"/>
      <c r="ORU82" s="790"/>
      <c r="ORV82" s="791"/>
      <c r="ORW82" s="791"/>
      <c r="ORX82" s="791"/>
      <c r="ORY82" s="791"/>
      <c r="ORZ82" s="791"/>
      <c r="OSA82" s="740"/>
      <c r="OSB82" s="790"/>
      <c r="OSC82" s="791"/>
      <c r="OSD82" s="791"/>
      <c r="OSE82" s="791"/>
      <c r="OSF82" s="791"/>
      <c r="OSG82" s="791"/>
      <c r="OSH82" s="740"/>
      <c r="OSI82" s="790"/>
      <c r="OSJ82" s="791"/>
      <c r="OSK82" s="791"/>
      <c r="OSL82" s="791"/>
      <c r="OSM82" s="791"/>
      <c r="OSN82" s="791"/>
      <c r="OSO82" s="740"/>
      <c r="OSP82" s="790"/>
      <c r="OSQ82" s="791"/>
      <c r="OSR82" s="791"/>
      <c r="OSS82" s="791"/>
      <c r="OST82" s="791"/>
      <c r="OSU82" s="791"/>
      <c r="OSV82" s="740"/>
      <c r="OSW82" s="790"/>
      <c r="OSX82" s="791"/>
      <c r="OSY82" s="791"/>
      <c r="OSZ82" s="791"/>
      <c r="OTA82" s="791"/>
      <c r="OTB82" s="791"/>
      <c r="OTC82" s="740"/>
      <c r="OTD82" s="790"/>
      <c r="OTE82" s="791"/>
      <c r="OTF82" s="791"/>
      <c r="OTG82" s="791"/>
      <c r="OTH82" s="791"/>
      <c r="OTI82" s="791"/>
      <c r="OTJ82" s="740"/>
      <c r="OTK82" s="790"/>
      <c r="OTL82" s="791"/>
      <c r="OTM82" s="791"/>
      <c r="OTN82" s="791"/>
      <c r="OTO82" s="791"/>
      <c r="OTP82" s="791"/>
      <c r="OTQ82" s="740"/>
      <c r="OTR82" s="790"/>
      <c r="OTS82" s="791"/>
      <c r="OTT82" s="791"/>
      <c r="OTU82" s="791"/>
      <c r="OTV82" s="791"/>
      <c r="OTW82" s="791"/>
      <c r="OTX82" s="740"/>
      <c r="OTY82" s="790"/>
      <c r="OTZ82" s="791"/>
      <c r="OUA82" s="791"/>
      <c r="OUB82" s="791"/>
      <c r="OUC82" s="791"/>
      <c r="OUD82" s="791"/>
      <c r="OUE82" s="740"/>
      <c r="OUF82" s="790"/>
      <c r="OUG82" s="791"/>
      <c r="OUH82" s="791"/>
      <c r="OUI82" s="791"/>
      <c r="OUJ82" s="791"/>
      <c r="OUK82" s="791"/>
      <c r="OUL82" s="740"/>
      <c r="OUM82" s="790"/>
      <c r="OUN82" s="791"/>
      <c r="OUO82" s="791"/>
      <c r="OUP82" s="791"/>
      <c r="OUQ82" s="791"/>
      <c r="OUR82" s="791"/>
      <c r="OUS82" s="740"/>
      <c r="OUT82" s="790"/>
      <c r="OUU82" s="791"/>
      <c r="OUV82" s="791"/>
      <c r="OUW82" s="791"/>
      <c r="OUX82" s="791"/>
      <c r="OUY82" s="791"/>
      <c r="OUZ82" s="740"/>
      <c r="OVA82" s="790"/>
      <c r="OVB82" s="791"/>
      <c r="OVC82" s="791"/>
      <c r="OVD82" s="791"/>
      <c r="OVE82" s="791"/>
      <c r="OVF82" s="791"/>
      <c r="OVG82" s="740"/>
      <c r="OVH82" s="790"/>
      <c r="OVI82" s="791"/>
      <c r="OVJ82" s="791"/>
      <c r="OVK82" s="791"/>
      <c r="OVL82" s="791"/>
      <c r="OVM82" s="791"/>
      <c r="OVN82" s="740"/>
      <c r="OVO82" s="790"/>
      <c r="OVP82" s="791"/>
      <c r="OVQ82" s="791"/>
      <c r="OVR82" s="791"/>
      <c r="OVS82" s="791"/>
      <c r="OVT82" s="791"/>
      <c r="OVU82" s="740"/>
      <c r="OVV82" s="790"/>
      <c r="OVW82" s="791"/>
      <c r="OVX82" s="791"/>
      <c r="OVY82" s="791"/>
      <c r="OVZ82" s="791"/>
      <c r="OWA82" s="791"/>
      <c r="OWB82" s="740"/>
      <c r="OWC82" s="790"/>
      <c r="OWD82" s="791"/>
      <c r="OWE82" s="791"/>
      <c r="OWF82" s="791"/>
      <c r="OWG82" s="791"/>
      <c r="OWH82" s="791"/>
      <c r="OWI82" s="740"/>
      <c r="OWJ82" s="790"/>
      <c r="OWK82" s="791"/>
      <c r="OWL82" s="791"/>
      <c r="OWM82" s="791"/>
      <c r="OWN82" s="791"/>
      <c r="OWO82" s="791"/>
      <c r="OWP82" s="740"/>
      <c r="OWQ82" s="790"/>
      <c r="OWR82" s="791"/>
      <c r="OWS82" s="791"/>
      <c r="OWT82" s="791"/>
      <c r="OWU82" s="791"/>
      <c r="OWV82" s="791"/>
      <c r="OWW82" s="740"/>
      <c r="OWX82" s="790"/>
      <c r="OWY82" s="791"/>
      <c r="OWZ82" s="791"/>
      <c r="OXA82" s="791"/>
      <c r="OXB82" s="791"/>
      <c r="OXC82" s="791"/>
      <c r="OXD82" s="740"/>
      <c r="OXE82" s="790"/>
      <c r="OXF82" s="791"/>
      <c r="OXG82" s="791"/>
      <c r="OXH82" s="791"/>
      <c r="OXI82" s="791"/>
      <c r="OXJ82" s="791"/>
      <c r="OXK82" s="740"/>
      <c r="OXL82" s="790"/>
      <c r="OXM82" s="791"/>
      <c r="OXN82" s="791"/>
      <c r="OXO82" s="791"/>
      <c r="OXP82" s="791"/>
      <c r="OXQ82" s="791"/>
      <c r="OXR82" s="740"/>
      <c r="OXS82" s="790"/>
      <c r="OXT82" s="791"/>
      <c r="OXU82" s="791"/>
      <c r="OXV82" s="791"/>
      <c r="OXW82" s="791"/>
      <c r="OXX82" s="791"/>
      <c r="OXY82" s="740"/>
      <c r="OXZ82" s="790"/>
      <c r="OYA82" s="791"/>
      <c r="OYB82" s="791"/>
      <c r="OYC82" s="791"/>
      <c r="OYD82" s="791"/>
      <c r="OYE82" s="791"/>
      <c r="OYF82" s="740"/>
      <c r="OYG82" s="790"/>
      <c r="OYH82" s="791"/>
      <c r="OYI82" s="791"/>
      <c r="OYJ82" s="791"/>
      <c r="OYK82" s="791"/>
      <c r="OYL82" s="791"/>
      <c r="OYM82" s="740"/>
      <c r="OYN82" s="790"/>
      <c r="OYO82" s="791"/>
      <c r="OYP82" s="791"/>
      <c r="OYQ82" s="791"/>
      <c r="OYR82" s="791"/>
      <c r="OYS82" s="791"/>
      <c r="OYT82" s="740"/>
      <c r="OYU82" s="790"/>
      <c r="OYV82" s="791"/>
      <c r="OYW82" s="791"/>
      <c r="OYX82" s="791"/>
      <c r="OYY82" s="791"/>
      <c r="OYZ82" s="791"/>
      <c r="OZA82" s="740"/>
      <c r="OZB82" s="790"/>
      <c r="OZC82" s="791"/>
      <c r="OZD82" s="791"/>
      <c r="OZE82" s="791"/>
      <c r="OZF82" s="791"/>
      <c r="OZG82" s="791"/>
      <c r="OZH82" s="740"/>
      <c r="OZI82" s="790"/>
      <c r="OZJ82" s="791"/>
      <c r="OZK82" s="791"/>
      <c r="OZL82" s="791"/>
      <c r="OZM82" s="791"/>
      <c r="OZN82" s="791"/>
      <c r="OZO82" s="740"/>
      <c r="OZP82" s="790"/>
      <c r="OZQ82" s="791"/>
      <c r="OZR82" s="791"/>
      <c r="OZS82" s="791"/>
      <c r="OZT82" s="791"/>
      <c r="OZU82" s="791"/>
      <c r="OZV82" s="740"/>
      <c r="OZW82" s="790"/>
      <c r="OZX82" s="791"/>
      <c r="OZY82" s="791"/>
      <c r="OZZ82" s="791"/>
      <c r="PAA82" s="791"/>
      <c r="PAB82" s="791"/>
      <c r="PAC82" s="740"/>
      <c r="PAD82" s="790"/>
      <c r="PAE82" s="791"/>
      <c r="PAF82" s="791"/>
      <c r="PAG82" s="791"/>
      <c r="PAH82" s="791"/>
      <c r="PAI82" s="791"/>
      <c r="PAJ82" s="740"/>
      <c r="PAK82" s="790"/>
      <c r="PAL82" s="791"/>
      <c r="PAM82" s="791"/>
      <c r="PAN82" s="791"/>
      <c r="PAO82" s="791"/>
      <c r="PAP82" s="791"/>
      <c r="PAQ82" s="740"/>
      <c r="PAR82" s="790"/>
      <c r="PAS82" s="791"/>
      <c r="PAT82" s="791"/>
      <c r="PAU82" s="791"/>
      <c r="PAV82" s="791"/>
      <c r="PAW82" s="791"/>
      <c r="PAX82" s="740"/>
      <c r="PAY82" s="790"/>
      <c r="PAZ82" s="791"/>
      <c r="PBA82" s="791"/>
      <c r="PBB82" s="791"/>
      <c r="PBC82" s="791"/>
      <c r="PBD82" s="791"/>
      <c r="PBE82" s="740"/>
      <c r="PBF82" s="790"/>
      <c r="PBG82" s="791"/>
      <c r="PBH82" s="791"/>
      <c r="PBI82" s="791"/>
      <c r="PBJ82" s="791"/>
      <c r="PBK82" s="791"/>
      <c r="PBL82" s="740"/>
      <c r="PBM82" s="790"/>
      <c r="PBN82" s="791"/>
      <c r="PBO82" s="791"/>
      <c r="PBP82" s="791"/>
      <c r="PBQ82" s="791"/>
      <c r="PBR82" s="791"/>
      <c r="PBS82" s="740"/>
      <c r="PBT82" s="790"/>
      <c r="PBU82" s="791"/>
      <c r="PBV82" s="791"/>
      <c r="PBW82" s="791"/>
      <c r="PBX82" s="791"/>
      <c r="PBY82" s="791"/>
      <c r="PBZ82" s="740"/>
      <c r="PCA82" s="790"/>
      <c r="PCB82" s="791"/>
      <c r="PCC82" s="791"/>
      <c r="PCD82" s="791"/>
      <c r="PCE82" s="791"/>
      <c r="PCF82" s="791"/>
      <c r="PCG82" s="740"/>
      <c r="PCH82" s="790"/>
      <c r="PCI82" s="791"/>
      <c r="PCJ82" s="791"/>
      <c r="PCK82" s="791"/>
      <c r="PCL82" s="791"/>
      <c r="PCM82" s="791"/>
      <c r="PCN82" s="740"/>
      <c r="PCO82" s="790"/>
      <c r="PCP82" s="791"/>
      <c r="PCQ82" s="791"/>
      <c r="PCR82" s="791"/>
      <c r="PCS82" s="791"/>
      <c r="PCT82" s="791"/>
      <c r="PCU82" s="740"/>
      <c r="PCV82" s="790"/>
      <c r="PCW82" s="791"/>
      <c r="PCX82" s="791"/>
      <c r="PCY82" s="791"/>
      <c r="PCZ82" s="791"/>
      <c r="PDA82" s="791"/>
      <c r="PDB82" s="740"/>
      <c r="PDC82" s="790"/>
      <c r="PDD82" s="791"/>
      <c r="PDE82" s="791"/>
      <c r="PDF82" s="791"/>
      <c r="PDG82" s="791"/>
      <c r="PDH82" s="791"/>
      <c r="PDI82" s="740"/>
      <c r="PDJ82" s="790"/>
      <c r="PDK82" s="791"/>
      <c r="PDL82" s="791"/>
      <c r="PDM82" s="791"/>
      <c r="PDN82" s="791"/>
      <c r="PDO82" s="791"/>
      <c r="PDP82" s="740"/>
      <c r="PDQ82" s="790"/>
      <c r="PDR82" s="791"/>
      <c r="PDS82" s="791"/>
      <c r="PDT82" s="791"/>
      <c r="PDU82" s="791"/>
      <c r="PDV82" s="791"/>
      <c r="PDW82" s="740"/>
      <c r="PDX82" s="790"/>
      <c r="PDY82" s="791"/>
      <c r="PDZ82" s="791"/>
      <c r="PEA82" s="791"/>
      <c r="PEB82" s="791"/>
      <c r="PEC82" s="791"/>
      <c r="PED82" s="740"/>
      <c r="PEE82" s="790"/>
      <c r="PEF82" s="791"/>
      <c r="PEG82" s="791"/>
      <c r="PEH82" s="791"/>
      <c r="PEI82" s="791"/>
      <c r="PEJ82" s="791"/>
      <c r="PEK82" s="740"/>
      <c r="PEL82" s="790"/>
      <c r="PEM82" s="791"/>
      <c r="PEN82" s="791"/>
      <c r="PEO82" s="791"/>
      <c r="PEP82" s="791"/>
      <c r="PEQ82" s="791"/>
      <c r="PER82" s="740"/>
      <c r="PES82" s="790"/>
      <c r="PET82" s="791"/>
      <c r="PEU82" s="791"/>
      <c r="PEV82" s="791"/>
      <c r="PEW82" s="791"/>
      <c r="PEX82" s="791"/>
      <c r="PEY82" s="740"/>
      <c r="PEZ82" s="790"/>
      <c r="PFA82" s="791"/>
      <c r="PFB82" s="791"/>
      <c r="PFC82" s="791"/>
      <c r="PFD82" s="791"/>
      <c r="PFE82" s="791"/>
      <c r="PFF82" s="740"/>
      <c r="PFG82" s="790"/>
      <c r="PFH82" s="791"/>
      <c r="PFI82" s="791"/>
      <c r="PFJ82" s="791"/>
      <c r="PFK82" s="791"/>
      <c r="PFL82" s="791"/>
      <c r="PFM82" s="740"/>
      <c r="PFN82" s="790"/>
      <c r="PFO82" s="791"/>
      <c r="PFP82" s="791"/>
      <c r="PFQ82" s="791"/>
      <c r="PFR82" s="791"/>
      <c r="PFS82" s="791"/>
      <c r="PFT82" s="740"/>
      <c r="PFU82" s="790"/>
      <c r="PFV82" s="791"/>
      <c r="PFW82" s="791"/>
      <c r="PFX82" s="791"/>
      <c r="PFY82" s="791"/>
      <c r="PFZ82" s="791"/>
      <c r="PGA82" s="740"/>
      <c r="PGB82" s="790"/>
      <c r="PGC82" s="791"/>
      <c r="PGD82" s="791"/>
      <c r="PGE82" s="791"/>
      <c r="PGF82" s="791"/>
      <c r="PGG82" s="791"/>
      <c r="PGH82" s="740"/>
      <c r="PGI82" s="790"/>
      <c r="PGJ82" s="791"/>
      <c r="PGK82" s="791"/>
      <c r="PGL82" s="791"/>
      <c r="PGM82" s="791"/>
      <c r="PGN82" s="791"/>
      <c r="PGO82" s="740"/>
      <c r="PGP82" s="790"/>
      <c r="PGQ82" s="791"/>
      <c r="PGR82" s="791"/>
      <c r="PGS82" s="791"/>
      <c r="PGT82" s="791"/>
      <c r="PGU82" s="791"/>
      <c r="PGV82" s="740"/>
      <c r="PGW82" s="790"/>
      <c r="PGX82" s="791"/>
      <c r="PGY82" s="791"/>
      <c r="PGZ82" s="791"/>
      <c r="PHA82" s="791"/>
      <c r="PHB82" s="791"/>
      <c r="PHC82" s="740"/>
      <c r="PHD82" s="790"/>
      <c r="PHE82" s="791"/>
      <c r="PHF82" s="791"/>
      <c r="PHG82" s="791"/>
      <c r="PHH82" s="791"/>
      <c r="PHI82" s="791"/>
      <c r="PHJ82" s="740"/>
      <c r="PHK82" s="790"/>
      <c r="PHL82" s="791"/>
      <c r="PHM82" s="791"/>
      <c r="PHN82" s="791"/>
      <c r="PHO82" s="791"/>
      <c r="PHP82" s="791"/>
      <c r="PHQ82" s="740"/>
      <c r="PHR82" s="790"/>
      <c r="PHS82" s="791"/>
      <c r="PHT82" s="791"/>
      <c r="PHU82" s="791"/>
      <c r="PHV82" s="791"/>
      <c r="PHW82" s="791"/>
      <c r="PHX82" s="740"/>
      <c r="PHY82" s="790"/>
      <c r="PHZ82" s="791"/>
      <c r="PIA82" s="791"/>
      <c r="PIB82" s="791"/>
      <c r="PIC82" s="791"/>
      <c r="PID82" s="791"/>
      <c r="PIE82" s="740"/>
      <c r="PIF82" s="790"/>
      <c r="PIG82" s="791"/>
      <c r="PIH82" s="791"/>
      <c r="PII82" s="791"/>
      <c r="PIJ82" s="791"/>
      <c r="PIK82" s="791"/>
      <c r="PIL82" s="740"/>
      <c r="PIM82" s="790"/>
      <c r="PIN82" s="791"/>
      <c r="PIO82" s="791"/>
      <c r="PIP82" s="791"/>
      <c r="PIQ82" s="791"/>
      <c r="PIR82" s="791"/>
      <c r="PIS82" s="740"/>
      <c r="PIT82" s="790"/>
      <c r="PIU82" s="791"/>
      <c r="PIV82" s="791"/>
      <c r="PIW82" s="791"/>
      <c r="PIX82" s="791"/>
      <c r="PIY82" s="791"/>
      <c r="PIZ82" s="740"/>
      <c r="PJA82" s="790"/>
      <c r="PJB82" s="791"/>
      <c r="PJC82" s="791"/>
      <c r="PJD82" s="791"/>
      <c r="PJE82" s="791"/>
      <c r="PJF82" s="791"/>
      <c r="PJG82" s="740"/>
      <c r="PJH82" s="790"/>
      <c r="PJI82" s="791"/>
      <c r="PJJ82" s="791"/>
      <c r="PJK82" s="791"/>
      <c r="PJL82" s="791"/>
      <c r="PJM82" s="791"/>
      <c r="PJN82" s="740"/>
      <c r="PJO82" s="790"/>
      <c r="PJP82" s="791"/>
      <c r="PJQ82" s="791"/>
      <c r="PJR82" s="791"/>
      <c r="PJS82" s="791"/>
      <c r="PJT82" s="791"/>
      <c r="PJU82" s="740"/>
      <c r="PJV82" s="790"/>
      <c r="PJW82" s="791"/>
      <c r="PJX82" s="791"/>
      <c r="PJY82" s="791"/>
      <c r="PJZ82" s="791"/>
      <c r="PKA82" s="791"/>
      <c r="PKB82" s="740"/>
      <c r="PKC82" s="790"/>
      <c r="PKD82" s="791"/>
      <c r="PKE82" s="791"/>
      <c r="PKF82" s="791"/>
      <c r="PKG82" s="791"/>
      <c r="PKH82" s="791"/>
      <c r="PKI82" s="740"/>
      <c r="PKJ82" s="790"/>
      <c r="PKK82" s="791"/>
      <c r="PKL82" s="791"/>
      <c r="PKM82" s="791"/>
      <c r="PKN82" s="791"/>
      <c r="PKO82" s="791"/>
      <c r="PKP82" s="740"/>
      <c r="PKQ82" s="790"/>
      <c r="PKR82" s="791"/>
      <c r="PKS82" s="791"/>
      <c r="PKT82" s="791"/>
      <c r="PKU82" s="791"/>
      <c r="PKV82" s="791"/>
      <c r="PKW82" s="740"/>
      <c r="PKX82" s="790"/>
      <c r="PKY82" s="791"/>
      <c r="PKZ82" s="791"/>
      <c r="PLA82" s="791"/>
      <c r="PLB82" s="791"/>
      <c r="PLC82" s="791"/>
      <c r="PLD82" s="740"/>
      <c r="PLE82" s="790"/>
      <c r="PLF82" s="791"/>
      <c r="PLG82" s="791"/>
      <c r="PLH82" s="791"/>
      <c r="PLI82" s="791"/>
      <c r="PLJ82" s="791"/>
      <c r="PLK82" s="740"/>
      <c r="PLL82" s="790"/>
      <c r="PLM82" s="791"/>
      <c r="PLN82" s="791"/>
      <c r="PLO82" s="791"/>
      <c r="PLP82" s="791"/>
      <c r="PLQ82" s="791"/>
      <c r="PLR82" s="740"/>
      <c r="PLS82" s="790"/>
      <c r="PLT82" s="791"/>
      <c r="PLU82" s="791"/>
      <c r="PLV82" s="791"/>
      <c r="PLW82" s="791"/>
      <c r="PLX82" s="791"/>
      <c r="PLY82" s="740"/>
      <c r="PLZ82" s="790"/>
      <c r="PMA82" s="791"/>
      <c r="PMB82" s="791"/>
      <c r="PMC82" s="791"/>
      <c r="PMD82" s="791"/>
      <c r="PME82" s="791"/>
      <c r="PMF82" s="740"/>
      <c r="PMG82" s="790"/>
      <c r="PMH82" s="791"/>
      <c r="PMI82" s="791"/>
      <c r="PMJ82" s="791"/>
      <c r="PMK82" s="791"/>
      <c r="PML82" s="791"/>
      <c r="PMM82" s="740"/>
      <c r="PMN82" s="790"/>
      <c r="PMO82" s="791"/>
      <c r="PMP82" s="791"/>
      <c r="PMQ82" s="791"/>
      <c r="PMR82" s="791"/>
      <c r="PMS82" s="791"/>
      <c r="PMT82" s="740"/>
      <c r="PMU82" s="790"/>
      <c r="PMV82" s="791"/>
      <c r="PMW82" s="791"/>
      <c r="PMX82" s="791"/>
      <c r="PMY82" s="791"/>
      <c r="PMZ82" s="791"/>
      <c r="PNA82" s="740"/>
      <c r="PNB82" s="790"/>
      <c r="PNC82" s="791"/>
      <c r="PND82" s="791"/>
      <c r="PNE82" s="791"/>
      <c r="PNF82" s="791"/>
      <c r="PNG82" s="791"/>
      <c r="PNH82" s="740"/>
      <c r="PNI82" s="790"/>
      <c r="PNJ82" s="791"/>
      <c r="PNK82" s="791"/>
      <c r="PNL82" s="791"/>
      <c r="PNM82" s="791"/>
      <c r="PNN82" s="791"/>
      <c r="PNO82" s="740"/>
      <c r="PNP82" s="790"/>
      <c r="PNQ82" s="791"/>
      <c r="PNR82" s="791"/>
      <c r="PNS82" s="791"/>
      <c r="PNT82" s="791"/>
      <c r="PNU82" s="791"/>
      <c r="PNV82" s="740"/>
      <c r="PNW82" s="790"/>
      <c r="PNX82" s="791"/>
      <c r="PNY82" s="791"/>
      <c r="PNZ82" s="791"/>
      <c r="POA82" s="791"/>
      <c r="POB82" s="791"/>
      <c r="POC82" s="740"/>
      <c r="POD82" s="790"/>
      <c r="POE82" s="791"/>
      <c r="POF82" s="791"/>
      <c r="POG82" s="791"/>
      <c r="POH82" s="791"/>
      <c r="POI82" s="791"/>
      <c r="POJ82" s="740"/>
      <c r="POK82" s="790"/>
      <c r="POL82" s="791"/>
      <c r="POM82" s="791"/>
      <c r="PON82" s="791"/>
      <c r="POO82" s="791"/>
      <c r="POP82" s="791"/>
      <c r="POQ82" s="740"/>
      <c r="POR82" s="790"/>
      <c r="POS82" s="791"/>
      <c r="POT82" s="791"/>
      <c r="POU82" s="791"/>
      <c r="POV82" s="791"/>
      <c r="POW82" s="791"/>
      <c r="POX82" s="740"/>
      <c r="POY82" s="790"/>
      <c r="POZ82" s="791"/>
      <c r="PPA82" s="791"/>
      <c r="PPB82" s="791"/>
      <c r="PPC82" s="791"/>
      <c r="PPD82" s="791"/>
      <c r="PPE82" s="740"/>
      <c r="PPF82" s="790"/>
      <c r="PPG82" s="791"/>
      <c r="PPH82" s="791"/>
      <c r="PPI82" s="791"/>
      <c r="PPJ82" s="791"/>
      <c r="PPK82" s="791"/>
      <c r="PPL82" s="740"/>
      <c r="PPM82" s="790"/>
      <c r="PPN82" s="791"/>
      <c r="PPO82" s="791"/>
      <c r="PPP82" s="791"/>
      <c r="PPQ82" s="791"/>
      <c r="PPR82" s="791"/>
      <c r="PPS82" s="740"/>
      <c r="PPT82" s="790"/>
      <c r="PPU82" s="791"/>
      <c r="PPV82" s="791"/>
      <c r="PPW82" s="791"/>
      <c r="PPX82" s="791"/>
      <c r="PPY82" s="791"/>
      <c r="PPZ82" s="740"/>
      <c r="PQA82" s="790"/>
      <c r="PQB82" s="791"/>
      <c r="PQC82" s="791"/>
      <c r="PQD82" s="791"/>
      <c r="PQE82" s="791"/>
      <c r="PQF82" s="791"/>
      <c r="PQG82" s="740"/>
      <c r="PQH82" s="790"/>
      <c r="PQI82" s="791"/>
      <c r="PQJ82" s="791"/>
      <c r="PQK82" s="791"/>
      <c r="PQL82" s="791"/>
      <c r="PQM82" s="791"/>
      <c r="PQN82" s="740"/>
      <c r="PQO82" s="790"/>
      <c r="PQP82" s="791"/>
      <c r="PQQ82" s="791"/>
      <c r="PQR82" s="791"/>
      <c r="PQS82" s="791"/>
      <c r="PQT82" s="791"/>
      <c r="PQU82" s="740"/>
      <c r="PQV82" s="790"/>
      <c r="PQW82" s="791"/>
      <c r="PQX82" s="791"/>
      <c r="PQY82" s="791"/>
      <c r="PQZ82" s="791"/>
      <c r="PRA82" s="791"/>
      <c r="PRB82" s="740"/>
      <c r="PRC82" s="790"/>
      <c r="PRD82" s="791"/>
      <c r="PRE82" s="791"/>
      <c r="PRF82" s="791"/>
      <c r="PRG82" s="791"/>
      <c r="PRH82" s="791"/>
      <c r="PRI82" s="740"/>
      <c r="PRJ82" s="790"/>
      <c r="PRK82" s="791"/>
      <c r="PRL82" s="791"/>
      <c r="PRM82" s="791"/>
      <c r="PRN82" s="791"/>
      <c r="PRO82" s="791"/>
      <c r="PRP82" s="740"/>
      <c r="PRQ82" s="790"/>
      <c r="PRR82" s="791"/>
      <c r="PRS82" s="791"/>
      <c r="PRT82" s="791"/>
      <c r="PRU82" s="791"/>
      <c r="PRV82" s="791"/>
      <c r="PRW82" s="740"/>
      <c r="PRX82" s="790"/>
      <c r="PRY82" s="791"/>
      <c r="PRZ82" s="791"/>
      <c r="PSA82" s="791"/>
      <c r="PSB82" s="791"/>
      <c r="PSC82" s="791"/>
      <c r="PSD82" s="740"/>
      <c r="PSE82" s="790"/>
      <c r="PSF82" s="791"/>
      <c r="PSG82" s="791"/>
      <c r="PSH82" s="791"/>
      <c r="PSI82" s="791"/>
      <c r="PSJ82" s="791"/>
      <c r="PSK82" s="740"/>
      <c r="PSL82" s="790"/>
      <c r="PSM82" s="791"/>
      <c r="PSN82" s="791"/>
      <c r="PSO82" s="791"/>
      <c r="PSP82" s="791"/>
      <c r="PSQ82" s="791"/>
      <c r="PSR82" s="740"/>
      <c r="PSS82" s="790"/>
      <c r="PST82" s="791"/>
      <c r="PSU82" s="791"/>
      <c r="PSV82" s="791"/>
      <c r="PSW82" s="791"/>
      <c r="PSX82" s="791"/>
      <c r="PSY82" s="740"/>
      <c r="PSZ82" s="790"/>
      <c r="PTA82" s="791"/>
      <c r="PTB82" s="791"/>
      <c r="PTC82" s="791"/>
      <c r="PTD82" s="791"/>
      <c r="PTE82" s="791"/>
      <c r="PTF82" s="740"/>
      <c r="PTG82" s="790"/>
      <c r="PTH82" s="791"/>
      <c r="PTI82" s="791"/>
      <c r="PTJ82" s="791"/>
      <c r="PTK82" s="791"/>
      <c r="PTL82" s="791"/>
      <c r="PTM82" s="740"/>
      <c r="PTN82" s="790"/>
      <c r="PTO82" s="791"/>
      <c r="PTP82" s="791"/>
      <c r="PTQ82" s="791"/>
      <c r="PTR82" s="791"/>
      <c r="PTS82" s="791"/>
      <c r="PTT82" s="740"/>
      <c r="PTU82" s="790"/>
      <c r="PTV82" s="791"/>
      <c r="PTW82" s="791"/>
      <c r="PTX82" s="791"/>
      <c r="PTY82" s="791"/>
      <c r="PTZ82" s="791"/>
      <c r="PUA82" s="740"/>
      <c r="PUB82" s="790"/>
      <c r="PUC82" s="791"/>
      <c r="PUD82" s="791"/>
      <c r="PUE82" s="791"/>
      <c r="PUF82" s="791"/>
      <c r="PUG82" s="791"/>
      <c r="PUH82" s="740"/>
      <c r="PUI82" s="790"/>
      <c r="PUJ82" s="791"/>
      <c r="PUK82" s="791"/>
      <c r="PUL82" s="791"/>
      <c r="PUM82" s="791"/>
      <c r="PUN82" s="791"/>
      <c r="PUO82" s="740"/>
      <c r="PUP82" s="790"/>
      <c r="PUQ82" s="791"/>
      <c r="PUR82" s="791"/>
      <c r="PUS82" s="791"/>
      <c r="PUT82" s="791"/>
      <c r="PUU82" s="791"/>
      <c r="PUV82" s="740"/>
      <c r="PUW82" s="790"/>
      <c r="PUX82" s="791"/>
      <c r="PUY82" s="791"/>
      <c r="PUZ82" s="791"/>
      <c r="PVA82" s="791"/>
      <c r="PVB82" s="791"/>
      <c r="PVC82" s="740"/>
      <c r="PVD82" s="790"/>
      <c r="PVE82" s="791"/>
      <c r="PVF82" s="791"/>
      <c r="PVG82" s="791"/>
      <c r="PVH82" s="791"/>
      <c r="PVI82" s="791"/>
      <c r="PVJ82" s="740"/>
      <c r="PVK82" s="790"/>
      <c r="PVL82" s="791"/>
      <c r="PVM82" s="791"/>
      <c r="PVN82" s="791"/>
      <c r="PVO82" s="791"/>
      <c r="PVP82" s="791"/>
      <c r="PVQ82" s="740"/>
      <c r="PVR82" s="790"/>
      <c r="PVS82" s="791"/>
      <c r="PVT82" s="791"/>
      <c r="PVU82" s="791"/>
      <c r="PVV82" s="791"/>
      <c r="PVW82" s="791"/>
      <c r="PVX82" s="740"/>
      <c r="PVY82" s="790"/>
      <c r="PVZ82" s="791"/>
      <c r="PWA82" s="791"/>
      <c r="PWB82" s="791"/>
      <c r="PWC82" s="791"/>
      <c r="PWD82" s="791"/>
      <c r="PWE82" s="740"/>
      <c r="PWF82" s="790"/>
      <c r="PWG82" s="791"/>
      <c r="PWH82" s="791"/>
      <c r="PWI82" s="791"/>
      <c r="PWJ82" s="791"/>
      <c r="PWK82" s="791"/>
      <c r="PWL82" s="740"/>
      <c r="PWM82" s="790"/>
      <c r="PWN82" s="791"/>
      <c r="PWO82" s="791"/>
      <c r="PWP82" s="791"/>
      <c r="PWQ82" s="791"/>
      <c r="PWR82" s="791"/>
      <c r="PWS82" s="740"/>
      <c r="PWT82" s="790"/>
      <c r="PWU82" s="791"/>
      <c r="PWV82" s="791"/>
      <c r="PWW82" s="791"/>
      <c r="PWX82" s="791"/>
      <c r="PWY82" s="791"/>
      <c r="PWZ82" s="740"/>
      <c r="PXA82" s="790"/>
      <c r="PXB82" s="791"/>
      <c r="PXC82" s="791"/>
      <c r="PXD82" s="791"/>
      <c r="PXE82" s="791"/>
      <c r="PXF82" s="791"/>
      <c r="PXG82" s="740"/>
      <c r="PXH82" s="790"/>
      <c r="PXI82" s="791"/>
      <c r="PXJ82" s="791"/>
      <c r="PXK82" s="791"/>
      <c r="PXL82" s="791"/>
      <c r="PXM82" s="791"/>
      <c r="PXN82" s="740"/>
      <c r="PXO82" s="790"/>
      <c r="PXP82" s="791"/>
      <c r="PXQ82" s="791"/>
      <c r="PXR82" s="791"/>
      <c r="PXS82" s="791"/>
      <c r="PXT82" s="791"/>
      <c r="PXU82" s="740"/>
      <c r="PXV82" s="790"/>
      <c r="PXW82" s="791"/>
      <c r="PXX82" s="791"/>
      <c r="PXY82" s="791"/>
      <c r="PXZ82" s="791"/>
      <c r="PYA82" s="791"/>
      <c r="PYB82" s="740"/>
      <c r="PYC82" s="790"/>
      <c r="PYD82" s="791"/>
      <c r="PYE82" s="791"/>
      <c r="PYF82" s="791"/>
      <c r="PYG82" s="791"/>
      <c r="PYH82" s="791"/>
      <c r="PYI82" s="740"/>
      <c r="PYJ82" s="790"/>
      <c r="PYK82" s="791"/>
      <c r="PYL82" s="791"/>
      <c r="PYM82" s="791"/>
      <c r="PYN82" s="791"/>
      <c r="PYO82" s="791"/>
      <c r="PYP82" s="740"/>
      <c r="PYQ82" s="790"/>
      <c r="PYR82" s="791"/>
      <c r="PYS82" s="791"/>
      <c r="PYT82" s="791"/>
      <c r="PYU82" s="791"/>
      <c r="PYV82" s="791"/>
      <c r="PYW82" s="740"/>
      <c r="PYX82" s="790"/>
      <c r="PYY82" s="791"/>
      <c r="PYZ82" s="791"/>
      <c r="PZA82" s="791"/>
      <c r="PZB82" s="791"/>
      <c r="PZC82" s="791"/>
      <c r="PZD82" s="740"/>
      <c r="PZE82" s="790"/>
      <c r="PZF82" s="791"/>
      <c r="PZG82" s="791"/>
      <c r="PZH82" s="791"/>
      <c r="PZI82" s="791"/>
      <c r="PZJ82" s="791"/>
      <c r="PZK82" s="740"/>
      <c r="PZL82" s="790"/>
      <c r="PZM82" s="791"/>
      <c r="PZN82" s="791"/>
      <c r="PZO82" s="791"/>
      <c r="PZP82" s="791"/>
      <c r="PZQ82" s="791"/>
      <c r="PZR82" s="740"/>
      <c r="PZS82" s="790"/>
      <c r="PZT82" s="791"/>
      <c r="PZU82" s="791"/>
      <c r="PZV82" s="791"/>
      <c r="PZW82" s="791"/>
      <c r="PZX82" s="791"/>
      <c r="PZY82" s="740"/>
      <c r="PZZ82" s="790"/>
      <c r="QAA82" s="791"/>
      <c r="QAB82" s="791"/>
      <c r="QAC82" s="791"/>
      <c r="QAD82" s="791"/>
      <c r="QAE82" s="791"/>
      <c r="QAF82" s="740"/>
      <c r="QAG82" s="790"/>
      <c r="QAH82" s="791"/>
      <c r="QAI82" s="791"/>
      <c r="QAJ82" s="791"/>
      <c r="QAK82" s="791"/>
      <c r="QAL82" s="791"/>
      <c r="QAM82" s="740"/>
      <c r="QAN82" s="790"/>
      <c r="QAO82" s="791"/>
      <c r="QAP82" s="791"/>
      <c r="QAQ82" s="791"/>
      <c r="QAR82" s="791"/>
      <c r="QAS82" s="791"/>
      <c r="QAT82" s="740"/>
      <c r="QAU82" s="790"/>
      <c r="QAV82" s="791"/>
      <c r="QAW82" s="791"/>
      <c r="QAX82" s="791"/>
      <c r="QAY82" s="791"/>
      <c r="QAZ82" s="791"/>
      <c r="QBA82" s="740"/>
      <c r="QBB82" s="790"/>
      <c r="QBC82" s="791"/>
      <c r="QBD82" s="791"/>
      <c r="QBE82" s="791"/>
      <c r="QBF82" s="791"/>
      <c r="QBG82" s="791"/>
      <c r="QBH82" s="740"/>
      <c r="QBI82" s="790"/>
      <c r="QBJ82" s="791"/>
      <c r="QBK82" s="791"/>
      <c r="QBL82" s="791"/>
      <c r="QBM82" s="791"/>
      <c r="QBN82" s="791"/>
      <c r="QBO82" s="740"/>
      <c r="QBP82" s="790"/>
      <c r="QBQ82" s="791"/>
      <c r="QBR82" s="791"/>
      <c r="QBS82" s="791"/>
      <c r="QBT82" s="791"/>
      <c r="QBU82" s="791"/>
      <c r="QBV82" s="740"/>
      <c r="QBW82" s="790"/>
      <c r="QBX82" s="791"/>
      <c r="QBY82" s="791"/>
      <c r="QBZ82" s="791"/>
      <c r="QCA82" s="791"/>
      <c r="QCB82" s="791"/>
      <c r="QCC82" s="740"/>
      <c r="QCD82" s="790"/>
      <c r="QCE82" s="791"/>
      <c r="QCF82" s="791"/>
      <c r="QCG82" s="791"/>
      <c r="QCH82" s="791"/>
      <c r="QCI82" s="791"/>
      <c r="QCJ82" s="740"/>
      <c r="QCK82" s="790"/>
      <c r="QCL82" s="791"/>
      <c r="QCM82" s="791"/>
      <c r="QCN82" s="791"/>
      <c r="QCO82" s="791"/>
      <c r="QCP82" s="791"/>
      <c r="QCQ82" s="740"/>
      <c r="QCR82" s="790"/>
      <c r="QCS82" s="791"/>
      <c r="QCT82" s="791"/>
      <c r="QCU82" s="791"/>
      <c r="QCV82" s="791"/>
      <c r="QCW82" s="791"/>
      <c r="QCX82" s="740"/>
      <c r="QCY82" s="790"/>
      <c r="QCZ82" s="791"/>
      <c r="QDA82" s="791"/>
      <c r="QDB82" s="791"/>
      <c r="QDC82" s="791"/>
      <c r="QDD82" s="791"/>
      <c r="QDE82" s="740"/>
      <c r="QDF82" s="790"/>
      <c r="QDG82" s="791"/>
      <c r="QDH82" s="791"/>
      <c r="QDI82" s="791"/>
      <c r="QDJ82" s="791"/>
      <c r="QDK82" s="791"/>
      <c r="QDL82" s="740"/>
      <c r="QDM82" s="790"/>
      <c r="QDN82" s="791"/>
      <c r="QDO82" s="791"/>
      <c r="QDP82" s="791"/>
      <c r="QDQ82" s="791"/>
      <c r="QDR82" s="791"/>
      <c r="QDS82" s="740"/>
      <c r="QDT82" s="790"/>
      <c r="QDU82" s="791"/>
      <c r="QDV82" s="791"/>
      <c r="QDW82" s="791"/>
      <c r="QDX82" s="791"/>
      <c r="QDY82" s="791"/>
      <c r="QDZ82" s="740"/>
      <c r="QEA82" s="790"/>
      <c r="QEB82" s="791"/>
      <c r="QEC82" s="791"/>
      <c r="QED82" s="791"/>
      <c r="QEE82" s="791"/>
      <c r="QEF82" s="791"/>
      <c r="QEG82" s="740"/>
      <c r="QEH82" s="790"/>
      <c r="QEI82" s="791"/>
      <c r="QEJ82" s="791"/>
      <c r="QEK82" s="791"/>
      <c r="QEL82" s="791"/>
      <c r="QEM82" s="791"/>
      <c r="QEN82" s="740"/>
      <c r="QEO82" s="790"/>
      <c r="QEP82" s="791"/>
      <c r="QEQ82" s="791"/>
      <c r="QER82" s="791"/>
      <c r="QES82" s="791"/>
      <c r="QET82" s="791"/>
      <c r="QEU82" s="740"/>
      <c r="QEV82" s="790"/>
      <c r="QEW82" s="791"/>
      <c r="QEX82" s="791"/>
      <c r="QEY82" s="791"/>
      <c r="QEZ82" s="791"/>
      <c r="QFA82" s="791"/>
      <c r="QFB82" s="740"/>
      <c r="QFC82" s="790"/>
      <c r="QFD82" s="791"/>
      <c r="QFE82" s="791"/>
      <c r="QFF82" s="791"/>
      <c r="QFG82" s="791"/>
      <c r="QFH82" s="791"/>
      <c r="QFI82" s="740"/>
      <c r="QFJ82" s="790"/>
      <c r="QFK82" s="791"/>
      <c r="QFL82" s="791"/>
      <c r="QFM82" s="791"/>
      <c r="QFN82" s="791"/>
      <c r="QFO82" s="791"/>
      <c r="QFP82" s="740"/>
      <c r="QFQ82" s="790"/>
      <c r="QFR82" s="791"/>
      <c r="QFS82" s="791"/>
      <c r="QFT82" s="791"/>
      <c r="QFU82" s="791"/>
      <c r="QFV82" s="791"/>
      <c r="QFW82" s="740"/>
      <c r="QFX82" s="790"/>
      <c r="QFY82" s="791"/>
      <c r="QFZ82" s="791"/>
      <c r="QGA82" s="791"/>
      <c r="QGB82" s="791"/>
      <c r="QGC82" s="791"/>
      <c r="QGD82" s="740"/>
      <c r="QGE82" s="790"/>
      <c r="QGF82" s="791"/>
      <c r="QGG82" s="791"/>
      <c r="QGH82" s="791"/>
      <c r="QGI82" s="791"/>
      <c r="QGJ82" s="791"/>
      <c r="QGK82" s="740"/>
      <c r="QGL82" s="790"/>
      <c r="QGM82" s="791"/>
      <c r="QGN82" s="791"/>
      <c r="QGO82" s="791"/>
      <c r="QGP82" s="791"/>
      <c r="QGQ82" s="791"/>
      <c r="QGR82" s="740"/>
      <c r="QGS82" s="790"/>
      <c r="QGT82" s="791"/>
      <c r="QGU82" s="791"/>
      <c r="QGV82" s="791"/>
      <c r="QGW82" s="791"/>
      <c r="QGX82" s="791"/>
      <c r="QGY82" s="740"/>
      <c r="QGZ82" s="790"/>
      <c r="QHA82" s="791"/>
      <c r="QHB82" s="791"/>
      <c r="QHC82" s="791"/>
      <c r="QHD82" s="791"/>
      <c r="QHE82" s="791"/>
      <c r="QHF82" s="740"/>
      <c r="QHG82" s="790"/>
      <c r="QHH82" s="791"/>
      <c r="QHI82" s="791"/>
      <c r="QHJ82" s="791"/>
      <c r="QHK82" s="791"/>
      <c r="QHL82" s="791"/>
      <c r="QHM82" s="740"/>
      <c r="QHN82" s="790"/>
      <c r="QHO82" s="791"/>
      <c r="QHP82" s="791"/>
      <c r="QHQ82" s="791"/>
      <c r="QHR82" s="791"/>
      <c r="QHS82" s="791"/>
      <c r="QHT82" s="740"/>
      <c r="QHU82" s="790"/>
      <c r="QHV82" s="791"/>
      <c r="QHW82" s="791"/>
      <c r="QHX82" s="791"/>
      <c r="QHY82" s="791"/>
      <c r="QHZ82" s="791"/>
      <c r="QIA82" s="740"/>
      <c r="QIB82" s="790"/>
      <c r="QIC82" s="791"/>
      <c r="QID82" s="791"/>
      <c r="QIE82" s="791"/>
      <c r="QIF82" s="791"/>
      <c r="QIG82" s="791"/>
      <c r="QIH82" s="740"/>
      <c r="QII82" s="790"/>
      <c r="QIJ82" s="791"/>
      <c r="QIK82" s="791"/>
      <c r="QIL82" s="791"/>
      <c r="QIM82" s="791"/>
      <c r="QIN82" s="791"/>
      <c r="QIO82" s="740"/>
      <c r="QIP82" s="790"/>
      <c r="QIQ82" s="791"/>
      <c r="QIR82" s="791"/>
      <c r="QIS82" s="791"/>
      <c r="QIT82" s="791"/>
      <c r="QIU82" s="791"/>
      <c r="QIV82" s="740"/>
      <c r="QIW82" s="790"/>
      <c r="QIX82" s="791"/>
      <c r="QIY82" s="791"/>
      <c r="QIZ82" s="791"/>
      <c r="QJA82" s="791"/>
      <c r="QJB82" s="791"/>
      <c r="QJC82" s="740"/>
      <c r="QJD82" s="790"/>
      <c r="QJE82" s="791"/>
      <c r="QJF82" s="791"/>
      <c r="QJG82" s="791"/>
      <c r="QJH82" s="791"/>
      <c r="QJI82" s="791"/>
      <c r="QJJ82" s="740"/>
      <c r="QJK82" s="790"/>
      <c r="QJL82" s="791"/>
      <c r="QJM82" s="791"/>
      <c r="QJN82" s="791"/>
      <c r="QJO82" s="791"/>
      <c r="QJP82" s="791"/>
      <c r="QJQ82" s="740"/>
      <c r="QJR82" s="790"/>
      <c r="QJS82" s="791"/>
      <c r="QJT82" s="791"/>
      <c r="QJU82" s="791"/>
      <c r="QJV82" s="791"/>
      <c r="QJW82" s="791"/>
      <c r="QJX82" s="740"/>
      <c r="QJY82" s="790"/>
      <c r="QJZ82" s="791"/>
      <c r="QKA82" s="791"/>
      <c r="QKB82" s="791"/>
      <c r="QKC82" s="791"/>
      <c r="QKD82" s="791"/>
      <c r="QKE82" s="740"/>
      <c r="QKF82" s="790"/>
      <c r="QKG82" s="791"/>
      <c r="QKH82" s="791"/>
      <c r="QKI82" s="791"/>
      <c r="QKJ82" s="791"/>
      <c r="QKK82" s="791"/>
      <c r="QKL82" s="740"/>
      <c r="QKM82" s="790"/>
      <c r="QKN82" s="791"/>
      <c r="QKO82" s="791"/>
      <c r="QKP82" s="791"/>
      <c r="QKQ82" s="791"/>
      <c r="QKR82" s="791"/>
      <c r="QKS82" s="740"/>
      <c r="QKT82" s="790"/>
      <c r="QKU82" s="791"/>
      <c r="QKV82" s="791"/>
      <c r="QKW82" s="791"/>
      <c r="QKX82" s="791"/>
      <c r="QKY82" s="791"/>
      <c r="QKZ82" s="740"/>
      <c r="QLA82" s="790"/>
      <c r="QLB82" s="791"/>
      <c r="QLC82" s="791"/>
      <c r="QLD82" s="791"/>
      <c r="QLE82" s="791"/>
      <c r="QLF82" s="791"/>
      <c r="QLG82" s="740"/>
      <c r="QLH82" s="790"/>
      <c r="QLI82" s="791"/>
      <c r="QLJ82" s="791"/>
      <c r="QLK82" s="791"/>
      <c r="QLL82" s="791"/>
      <c r="QLM82" s="791"/>
      <c r="QLN82" s="740"/>
      <c r="QLO82" s="790"/>
      <c r="QLP82" s="791"/>
      <c r="QLQ82" s="791"/>
      <c r="QLR82" s="791"/>
      <c r="QLS82" s="791"/>
      <c r="QLT82" s="791"/>
      <c r="QLU82" s="740"/>
      <c r="QLV82" s="790"/>
      <c r="QLW82" s="791"/>
      <c r="QLX82" s="791"/>
      <c r="QLY82" s="791"/>
      <c r="QLZ82" s="791"/>
      <c r="QMA82" s="791"/>
      <c r="QMB82" s="740"/>
      <c r="QMC82" s="790"/>
      <c r="QMD82" s="791"/>
      <c r="QME82" s="791"/>
      <c r="QMF82" s="791"/>
      <c r="QMG82" s="791"/>
      <c r="QMH82" s="791"/>
      <c r="QMI82" s="740"/>
      <c r="QMJ82" s="790"/>
      <c r="QMK82" s="791"/>
      <c r="QML82" s="791"/>
      <c r="QMM82" s="791"/>
      <c r="QMN82" s="791"/>
      <c r="QMO82" s="791"/>
      <c r="QMP82" s="740"/>
      <c r="QMQ82" s="790"/>
      <c r="QMR82" s="791"/>
      <c r="QMS82" s="791"/>
      <c r="QMT82" s="791"/>
      <c r="QMU82" s="791"/>
      <c r="QMV82" s="791"/>
      <c r="QMW82" s="740"/>
      <c r="QMX82" s="790"/>
      <c r="QMY82" s="791"/>
      <c r="QMZ82" s="791"/>
      <c r="QNA82" s="791"/>
      <c r="QNB82" s="791"/>
      <c r="QNC82" s="791"/>
      <c r="QND82" s="740"/>
      <c r="QNE82" s="790"/>
      <c r="QNF82" s="791"/>
      <c r="QNG82" s="791"/>
      <c r="QNH82" s="791"/>
      <c r="QNI82" s="791"/>
      <c r="QNJ82" s="791"/>
      <c r="QNK82" s="740"/>
      <c r="QNL82" s="790"/>
      <c r="QNM82" s="791"/>
      <c r="QNN82" s="791"/>
      <c r="QNO82" s="791"/>
      <c r="QNP82" s="791"/>
      <c r="QNQ82" s="791"/>
      <c r="QNR82" s="740"/>
      <c r="QNS82" s="790"/>
      <c r="QNT82" s="791"/>
      <c r="QNU82" s="791"/>
      <c r="QNV82" s="791"/>
      <c r="QNW82" s="791"/>
      <c r="QNX82" s="791"/>
      <c r="QNY82" s="740"/>
      <c r="QNZ82" s="790"/>
      <c r="QOA82" s="791"/>
      <c r="QOB82" s="791"/>
      <c r="QOC82" s="791"/>
      <c r="QOD82" s="791"/>
      <c r="QOE82" s="791"/>
      <c r="QOF82" s="740"/>
      <c r="QOG82" s="790"/>
      <c r="QOH82" s="791"/>
      <c r="QOI82" s="791"/>
      <c r="QOJ82" s="791"/>
      <c r="QOK82" s="791"/>
      <c r="QOL82" s="791"/>
      <c r="QOM82" s="740"/>
      <c r="QON82" s="790"/>
      <c r="QOO82" s="791"/>
      <c r="QOP82" s="791"/>
      <c r="QOQ82" s="791"/>
      <c r="QOR82" s="791"/>
      <c r="QOS82" s="791"/>
      <c r="QOT82" s="740"/>
      <c r="QOU82" s="790"/>
      <c r="QOV82" s="791"/>
      <c r="QOW82" s="791"/>
      <c r="QOX82" s="791"/>
      <c r="QOY82" s="791"/>
      <c r="QOZ82" s="791"/>
      <c r="QPA82" s="740"/>
      <c r="QPB82" s="790"/>
      <c r="QPC82" s="791"/>
      <c r="QPD82" s="791"/>
      <c r="QPE82" s="791"/>
      <c r="QPF82" s="791"/>
      <c r="QPG82" s="791"/>
      <c r="QPH82" s="740"/>
      <c r="QPI82" s="790"/>
      <c r="QPJ82" s="791"/>
      <c r="QPK82" s="791"/>
      <c r="QPL82" s="791"/>
      <c r="QPM82" s="791"/>
      <c r="QPN82" s="791"/>
      <c r="QPO82" s="740"/>
      <c r="QPP82" s="790"/>
      <c r="QPQ82" s="791"/>
      <c r="QPR82" s="791"/>
      <c r="QPS82" s="791"/>
      <c r="QPT82" s="791"/>
      <c r="QPU82" s="791"/>
      <c r="QPV82" s="740"/>
      <c r="QPW82" s="790"/>
      <c r="QPX82" s="791"/>
      <c r="QPY82" s="791"/>
      <c r="QPZ82" s="791"/>
      <c r="QQA82" s="791"/>
      <c r="QQB82" s="791"/>
      <c r="QQC82" s="740"/>
      <c r="QQD82" s="790"/>
      <c r="QQE82" s="791"/>
      <c r="QQF82" s="791"/>
      <c r="QQG82" s="791"/>
      <c r="QQH82" s="791"/>
      <c r="QQI82" s="791"/>
      <c r="QQJ82" s="740"/>
      <c r="QQK82" s="790"/>
      <c r="QQL82" s="791"/>
      <c r="QQM82" s="791"/>
      <c r="QQN82" s="791"/>
      <c r="QQO82" s="791"/>
      <c r="QQP82" s="791"/>
      <c r="QQQ82" s="740"/>
      <c r="QQR82" s="790"/>
      <c r="QQS82" s="791"/>
      <c r="QQT82" s="791"/>
      <c r="QQU82" s="791"/>
      <c r="QQV82" s="791"/>
      <c r="QQW82" s="791"/>
      <c r="QQX82" s="740"/>
      <c r="QQY82" s="790"/>
      <c r="QQZ82" s="791"/>
      <c r="QRA82" s="791"/>
      <c r="QRB82" s="791"/>
      <c r="QRC82" s="791"/>
      <c r="QRD82" s="791"/>
      <c r="QRE82" s="740"/>
      <c r="QRF82" s="790"/>
      <c r="QRG82" s="791"/>
      <c r="QRH82" s="791"/>
      <c r="QRI82" s="791"/>
      <c r="QRJ82" s="791"/>
      <c r="QRK82" s="791"/>
      <c r="QRL82" s="740"/>
      <c r="QRM82" s="790"/>
      <c r="QRN82" s="791"/>
      <c r="QRO82" s="791"/>
      <c r="QRP82" s="791"/>
      <c r="QRQ82" s="791"/>
      <c r="QRR82" s="791"/>
      <c r="QRS82" s="740"/>
      <c r="QRT82" s="790"/>
      <c r="QRU82" s="791"/>
      <c r="QRV82" s="791"/>
      <c r="QRW82" s="791"/>
      <c r="QRX82" s="791"/>
      <c r="QRY82" s="791"/>
      <c r="QRZ82" s="740"/>
      <c r="QSA82" s="790"/>
      <c r="QSB82" s="791"/>
      <c r="QSC82" s="791"/>
      <c r="QSD82" s="791"/>
      <c r="QSE82" s="791"/>
      <c r="QSF82" s="791"/>
      <c r="QSG82" s="740"/>
      <c r="QSH82" s="790"/>
      <c r="QSI82" s="791"/>
      <c r="QSJ82" s="791"/>
      <c r="QSK82" s="791"/>
      <c r="QSL82" s="791"/>
      <c r="QSM82" s="791"/>
      <c r="QSN82" s="740"/>
      <c r="QSO82" s="790"/>
      <c r="QSP82" s="791"/>
      <c r="QSQ82" s="791"/>
      <c r="QSR82" s="791"/>
      <c r="QSS82" s="791"/>
      <c r="QST82" s="791"/>
      <c r="QSU82" s="740"/>
      <c r="QSV82" s="790"/>
      <c r="QSW82" s="791"/>
      <c r="QSX82" s="791"/>
      <c r="QSY82" s="791"/>
      <c r="QSZ82" s="791"/>
      <c r="QTA82" s="791"/>
      <c r="QTB82" s="740"/>
      <c r="QTC82" s="790"/>
      <c r="QTD82" s="791"/>
      <c r="QTE82" s="791"/>
      <c r="QTF82" s="791"/>
      <c r="QTG82" s="791"/>
      <c r="QTH82" s="791"/>
      <c r="QTI82" s="740"/>
      <c r="QTJ82" s="790"/>
      <c r="QTK82" s="791"/>
      <c r="QTL82" s="791"/>
      <c r="QTM82" s="791"/>
      <c r="QTN82" s="791"/>
      <c r="QTO82" s="791"/>
      <c r="QTP82" s="740"/>
      <c r="QTQ82" s="790"/>
      <c r="QTR82" s="791"/>
      <c r="QTS82" s="791"/>
      <c r="QTT82" s="791"/>
      <c r="QTU82" s="791"/>
      <c r="QTV82" s="791"/>
      <c r="QTW82" s="740"/>
      <c r="QTX82" s="790"/>
      <c r="QTY82" s="791"/>
      <c r="QTZ82" s="791"/>
      <c r="QUA82" s="791"/>
      <c r="QUB82" s="791"/>
      <c r="QUC82" s="791"/>
      <c r="QUD82" s="740"/>
      <c r="QUE82" s="790"/>
      <c r="QUF82" s="791"/>
      <c r="QUG82" s="791"/>
      <c r="QUH82" s="791"/>
      <c r="QUI82" s="791"/>
      <c r="QUJ82" s="791"/>
      <c r="QUK82" s="740"/>
      <c r="QUL82" s="790"/>
      <c r="QUM82" s="791"/>
      <c r="QUN82" s="791"/>
      <c r="QUO82" s="791"/>
      <c r="QUP82" s="791"/>
      <c r="QUQ82" s="791"/>
      <c r="QUR82" s="740"/>
      <c r="QUS82" s="790"/>
      <c r="QUT82" s="791"/>
      <c r="QUU82" s="791"/>
      <c r="QUV82" s="791"/>
      <c r="QUW82" s="791"/>
      <c r="QUX82" s="791"/>
      <c r="QUY82" s="740"/>
      <c r="QUZ82" s="790"/>
      <c r="QVA82" s="791"/>
      <c r="QVB82" s="791"/>
      <c r="QVC82" s="791"/>
      <c r="QVD82" s="791"/>
      <c r="QVE82" s="791"/>
      <c r="QVF82" s="740"/>
      <c r="QVG82" s="790"/>
      <c r="QVH82" s="791"/>
      <c r="QVI82" s="791"/>
      <c r="QVJ82" s="791"/>
      <c r="QVK82" s="791"/>
      <c r="QVL82" s="791"/>
      <c r="QVM82" s="740"/>
      <c r="QVN82" s="790"/>
      <c r="QVO82" s="791"/>
      <c r="QVP82" s="791"/>
      <c r="QVQ82" s="791"/>
      <c r="QVR82" s="791"/>
      <c r="QVS82" s="791"/>
      <c r="QVT82" s="740"/>
      <c r="QVU82" s="790"/>
      <c r="QVV82" s="791"/>
      <c r="QVW82" s="791"/>
      <c r="QVX82" s="791"/>
      <c r="QVY82" s="791"/>
      <c r="QVZ82" s="791"/>
      <c r="QWA82" s="740"/>
      <c r="QWB82" s="790"/>
      <c r="QWC82" s="791"/>
      <c r="QWD82" s="791"/>
      <c r="QWE82" s="791"/>
      <c r="QWF82" s="791"/>
      <c r="QWG82" s="791"/>
      <c r="QWH82" s="740"/>
      <c r="QWI82" s="790"/>
      <c r="QWJ82" s="791"/>
      <c r="QWK82" s="791"/>
      <c r="QWL82" s="791"/>
      <c r="QWM82" s="791"/>
      <c r="QWN82" s="791"/>
      <c r="QWO82" s="740"/>
      <c r="QWP82" s="790"/>
      <c r="QWQ82" s="791"/>
      <c r="QWR82" s="791"/>
      <c r="QWS82" s="791"/>
      <c r="QWT82" s="791"/>
      <c r="QWU82" s="791"/>
      <c r="QWV82" s="740"/>
      <c r="QWW82" s="790"/>
      <c r="QWX82" s="791"/>
      <c r="QWY82" s="791"/>
      <c r="QWZ82" s="791"/>
      <c r="QXA82" s="791"/>
      <c r="QXB82" s="791"/>
      <c r="QXC82" s="740"/>
      <c r="QXD82" s="790"/>
      <c r="QXE82" s="791"/>
      <c r="QXF82" s="791"/>
      <c r="QXG82" s="791"/>
      <c r="QXH82" s="791"/>
      <c r="QXI82" s="791"/>
      <c r="QXJ82" s="740"/>
      <c r="QXK82" s="790"/>
      <c r="QXL82" s="791"/>
      <c r="QXM82" s="791"/>
      <c r="QXN82" s="791"/>
      <c r="QXO82" s="791"/>
      <c r="QXP82" s="791"/>
      <c r="QXQ82" s="740"/>
      <c r="QXR82" s="790"/>
      <c r="QXS82" s="791"/>
      <c r="QXT82" s="791"/>
      <c r="QXU82" s="791"/>
      <c r="QXV82" s="791"/>
      <c r="QXW82" s="791"/>
      <c r="QXX82" s="740"/>
      <c r="QXY82" s="790"/>
      <c r="QXZ82" s="791"/>
      <c r="QYA82" s="791"/>
      <c r="QYB82" s="791"/>
      <c r="QYC82" s="791"/>
      <c r="QYD82" s="791"/>
      <c r="QYE82" s="740"/>
      <c r="QYF82" s="790"/>
      <c r="QYG82" s="791"/>
      <c r="QYH82" s="791"/>
      <c r="QYI82" s="791"/>
      <c r="QYJ82" s="791"/>
      <c r="QYK82" s="791"/>
      <c r="QYL82" s="740"/>
      <c r="QYM82" s="790"/>
      <c r="QYN82" s="791"/>
      <c r="QYO82" s="791"/>
      <c r="QYP82" s="791"/>
      <c r="QYQ82" s="791"/>
      <c r="QYR82" s="791"/>
      <c r="QYS82" s="740"/>
      <c r="QYT82" s="790"/>
      <c r="QYU82" s="791"/>
      <c r="QYV82" s="791"/>
      <c r="QYW82" s="791"/>
      <c r="QYX82" s="791"/>
      <c r="QYY82" s="791"/>
      <c r="QYZ82" s="740"/>
      <c r="QZA82" s="790"/>
      <c r="QZB82" s="791"/>
      <c r="QZC82" s="791"/>
      <c r="QZD82" s="791"/>
      <c r="QZE82" s="791"/>
      <c r="QZF82" s="791"/>
      <c r="QZG82" s="740"/>
      <c r="QZH82" s="790"/>
      <c r="QZI82" s="791"/>
      <c r="QZJ82" s="791"/>
      <c r="QZK82" s="791"/>
      <c r="QZL82" s="791"/>
      <c r="QZM82" s="791"/>
      <c r="QZN82" s="740"/>
      <c r="QZO82" s="790"/>
      <c r="QZP82" s="791"/>
      <c r="QZQ82" s="791"/>
      <c r="QZR82" s="791"/>
      <c r="QZS82" s="791"/>
      <c r="QZT82" s="791"/>
      <c r="QZU82" s="740"/>
      <c r="QZV82" s="790"/>
      <c r="QZW82" s="791"/>
      <c r="QZX82" s="791"/>
      <c r="QZY82" s="791"/>
      <c r="QZZ82" s="791"/>
      <c r="RAA82" s="791"/>
      <c r="RAB82" s="740"/>
      <c r="RAC82" s="790"/>
      <c r="RAD82" s="791"/>
      <c r="RAE82" s="791"/>
      <c r="RAF82" s="791"/>
      <c r="RAG82" s="791"/>
      <c r="RAH82" s="791"/>
      <c r="RAI82" s="740"/>
      <c r="RAJ82" s="790"/>
      <c r="RAK82" s="791"/>
      <c r="RAL82" s="791"/>
      <c r="RAM82" s="791"/>
      <c r="RAN82" s="791"/>
      <c r="RAO82" s="791"/>
      <c r="RAP82" s="740"/>
      <c r="RAQ82" s="790"/>
      <c r="RAR82" s="791"/>
      <c r="RAS82" s="791"/>
      <c r="RAT82" s="791"/>
      <c r="RAU82" s="791"/>
      <c r="RAV82" s="791"/>
      <c r="RAW82" s="740"/>
      <c r="RAX82" s="790"/>
      <c r="RAY82" s="791"/>
      <c r="RAZ82" s="791"/>
      <c r="RBA82" s="791"/>
      <c r="RBB82" s="791"/>
      <c r="RBC82" s="791"/>
      <c r="RBD82" s="740"/>
      <c r="RBE82" s="790"/>
      <c r="RBF82" s="791"/>
      <c r="RBG82" s="791"/>
      <c r="RBH82" s="791"/>
      <c r="RBI82" s="791"/>
      <c r="RBJ82" s="791"/>
      <c r="RBK82" s="740"/>
      <c r="RBL82" s="790"/>
      <c r="RBM82" s="791"/>
      <c r="RBN82" s="791"/>
      <c r="RBO82" s="791"/>
      <c r="RBP82" s="791"/>
      <c r="RBQ82" s="791"/>
      <c r="RBR82" s="740"/>
      <c r="RBS82" s="790"/>
      <c r="RBT82" s="791"/>
      <c r="RBU82" s="791"/>
      <c r="RBV82" s="791"/>
      <c r="RBW82" s="791"/>
      <c r="RBX82" s="791"/>
      <c r="RBY82" s="740"/>
      <c r="RBZ82" s="790"/>
      <c r="RCA82" s="791"/>
      <c r="RCB82" s="791"/>
      <c r="RCC82" s="791"/>
      <c r="RCD82" s="791"/>
      <c r="RCE82" s="791"/>
      <c r="RCF82" s="740"/>
      <c r="RCG82" s="790"/>
      <c r="RCH82" s="791"/>
      <c r="RCI82" s="791"/>
      <c r="RCJ82" s="791"/>
      <c r="RCK82" s="791"/>
      <c r="RCL82" s="791"/>
      <c r="RCM82" s="740"/>
      <c r="RCN82" s="790"/>
      <c r="RCO82" s="791"/>
      <c r="RCP82" s="791"/>
      <c r="RCQ82" s="791"/>
      <c r="RCR82" s="791"/>
      <c r="RCS82" s="791"/>
      <c r="RCT82" s="740"/>
      <c r="RCU82" s="790"/>
      <c r="RCV82" s="791"/>
      <c r="RCW82" s="791"/>
      <c r="RCX82" s="791"/>
      <c r="RCY82" s="791"/>
      <c r="RCZ82" s="791"/>
      <c r="RDA82" s="740"/>
      <c r="RDB82" s="790"/>
      <c r="RDC82" s="791"/>
      <c r="RDD82" s="791"/>
      <c r="RDE82" s="791"/>
      <c r="RDF82" s="791"/>
      <c r="RDG82" s="791"/>
      <c r="RDH82" s="740"/>
      <c r="RDI82" s="790"/>
      <c r="RDJ82" s="791"/>
      <c r="RDK82" s="791"/>
      <c r="RDL82" s="791"/>
      <c r="RDM82" s="791"/>
      <c r="RDN82" s="791"/>
      <c r="RDO82" s="740"/>
      <c r="RDP82" s="790"/>
      <c r="RDQ82" s="791"/>
      <c r="RDR82" s="791"/>
      <c r="RDS82" s="791"/>
      <c r="RDT82" s="791"/>
      <c r="RDU82" s="791"/>
      <c r="RDV82" s="740"/>
      <c r="RDW82" s="790"/>
      <c r="RDX82" s="791"/>
      <c r="RDY82" s="791"/>
      <c r="RDZ82" s="791"/>
      <c r="REA82" s="791"/>
      <c r="REB82" s="791"/>
      <c r="REC82" s="740"/>
      <c r="RED82" s="790"/>
      <c r="REE82" s="791"/>
      <c r="REF82" s="791"/>
      <c r="REG82" s="791"/>
      <c r="REH82" s="791"/>
      <c r="REI82" s="791"/>
      <c r="REJ82" s="740"/>
      <c r="REK82" s="790"/>
      <c r="REL82" s="791"/>
      <c r="REM82" s="791"/>
      <c r="REN82" s="791"/>
      <c r="REO82" s="791"/>
      <c r="REP82" s="791"/>
      <c r="REQ82" s="740"/>
      <c r="RER82" s="790"/>
      <c r="RES82" s="791"/>
      <c r="RET82" s="791"/>
      <c r="REU82" s="791"/>
      <c r="REV82" s="791"/>
      <c r="REW82" s="791"/>
      <c r="REX82" s="740"/>
      <c r="REY82" s="790"/>
      <c r="REZ82" s="791"/>
      <c r="RFA82" s="791"/>
      <c r="RFB82" s="791"/>
      <c r="RFC82" s="791"/>
      <c r="RFD82" s="791"/>
      <c r="RFE82" s="740"/>
      <c r="RFF82" s="790"/>
      <c r="RFG82" s="791"/>
      <c r="RFH82" s="791"/>
      <c r="RFI82" s="791"/>
      <c r="RFJ82" s="791"/>
      <c r="RFK82" s="791"/>
      <c r="RFL82" s="740"/>
      <c r="RFM82" s="790"/>
      <c r="RFN82" s="791"/>
      <c r="RFO82" s="791"/>
      <c r="RFP82" s="791"/>
      <c r="RFQ82" s="791"/>
      <c r="RFR82" s="791"/>
      <c r="RFS82" s="740"/>
      <c r="RFT82" s="790"/>
      <c r="RFU82" s="791"/>
      <c r="RFV82" s="791"/>
      <c r="RFW82" s="791"/>
      <c r="RFX82" s="791"/>
      <c r="RFY82" s="791"/>
      <c r="RFZ82" s="740"/>
      <c r="RGA82" s="790"/>
      <c r="RGB82" s="791"/>
      <c r="RGC82" s="791"/>
      <c r="RGD82" s="791"/>
      <c r="RGE82" s="791"/>
      <c r="RGF82" s="791"/>
      <c r="RGG82" s="740"/>
      <c r="RGH82" s="790"/>
      <c r="RGI82" s="791"/>
      <c r="RGJ82" s="791"/>
      <c r="RGK82" s="791"/>
      <c r="RGL82" s="791"/>
      <c r="RGM82" s="791"/>
      <c r="RGN82" s="740"/>
      <c r="RGO82" s="790"/>
      <c r="RGP82" s="791"/>
      <c r="RGQ82" s="791"/>
      <c r="RGR82" s="791"/>
      <c r="RGS82" s="791"/>
      <c r="RGT82" s="791"/>
      <c r="RGU82" s="740"/>
      <c r="RGV82" s="790"/>
      <c r="RGW82" s="791"/>
      <c r="RGX82" s="791"/>
      <c r="RGY82" s="791"/>
      <c r="RGZ82" s="791"/>
      <c r="RHA82" s="791"/>
      <c r="RHB82" s="740"/>
      <c r="RHC82" s="790"/>
      <c r="RHD82" s="791"/>
      <c r="RHE82" s="791"/>
      <c r="RHF82" s="791"/>
      <c r="RHG82" s="791"/>
      <c r="RHH82" s="791"/>
      <c r="RHI82" s="740"/>
      <c r="RHJ82" s="790"/>
      <c r="RHK82" s="791"/>
      <c r="RHL82" s="791"/>
      <c r="RHM82" s="791"/>
      <c r="RHN82" s="791"/>
      <c r="RHO82" s="791"/>
      <c r="RHP82" s="740"/>
      <c r="RHQ82" s="790"/>
      <c r="RHR82" s="791"/>
      <c r="RHS82" s="791"/>
      <c r="RHT82" s="791"/>
      <c r="RHU82" s="791"/>
      <c r="RHV82" s="791"/>
      <c r="RHW82" s="740"/>
      <c r="RHX82" s="790"/>
      <c r="RHY82" s="791"/>
      <c r="RHZ82" s="791"/>
      <c r="RIA82" s="791"/>
      <c r="RIB82" s="791"/>
      <c r="RIC82" s="791"/>
      <c r="RID82" s="740"/>
      <c r="RIE82" s="790"/>
      <c r="RIF82" s="791"/>
      <c r="RIG82" s="791"/>
      <c r="RIH82" s="791"/>
      <c r="RII82" s="791"/>
      <c r="RIJ82" s="791"/>
      <c r="RIK82" s="740"/>
      <c r="RIL82" s="790"/>
      <c r="RIM82" s="791"/>
      <c r="RIN82" s="791"/>
      <c r="RIO82" s="791"/>
      <c r="RIP82" s="791"/>
      <c r="RIQ82" s="791"/>
      <c r="RIR82" s="740"/>
      <c r="RIS82" s="790"/>
      <c r="RIT82" s="791"/>
      <c r="RIU82" s="791"/>
      <c r="RIV82" s="791"/>
      <c r="RIW82" s="791"/>
      <c r="RIX82" s="791"/>
      <c r="RIY82" s="740"/>
      <c r="RIZ82" s="790"/>
      <c r="RJA82" s="791"/>
      <c r="RJB82" s="791"/>
      <c r="RJC82" s="791"/>
      <c r="RJD82" s="791"/>
      <c r="RJE82" s="791"/>
      <c r="RJF82" s="740"/>
      <c r="RJG82" s="790"/>
      <c r="RJH82" s="791"/>
      <c r="RJI82" s="791"/>
      <c r="RJJ82" s="791"/>
      <c r="RJK82" s="791"/>
      <c r="RJL82" s="791"/>
      <c r="RJM82" s="740"/>
      <c r="RJN82" s="790"/>
      <c r="RJO82" s="791"/>
      <c r="RJP82" s="791"/>
      <c r="RJQ82" s="791"/>
      <c r="RJR82" s="791"/>
      <c r="RJS82" s="791"/>
      <c r="RJT82" s="740"/>
      <c r="RJU82" s="790"/>
      <c r="RJV82" s="791"/>
      <c r="RJW82" s="791"/>
      <c r="RJX82" s="791"/>
      <c r="RJY82" s="791"/>
      <c r="RJZ82" s="791"/>
      <c r="RKA82" s="740"/>
      <c r="RKB82" s="790"/>
      <c r="RKC82" s="791"/>
      <c r="RKD82" s="791"/>
      <c r="RKE82" s="791"/>
      <c r="RKF82" s="791"/>
      <c r="RKG82" s="791"/>
      <c r="RKH82" s="740"/>
      <c r="RKI82" s="790"/>
      <c r="RKJ82" s="791"/>
      <c r="RKK82" s="791"/>
      <c r="RKL82" s="791"/>
      <c r="RKM82" s="791"/>
      <c r="RKN82" s="791"/>
      <c r="RKO82" s="740"/>
      <c r="RKP82" s="790"/>
      <c r="RKQ82" s="791"/>
      <c r="RKR82" s="791"/>
      <c r="RKS82" s="791"/>
      <c r="RKT82" s="791"/>
      <c r="RKU82" s="791"/>
      <c r="RKV82" s="740"/>
      <c r="RKW82" s="790"/>
      <c r="RKX82" s="791"/>
      <c r="RKY82" s="791"/>
      <c r="RKZ82" s="791"/>
      <c r="RLA82" s="791"/>
      <c r="RLB82" s="791"/>
      <c r="RLC82" s="740"/>
      <c r="RLD82" s="790"/>
      <c r="RLE82" s="791"/>
      <c r="RLF82" s="791"/>
      <c r="RLG82" s="791"/>
      <c r="RLH82" s="791"/>
      <c r="RLI82" s="791"/>
      <c r="RLJ82" s="740"/>
      <c r="RLK82" s="790"/>
      <c r="RLL82" s="791"/>
      <c r="RLM82" s="791"/>
      <c r="RLN82" s="791"/>
      <c r="RLO82" s="791"/>
      <c r="RLP82" s="791"/>
      <c r="RLQ82" s="740"/>
      <c r="RLR82" s="790"/>
      <c r="RLS82" s="791"/>
      <c r="RLT82" s="791"/>
      <c r="RLU82" s="791"/>
      <c r="RLV82" s="791"/>
      <c r="RLW82" s="791"/>
      <c r="RLX82" s="740"/>
      <c r="RLY82" s="790"/>
      <c r="RLZ82" s="791"/>
      <c r="RMA82" s="791"/>
      <c r="RMB82" s="791"/>
      <c r="RMC82" s="791"/>
      <c r="RMD82" s="791"/>
      <c r="RME82" s="740"/>
      <c r="RMF82" s="790"/>
      <c r="RMG82" s="791"/>
      <c r="RMH82" s="791"/>
      <c r="RMI82" s="791"/>
      <c r="RMJ82" s="791"/>
      <c r="RMK82" s="791"/>
      <c r="RML82" s="740"/>
      <c r="RMM82" s="790"/>
      <c r="RMN82" s="791"/>
      <c r="RMO82" s="791"/>
      <c r="RMP82" s="791"/>
      <c r="RMQ82" s="791"/>
      <c r="RMR82" s="791"/>
      <c r="RMS82" s="740"/>
      <c r="RMT82" s="790"/>
      <c r="RMU82" s="791"/>
      <c r="RMV82" s="791"/>
      <c r="RMW82" s="791"/>
      <c r="RMX82" s="791"/>
      <c r="RMY82" s="791"/>
      <c r="RMZ82" s="740"/>
      <c r="RNA82" s="790"/>
      <c r="RNB82" s="791"/>
      <c r="RNC82" s="791"/>
      <c r="RND82" s="791"/>
      <c r="RNE82" s="791"/>
      <c r="RNF82" s="791"/>
      <c r="RNG82" s="740"/>
      <c r="RNH82" s="790"/>
      <c r="RNI82" s="791"/>
      <c r="RNJ82" s="791"/>
      <c r="RNK82" s="791"/>
      <c r="RNL82" s="791"/>
      <c r="RNM82" s="791"/>
      <c r="RNN82" s="740"/>
      <c r="RNO82" s="790"/>
      <c r="RNP82" s="791"/>
      <c r="RNQ82" s="791"/>
      <c r="RNR82" s="791"/>
      <c r="RNS82" s="791"/>
      <c r="RNT82" s="791"/>
      <c r="RNU82" s="740"/>
      <c r="RNV82" s="790"/>
      <c r="RNW82" s="791"/>
      <c r="RNX82" s="791"/>
      <c r="RNY82" s="791"/>
      <c r="RNZ82" s="791"/>
      <c r="ROA82" s="791"/>
      <c r="ROB82" s="740"/>
      <c r="ROC82" s="790"/>
      <c r="ROD82" s="791"/>
      <c r="ROE82" s="791"/>
      <c r="ROF82" s="791"/>
      <c r="ROG82" s="791"/>
      <c r="ROH82" s="791"/>
      <c r="ROI82" s="740"/>
      <c r="ROJ82" s="790"/>
      <c r="ROK82" s="791"/>
      <c r="ROL82" s="791"/>
      <c r="ROM82" s="791"/>
      <c r="RON82" s="791"/>
      <c r="ROO82" s="791"/>
      <c r="ROP82" s="740"/>
      <c r="ROQ82" s="790"/>
      <c r="ROR82" s="791"/>
      <c r="ROS82" s="791"/>
      <c r="ROT82" s="791"/>
      <c r="ROU82" s="791"/>
      <c r="ROV82" s="791"/>
      <c r="ROW82" s="740"/>
      <c r="ROX82" s="790"/>
      <c r="ROY82" s="791"/>
      <c r="ROZ82" s="791"/>
      <c r="RPA82" s="791"/>
      <c r="RPB82" s="791"/>
      <c r="RPC82" s="791"/>
      <c r="RPD82" s="740"/>
      <c r="RPE82" s="790"/>
      <c r="RPF82" s="791"/>
      <c r="RPG82" s="791"/>
      <c r="RPH82" s="791"/>
      <c r="RPI82" s="791"/>
      <c r="RPJ82" s="791"/>
      <c r="RPK82" s="740"/>
      <c r="RPL82" s="790"/>
      <c r="RPM82" s="791"/>
      <c r="RPN82" s="791"/>
      <c r="RPO82" s="791"/>
      <c r="RPP82" s="791"/>
      <c r="RPQ82" s="791"/>
      <c r="RPR82" s="740"/>
      <c r="RPS82" s="790"/>
      <c r="RPT82" s="791"/>
      <c r="RPU82" s="791"/>
      <c r="RPV82" s="791"/>
      <c r="RPW82" s="791"/>
      <c r="RPX82" s="791"/>
      <c r="RPY82" s="740"/>
      <c r="RPZ82" s="790"/>
      <c r="RQA82" s="791"/>
      <c r="RQB82" s="791"/>
      <c r="RQC82" s="791"/>
      <c r="RQD82" s="791"/>
      <c r="RQE82" s="791"/>
      <c r="RQF82" s="740"/>
      <c r="RQG82" s="790"/>
      <c r="RQH82" s="791"/>
      <c r="RQI82" s="791"/>
      <c r="RQJ82" s="791"/>
      <c r="RQK82" s="791"/>
      <c r="RQL82" s="791"/>
      <c r="RQM82" s="740"/>
      <c r="RQN82" s="790"/>
      <c r="RQO82" s="791"/>
      <c r="RQP82" s="791"/>
      <c r="RQQ82" s="791"/>
      <c r="RQR82" s="791"/>
      <c r="RQS82" s="791"/>
      <c r="RQT82" s="740"/>
      <c r="RQU82" s="790"/>
      <c r="RQV82" s="791"/>
      <c r="RQW82" s="791"/>
      <c r="RQX82" s="791"/>
      <c r="RQY82" s="791"/>
      <c r="RQZ82" s="791"/>
      <c r="RRA82" s="740"/>
      <c r="RRB82" s="790"/>
      <c r="RRC82" s="791"/>
      <c r="RRD82" s="791"/>
      <c r="RRE82" s="791"/>
      <c r="RRF82" s="791"/>
      <c r="RRG82" s="791"/>
      <c r="RRH82" s="740"/>
      <c r="RRI82" s="790"/>
      <c r="RRJ82" s="791"/>
      <c r="RRK82" s="791"/>
      <c r="RRL82" s="791"/>
      <c r="RRM82" s="791"/>
      <c r="RRN82" s="791"/>
      <c r="RRO82" s="740"/>
      <c r="RRP82" s="790"/>
      <c r="RRQ82" s="791"/>
      <c r="RRR82" s="791"/>
      <c r="RRS82" s="791"/>
      <c r="RRT82" s="791"/>
      <c r="RRU82" s="791"/>
      <c r="RRV82" s="740"/>
      <c r="RRW82" s="790"/>
      <c r="RRX82" s="791"/>
      <c r="RRY82" s="791"/>
      <c r="RRZ82" s="791"/>
      <c r="RSA82" s="791"/>
      <c r="RSB82" s="791"/>
      <c r="RSC82" s="740"/>
      <c r="RSD82" s="790"/>
      <c r="RSE82" s="791"/>
      <c r="RSF82" s="791"/>
      <c r="RSG82" s="791"/>
      <c r="RSH82" s="791"/>
      <c r="RSI82" s="791"/>
      <c r="RSJ82" s="740"/>
      <c r="RSK82" s="790"/>
      <c r="RSL82" s="791"/>
      <c r="RSM82" s="791"/>
      <c r="RSN82" s="791"/>
      <c r="RSO82" s="791"/>
      <c r="RSP82" s="791"/>
      <c r="RSQ82" s="740"/>
      <c r="RSR82" s="790"/>
      <c r="RSS82" s="791"/>
      <c r="RST82" s="791"/>
      <c r="RSU82" s="791"/>
      <c r="RSV82" s="791"/>
      <c r="RSW82" s="791"/>
      <c r="RSX82" s="740"/>
      <c r="RSY82" s="790"/>
      <c r="RSZ82" s="791"/>
      <c r="RTA82" s="791"/>
      <c r="RTB82" s="791"/>
      <c r="RTC82" s="791"/>
      <c r="RTD82" s="791"/>
      <c r="RTE82" s="740"/>
      <c r="RTF82" s="790"/>
      <c r="RTG82" s="791"/>
      <c r="RTH82" s="791"/>
      <c r="RTI82" s="791"/>
      <c r="RTJ82" s="791"/>
      <c r="RTK82" s="791"/>
      <c r="RTL82" s="740"/>
      <c r="RTM82" s="790"/>
      <c r="RTN82" s="791"/>
      <c r="RTO82" s="791"/>
      <c r="RTP82" s="791"/>
      <c r="RTQ82" s="791"/>
      <c r="RTR82" s="791"/>
      <c r="RTS82" s="740"/>
      <c r="RTT82" s="790"/>
      <c r="RTU82" s="791"/>
      <c r="RTV82" s="791"/>
      <c r="RTW82" s="791"/>
      <c r="RTX82" s="791"/>
      <c r="RTY82" s="791"/>
      <c r="RTZ82" s="740"/>
      <c r="RUA82" s="790"/>
      <c r="RUB82" s="791"/>
      <c r="RUC82" s="791"/>
      <c r="RUD82" s="791"/>
      <c r="RUE82" s="791"/>
      <c r="RUF82" s="791"/>
      <c r="RUG82" s="740"/>
      <c r="RUH82" s="790"/>
      <c r="RUI82" s="791"/>
      <c r="RUJ82" s="791"/>
      <c r="RUK82" s="791"/>
      <c r="RUL82" s="791"/>
      <c r="RUM82" s="791"/>
      <c r="RUN82" s="740"/>
      <c r="RUO82" s="790"/>
      <c r="RUP82" s="791"/>
      <c r="RUQ82" s="791"/>
      <c r="RUR82" s="791"/>
      <c r="RUS82" s="791"/>
      <c r="RUT82" s="791"/>
      <c r="RUU82" s="740"/>
      <c r="RUV82" s="790"/>
      <c r="RUW82" s="791"/>
      <c r="RUX82" s="791"/>
      <c r="RUY82" s="791"/>
      <c r="RUZ82" s="791"/>
      <c r="RVA82" s="791"/>
      <c r="RVB82" s="740"/>
      <c r="RVC82" s="790"/>
      <c r="RVD82" s="791"/>
      <c r="RVE82" s="791"/>
      <c r="RVF82" s="791"/>
      <c r="RVG82" s="791"/>
      <c r="RVH82" s="791"/>
      <c r="RVI82" s="740"/>
      <c r="RVJ82" s="790"/>
      <c r="RVK82" s="791"/>
      <c r="RVL82" s="791"/>
      <c r="RVM82" s="791"/>
      <c r="RVN82" s="791"/>
      <c r="RVO82" s="791"/>
      <c r="RVP82" s="740"/>
      <c r="RVQ82" s="790"/>
      <c r="RVR82" s="791"/>
      <c r="RVS82" s="791"/>
      <c r="RVT82" s="791"/>
      <c r="RVU82" s="791"/>
      <c r="RVV82" s="791"/>
      <c r="RVW82" s="740"/>
      <c r="RVX82" s="790"/>
      <c r="RVY82" s="791"/>
      <c r="RVZ82" s="791"/>
      <c r="RWA82" s="791"/>
      <c r="RWB82" s="791"/>
      <c r="RWC82" s="791"/>
      <c r="RWD82" s="740"/>
      <c r="RWE82" s="790"/>
      <c r="RWF82" s="791"/>
      <c r="RWG82" s="791"/>
      <c r="RWH82" s="791"/>
      <c r="RWI82" s="791"/>
      <c r="RWJ82" s="791"/>
      <c r="RWK82" s="740"/>
      <c r="RWL82" s="790"/>
      <c r="RWM82" s="791"/>
      <c r="RWN82" s="791"/>
      <c r="RWO82" s="791"/>
      <c r="RWP82" s="791"/>
      <c r="RWQ82" s="791"/>
      <c r="RWR82" s="740"/>
      <c r="RWS82" s="790"/>
      <c r="RWT82" s="791"/>
      <c r="RWU82" s="791"/>
      <c r="RWV82" s="791"/>
      <c r="RWW82" s="791"/>
      <c r="RWX82" s="791"/>
      <c r="RWY82" s="740"/>
      <c r="RWZ82" s="790"/>
      <c r="RXA82" s="791"/>
      <c r="RXB82" s="791"/>
      <c r="RXC82" s="791"/>
      <c r="RXD82" s="791"/>
      <c r="RXE82" s="791"/>
      <c r="RXF82" s="740"/>
      <c r="RXG82" s="790"/>
      <c r="RXH82" s="791"/>
      <c r="RXI82" s="791"/>
      <c r="RXJ82" s="791"/>
      <c r="RXK82" s="791"/>
      <c r="RXL82" s="791"/>
      <c r="RXM82" s="740"/>
      <c r="RXN82" s="790"/>
      <c r="RXO82" s="791"/>
      <c r="RXP82" s="791"/>
      <c r="RXQ82" s="791"/>
      <c r="RXR82" s="791"/>
      <c r="RXS82" s="791"/>
      <c r="RXT82" s="740"/>
      <c r="RXU82" s="790"/>
      <c r="RXV82" s="791"/>
      <c r="RXW82" s="791"/>
      <c r="RXX82" s="791"/>
      <c r="RXY82" s="791"/>
      <c r="RXZ82" s="791"/>
      <c r="RYA82" s="740"/>
      <c r="RYB82" s="790"/>
      <c r="RYC82" s="791"/>
      <c r="RYD82" s="791"/>
      <c r="RYE82" s="791"/>
      <c r="RYF82" s="791"/>
      <c r="RYG82" s="791"/>
      <c r="RYH82" s="740"/>
      <c r="RYI82" s="790"/>
      <c r="RYJ82" s="791"/>
      <c r="RYK82" s="791"/>
      <c r="RYL82" s="791"/>
      <c r="RYM82" s="791"/>
      <c r="RYN82" s="791"/>
      <c r="RYO82" s="740"/>
      <c r="RYP82" s="790"/>
      <c r="RYQ82" s="791"/>
      <c r="RYR82" s="791"/>
      <c r="RYS82" s="791"/>
      <c r="RYT82" s="791"/>
      <c r="RYU82" s="791"/>
      <c r="RYV82" s="740"/>
      <c r="RYW82" s="790"/>
      <c r="RYX82" s="791"/>
      <c r="RYY82" s="791"/>
      <c r="RYZ82" s="791"/>
      <c r="RZA82" s="791"/>
      <c r="RZB82" s="791"/>
      <c r="RZC82" s="740"/>
      <c r="RZD82" s="790"/>
      <c r="RZE82" s="791"/>
      <c r="RZF82" s="791"/>
      <c r="RZG82" s="791"/>
      <c r="RZH82" s="791"/>
      <c r="RZI82" s="791"/>
      <c r="RZJ82" s="740"/>
      <c r="RZK82" s="790"/>
      <c r="RZL82" s="791"/>
      <c r="RZM82" s="791"/>
      <c r="RZN82" s="791"/>
      <c r="RZO82" s="791"/>
      <c r="RZP82" s="791"/>
      <c r="RZQ82" s="740"/>
      <c r="RZR82" s="790"/>
      <c r="RZS82" s="791"/>
      <c r="RZT82" s="791"/>
      <c r="RZU82" s="791"/>
      <c r="RZV82" s="791"/>
      <c r="RZW82" s="791"/>
      <c r="RZX82" s="740"/>
      <c r="RZY82" s="790"/>
      <c r="RZZ82" s="791"/>
      <c r="SAA82" s="791"/>
      <c r="SAB82" s="791"/>
      <c r="SAC82" s="791"/>
      <c r="SAD82" s="791"/>
      <c r="SAE82" s="740"/>
      <c r="SAF82" s="790"/>
      <c r="SAG82" s="791"/>
      <c r="SAH82" s="791"/>
      <c r="SAI82" s="791"/>
      <c r="SAJ82" s="791"/>
      <c r="SAK82" s="791"/>
      <c r="SAL82" s="740"/>
      <c r="SAM82" s="790"/>
      <c r="SAN82" s="791"/>
      <c r="SAO82" s="791"/>
      <c r="SAP82" s="791"/>
      <c r="SAQ82" s="791"/>
      <c r="SAR82" s="791"/>
      <c r="SAS82" s="740"/>
      <c r="SAT82" s="790"/>
      <c r="SAU82" s="791"/>
      <c r="SAV82" s="791"/>
      <c r="SAW82" s="791"/>
      <c r="SAX82" s="791"/>
      <c r="SAY82" s="791"/>
      <c r="SAZ82" s="740"/>
      <c r="SBA82" s="790"/>
      <c r="SBB82" s="791"/>
      <c r="SBC82" s="791"/>
      <c r="SBD82" s="791"/>
      <c r="SBE82" s="791"/>
      <c r="SBF82" s="791"/>
      <c r="SBG82" s="740"/>
      <c r="SBH82" s="790"/>
      <c r="SBI82" s="791"/>
      <c r="SBJ82" s="791"/>
      <c r="SBK82" s="791"/>
      <c r="SBL82" s="791"/>
      <c r="SBM82" s="791"/>
      <c r="SBN82" s="740"/>
      <c r="SBO82" s="790"/>
      <c r="SBP82" s="791"/>
      <c r="SBQ82" s="791"/>
      <c r="SBR82" s="791"/>
      <c r="SBS82" s="791"/>
      <c r="SBT82" s="791"/>
      <c r="SBU82" s="740"/>
      <c r="SBV82" s="790"/>
      <c r="SBW82" s="791"/>
      <c r="SBX82" s="791"/>
      <c r="SBY82" s="791"/>
      <c r="SBZ82" s="791"/>
      <c r="SCA82" s="791"/>
      <c r="SCB82" s="740"/>
      <c r="SCC82" s="790"/>
      <c r="SCD82" s="791"/>
      <c r="SCE82" s="791"/>
      <c r="SCF82" s="791"/>
      <c r="SCG82" s="791"/>
      <c r="SCH82" s="791"/>
      <c r="SCI82" s="740"/>
      <c r="SCJ82" s="790"/>
      <c r="SCK82" s="791"/>
      <c r="SCL82" s="791"/>
      <c r="SCM82" s="791"/>
      <c r="SCN82" s="791"/>
      <c r="SCO82" s="791"/>
      <c r="SCP82" s="740"/>
      <c r="SCQ82" s="790"/>
      <c r="SCR82" s="791"/>
      <c r="SCS82" s="791"/>
      <c r="SCT82" s="791"/>
      <c r="SCU82" s="791"/>
      <c r="SCV82" s="791"/>
      <c r="SCW82" s="740"/>
      <c r="SCX82" s="790"/>
      <c r="SCY82" s="791"/>
      <c r="SCZ82" s="791"/>
      <c r="SDA82" s="791"/>
      <c r="SDB82" s="791"/>
      <c r="SDC82" s="791"/>
      <c r="SDD82" s="740"/>
      <c r="SDE82" s="790"/>
      <c r="SDF82" s="791"/>
      <c r="SDG82" s="791"/>
      <c r="SDH82" s="791"/>
      <c r="SDI82" s="791"/>
      <c r="SDJ82" s="791"/>
      <c r="SDK82" s="740"/>
      <c r="SDL82" s="790"/>
      <c r="SDM82" s="791"/>
      <c r="SDN82" s="791"/>
      <c r="SDO82" s="791"/>
      <c r="SDP82" s="791"/>
      <c r="SDQ82" s="791"/>
      <c r="SDR82" s="740"/>
      <c r="SDS82" s="790"/>
      <c r="SDT82" s="791"/>
      <c r="SDU82" s="791"/>
      <c r="SDV82" s="791"/>
      <c r="SDW82" s="791"/>
      <c r="SDX82" s="791"/>
      <c r="SDY82" s="740"/>
      <c r="SDZ82" s="790"/>
      <c r="SEA82" s="791"/>
      <c r="SEB82" s="791"/>
      <c r="SEC82" s="791"/>
      <c r="SED82" s="791"/>
      <c r="SEE82" s="791"/>
      <c r="SEF82" s="740"/>
      <c r="SEG82" s="790"/>
      <c r="SEH82" s="791"/>
      <c r="SEI82" s="791"/>
      <c r="SEJ82" s="791"/>
      <c r="SEK82" s="791"/>
      <c r="SEL82" s="791"/>
      <c r="SEM82" s="740"/>
      <c r="SEN82" s="790"/>
      <c r="SEO82" s="791"/>
      <c r="SEP82" s="791"/>
      <c r="SEQ82" s="791"/>
      <c r="SER82" s="791"/>
      <c r="SES82" s="791"/>
      <c r="SET82" s="740"/>
      <c r="SEU82" s="790"/>
      <c r="SEV82" s="791"/>
      <c r="SEW82" s="791"/>
      <c r="SEX82" s="791"/>
      <c r="SEY82" s="791"/>
      <c r="SEZ82" s="791"/>
      <c r="SFA82" s="740"/>
      <c r="SFB82" s="790"/>
      <c r="SFC82" s="791"/>
      <c r="SFD82" s="791"/>
      <c r="SFE82" s="791"/>
      <c r="SFF82" s="791"/>
      <c r="SFG82" s="791"/>
      <c r="SFH82" s="740"/>
      <c r="SFI82" s="790"/>
      <c r="SFJ82" s="791"/>
      <c r="SFK82" s="791"/>
      <c r="SFL82" s="791"/>
      <c r="SFM82" s="791"/>
      <c r="SFN82" s="791"/>
      <c r="SFO82" s="740"/>
      <c r="SFP82" s="790"/>
      <c r="SFQ82" s="791"/>
      <c r="SFR82" s="791"/>
      <c r="SFS82" s="791"/>
      <c r="SFT82" s="791"/>
      <c r="SFU82" s="791"/>
      <c r="SFV82" s="740"/>
      <c r="SFW82" s="790"/>
      <c r="SFX82" s="791"/>
      <c r="SFY82" s="791"/>
      <c r="SFZ82" s="791"/>
      <c r="SGA82" s="791"/>
      <c r="SGB82" s="791"/>
      <c r="SGC82" s="740"/>
      <c r="SGD82" s="790"/>
      <c r="SGE82" s="791"/>
      <c r="SGF82" s="791"/>
      <c r="SGG82" s="791"/>
      <c r="SGH82" s="791"/>
      <c r="SGI82" s="791"/>
      <c r="SGJ82" s="740"/>
      <c r="SGK82" s="790"/>
      <c r="SGL82" s="791"/>
      <c r="SGM82" s="791"/>
      <c r="SGN82" s="791"/>
      <c r="SGO82" s="791"/>
      <c r="SGP82" s="791"/>
      <c r="SGQ82" s="740"/>
      <c r="SGR82" s="790"/>
      <c r="SGS82" s="791"/>
      <c r="SGT82" s="791"/>
      <c r="SGU82" s="791"/>
      <c r="SGV82" s="791"/>
      <c r="SGW82" s="791"/>
      <c r="SGX82" s="740"/>
      <c r="SGY82" s="790"/>
      <c r="SGZ82" s="791"/>
      <c r="SHA82" s="791"/>
      <c r="SHB82" s="791"/>
      <c r="SHC82" s="791"/>
      <c r="SHD82" s="791"/>
      <c r="SHE82" s="740"/>
      <c r="SHF82" s="790"/>
      <c r="SHG82" s="791"/>
      <c r="SHH82" s="791"/>
      <c r="SHI82" s="791"/>
      <c r="SHJ82" s="791"/>
      <c r="SHK82" s="791"/>
      <c r="SHL82" s="740"/>
      <c r="SHM82" s="790"/>
      <c r="SHN82" s="791"/>
      <c r="SHO82" s="791"/>
      <c r="SHP82" s="791"/>
      <c r="SHQ82" s="791"/>
      <c r="SHR82" s="791"/>
      <c r="SHS82" s="740"/>
      <c r="SHT82" s="790"/>
      <c r="SHU82" s="791"/>
      <c r="SHV82" s="791"/>
      <c r="SHW82" s="791"/>
      <c r="SHX82" s="791"/>
      <c r="SHY82" s="791"/>
      <c r="SHZ82" s="740"/>
      <c r="SIA82" s="790"/>
      <c r="SIB82" s="791"/>
      <c r="SIC82" s="791"/>
      <c r="SID82" s="791"/>
      <c r="SIE82" s="791"/>
      <c r="SIF82" s="791"/>
      <c r="SIG82" s="740"/>
      <c r="SIH82" s="790"/>
      <c r="SII82" s="791"/>
      <c r="SIJ82" s="791"/>
      <c r="SIK82" s="791"/>
      <c r="SIL82" s="791"/>
      <c r="SIM82" s="791"/>
      <c r="SIN82" s="740"/>
      <c r="SIO82" s="790"/>
      <c r="SIP82" s="791"/>
      <c r="SIQ82" s="791"/>
      <c r="SIR82" s="791"/>
      <c r="SIS82" s="791"/>
      <c r="SIT82" s="791"/>
      <c r="SIU82" s="740"/>
      <c r="SIV82" s="790"/>
      <c r="SIW82" s="791"/>
      <c r="SIX82" s="791"/>
      <c r="SIY82" s="791"/>
      <c r="SIZ82" s="791"/>
      <c r="SJA82" s="791"/>
      <c r="SJB82" s="740"/>
      <c r="SJC82" s="790"/>
      <c r="SJD82" s="791"/>
      <c r="SJE82" s="791"/>
      <c r="SJF82" s="791"/>
      <c r="SJG82" s="791"/>
      <c r="SJH82" s="791"/>
      <c r="SJI82" s="740"/>
      <c r="SJJ82" s="790"/>
      <c r="SJK82" s="791"/>
      <c r="SJL82" s="791"/>
      <c r="SJM82" s="791"/>
      <c r="SJN82" s="791"/>
      <c r="SJO82" s="791"/>
      <c r="SJP82" s="740"/>
      <c r="SJQ82" s="790"/>
      <c r="SJR82" s="791"/>
      <c r="SJS82" s="791"/>
      <c r="SJT82" s="791"/>
      <c r="SJU82" s="791"/>
      <c r="SJV82" s="791"/>
      <c r="SJW82" s="740"/>
      <c r="SJX82" s="790"/>
      <c r="SJY82" s="791"/>
      <c r="SJZ82" s="791"/>
      <c r="SKA82" s="791"/>
      <c r="SKB82" s="791"/>
      <c r="SKC82" s="791"/>
      <c r="SKD82" s="740"/>
      <c r="SKE82" s="790"/>
      <c r="SKF82" s="791"/>
      <c r="SKG82" s="791"/>
      <c r="SKH82" s="791"/>
      <c r="SKI82" s="791"/>
      <c r="SKJ82" s="791"/>
      <c r="SKK82" s="740"/>
      <c r="SKL82" s="790"/>
      <c r="SKM82" s="791"/>
      <c r="SKN82" s="791"/>
      <c r="SKO82" s="791"/>
      <c r="SKP82" s="791"/>
      <c r="SKQ82" s="791"/>
      <c r="SKR82" s="740"/>
      <c r="SKS82" s="790"/>
      <c r="SKT82" s="791"/>
      <c r="SKU82" s="791"/>
      <c r="SKV82" s="791"/>
      <c r="SKW82" s="791"/>
      <c r="SKX82" s="791"/>
      <c r="SKY82" s="740"/>
      <c r="SKZ82" s="790"/>
      <c r="SLA82" s="791"/>
      <c r="SLB82" s="791"/>
      <c r="SLC82" s="791"/>
      <c r="SLD82" s="791"/>
      <c r="SLE82" s="791"/>
      <c r="SLF82" s="740"/>
      <c r="SLG82" s="790"/>
      <c r="SLH82" s="791"/>
      <c r="SLI82" s="791"/>
      <c r="SLJ82" s="791"/>
      <c r="SLK82" s="791"/>
      <c r="SLL82" s="791"/>
      <c r="SLM82" s="740"/>
      <c r="SLN82" s="790"/>
      <c r="SLO82" s="791"/>
      <c r="SLP82" s="791"/>
      <c r="SLQ82" s="791"/>
      <c r="SLR82" s="791"/>
      <c r="SLS82" s="791"/>
      <c r="SLT82" s="740"/>
      <c r="SLU82" s="790"/>
      <c r="SLV82" s="791"/>
      <c r="SLW82" s="791"/>
      <c r="SLX82" s="791"/>
      <c r="SLY82" s="791"/>
      <c r="SLZ82" s="791"/>
      <c r="SMA82" s="740"/>
      <c r="SMB82" s="790"/>
      <c r="SMC82" s="791"/>
      <c r="SMD82" s="791"/>
      <c r="SME82" s="791"/>
      <c r="SMF82" s="791"/>
      <c r="SMG82" s="791"/>
      <c r="SMH82" s="740"/>
      <c r="SMI82" s="790"/>
      <c r="SMJ82" s="791"/>
      <c r="SMK82" s="791"/>
      <c r="SML82" s="791"/>
      <c r="SMM82" s="791"/>
      <c r="SMN82" s="791"/>
      <c r="SMO82" s="740"/>
      <c r="SMP82" s="790"/>
      <c r="SMQ82" s="791"/>
      <c r="SMR82" s="791"/>
      <c r="SMS82" s="791"/>
      <c r="SMT82" s="791"/>
      <c r="SMU82" s="791"/>
      <c r="SMV82" s="740"/>
      <c r="SMW82" s="790"/>
      <c r="SMX82" s="791"/>
      <c r="SMY82" s="791"/>
      <c r="SMZ82" s="791"/>
      <c r="SNA82" s="791"/>
      <c r="SNB82" s="791"/>
      <c r="SNC82" s="740"/>
      <c r="SND82" s="790"/>
      <c r="SNE82" s="791"/>
      <c r="SNF82" s="791"/>
      <c r="SNG82" s="791"/>
      <c r="SNH82" s="791"/>
      <c r="SNI82" s="791"/>
      <c r="SNJ82" s="740"/>
      <c r="SNK82" s="790"/>
      <c r="SNL82" s="791"/>
      <c r="SNM82" s="791"/>
      <c r="SNN82" s="791"/>
      <c r="SNO82" s="791"/>
      <c r="SNP82" s="791"/>
      <c r="SNQ82" s="740"/>
      <c r="SNR82" s="790"/>
      <c r="SNS82" s="791"/>
      <c r="SNT82" s="791"/>
      <c r="SNU82" s="791"/>
      <c r="SNV82" s="791"/>
      <c r="SNW82" s="791"/>
      <c r="SNX82" s="740"/>
      <c r="SNY82" s="790"/>
      <c r="SNZ82" s="791"/>
      <c r="SOA82" s="791"/>
      <c r="SOB82" s="791"/>
      <c r="SOC82" s="791"/>
      <c r="SOD82" s="791"/>
      <c r="SOE82" s="740"/>
      <c r="SOF82" s="790"/>
      <c r="SOG82" s="791"/>
      <c r="SOH82" s="791"/>
      <c r="SOI82" s="791"/>
      <c r="SOJ82" s="791"/>
      <c r="SOK82" s="791"/>
      <c r="SOL82" s="740"/>
      <c r="SOM82" s="790"/>
      <c r="SON82" s="791"/>
      <c r="SOO82" s="791"/>
      <c r="SOP82" s="791"/>
      <c r="SOQ82" s="791"/>
      <c r="SOR82" s="791"/>
      <c r="SOS82" s="740"/>
      <c r="SOT82" s="790"/>
      <c r="SOU82" s="791"/>
      <c r="SOV82" s="791"/>
      <c r="SOW82" s="791"/>
      <c r="SOX82" s="791"/>
      <c r="SOY82" s="791"/>
      <c r="SOZ82" s="740"/>
      <c r="SPA82" s="790"/>
      <c r="SPB82" s="791"/>
      <c r="SPC82" s="791"/>
      <c r="SPD82" s="791"/>
      <c r="SPE82" s="791"/>
      <c r="SPF82" s="791"/>
      <c r="SPG82" s="740"/>
      <c r="SPH82" s="790"/>
      <c r="SPI82" s="791"/>
      <c r="SPJ82" s="791"/>
      <c r="SPK82" s="791"/>
      <c r="SPL82" s="791"/>
      <c r="SPM82" s="791"/>
      <c r="SPN82" s="740"/>
      <c r="SPO82" s="790"/>
      <c r="SPP82" s="791"/>
      <c r="SPQ82" s="791"/>
      <c r="SPR82" s="791"/>
      <c r="SPS82" s="791"/>
      <c r="SPT82" s="791"/>
      <c r="SPU82" s="740"/>
      <c r="SPV82" s="790"/>
      <c r="SPW82" s="791"/>
      <c r="SPX82" s="791"/>
      <c r="SPY82" s="791"/>
      <c r="SPZ82" s="791"/>
      <c r="SQA82" s="791"/>
      <c r="SQB82" s="740"/>
      <c r="SQC82" s="790"/>
      <c r="SQD82" s="791"/>
      <c r="SQE82" s="791"/>
      <c r="SQF82" s="791"/>
      <c r="SQG82" s="791"/>
      <c r="SQH82" s="791"/>
      <c r="SQI82" s="740"/>
      <c r="SQJ82" s="790"/>
      <c r="SQK82" s="791"/>
      <c r="SQL82" s="791"/>
      <c r="SQM82" s="791"/>
      <c r="SQN82" s="791"/>
      <c r="SQO82" s="791"/>
      <c r="SQP82" s="740"/>
      <c r="SQQ82" s="790"/>
      <c r="SQR82" s="791"/>
      <c r="SQS82" s="791"/>
      <c r="SQT82" s="791"/>
      <c r="SQU82" s="791"/>
      <c r="SQV82" s="791"/>
      <c r="SQW82" s="740"/>
      <c r="SQX82" s="790"/>
      <c r="SQY82" s="791"/>
      <c r="SQZ82" s="791"/>
      <c r="SRA82" s="791"/>
      <c r="SRB82" s="791"/>
      <c r="SRC82" s="791"/>
      <c r="SRD82" s="740"/>
      <c r="SRE82" s="790"/>
      <c r="SRF82" s="791"/>
      <c r="SRG82" s="791"/>
      <c r="SRH82" s="791"/>
      <c r="SRI82" s="791"/>
      <c r="SRJ82" s="791"/>
      <c r="SRK82" s="740"/>
      <c r="SRL82" s="790"/>
      <c r="SRM82" s="791"/>
      <c r="SRN82" s="791"/>
      <c r="SRO82" s="791"/>
      <c r="SRP82" s="791"/>
      <c r="SRQ82" s="791"/>
      <c r="SRR82" s="740"/>
      <c r="SRS82" s="790"/>
      <c r="SRT82" s="791"/>
      <c r="SRU82" s="791"/>
      <c r="SRV82" s="791"/>
      <c r="SRW82" s="791"/>
      <c r="SRX82" s="791"/>
      <c r="SRY82" s="740"/>
      <c r="SRZ82" s="790"/>
      <c r="SSA82" s="791"/>
      <c r="SSB82" s="791"/>
      <c r="SSC82" s="791"/>
      <c r="SSD82" s="791"/>
      <c r="SSE82" s="791"/>
      <c r="SSF82" s="740"/>
      <c r="SSG82" s="790"/>
      <c r="SSH82" s="791"/>
      <c r="SSI82" s="791"/>
      <c r="SSJ82" s="791"/>
      <c r="SSK82" s="791"/>
      <c r="SSL82" s="791"/>
      <c r="SSM82" s="740"/>
      <c r="SSN82" s="790"/>
      <c r="SSO82" s="791"/>
      <c r="SSP82" s="791"/>
      <c r="SSQ82" s="791"/>
      <c r="SSR82" s="791"/>
      <c r="SSS82" s="791"/>
      <c r="SST82" s="740"/>
      <c r="SSU82" s="790"/>
      <c r="SSV82" s="791"/>
      <c r="SSW82" s="791"/>
      <c r="SSX82" s="791"/>
      <c r="SSY82" s="791"/>
      <c r="SSZ82" s="791"/>
      <c r="STA82" s="740"/>
      <c r="STB82" s="790"/>
      <c r="STC82" s="791"/>
      <c r="STD82" s="791"/>
      <c r="STE82" s="791"/>
      <c r="STF82" s="791"/>
      <c r="STG82" s="791"/>
      <c r="STH82" s="740"/>
      <c r="STI82" s="790"/>
      <c r="STJ82" s="791"/>
      <c r="STK82" s="791"/>
      <c r="STL82" s="791"/>
      <c r="STM82" s="791"/>
      <c r="STN82" s="791"/>
      <c r="STO82" s="740"/>
      <c r="STP82" s="790"/>
      <c r="STQ82" s="791"/>
      <c r="STR82" s="791"/>
      <c r="STS82" s="791"/>
      <c r="STT82" s="791"/>
      <c r="STU82" s="791"/>
      <c r="STV82" s="740"/>
      <c r="STW82" s="790"/>
      <c r="STX82" s="791"/>
      <c r="STY82" s="791"/>
      <c r="STZ82" s="791"/>
      <c r="SUA82" s="791"/>
      <c r="SUB82" s="791"/>
      <c r="SUC82" s="740"/>
      <c r="SUD82" s="790"/>
      <c r="SUE82" s="791"/>
      <c r="SUF82" s="791"/>
      <c r="SUG82" s="791"/>
      <c r="SUH82" s="791"/>
      <c r="SUI82" s="791"/>
      <c r="SUJ82" s="740"/>
      <c r="SUK82" s="790"/>
      <c r="SUL82" s="791"/>
      <c r="SUM82" s="791"/>
      <c r="SUN82" s="791"/>
      <c r="SUO82" s="791"/>
      <c r="SUP82" s="791"/>
      <c r="SUQ82" s="740"/>
      <c r="SUR82" s="790"/>
      <c r="SUS82" s="791"/>
      <c r="SUT82" s="791"/>
      <c r="SUU82" s="791"/>
      <c r="SUV82" s="791"/>
      <c r="SUW82" s="791"/>
      <c r="SUX82" s="740"/>
      <c r="SUY82" s="790"/>
      <c r="SUZ82" s="791"/>
      <c r="SVA82" s="791"/>
      <c r="SVB82" s="791"/>
      <c r="SVC82" s="791"/>
      <c r="SVD82" s="791"/>
      <c r="SVE82" s="740"/>
      <c r="SVF82" s="790"/>
      <c r="SVG82" s="791"/>
      <c r="SVH82" s="791"/>
      <c r="SVI82" s="791"/>
      <c r="SVJ82" s="791"/>
      <c r="SVK82" s="791"/>
      <c r="SVL82" s="740"/>
      <c r="SVM82" s="790"/>
      <c r="SVN82" s="791"/>
      <c r="SVO82" s="791"/>
      <c r="SVP82" s="791"/>
      <c r="SVQ82" s="791"/>
      <c r="SVR82" s="791"/>
      <c r="SVS82" s="740"/>
      <c r="SVT82" s="790"/>
      <c r="SVU82" s="791"/>
      <c r="SVV82" s="791"/>
      <c r="SVW82" s="791"/>
      <c r="SVX82" s="791"/>
      <c r="SVY82" s="791"/>
      <c r="SVZ82" s="740"/>
      <c r="SWA82" s="790"/>
      <c r="SWB82" s="791"/>
      <c r="SWC82" s="791"/>
      <c r="SWD82" s="791"/>
      <c r="SWE82" s="791"/>
      <c r="SWF82" s="791"/>
      <c r="SWG82" s="740"/>
      <c r="SWH82" s="790"/>
      <c r="SWI82" s="791"/>
      <c r="SWJ82" s="791"/>
      <c r="SWK82" s="791"/>
      <c r="SWL82" s="791"/>
      <c r="SWM82" s="791"/>
      <c r="SWN82" s="740"/>
      <c r="SWO82" s="790"/>
      <c r="SWP82" s="791"/>
      <c r="SWQ82" s="791"/>
      <c r="SWR82" s="791"/>
      <c r="SWS82" s="791"/>
      <c r="SWT82" s="791"/>
      <c r="SWU82" s="740"/>
      <c r="SWV82" s="790"/>
      <c r="SWW82" s="791"/>
      <c r="SWX82" s="791"/>
      <c r="SWY82" s="791"/>
      <c r="SWZ82" s="791"/>
      <c r="SXA82" s="791"/>
      <c r="SXB82" s="740"/>
      <c r="SXC82" s="790"/>
      <c r="SXD82" s="791"/>
      <c r="SXE82" s="791"/>
      <c r="SXF82" s="791"/>
      <c r="SXG82" s="791"/>
      <c r="SXH82" s="791"/>
      <c r="SXI82" s="740"/>
      <c r="SXJ82" s="790"/>
      <c r="SXK82" s="791"/>
      <c r="SXL82" s="791"/>
      <c r="SXM82" s="791"/>
      <c r="SXN82" s="791"/>
      <c r="SXO82" s="791"/>
      <c r="SXP82" s="740"/>
      <c r="SXQ82" s="790"/>
      <c r="SXR82" s="791"/>
      <c r="SXS82" s="791"/>
      <c r="SXT82" s="791"/>
      <c r="SXU82" s="791"/>
      <c r="SXV82" s="791"/>
      <c r="SXW82" s="740"/>
      <c r="SXX82" s="790"/>
      <c r="SXY82" s="791"/>
      <c r="SXZ82" s="791"/>
      <c r="SYA82" s="791"/>
      <c r="SYB82" s="791"/>
      <c r="SYC82" s="791"/>
      <c r="SYD82" s="740"/>
      <c r="SYE82" s="790"/>
      <c r="SYF82" s="791"/>
      <c r="SYG82" s="791"/>
      <c r="SYH82" s="791"/>
      <c r="SYI82" s="791"/>
      <c r="SYJ82" s="791"/>
      <c r="SYK82" s="740"/>
      <c r="SYL82" s="790"/>
      <c r="SYM82" s="791"/>
      <c r="SYN82" s="791"/>
      <c r="SYO82" s="791"/>
      <c r="SYP82" s="791"/>
      <c r="SYQ82" s="791"/>
      <c r="SYR82" s="740"/>
      <c r="SYS82" s="790"/>
      <c r="SYT82" s="791"/>
      <c r="SYU82" s="791"/>
      <c r="SYV82" s="791"/>
      <c r="SYW82" s="791"/>
      <c r="SYX82" s="791"/>
      <c r="SYY82" s="740"/>
      <c r="SYZ82" s="790"/>
      <c r="SZA82" s="791"/>
      <c r="SZB82" s="791"/>
      <c r="SZC82" s="791"/>
      <c r="SZD82" s="791"/>
      <c r="SZE82" s="791"/>
      <c r="SZF82" s="740"/>
      <c r="SZG82" s="790"/>
      <c r="SZH82" s="791"/>
      <c r="SZI82" s="791"/>
      <c r="SZJ82" s="791"/>
      <c r="SZK82" s="791"/>
      <c r="SZL82" s="791"/>
      <c r="SZM82" s="740"/>
      <c r="SZN82" s="790"/>
      <c r="SZO82" s="791"/>
      <c r="SZP82" s="791"/>
      <c r="SZQ82" s="791"/>
      <c r="SZR82" s="791"/>
      <c r="SZS82" s="791"/>
      <c r="SZT82" s="740"/>
      <c r="SZU82" s="790"/>
      <c r="SZV82" s="791"/>
      <c r="SZW82" s="791"/>
      <c r="SZX82" s="791"/>
      <c r="SZY82" s="791"/>
      <c r="SZZ82" s="791"/>
      <c r="TAA82" s="740"/>
      <c r="TAB82" s="790"/>
      <c r="TAC82" s="791"/>
      <c r="TAD82" s="791"/>
      <c r="TAE82" s="791"/>
      <c r="TAF82" s="791"/>
      <c r="TAG82" s="791"/>
      <c r="TAH82" s="740"/>
      <c r="TAI82" s="790"/>
      <c r="TAJ82" s="791"/>
      <c r="TAK82" s="791"/>
      <c r="TAL82" s="791"/>
      <c r="TAM82" s="791"/>
      <c r="TAN82" s="791"/>
      <c r="TAO82" s="740"/>
      <c r="TAP82" s="790"/>
      <c r="TAQ82" s="791"/>
      <c r="TAR82" s="791"/>
      <c r="TAS82" s="791"/>
      <c r="TAT82" s="791"/>
      <c r="TAU82" s="791"/>
      <c r="TAV82" s="740"/>
      <c r="TAW82" s="790"/>
      <c r="TAX82" s="791"/>
      <c r="TAY82" s="791"/>
      <c r="TAZ82" s="791"/>
      <c r="TBA82" s="791"/>
      <c r="TBB82" s="791"/>
      <c r="TBC82" s="740"/>
      <c r="TBD82" s="790"/>
      <c r="TBE82" s="791"/>
      <c r="TBF82" s="791"/>
      <c r="TBG82" s="791"/>
      <c r="TBH82" s="791"/>
      <c r="TBI82" s="791"/>
      <c r="TBJ82" s="740"/>
      <c r="TBK82" s="790"/>
      <c r="TBL82" s="791"/>
      <c r="TBM82" s="791"/>
      <c r="TBN82" s="791"/>
      <c r="TBO82" s="791"/>
      <c r="TBP82" s="791"/>
      <c r="TBQ82" s="740"/>
      <c r="TBR82" s="790"/>
      <c r="TBS82" s="791"/>
      <c r="TBT82" s="791"/>
      <c r="TBU82" s="791"/>
      <c r="TBV82" s="791"/>
      <c r="TBW82" s="791"/>
      <c r="TBX82" s="740"/>
      <c r="TBY82" s="790"/>
      <c r="TBZ82" s="791"/>
      <c r="TCA82" s="791"/>
      <c r="TCB82" s="791"/>
      <c r="TCC82" s="791"/>
      <c r="TCD82" s="791"/>
      <c r="TCE82" s="740"/>
      <c r="TCF82" s="790"/>
      <c r="TCG82" s="791"/>
      <c r="TCH82" s="791"/>
      <c r="TCI82" s="791"/>
      <c r="TCJ82" s="791"/>
      <c r="TCK82" s="791"/>
      <c r="TCL82" s="740"/>
      <c r="TCM82" s="790"/>
      <c r="TCN82" s="791"/>
      <c r="TCO82" s="791"/>
      <c r="TCP82" s="791"/>
      <c r="TCQ82" s="791"/>
      <c r="TCR82" s="791"/>
      <c r="TCS82" s="740"/>
      <c r="TCT82" s="790"/>
      <c r="TCU82" s="791"/>
      <c r="TCV82" s="791"/>
      <c r="TCW82" s="791"/>
      <c r="TCX82" s="791"/>
      <c r="TCY82" s="791"/>
      <c r="TCZ82" s="740"/>
      <c r="TDA82" s="790"/>
      <c r="TDB82" s="791"/>
      <c r="TDC82" s="791"/>
      <c r="TDD82" s="791"/>
      <c r="TDE82" s="791"/>
      <c r="TDF82" s="791"/>
      <c r="TDG82" s="740"/>
      <c r="TDH82" s="790"/>
      <c r="TDI82" s="791"/>
      <c r="TDJ82" s="791"/>
      <c r="TDK82" s="791"/>
      <c r="TDL82" s="791"/>
      <c r="TDM82" s="791"/>
      <c r="TDN82" s="740"/>
      <c r="TDO82" s="790"/>
      <c r="TDP82" s="791"/>
      <c r="TDQ82" s="791"/>
      <c r="TDR82" s="791"/>
      <c r="TDS82" s="791"/>
      <c r="TDT82" s="791"/>
      <c r="TDU82" s="740"/>
      <c r="TDV82" s="790"/>
      <c r="TDW82" s="791"/>
      <c r="TDX82" s="791"/>
      <c r="TDY82" s="791"/>
      <c r="TDZ82" s="791"/>
      <c r="TEA82" s="791"/>
      <c r="TEB82" s="740"/>
      <c r="TEC82" s="790"/>
      <c r="TED82" s="791"/>
      <c r="TEE82" s="791"/>
      <c r="TEF82" s="791"/>
      <c r="TEG82" s="791"/>
      <c r="TEH82" s="791"/>
      <c r="TEI82" s="740"/>
      <c r="TEJ82" s="790"/>
      <c r="TEK82" s="791"/>
      <c r="TEL82" s="791"/>
      <c r="TEM82" s="791"/>
      <c r="TEN82" s="791"/>
      <c r="TEO82" s="791"/>
      <c r="TEP82" s="740"/>
      <c r="TEQ82" s="790"/>
      <c r="TER82" s="791"/>
      <c r="TES82" s="791"/>
      <c r="TET82" s="791"/>
      <c r="TEU82" s="791"/>
      <c r="TEV82" s="791"/>
      <c r="TEW82" s="740"/>
      <c r="TEX82" s="790"/>
      <c r="TEY82" s="791"/>
      <c r="TEZ82" s="791"/>
      <c r="TFA82" s="791"/>
      <c r="TFB82" s="791"/>
      <c r="TFC82" s="791"/>
      <c r="TFD82" s="740"/>
      <c r="TFE82" s="790"/>
      <c r="TFF82" s="791"/>
      <c r="TFG82" s="791"/>
      <c r="TFH82" s="791"/>
      <c r="TFI82" s="791"/>
      <c r="TFJ82" s="791"/>
      <c r="TFK82" s="740"/>
      <c r="TFL82" s="790"/>
      <c r="TFM82" s="791"/>
      <c r="TFN82" s="791"/>
      <c r="TFO82" s="791"/>
      <c r="TFP82" s="791"/>
      <c r="TFQ82" s="791"/>
      <c r="TFR82" s="740"/>
      <c r="TFS82" s="790"/>
      <c r="TFT82" s="791"/>
      <c r="TFU82" s="791"/>
      <c r="TFV82" s="791"/>
      <c r="TFW82" s="791"/>
      <c r="TFX82" s="791"/>
      <c r="TFY82" s="740"/>
      <c r="TFZ82" s="790"/>
      <c r="TGA82" s="791"/>
      <c r="TGB82" s="791"/>
      <c r="TGC82" s="791"/>
      <c r="TGD82" s="791"/>
      <c r="TGE82" s="791"/>
      <c r="TGF82" s="740"/>
      <c r="TGG82" s="790"/>
      <c r="TGH82" s="791"/>
      <c r="TGI82" s="791"/>
      <c r="TGJ82" s="791"/>
      <c r="TGK82" s="791"/>
      <c r="TGL82" s="791"/>
      <c r="TGM82" s="740"/>
      <c r="TGN82" s="790"/>
      <c r="TGO82" s="791"/>
      <c r="TGP82" s="791"/>
      <c r="TGQ82" s="791"/>
      <c r="TGR82" s="791"/>
      <c r="TGS82" s="791"/>
      <c r="TGT82" s="740"/>
      <c r="TGU82" s="790"/>
      <c r="TGV82" s="791"/>
      <c r="TGW82" s="791"/>
      <c r="TGX82" s="791"/>
      <c r="TGY82" s="791"/>
      <c r="TGZ82" s="791"/>
      <c r="THA82" s="740"/>
      <c r="THB82" s="790"/>
      <c r="THC82" s="791"/>
      <c r="THD82" s="791"/>
      <c r="THE82" s="791"/>
      <c r="THF82" s="791"/>
      <c r="THG82" s="791"/>
      <c r="THH82" s="740"/>
      <c r="THI82" s="790"/>
      <c r="THJ82" s="791"/>
      <c r="THK82" s="791"/>
      <c r="THL82" s="791"/>
      <c r="THM82" s="791"/>
      <c r="THN82" s="791"/>
      <c r="THO82" s="740"/>
      <c r="THP82" s="790"/>
      <c r="THQ82" s="791"/>
      <c r="THR82" s="791"/>
      <c r="THS82" s="791"/>
      <c r="THT82" s="791"/>
      <c r="THU82" s="791"/>
      <c r="THV82" s="740"/>
      <c r="THW82" s="790"/>
      <c r="THX82" s="791"/>
      <c r="THY82" s="791"/>
      <c r="THZ82" s="791"/>
      <c r="TIA82" s="791"/>
      <c r="TIB82" s="791"/>
      <c r="TIC82" s="740"/>
      <c r="TID82" s="790"/>
      <c r="TIE82" s="791"/>
      <c r="TIF82" s="791"/>
      <c r="TIG82" s="791"/>
      <c r="TIH82" s="791"/>
      <c r="TII82" s="791"/>
      <c r="TIJ82" s="740"/>
      <c r="TIK82" s="790"/>
      <c r="TIL82" s="791"/>
      <c r="TIM82" s="791"/>
      <c r="TIN82" s="791"/>
      <c r="TIO82" s="791"/>
      <c r="TIP82" s="791"/>
      <c r="TIQ82" s="740"/>
      <c r="TIR82" s="790"/>
      <c r="TIS82" s="791"/>
      <c r="TIT82" s="791"/>
      <c r="TIU82" s="791"/>
      <c r="TIV82" s="791"/>
      <c r="TIW82" s="791"/>
      <c r="TIX82" s="740"/>
      <c r="TIY82" s="790"/>
      <c r="TIZ82" s="791"/>
      <c r="TJA82" s="791"/>
      <c r="TJB82" s="791"/>
      <c r="TJC82" s="791"/>
      <c r="TJD82" s="791"/>
      <c r="TJE82" s="740"/>
      <c r="TJF82" s="790"/>
      <c r="TJG82" s="791"/>
      <c r="TJH82" s="791"/>
      <c r="TJI82" s="791"/>
      <c r="TJJ82" s="791"/>
      <c r="TJK82" s="791"/>
      <c r="TJL82" s="740"/>
      <c r="TJM82" s="790"/>
      <c r="TJN82" s="791"/>
      <c r="TJO82" s="791"/>
      <c r="TJP82" s="791"/>
      <c r="TJQ82" s="791"/>
      <c r="TJR82" s="791"/>
      <c r="TJS82" s="740"/>
      <c r="TJT82" s="790"/>
      <c r="TJU82" s="791"/>
      <c r="TJV82" s="791"/>
      <c r="TJW82" s="791"/>
      <c r="TJX82" s="791"/>
      <c r="TJY82" s="791"/>
      <c r="TJZ82" s="740"/>
      <c r="TKA82" s="790"/>
      <c r="TKB82" s="791"/>
      <c r="TKC82" s="791"/>
      <c r="TKD82" s="791"/>
      <c r="TKE82" s="791"/>
      <c r="TKF82" s="791"/>
      <c r="TKG82" s="740"/>
      <c r="TKH82" s="790"/>
      <c r="TKI82" s="791"/>
      <c r="TKJ82" s="791"/>
      <c r="TKK82" s="791"/>
      <c r="TKL82" s="791"/>
      <c r="TKM82" s="791"/>
      <c r="TKN82" s="740"/>
      <c r="TKO82" s="790"/>
      <c r="TKP82" s="791"/>
      <c r="TKQ82" s="791"/>
      <c r="TKR82" s="791"/>
      <c r="TKS82" s="791"/>
      <c r="TKT82" s="791"/>
      <c r="TKU82" s="740"/>
      <c r="TKV82" s="790"/>
      <c r="TKW82" s="791"/>
      <c r="TKX82" s="791"/>
      <c r="TKY82" s="791"/>
      <c r="TKZ82" s="791"/>
      <c r="TLA82" s="791"/>
      <c r="TLB82" s="740"/>
      <c r="TLC82" s="790"/>
      <c r="TLD82" s="791"/>
      <c r="TLE82" s="791"/>
      <c r="TLF82" s="791"/>
      <c r="TLG82" s="791"/>
      <c r="TLH82" s="791"/>
      <c r="TLI82" s="740"/>
      <c r="TLJ82" s="790"/>
      <c r="TLK82" s="791"/>
      <c r="TLL82" s="791"/>
      <c r="TLM82" s="791"/>
      <c r="TLN82" s="791"/>
      <c r="TLO82" s="791"/>
      <c r="TLP82" s="740"/>
      <c r="TLQ82" s="790"/>
      <c r="TLR82" s="791"/>
      <c r="TLS82" s="791"/>
      <c r="TLT82" s="791"/>
      <c r="TLU82" s="791"/>
      <c r="TLV82" s="791"/>
      <c r="TLW82" s="740"/>
      <c r="TLX82" s="790"/>
      <c r="TLY82" s="791"/>
      <c r="TLZ82" s="791"/>
      <c r="TMA82" s="791"/>
      <c r="TMB82" s="791"/>
      <c r="TMC82" s="791"/>
      <c r="TMD82" s="740"/>
      <c r="TME82" s="790"/>
      <c r="TMF82" s="791"/>
      <c r="TMG82" s="791"/>
      <c r="TMH82" s="791"/>
      <c r="TMI82" s="791"/>
      <c r="TMJ82" s="791"/>
      <c r="TMK82" s="740"/>
      <c r="TML82" s="790"/>
      <c r="TMM82" s="791"/>
      <c r="TMN82" s="791"/>
      <c r="TMO82" s="791"/>
      <c r="TMP82" s="791"/>
      <c r="TMQ82" s="791"/>
      <c r="TMR82" s="740"/>
      <c r="TMS82" s="790"/>
      <c r="TMT82" s="791"/>
      <c r="TMU82" s="791"/>
      <c r="TMV82" s="791"/>
      <c r="TMW82" s="791"/>
      <c r="TMX82" s="791"/>
      <c r="TMY82" s="740"/>
      <c r="TMZ82" s="790"/>
      <c r="TNA82" s="791"/>
      <c r="TNB82" s="791"/>
      <c r="TNC82" s="791"/>
      <c r="TND82" s="791"/>
      <c r="TNE82" s="791"/>
      <c r="TNF82" s="740"/>
      <c r="TNG82" s="790"/>
      <c r="TNH82" s="791"/>
      <c r="TNI82" s="791"/>
      <c r="TNJ82" s="791"/>
      <c r="TNK82" s="791"/>
      <c r="TNL82" s="791"/>
      <c r="TNM82" s="740"/>
      <c r="TNN82" s="790"/>
      <c r="TNO82" s="791"/>
      <c r="TNP82" s="791"/>
      <c r="TNQ82" s="791"/>
      <c r="TNR82" s="791"/>
      <c r="TNS82" s="791"/>
      <c r="TNT82" s="740"/>
      <c r="TNU82" s="790"/>
      <c r="TNV82" s="791"/>
      <c r="TNW82" s="791"/>
      <c r="TNX82" s="791"/>
      <c r="TNY82" s="791"/>
      <c r="TNZ82" s="791"/>
      <c r="TOA82" s="740"/>
      <c r="TOB82" s="790"/>
      <c r="TOC82" s="791"/>
      <c r="TOD82" s="791"/>
      <c r="TOE82" s="791"/>
      <c r="TOF82" s="791"/>
      <c r="TOG82" s="791"/>
      <c r="TOH82" s="740"/>
      <c r="TOI82" s="790"/>
      <c r="TOJ82" s="791"/>
      <c r="TOK82" s="791"/>
      <c r="TOL82" s="791"/>
      <c r="TOM82" s="791"/>
      <c r="TON82" s="791"/>
      <c r="TOO82" s="740"/>
      <c r="TOP82" s="790"/>
      <c r="TOQ82" s="791"/>
      <c r="TOR82" s="791"/>
      <c r="TOS82" s="791"/>
      <c r="TOT82" s="791"/>
      <c r="TOU82" s="791"/>
      <c r="TOV82" s="740"/>
      <c r="TOW82" s="790"/>
      <c r="TOX82" s="791"/>
      <c r="TOY82" s="791"/>
      <c r="TOZ82" s="791"/>
      <c r="TPA82" s="791"/>
      <c r="TPB82" s="791"/>
      <c r="TPC82" s="740"/>
      <c r="TPD82" s="790"/>
      <c r="TPE82" s="791"/>
      <c r="TPF82" s="791"/>
      <c r="TPG82" s="791"/>
      <c r="TPH82" s="791"/>
      <c r="TPI82" s="791"/>
      <c r="TPJ82" s="740"/>
      <c r="TPK82" s="790"/>
      <c r="TPL82" s="791"/>
      <c r="TPM82" s="791"/>
      <c r="TPN82" s="791"/>
      <c r="TPO82" s="791"/>
      <c r="TPP82" s="791"/>
      <c r="TPQ82" s="740"/>
      <c r="TPR82" s="790"/>
      <c r="TPS82" s="791"/>
      <c r="TPT82" s="791"/>
      <c r="TPU82" s="791"/>
      <c r="TPV82" s="791"/>
      <c r="TPW82" s="791"/>
      <c r="TPX82" s="740"/>
      <c r="TPY82" s="790"/>
      <c r="TPZ82" s="791"/>
      <c r="TQA82" s="791"/>
      <c r="TQB82" s="791"/>
      <c r="TQC82" s="791"/>
      <c r="TQD82" s="791"/>
      <c r="TQE82" s="740"/>
      <c r="TQF82" s="790"/>
      <c r="TQG82" s="791"/>
      <c r="TQH82" s="791"/>
      <c r="TQI82" s="791"/>
      <c r="TQJ82" s="791"/>
      <c r="TQK82" s="791"/>
      <c r="TQL82" s="740"/>
      <c r="TQM82" s="790"/>
      <c r="TQN82" s="791"/>
      <c r="TQO82" s="791"/>
      <c r="TQP82" s="791"/>
      <c r="TQQ82" s="791"/>
      <c r="TQR82" s="791"/>
      <c r="TQS82" s="740"/>
      <c r="TQT82" s="790"/>
      <c r="TQU82" s="791"/>
      <c r="TQV82" s="791"/>
      <c r="TQW82" s="791"/>
      <c r="TQX82" s="791"/>
      <c r="TQY82" s="791"/>
      <c r="TQZ82" s="740"/>
      <c r="TRA82" s="790"/>
      <c r="TRB82" s="791"/>
      <c r="TRC82" s="791"/>
      <c r="TRD82" s="791"/>
      <c r="TRE82" s="791"/>
      <c r="TRF82" s="791"/>
      <c r="TRG82" s="740"/>
      <c r="TRH82" s="790"/>
      <c r="TRI82" s="791"/>
      <c r="TRJ82" s="791"/>
      <c r="TRK82" s="791"/>
      <c r="TRL82" s="791"/>
      <c r="TRM82" s="791"/>
      <c r="TRN82" s="740"/>
      <c r="TRO82" s="790"/>
      <c r="TRP82" s="791"/>
      <c r="TRQ82" s="791"/>
      <c r="TRR82" s="791"/>
      <c r="TRS82" s="791"/>
      <c r="TRT82" s="791"/>
      <c r="TRU82" s="740"/>
      <c r="TRV82" s="790"/>
      <c r="TRW82" s="791"/>
      <c r="TRX82" s="791"/>
      <c r="TRY82" s="791"/>
      <c r="TRZ82" s="791"/>
      <c r="TSA82" s="791"/>
      <c r="TSB82" s="740"/>
      <c r="TSC82" s="790"/>
      <c r="TSD82" s="791"/>
      <c r="TSE82" s="791"/>
      <c r="TSF82" s="791"/>
      <c r="TSG82" s="791"/>
      <c r="TSH82" s="791"/>
      <c r="TSI82" s="740"/>
      <c r="TSJ82" s="790"/>
      <c r="TSK82" s="791"/>
      <c r="TSL82" s="791"/>
      <c r="TSM82" s="791"/>
      <c r="TSN82" s="791"/>
      <c r="TSO82" s="791"/>
      <c r="TSP82" s="740"/>
      <c r="TSQ82" s="790"/>
      <c r="TSR82" s="791"/>
      <c r="TSS82" s="791"/>
      <c r="TST82" s="791"/>
      <c r="TSU82" s="791"/>
      <c r="TSV82" s="791"/>
      <c r="TSW82" s="740"/>
      <c r="TSX82" s="790"/>
      <c r="TSY82" s="791"/>
      <c r="TSZ82" s="791"/>
      <c r="TTA82" s="791"/>
      <c r="TTB82" s="791"/>
      <c r="TTC82" s="791"/>
      <c r="TTD82" s="740"/>
      <c r="TTE82" s="790"/>
      <c r="TTF82" s="791"/>
      <c r="TTG82" s="791"/>
      <c r="TTH82" s="791"/>
      <c r="TTI82" s="791"/>
      <c r="TTJ82" s="791"/>
      <c r="TTK82" s="740"/>
      <c r="TTL82" s="790"/>
      <c r="TTM82" s="791"/>
      <c r="TTN82" s="791"/>
      <c r="TTO82" s="791"/>
      <c r="TTP82" s="791"/>
      <c r="TTQ82" s="791"/>
      <c r="TTR82" s="740"/>
      <c r="TTS82" s="790"/>
      <c r="TTT82" s="791"/>
      <c r="TTU82" s="791"/>
      <c r="TTV82" s="791"/>
      <c r="TTW82" s="791"/>
      <c r="TTX82" s="791"/>
      <c r="TTY82" s="740"/>
      <c r="TTZ82" s="790"/>
      <c r="TUA82" s="791"/>
      <c r="TUB82" s="791"/>
      <c r="TUC82" s="791"/>
      <c r="TUD82" s="791"/>
      <c r="TUE82" s="791"/>
      <c r="TUF82" s="740"/>
      <c r="TUG82" s="790"/>
      <c r="TUH82" s="791"/>
      <c r="TUI82" s="791"/>
      <c r="TUJ82" s="791"/>
      <c r="TUK82" s="791"/>
      <c r="TUL82" s="791"/>
      <c r="TUM82" s="740"/>
      <c r="TUN82" s="790"/>
      <c r="TUO82" s="791"/>
      <c r="TUP82" s="791"/>
      <c r="TUQ82" s="791"/>
      <c r="TUR82" s="791"/>
      <c r="TUS82" s="791"/>
      <c r="TUT82" s="740"/>
      <c r="TUU82" s="790"/>
      <c r="TUV82" s="791"/>
      <c r="TUW82" s="791"/>
      <c r="TUX82" s="791"/>
      <c r="TUY82" s="791"/>
      <c r="TUZ82" s="791"/>
      <c r="TVA82" s="740"/>
      <c r="TVB82" s="790"/>
      <c r="TVC82" s="791"/>
      <c r="TVD82" s="791"/>
      <c r="TVE82" s="791"/>
      <c r="TVF82" s="791"/>
      <c r="TVG82" s="791"/>
      <c r="TVH82" s="740"/>
      <c r="TVI82" s="790"/>
      <c r="TVJ82" s="791"/>
      <c r="TVK82" s="791"/>
      <c r="TVL82" s="791"/>
      <c r="TVM82" s="791"/>
      <c r="TVN82" s="791"/>
      <c r="TVO82" s="740"/>
      <c r="TVP82" s="790"/>
      <c r="TVQ82" s="791"/>
      <c r="TVR82" s="791"/>
      <c r="TVS82" s="791"/>
      <c r="TVT82" s="791"/>
      <c r="TVU82" s="791"/>
      <c r="TVV82" s="740"/>
      <c r="TVW82" s="790"/>
      <c r="TVX82" s="791"/>
      <c r="TVY82" s="791"/>
      <c r="TVZ82" s="791"/>
      <c r="TWA82" s="791"/>
      <c r="TWB82" s="791"/>
      <c r="TWC82" s="740"/>
      <c r="TWD82" s="790"/>
      <c r="TWE82" s="791"/>
      <c r="TWF82" s="791"/>
      <c r="TWG82" s="791"/>
      <c r="TWH82" s="791"/>
      <c r="TWI82" s="791"/>
      <c r="TWJ82" s="740"/>
      <c r="TWK82" s="790"/>
      <c r="TWL82" s="791"/>
      <c r="TWM82" s="791"/>
      <c r="TWN82" s="791"/>
      <c r="TWO82" s="791"/>
      <c r="TWP82" s="791"/>
      <c r="TWQ82" s="740"/>
      <c r="TWR82" s="790"/>
      <c r="TWS82" s="791"/>
      <c r="TWT82" s="791"/>
      <c r="TWU82" s="791"/>
      <c r="TWV82" s="791"/>
      <c r="TWW82" s="791"/>
      <c r="TWX82" s="740"/>
      <c r="TWY82" s="790"/>
      <c r="TWZ82" s="791"/>
      <c r="TXA82" s="791"/>
      <c r="TXB82" s="791"/>
      <c r="TXC82" s="791"/>
      <c r="TXD82" s="791"/>
      <c r="TXE82" s="740"/>
      <c r="TXF82" s="790"/>
      <c r="TXG82" s="791"/>
      <c r="TXH82" s="791"/>
      <c r="TXI82" s="791"/>
      <c r="TXJ82" s="791"/>
      <c r="TXK82" s="791"/>
      <c r="TXL82" s="740"/>
      <c r="TXM82" s="790"/>
      <c r="TXN82" s="791"/>
      <c r="TXO82" s="791"/>
      <c r="TXP82" s="791"/>
      <c r="TXQ82" s="791"/>
      <c r="TXR82" s="791"/>
      <c r="TXS82" s="740"/>
      <c r="TXT82" s="790"/>
      <c r="TXU82" s="791"/>
      <c r="TXV82" s="791"/>
      <c r="TXW82" s="791"/>
      <c r="TXX82" s="791"/>
      <c r="TXY82" s="791"/>
      <c r="TXZ82" s="740"/>
      <c r="TYA82" s="790"/>
      <c r="TYB82" s="791"/>
      <c r="TYC82" s="791"/>
      <c r="TYD82" s="791"/>
      <c r="TYE82" s="791"/>
      <c r="TYF82" s="791"/>
      <c r="TYG82" s="740"/>
      <c r="TYH82" s="790"/>
      <c r="TYI82" s="791"/>
      <c r="TYJ82" s="791"/>
      <c r="TYK82" s="791"/>
      <c r="TYL82" s="791"/>
      <c r="TYM82" s="791"/>
      <c r="TYN82" s="740"/>
      <c r="TYO82" s="790"/>
      <c r="TYP82" s="791"/>
      <c r="TYQ82" s="791"/>
      <c r="TYR82" s="791"/>
      <c r="TYS82" s="791"/>
      <c r="TYT82" s="791"/>
      <c r="TYU82" s="740"/>
      <c r="TYV82" s="790"/>
      <c r="TYW82" s="791"/>
      <c r="TYX82" s="791"/>
      <c r="TYY82" s="791"/>
      <c r="TYZ82" s="791"/>
      <c r="TZA82" s="791"/>
      <c r="TZB82" s="740"/>
      <c r="TZC82" s="790"/>
      <c r="TZD82" s="791"/>
      <c r="TZE82" s="791"/>
      <c r="TZF82" s="791"/>
      <c r="TZG82" s="791"/>
      <c r="TZH82" s="791"/>
      <c r="TZI82" s="740"/>
      <c r="TZJ82" s="790"/>
      <c r="TZK82" s="791"/>
      <c r="TZL82" s="791"/>
      <c r="TZM82" s="791"/>
      <c r="TZN82" s="791"/>
      <c r="TZO82" s="791"/>
      <c r="TZP82" s="740"/>
      <c r="TZQ82" s="790"/>
      <c r="TZR82" s="791"/>
      <c r="TZS82" s="791"/>
      <c r="TZT82" s="791"/>
      <c r="TZU82" s="791"/>
      <c r="TZV82" s="791"/>
      <c r="TZW82" s="740"/>
      <c r="TZX82" s="790"/>
      <c r="TZY82" s="791"/>
      <c r="TZZ82" s="791"/>
      <c r="UAA82" s="791"/>
      <c r="UAB82" s="791"/>
      <c r="UAC82" s="791"/>
      <c r="UAD82" s="740"/>
      <c r="UAE82" s="790"/>
      <c r="UAF82" s="791"/>
      <c r="UAG82" s="791"/>
      <c r="UAH82" s="791"/>
      <c r="UAI82" s="791"/>
      <c r="UAJ82" s="791"/>
      <c r="UAK82" s="740"/>
      <c r="UAL82" s="790"/>
      <c r="UAM82" s="791"/>
      <c r="UAN82" s="791"/>
      <c r="UAO82" s="791"/>
      <c r="UAP82" s="791"/>
      <c r="UAQ82" s="791"/>
      <c r="UAR82" s="740"/>
      <c r="UAS82" s="790"/>
      <c r="UAT82" s="791"/>
      <c r="UAU82" s="791"/>
      <c r="UAV82" s="791"/>
      <c r="UAW82" s="791"/>
      <c r="UAX82" s="791"/>
      <c r="UAY82" s="740"/>
      <c r="UAZ82" s="790"/>
      <c r="UBA82" s="791"/>
      <c r="UBB82" s="791"/>
      <c r="UBC82" s="791"/>
      <c r="UBD82" s="791"/>
      <c r="UBE82" s="791"/>
      <c r="UBF82" s="740"/>
      <c r="UBG82" s="790"/>
      <c r="UBH82" s="791"/>
      <c r="UBI82" s="791"/>
      <c r="UBJ82" s="791"/>
      <c r="UBK82" s="791"/>
      <c r="UBL82" s="791"/>
      <c r="UBM82" s="740"/>
      <c r="UBN82" s="790"/>
      <c r="UBO82" s="791"/>
      <c r="UBP82" s="791"/>
      <c r="UBQ82" s="791"/>
      <c r="UBR82" s="791"/>
      <c r="UBS82" s="791"/>
      <c r="UBT82" s="740"/>
      <c r="UBU82" s="790"/>
      <c r="UBV82" s="791"/>
      <c r="UBW82" s="791"/>
      <c r="UBX82" s="791"/>
      <c r="UBY82" s="791"/>
      <c r="UBZ82" s="791"/>
      <c r="UCA82" s="740"/>
      <c r="UCB82" s="790"/>
      <c r="UCC82" s="791"/>
      <c r="UCD82" s="791"/>
      <c r="UCE82" s="791"/>
      <c r="UCF82" s="791"/>
      <c r="UCG82" s="791"/>
      <c r="UCH82" s="740"/>
      <c r="UCI82" s="790"/>
      <c r="UCJ82" s="791"/>
      <c r="UCK82" s="791"/>
      <c r="UCL82" s="791"/>
      <c r="UCM82" s="791"/>
      <c r="UCN82" s="791"/>
      <c r="UCO82" s="740"/>
      <c r="UCP82" s="790"/>
      <c r="UCQ82" s="791"/>
      <c r="UCR82" s="791"/>
      <c r="UCS82" s="791"/>
      <c r="UCT82" s="791"/>
      <c r="UCU82" s="791"/>
      <c r="UCV82" s="740"/>
      <c r="UCW82" s="790"/>
      <c r="UCX82" s="791"/>
      <c r="UCY82" s="791"/>
      <c r="UCZ82" s="791"/>
      <c r="UDA82" s="791"/>
      <c r="UDB82" s="791"/>
      <c r="UDC82" s="740"/>
      <c r="UDD82" s="790"/>
      <c r="UDE82" s="791"/>
      <c r="UDF82" s="791"/>
      <c r="UDG82" s="791"/>
      <c r="UDH82" s="791"/>
      <c r="UDI82" s="791"/>
      <c r="UDJ82" s="740"/>
      <c r="UDK82" s="790"/>
      <c r="UDL82" s="791"/>
      <c r="UDM82" s="791"/>
      <c r="UDN82" s="791"/>
      <c r="UDO82" s="791"/>
      <c r="UDP82" s="791"/>
      <c r="UDQ82" s="740"/>
      <c r="UDR82" s="790"/>
      <c r="UDS82" s="791"/>
      <c r="UDT82" s="791"/>
      <c r="UDU82" s="791"/>
      <c r="UDV82" s="791"/>
      <c r="UDW82" s="791"/>
      <c r="UDX82" s="740"/>
      <c r="UDY82" s="790"/>
      <c r="UDZ82" s="791"/>
      <c r="UEA82" s="791"/>
      <c r="UEB82" s="791"/>
      <c r="UEC82" s="791"/>
      <c r="UED82" s="791"/>
      <c r="UEE82" s="740"/>
      <c r="UEF82" s="790"/>
      <c r="UEG82" s="791"/>
      <c r="UEH82" s="791"/>
      <c r="UEI82" s="791"/>
      <c r="UEJ82" s="791"/>
      <c r="UEK82" s="791"/>
      <c r="UEL82" s="740"/>
      <c r="UEM82" s="790"/>
      <c r="UEN82" s="791"/>
      <c r="UEO82" s="791"/>
      <c r="UEP82" s="791"/>
      <c r="UEQ82" s="791"/>
      <c r="UER82" s="791"/>
      <c r="UES82" s="740"/>
      <c r="UET82" s="790"/>
      <c r="UEU82" s="791"/>
      <c r="UEV82" s="791"/>
      <c r="UEW82" s="791"/>
      <c r="UEX82" s="791"/>
      <c r="UEY82" s="791"/>
      <c r="UEZ82" s="740"/>
      <c r="UFA82" s="790"/>
      <c r="UFB82" s="791"/>
      <c r="UFC82" s="791"/>
      <c r="UFD82" s="791"/>
      <c r="UFE82" s="791"/>
      <c r="UFF82" s="791"/>
      <c r="UFG82" s="740"/>
      <c r="UFH82" s="790"/>
      <c r="UFI82" s="791"/>
      <c r="UFJ82" s="791"/>
      <c r="UFK82" s="791"/>
      <c r="UFL82" s="791"/>
      <c r="UFM82" s="791"/>
      <c r="UFN82" s="740"/>
      <c r="UFO82" s="790"/>
      <c r="UFP82" s="791"/>
      <c r="UFQ82" s="791"/>
      <c r="UFR82" s="791"/>
      <c r="UFS82" s="791"/>
      <c r="UFT82" s="791"/>
      <c r="UFU82" s="740"/>
      <c r="UFV82" s="790"/>
      <c r="UFW82" s="791"/>
      <c r="UFX82" s="791"/>
      <c r="UFY82" s="791"/>
      <c r="UFZ82" s="791"/>
      <c r="UGA82" s="791"/>
      <c r="UGB82" s="740"/>
      <c r="UGC82" s="790"/>
      <c r="UGD82" s="791"/>
      <c r="UGE82" s="791"/>
      <c r="UGF82" s="791"/>
      <c r="UGG82" s="791"/>
      <c r="UGH82" s="791"/>
      <c r="UGI82" s="740"/>
      <c r="UGJ82" s="790"/>
      <c r="UGK82" s="791"/>
      <c r="UGL82" s="791"/>
      <c r="UGM82" s="791"/>
      <c r="UGN82" s="791"/>
      <c r="UGO82" s="791"/>
      <c r="UGP82" s="740"/>
      <c r="UGQ82" s="790"/>
      <c r="UGR82" s="791"/>
      <c r="UGS82" s="791"/>
      <c r="UGT82" s="791"/>
      <c r="UGU82" s="791"/>
      <c r="UGV82" s="791"/>
      <c r="UGW82" s="740"/>
      <c r="UGX82" s="790"/>
      <c r="UGY82" s="791"/>
      <c r="UGZ82" s="791"/>
      <c r="UHA82" s="791"/>
      <c r="UHB82" s="791"/>
      <c r="UHC82" s="791"/>
      <c r="UHD82" s="740"/>
      <c r="UHE82" s="790"/>
      <c r="UHF82" s="791"/>
      <c r="UHG82" s="791"/>
      <c r="UHH82" s="791"/>
      <c r="UHI82" s="791"/>
      <c r="UHJ82" s="791"/>
      <c r="UHK82" s="740"/>
      <c r="UHL82" s="790"/>
      <c r="UHM82" s="791"/>
      <c r="UHN82" s="791"/>
      <c r="UHO82" s="791"/>
      <c r="UHP82" s="791"/>
      <c r="UHQ82" s="791"/>
      <c r="UHR82" s="740"/>
      <c r="UHS82" s="790"/>
      <c r="UHT82" s="791"/>
      <c r="UHU82" s="791"/>
      <c r="UHV82" s="791"/>
      <c r="UHW82" s="791"/>
      <c r="UHX82" s="791"/>
      <c r="UHY82" s="740"/>
      <c r="UHZ82" s="790"/>
      <c r="UIA82" s="791"/>
      <c r="UIB82" s="791"/>
      <c r="UIC82" s="791"/>
      <c r="UID82" s="791"/>
      <c r="UIE82" s="791"/>
      <c r="UIF82" s="740"/>
      <c r="UIG82" s="790"/>
      <c r="UIH82" s="791"/>
      <c r="UII82" s="791"/>
      <c r="UIJ82" s="791"/>
      <c r="UIK82" s="791"/>
      <c r="UIL82" s="791"/>
      <c r="UIM82" s="740"/>
      <c r="UIN82" s="790"/>
      <c r="UIO82" s="791"/>
      <c r="UIP82" s="791"/>
      <c r="UIQ82" s="791"/>
      <c r="UIR82" s="791"/>
      <c r="UIS82" s="791"/>
      <c r="UIT82" s="740"/>
      <c r="UIU82" s="790"/>
      <c r="UIV82" s="791"/>
      <c r="UIW82" s="791"/>
      <c r="UIX82" s="791"/>
      <c r="UIY82" s="791"/>
      <c r="UIZ82" s="791"/>
      <c r="UJA82" s="740"/>
      <c r="UJB82" s="790"/>
      <c r="UJC82" s="791"/>
      <c r="UJD82" s="791"/>
      <c r="UJE82" s="791"/>
      <c r="UJF82" s="791"/>
      <c r="UJG82" s="791"/>
      <c r="UJH82" s="740"/>
      <c r="UJI82" s="790"/>
      <c r="UJJ82" s="791"/>
      <c r="UJK82" s="791"/>
      <c r="UJL82" s="791"/>
      <c r="UJM82" s="791"/>
      <c r="UJN82" s="791"/>
      <c r="UJO82" s="740"/>
      <c r="UJP82" s="790"/>
      <c r="UJQ82" s="791"/>
      <c r="UJR82" s="791"/>
      <c r="UJS82" s="791"/>
      <c r="UJT82" s="791"/>
      <c r="UJU82" s="791"/>
      <c r="UJV82" s="740"/>
      <c r="UJW82" s="790"/>
      <c r="UJX82" s="791"/>
      <c r="UJY82" s="791"/>
      <c r="UJZ82" s="791"/>
      <c r="UKA82" s="791"/>
      <c r="UKB82" s="791"/>
      <c r="UKC82" s="740"/>
      <c r="UKD82" s="790"/>
      <c r="UKE82" s="791"/>
      <c r="UKF82" s="791"/>
      <c r="UKG82" s="791"/>
      <c r="UKH82" s="791"/>
      <c r="UKI82" s="791"/>
      <c r="UKJ82" s="740"/>
      <c r="UKK82" s="790"/>
      <c r="UKL82" s="791"/>
      <c r="UKM82" s="791"/>
      <c r="UKN82" s="791"/>
      <c r="UKO82" s="791"/>
      <c r="UKP82" s="791"/>
      <c r="UKQ82" s="740"/>
      <c r="UKR82" s="790"/>
      <c r="UKS82" s="791"/>
      <c r="UKT82" s="791"/>
      <c r="UKU82" s="791"/>
      <c r="UKV82" s="791"/>
      <c r="UKW82" s="791"/>
      <c r="UKX82" s="740"/>
      <c r="UKY82" s="790"/>
      <c r="UKZ82" s="791"/>
      <c r="ULA82" s="791"/>
      <c r="ULB82" s="791"/>
      <c r="ULC82" s="791"/>
      <c r="ULD82" s="791"/>
      <c r="ULE82" s="740"/>
      <c r="ULF82" s="790"/>
      <c r="ULG82" s="791"/>
      <c r="ULH82" s="791"/>
      <c r="ULI82" s="791"/>
      <c r="ULJ82" s="791"/>
      <c r="ULK82" s="791"/>
      <c r="ULL82" s="740"/>
      <c r="ULM82" s="790"/>
      <c r="ULN82" s="791"/>
      <c r="ULO82" s="791"/>
      <c r="ULP82" s="791"/>
      <c r="ULQ82" s="791"/>
      <c r="ULR82" s="791"/>
      <c r="ULS82" s="740"/>
      <c r="ULT82" s="790"/>
      <c r="ULU82" s="791"/>
      <c r="ULV82" s="791"/>
      <c r="ULW82" s="791"/>
      <c r="ULX82" s="791"/>
      <c r="ULY82" s="791"/>
      <c r="ULZ82" s="740"/>
      <c r="UMA82" s="790"/>
      <c r="UMB82" s="791"/>
      <c r="UMC82" s="791"/>
      <c r="UMD82" s="791"/>
      <c r="UME82" s="791"/>
      <c r="UMF82" s="791"/>
      <c r="UMG82" s="740"/>
      <c r="UMH82" s="790"/>
      <c r="UMI82" s="791"/>
      <c r="UMJ82" s="791"/>
      <c r="UMK82" s="791"/>
      <c r="UML82" s="791"/>
      <c r="UMM82" s="791"/>
      <c r="UMN82" s="740"/>
      <c r="UMO82" s="790"/>
      <c r="UMP82" s="791"/>
      <c r="UMQ82" s="791"/>
      <c r="UMR82" s="791"/>
      <c r="UMS82" s="791"/>
      <c r="UMT82" s="791"/>
      <c r="UMU82" s="740"/>
      <c r="UMV82" s="790"/>
      <c r="UMW82" s="791"/>
      <c r="UMX82" s="791"/>
      <c r="UMY82" s="791"/>
      <c r="UMZ82" s="791"/>
      <c r="UNA82" s="791"/>
      <c r="UNB82" s="740"/>
      <c r="UNC82" s="790"/>
      <c r="UND82" s="791"/>
      <c r="UNE82" s="791"/>
      <c r="UNF82" s="791"/>
      <c r="UNG82" s="791"/>
      <c r="UNH82" s="791"/>
      <c r="UNI82" s="740"/>
      <c r="UNJ82" s="790"/>
      <c r="UNK82" s="791"/>
      <c r="UNL82" s="791"/>
      <c r="UNM82" s="791"/>
      <c r="UNN82" s="791"/>
      <c r="UNO82" s="791"/>
      <c r="UNP82" s="740"/>
      <c r="UNQ82" s="790"/>
      <c r="UNR82" s="791"/>
      <c r="UNS82" s="791"/>
      <c r="UNT82" s="791"/>
      <c r="UNU82" s="791"/>
      <c r="UNV82" s="791"/>
      <c r="UNW82" s="740"/>
      <c r="UNX82" s="790"/>
      <c r="UNY82" s="791"/>
      <c r="UNZ82" s="791"/>
      <c r="UOA82" s="791"/>
      <c r="UOB82" s="791"/>
      <c r="UOC82" s="791"/>
      <c r="UOD82" s="740"/>
      <c r="UOE82" s="790"/>
      <c r="UOF82" s="791"/>
      <c r="UOG82" s="791"/>
      <c r="UOH82" s="791"/>
      <c r="UOI82" s="791"/>
      <c r="UOJ82" s="791"/>
      <c r="UOK82" s="740"/>
      <c r="UOL82" s="790"/>
      <c r="UOM82" s="791"/>
      <c r="UON82" s="791"/>
      <c r="UOO82" s="791"/>
      <c r="UOP82" s="791"/>
      <c r="UOQ82" s="791"/>
      <c r="UOR82" s="740"/>
      <c r="UOS82" s="790"/>
      <c r="UOT82" s="791"/>
      <c r="UOU82" s="791"/>
      <c r="UOV82" s="791"/>
      <c r="UOW82" s="791"/>
      <c r="UOX82" s="791"/>
      <c r="UOY82" s="740"/>
      <c r="UOZ82" s="790"/>
      <c r="UPA82" s="791"/>
      <c r="UPB82" s="791"/>
      <c r="UPC82" s="791"/>
      <c r="UPD82" s="791"/>
      <c r="UPE82" s="791"/>
      <c r="UPF82" s="740"/>
      <c r="UPG82" s="790"/>
      <c r="UPH82" s="791"/>
      <c r="UPI82" s="791"/>
      <c r="UPJ82" s="791"/>
      <c r="UPK82" s="791"/>
      <c r="UPL82" s="791"/>
      <c r="UPM82" s="740"/>
      <c r="UPN82" s="790"/>
      <c r="UPO82" s="791"/>
      <c r="UPP82" s="791"/>
      <c r="UPQ82" s="791"/>
      <c r="UPR82" s="791"/>
      <c r="UPS82" s="791"/>
      <c r="UPT82" s="740"/>
      <c r="UPU82" s="790"/>
      <c r="UPV82" s="791"/>
      <c r="UPW82" s="791"/>
      <c r="UPX82" s="791"/>
      <c r="UPY82" s="791"/>
      <c r="UPZ82" s="791"/>
      <c r="UQA82" s="740"/>
      <c r="UQB82" s="790"/>
      <c r="UQC82" s="791"/>
      <c r="UQD82" s="791"/>
      <c r="UQE82" s="791"/>
      <c r="UQF82" s="791"/>
      <c r="UQG82" s="791"/>
      <c r="UQH82" s="740"/>
      <c r="UQI82" s="790"/>
      <c r="UQJ82" s="791"/>
      <c r="UQK82" s="791"/>
      <c r="UQL82" s="791"/>
      <c r="UQM82" s="791"/>
      <c r="UQN82" s="791"/>
      <c r="UQO82" s="740"/>
      <c r="UQP82" s="790"/>
      <c r="UQQ82" s="791"/>
      <c r="UQR82" s="791"/>
      <c r="UQS82" s="791"/>
      <c r="UQT82" s="791"/>
      <c r="UQU82" s="791"/>
      <c r="UQV82" s="740"/>
      <c r="UQW82" s="790"/>
      <c r="UQX82" s="791"/>
      <c r="UQY82" s="791"/>
      <c r="UQZ82" s="791"/>
      <c r="URA82" s="791"/>
      <c r="URB82" s="791"/>
      <c r="URC82" s="740"/>
      <c r="URD82" s="790"/>
      <c r="URE82" s="791"/>
      <c r="URF82" s="791"/>
      <c r="URG82" s="791"/>
      <c r="URH82" s="791"/>
      <c r="URI82" s="791"/>
      <c r="URJ82" s="740"/>
      <c r="URK82" s="790"/>
      <c r="URL82" s="791"/>
      <c r="URM82" s="791"/>
      <c r="URN82" s="791"/>
      <c r="URO82" s="791"/>
      <c r="URP82" s="791"/>
      <c r="URQ82" s="740"/>
      <c r="URR82" s="790"/>
      <c r="URS82" s="791"/>
      <c r="URT82" s="791"/>
      <c r="URU82" s="791"/>
      <c r="URV82" s="791"/>
      <c r="URW82" s="791"/>
      <c r="URX82" s="740"/>
      <c r="URY82" s="790"/>
      <c r="URZ82" s="791"/>
      <c r="USA82" s="791"/>
      <c r="USB82" s="791"/>
      <c r="USC82" s="791"/>
      <c r="USD82" s="791"/>
      <c r="USE82" s="740"/>
      <c r="USF82" s="790"/>
      <c r="USG82" s="791"/>
      <c r="USH82" s="791"/>
      <c r="USI82" s="791"/>
      <c r="USJ82" s="791"/>
      <c r="USK82" s="791"/>
      <c r="USL82" s="740"/>
      <c r="USM82" s="790"/>
      <c r="USN82" s="791"/>
      <c r="USO82" s="791"/>
      <c r="USP82" s="791"/>
      <c r="USQ82" s="791"/>
      <c r="USR82" s="791"/>
      <c r="USS82" s="740"/>
      <c r="UST82" s="790"/>
      <c r="USU82" s="791"/>
      <c r="USV82" s="791"/>
      <c r="USW82" s="791"/>
      <c r="USX82" s="791"/>
      <c r="USY82" s="791"/>
      <c r="USZ82" s="740"/>
      <c r="UTA82" s="790"/>
      <c r="UTB82" s="791"/>
      <c r="UTC82" s="791"/>
      <c r="UTD82" s="791"/>
      <c r="UTE82" s="791"/>
      <c r="UTF82" s="791"/>
      <c r="UTG82" s="740"/>
      <c r="UTH82" s="790"/>
      <c r="UTI82" s="791"/>
      <c r="UTJ82" s="791"/>
      <c r="UTK82" s="791"/>
      <c r="UTL82" s="791"/>
      <c r="UTM82" s="791"/>
      <c r="UTN82" s="740"/>
      <c r="UTO82" s="790"/>
      <c r="UTP82" s="791"/>
      <c r="UTQ82" s="791"/>
      <c r="UTR82" s="791"/>
      <c r="UTS82" s="791"/>
      <c r="UTT82" s="791"/>
      <c r="UTU82" s="740"/>
      <c r="UTV82" s="790"/>
      <c r="UTW82" s="791"/>
      <c r="UTX82" s="791"/>
      <c r="UTY82" s="791"/>
      <c r="UTZ82" s="791"/>
      <c r="UUA82" s="791"/>
      <c r="UUB82" s="740"/>
      <c r="UUC82" s="790"/>
      <c r="UUD82" s="791"/>
      <c r="UUE82" s="791"/>
      <c r="UUF82" s="791"/>
      <c r="UUG82" s="791"/>
      <c r="UUH82" s="791"/>
      <c r="UUI82" s="740"/>
      <c r="UUJ82" s="790"/>
      <c r="UUK82" s="791"/>
      <c r="UUL82" s="791"/>
      <c r="UUM82" s="791"/>
      <c r="UUN82" s="791"/>
      <c r="UUO82" s="791"/>
      <c r="UUP82" s="740"/>
      <c r="UUQ82" s="790"/>
      <c r="UUR82" s="791"/>
      <c r="UUS82" s="791"/>
      <c r="UUT82" s="791"/>
      <c r="UUU82" s="791"/>
      <c r="UUV82" s="791"/>
      <c r="UUW82" s="740"/>
      <c r="UUX82" s="790"/>
      <c r="UUY82" s="791"/>
      <c r="UUZ82" s="791"/>
      <c r="UVA82" s="791"/>
      <c r="UVB82" s="791"/>
      <c r="UVC82" s="791"/>
      <c r="UVD82" s="740"/>
      <c r="UVE82" s="790"/>
      <c r="UVF82" s="791"/>
      <c r="UVG82" s="791"/>
      <c r="UVH82" s="791"/>
      <c r="UVI82" s="791"/>
      <c r="UVJ82" s="791"/>
      <c r="UVK82" s="740"/>
      <c r="UVL82" s="790"/>
      <c r="UVM82" s="791"/>
      <c r="UVN82" s="791"/>
      <c r="UVO82" s="791"/>
      <c r="UVP82" s="791"/>
      <c r="UVQ82" s="791"/>
      <c r="UVR82" s="740"/>
      <c r="UVS82" s="790"/>
      <c r="UVT82" s="791"/>
      <c r="UVU82" s="791"/>
      <c r="UVV82" s="791"/>
      <c r="UVW82" s="791"/>
      <c r="UVX82" s="791"/>
      <c r="UVY82" s="740"/>
      <c r="UVZ82" s="790"/>
      <c r="UWA82" s="791"/>
      <c r="UWB82" s="791"/>
      <c r="UWC82" s="791"/>
      <c r="UWD82" s="791"/>
      <c r="UWE82" s="791"/>
      <c r="UWF82" s="740"/>
      <c r="UWG82" s="790"/>
      <c r="UWH82" s="791"/>
      <c r="UWI82" s="791"/>
      <c r="UWJ82" s="791"/>
      <c r="UWK82" s="791"/>
      <c r="UWL82" s="791"/>
      <c r="UWM82" s="740"/>
      <c r="UWN82" s="790"/>
      <c r="UWO82" s="791"/>
      <c r="UWP82" s="791"/>
      <c r="UWQ82" s="791"/>
      <c r="UWR82" s="791"/>
      <c r="UWS82" s="791"/>
      <c r="UWT82" s="740"/>
      <c r="UWU82" s="790"/>
      <c r="UWV82" s="791"/>
      <c r="UWW82" s="791"/>
      <c r="UWX82" s="791"/>
      <c r="UWY82" s="791"/>
      <c r="UWZ82" s="791"/>
      <c r="UXA82" s="740"/>
      <c r="UXB82" s="790"/>
      <c r="UXC82" s="791"/>
      <c r="UXD82" s="791"/>
      <c r="UXE82" s="791"/>
      <c r="UXF82" s="791"/>
      <c r="UXG82" s="791"/>
      <c r="UXH82" s="740"/>
      <c r="UXI82" s="790"/>
      <c r="UXJ82" s="791"/>
      <c r="UXK82" s="791"/>
      <c r="UXL82" s="791"/>
      <c r="UXM82" s="791"/>
      <c r="UXN82" s="791"/>
      <c r="UXO82" s="740"/>
      <c r="UXP82" s="790"/>
      <c r="UXQ82" s="791"/>
      <c r="UXR82" s="791"/>
      <c r="UXS82" s="791"/>
      <c r="UXT82" s="791"/>
      <c r="UXU82" s="791"/>
      <c r="UXV82" s="740"/>
      <c r="UXW82" s="790"/>
      <c r="UXX82" s="791"/>
      <c r="UXY82" s="791"/>
      <c r="UXZ82" s="791"/>
      <c r="UYA82" s="791"/>
      <c r="UYB82" s="791"/>
      <c r="UYC82" s="740"/>
      <c r="UYD82" s="790"/>
      <c r="UYE82" s="791"/>
      <c r="UYF82" s="791"/>
      <c r="UYG82" s="791"/>
      <c r="UYH82" s="791"/>
      <c r="UYI82" s="791"/>
      <c r="UYJ82" s="740"/>
      <c r="UYK82" s="790"/>
      <c r="UYL82" s="791"/>
      <c r="UYM82" s="791"/>
      <c r="UYN82" s="791"/>
      <c r="UYO82" s="791"/>
      <c r="UYP82" s="791"/>
      <c r="UYQ82" s="740"/>
      <c r="UYR82" s="790"/>
      <c r="UYS82" s="791"/>
      <c r="UYT82" s="791"/>
      <c r="UYU82" s="791"/>
      <c r="UYV82" s="791"/>
      <c r="UYW82" s="791"/>
      <c r="UYX82" s="740"/>
      <c r="UYY82" s="790"/>
      <c r="UYZ82" s="791"/>
      <c r="UZA82" s="791"/>
      <c r="UZB82" s="791"/>
      <c r="UZC82" s="791"/>
      <c r="UZD82" s="791"/>
      <c r="UZE82" s="740"/>
      <c r="UZF82" s="790"/>
      <c r="UZG82" s="791"/>
      <c r="UZH82" s="791"/>
      <c r="UZI82" s="791"/>
      <c r="UZJ82" s="791"/>
      <c r="UZK82" s="791"/>
      <c r="UZL82" s="740"/>
      <c r="UZM82" s="790"/>
      <c r="UZN82" s="791"/>
      <c r="UZO82" s="791"/>
      <c r="UZP82" s="791"/>
      <c r="UZQ82" s="791"/>
      <c r="UZR82" s="791"/>
      <c r="UZS82" s="740"/>
      <c r="UZT82" s="790"/>
      <c r="UZU82" s="791"/>
      <c r="UZV82" s="791"/>
      <c r="UZW82" s="791"/>
      <c r="UZX82" s="791"/>
      <c r="UZY82" s="791"/>
      <c r="UZZ82" s="740"/>
      <c r="VAA82" s="790"/>
      <c r="VAB82" s="791"/>
      <c r="VAC82" s="791"/>
      <c r="VAD82" s="791"/>
      <c r="VAE82" s="791"/>
      <c r="VAF82" s="791"/>
      <c r="VAG82" s="740"/>
      <c r="VAH82" s="790"/>
      <c r="VAI82" s="791"/>
      <c r="VAJ82" s="791"/>
      <c r="VAK82" s="791"/>
      <c r="VAL82" s="791"/>
      <c r="VAM82" s="791"/>
      <c r="VAN82" s="740"/>
      <c r="VAO82" s="790"/>
      <c r="VAP82" s="791"/>
      <c r="VAQ82" s="791"/>
      <c r="VAR82" s="791"/>
      <c r="VAS82" s="791"/>
      <c r="VAT82" s="791"/>
      <c r="VAU82" s="740"/>
      <c r="VAV82" s="790"/>
      <c r="VAW82" s="791"/>
      <c r="VAX82" s="791"/>
      <c r="VAY82" s="791"/>
      <c r="VAZ82" s="791"/>
      <c r="VBA82" s="791"/>
      <c r="VBB82" s="740"/>
      <c r="VBC82" s="790"/>
      <c r="VBD82" s="791"/>
      <c r="VBE82" s="791"/>
      <c r="VBF82" s="791"/>
      <c r="VBG82" s="791"/>
      <c r="VBH82" s="791"/>
      <c r="VBI82" s="740"/>
      <c r="VBJ82" s="790"/>
      <c r="VBK82" s="791"/>
      <c r="VBL82" s="791"/>
      <c r="VBM82" s="791"/>
      <c r="VBN82" s="791"/>
      <c r="VBO82" s="791"/>
      <c r="VBP82" s="740"/>
      <c r="VBQ82" s="790"/>
      <c r="VBR82" s="791"/>
      <c r="VBS82" s="791"/>
      <c r="VBT82" s="791"/>
      <c r="VBU82" s="791"/>
      <c r="VBV82" s="791"/>
      <c r="VBW82" s="740"/>
      <c r="VBX82" s="790"/>
      <c r="VBY82" s="791"/>
      <c r="VBZ82" s="791"/>
      <c r="VCA82" s="791"/>
      <c r="VCB82" s="791"/>
      <c r="VCC82" s="791"/>
      <c r="VCD82" s="740"/>
      <c r="VCE82" s="790"/>
      <c r="VCF82" s="791"/>
      <c r="VCG82" s="791"/>
      <c r="VCH82" s="791"/>
      <c r="VCI82" s="791"/>
      <c r="VCJ82" s="791"/>
      <c r="VCK82" s="740"/>
      <c r="VCL82" s="790"/>
      <c r="VCM82" s="791"/>
      <c r="VCN82" s="791"/>
      <c r="VCO82" s="791"/>
      <c r="VCP82" s="791"/>
      <c r="VCQ82" s="791"/>
      <c r="VCR82" s="740"/>
      <c r="VCS82" s="790"/>
      <c r="VCT82" s="791"/>
      <c r="VCU82" s="791"/>
      <c r="VCV82" s="791"/>
      <c r="VCW82" s="791"/>
      <c r="VCX82" s="791"/>
      <c r="VCY82" s="740"/>
      <c r="VCZ82" s="790"/>
      <c r="VDA82" s="791"/>
      <c r="VDB82" s="791"/>
      <c r="VDC82" s="791"/>
      <c r="VDD82" s="791"/>
      <c r="VDE82" s="791"/>
      <c r="VDF82" s="740"/>
      <c r="VDG82" s="790"/>
      <c r="VDH82" s="791"/>
      <c r="VDI82" s="791"/>
      <c r="VDJ82" s="791"/>
      <c r="VDK82" s="791"/>
      <c r="VDL82" s="791"/>
      <c r="VDM82" s="740"/>
      <c r="VDN82" s="790"/>
      <c r="VDO82" s="791"/>
      <c r="VDP82" s="791"/>
      <c r="VDQ82" s="791"/>
      <c r="VDR82" s="791"/>
      <c r="VDS82" s="791"/>
      <c r="VDT82" s="740"/>
      <c r="VDU82" s="790"/>
      <c r="VDV82" s="791"/>
      <c r="VDW82" s="791"/>
      <c r="VDX82" s="791"/>
      <c r="VDY82" s="791"/>
      <c r="VDZ82" s="791"/>
      <c r="VEA82" s="740"/>
      <c r="VEB82" s="790"/>
      <c r="VEC82" s="791"/>
      <c r="VED82" s="791"/>
      <c r="VEE82" s="791"/>
      <c r="VEF82" s="791"/>
      <c r="VEG82" s="791"/>
      <c r="VEH82" s="740"/>
      <c r="VEI82" s="790"/>
      <c r="VEJ82" s="791"/>
      <c r="VEK82" s="791"/>
      <c r="VEL82" s="791"/>
      <c r="VEM82" s="791"/>
      <c r="VEN82" s="791"/>
      <c r="VEO82" s="740"/>
      <c r="VEP82" s="790"/>
      <c r="VEQ82" s="791"/>
      <c r="VER82" s="791"/>
      <c r="VES82" s="791"/>
      <c r="VET82" s="791"/>
      <c r="VEU82" s="791"/>
      <c r="VEV82" s="740"/>
      <c r="VEW82" s="790"/>
      <c r="VEX82" s="791"/>
      <c r="VEY82" s="791"/>
      <c r="VEZ82" s="791"/>
      <c r="VFA82" s="791"/>
      <c r="VFB82" s="791"/>
      <c r="VFC82" s="740"/>
      <c r="VFD82" s="790"/>
      <c r="VFE82" s="791"/>
      <c r="VFF82" s="791"/>
      <c r="VFG82" s="791"/>
      <c r="VFH82" s="791"/>
      <c r="VFI82" s="791"/>
      <c r="VFJ82" s="740"/>
      <c r="VFK82" s="790"/>
      <c r="VFL82" s="791"/>
      <c r="VFM82" s="791"/>
      <c r="VFN82" s="791"/>
      <c r="VFO82" s="791"/>
      <c r="VFP82" s="791"/>
      <c r="VFQ82" s="740"/>
      <c r="VFR82" s="790"/>
      <c r="VFS82" s="791"/>
      <c r="VFT82" s="791"/>
      <c r="VFU82" s="791"/>
      <c r="VFV82" s="791"/>
      <c r="VFW82" s="791"/>
      <c r="VFX82" s="740"/>
      <c r="VFY82" s="790"/>
      <c r="VFZ82" s="791"/>
      <c r="VGA82" s="791"/>
      <c r="VGB82" s="791"/>
      <c r="VGC82" s="791"/>
      <c r="VGD82" s="791"/>
      <c r="VGE82" s="740"/>
      <c r="VGF82" s="790"/>
      <c r="VGG82" s="791"/>
      <c r="VGH82" s="791"/>
      <c r="VGI82" s="791"/>
      <c r="VGJ82" s="791"/>
      <c r="VGK82" s="791"/>
      <c r="VGL82" s="740"/>
      <c r="VGM82" s="790"/>
      <c r="VGN82" s="791"/>
      <c r="VGO82" s="791"/>
      <c r="VGP82" s="791"/>
      <c r="VGQ82" s="791"/>
      <c r="VGR82" s="791"/>
      <c r="VGS82" s="740"/>
      <c r="VGT82" s="790"/>
      <c r="VGU82" s="791"/>
      <c r="VGV82" s="791"/>
      <c r="VGW82" s="791"/>
      <c r="VGX82" s="791"/>
      <c r="VGY82" s="791"/>
      <c r="VGZ82" s="740"/>
      <c r="VHA82" s="790"/>
      <c r="VHB82" s="791"/>
      <c r="VHC82" s="791"/>
      <c r="VHD82" s="791"/>
      <c r="VHE82" s="791"/>
      <c r="VHF82" s="791"/>
      <c r="VHG82" s="740"/>
      <c r="VHH82" s="790"/>
      <c r="VHI82" s="791"/>
      <c r="VHJ82" s="791"/>
      <c r="VHK82" s="791"/>
      <c r="VHL82" s="791"/>
      <c r="VHM82" s="791"/>
      <c r="VHN82" s="740"/>
      <c r="VHO82" s="790"/>
      <c r="VHP82" s="791"/>
      <c r="VHQ82" s="791"/>
      <c r="VHR82" s="791"/>
      <c r="VHS82" s="791"/>
      <c r="VHT82" s="791"/>
      <c r="VHU82" s="740"/>
      <c r="VHV82" s="790"/>
      <c r="VHW82" s="791"/>
      <c r="VHX82" s="791"/>
      <c r="VHY82" s="791"/>
      <c r="VHZ82" s="791"/>
      <c r="VIA82" s="791"/>
      <c r="VIB82" s="740"/>
      <c r="VIC82" s="790"/>
      <c r="VID82" s="791"/>
      <c r="VIE82" s="791"/>
      <c r="VIF82" s="791"/>
      <c r="VIG82" s="791"/>
      <c r="VIH82" s="791"/>
      <c r="VII82" s="740"/>
      <c r="VIJ82" s="790"/>
      <c r="VIK82" s="791"/>
      <c r="VIL82" s="791"/>
      <c r="VIM82" s="791"/>
      <c r="VIN82" s="791"/>
      <c r="VIO82" s="791"/>
      <c r="VIP82" s="740"/>
      <c r="VIQ82" s="790"/>
      <c r="VIR82" s="791"/>
      <c r="VIS82" s="791"/>
      <c r="VIT82" s="791"/>
      <c r="VIU82" s="791"/>
      <c r="VIV82" s="791"/>
      <c r="VIW82" s="740"/>
      <c r="VIX82" s="790"/>
      <c r="VIY82" s="791"/>
      <c r="VIZ82" s="791"/>
      <c r="VJA82" s="791"/>
      <c r="VJB82" s="791"/>
      <c r="VJC82" s="791"/>
      <c r="VJD82" s="740"/>
      <c r="VJE82" s="790"/>
      <c r="VJF82" s="791"/>
      <c r="VJG82" s="791"/>
      <c r="VJH82" s="791"/>
      <c r="VJI82" s="791"/>
      <c r="VJJ82" s="791"/>
      <c r="VJK82" s="740"/>
      <c r="VJL82" s="790"/>
      <c r="VJM82" s="791"/>
      <c r="VJN82" s="791"/>
      <c r="VJO82" s="791"/>
      <c r="VJP82" s="791"/>
      <c r="VJQ82" s="791"/>
      <c r="VJR82" s="740"/>
      <c r="VJS82" s="790"/>
      <c r="VJT82" s="791"/>
      <c r="VJU82" s="791"/>
      <c r="VJV82" s="791"/>
      <c r="VJW82" s="791"/>
      <c r="VJX82" s="791"/>
      <c r="VJY82" s="740"/>
      <c r="VJZ82" s="790"/>
      <c r="VKA82" s="791"/>
      <c r="VKB82" s="791"/>
      <c r="VKC82" s="791"/>
      <c r="VKD82" s="791"/>
      <c r="VKE82" s="791"/>
      <c r="VKF82" s="740"/>
      <c r="VKG82" s="790"/>
      <c r="VKH82" s="791"/>
      <c r="VKI82" s="791"/>
      <c r="VKJ82" s="791"/>
      <c r="VKK82" s="791"/>
      <c r="VKL82" s="791"/>
      <c r="VKM82" s="740"/>
      <c r="VKN82" s="790"/>
      <c r="VKO82" s="791"/>
      <c r="VKP82" s="791"/>
      <c r="VKQ82" s="791"/>
      <c r="VKR82" s="791"/>
      <c r="VKS82" s="791"/>
      <c r="VKT82" s="740"/>
      <c r="VKU82" s="790"/>
      <c r="VKV82" s="791"/>
      <c r="VKW82" s="791"/>
      <c r="VKX82" s="791"/>
      <c r="VKY82" s="791"/>
      <c r="VKZ82" s="791"/>
      <c r="VLA82" s="740"/>
      <c r="VLB82" s="790"/>
      <c r="VLC82" s="791"/>
      <c r="VLD82" s="791"/>
      <c r="VLE82" s="791"/>
      <c r="VLF82" s="791"/>
      <c r="VLG82" s="791"/>
      <c r="VLH82" s="740"/>
      <c r="VLI82" s="790"/>
      <c r="VLJ82" s="791"/>
      <c r="VLK82" s="791"/>
      <c r="VLL82" s="791"/>
      <c r="VLM82" s="791"/>
      <c r="VLN82" s="791"/>
      <c r="VLO82" s="740"/>
      <c r="VLP82" s="790"/>
      <c r="VLQ82" s="791"/>
      <c r="VLR82" s="791"/>
      <c r="VLS82" s="791"/>
      <c r="VLT82" s="791"/>
      <c r="VLU82" s="791"/>
      <c r="VLV82" s="740"/>
      <c r="VLW82" s="790"/>
      <c r="VLX82" s="791"/>
      <c r="VLY82" s="791"/>
      <c r="VLZ82" s="791"/>
      <c r="VMA82" s="791"/>
      <c r="VMB82" s="791"/>
      <c r="VMC82" s="740"/>
      <c r="VMD82" s="790"/>
      <c r="VME82" s="791"/>
      <c r="VMF82" s="791"/>
      <c r="VMG82" s="791"/>
      <c r="VMH82" s="791"/>
      <c r="VMI82" s="791"/>
      <c r="VMJ82" s="740"/>
      <c r="VMK82" s="790"/>
      <c r="VML82" s="791"/>
      <c r="VMM82" s="791"/>
      <c r="VMN82" s="791"/>
      <c r="VMO82" s="791"/>
      <c r="VMP82" s="791"/>
      <c r="VMQ82" s="740"/>
      <c r="VMR82" s="790"/>
      <c r="VMS82" s="791"/>
      <c r="VMT82" s="791"/>
      <c r="VMU82" s="791"/>
      <c r="VMV82" s="791"/>
      <c r="VMW82" s="791"/>
      <c r="VMX82" s="740"/>
      <c r="VMY82" s="790"/>
      <c r="VMZ82" s="791"/>
      <c r="VNA82" s="791"/>
      <c r="VNB82" s="791"/>
      <c r="VNC82" s="791"/>
      <c r="VND82" s="791"/>
      <c r="VNE82" s="740"/>
      <c r="VNF82" s="790"/>
      <c r="VNG82" s="791"/>
      <c r="VNH82" s="791"/>
      <c r="VNI82" s="791"/>
      <c r="VNJ82" s="791"/>
      <c r="VNK82" s="791"/>
      <c r="VNL82" s="740"/>
      <c r="VNM82" s="790"/>
      <c r="VNN82" s="791"/>
      <c r="VNO82" s="791"/>
      <c r="VNP82" s="791"/>
      <c r="VNQ82" s="791"/>
      <c r="VNR82" s="791"/>
      <c r="VNS82" s="740"/>
      <c r="VNT82" s="790"/>
      <c r="VNU82" s="791"/>
      <c r="VNV82" s="791"/>
      <c r="VNW82" s="791"/>
      <c r="VNX82" s="791"/>
      <c r="VNY82" s="791"/>
      <c r="VNZ82" s="740"/>
      <c r="VOA82" s="790"/>
      <c r="VOB82" s="791"/>
      <c r="VOC82" s="791"/>
      <c r="VOD82" s="791"/>
      <c r="VOE82" s="791"/>
      <c r="VOF82" s="791"/>
      <c r="VOG82" s="740"/>
      <c r="VOH82" s="790"/>
      <c r="VOI82" s="791"/>
      <c r="VOJ82" s="791"/>
      <c r="VOK82" s="791"/>
      <c r="VOL82" s="791"/>
      <c r="VOM82" s="791"/>
      <c r="VON82" s="740"/>
      <c r="VOO82" s="790"/>
      <c r="VOP82" s="791"/>
      <c r="VOQ82" s="791"/>
      <c r="VOR82" s="791"/>
      <c r="VOS82" s="791"/>
      <c r="VOT82" s="791"/>
      <c r="VOU82" s="740"/>
      <c r="VOV82" s="790"/>
      <c r="VOW82" s="791"/>
      <c r="VOX82" s="791"/>
      <c r="VOY82" s="791"/>
      <c r="VOZ82" s="791"/>
      <c r="VPA82" s="791"/>
      <c r="VPB82" s="740"/>
      <c r="VPC82" s="790"/>
      <c r="VPD82" s="791"/>
      <c r="VPE82" s="791"/>
      <c r="VPF82" s="791"/>
      <c r="VPG82" s="791"/>
      <c r="VPH82" s="791"/>
      <c r="VPI82" s="740"/>
      <c r="VPJ82" s="790"/>
      <c r="VPK82" s="791"/>
      <c r="VPL82" s="791"/>
      <c r="VPM82" s="791"/>
      <c r="VPN82" s="791"/>
      <c r="VPO82" s="791"/>
      <c r="VPP82" s="740"/>
      <c r="VPQ82" s="790"/>
      <c r="VPR82" s="791"/>
      <c r="VPS82" s="791"/>
      <c r="VPT82" s="791"/>
      <c r="VPU82" s="791"/>
      <c r="VPV82" s="791"/>
      <c r="VPW82" s="740"/>
      <c r="VPX82" s="790"/>
      <c r="VPY82" s="791"/>
      <c r="VPZ82" s="791"/>
      <c r="VQA82" s="791"/>
      <c r="VQB82" s="791"/>
      <c r="VQC82" s="791"/>
      <c r="VQD82" s="740"/>
      <c r="VQE82" s="790"/>
      <c r="VQF82" s="791"/>
      <c r="VQG82" s="791"/>
      <c r="VQH82" s="791"/>
      <c r="VQI82" s="791"/>
      <c r="VQJ82" s="791"/>
      <c r="VQK82" s="740"/>
      <c r="VQL82" s="790"/>
      <c r="VQM82" s="791"/>
      <c r="VQN82" s="791"/>
      <c r="VQO82" s="791"/>
      <c r="VQP82" s="791"/>
      <c r="VQQ82" s="791"/>
      <c r="VQR82" s="740"/>
      <c r="VQS82" s="790"/>
      <c r="VQT82" s="791"/>
      <c r="VQU82" s="791"/>
      <c r="VQV82" s="791"/>
      <c r="VQW82" s="791"/>
      <c r="VQX82" s="791"/>
      <c r="VQY82" s="740"/>
      <c r="VQZ82" s="790"/>
      <c r="VRA82" s="791"/>
      <c r="VRB82" s="791"/>
      <c r="VRC82" s="791"/>
      <c r="VRD82" s="791"/>
      <c r="VRE82" s="791"/>
      <c r="VRF82" s="740"/>
      <c r="VRG82" s="790"/>
      <c r="VRH82" s="791"/>
      <c r="VRI82" s="791"/>
      <c r="VRJ82" s="791"/>
      <c r="VRK82" s="791"/>
      <c r="VRL82" s="791"/>
      <c r="VRM82" s="740"/>
      <c r="VRN82" s="790"/>
      <c r="VRO82" s="791"/>
      <c r="VRP82" s="791"/>
      <c r="VRQ82" s="791"/>
      <c r="VRR82" s="791"/>
      <c r="VRS82" s="791"/>
      <c r="VRT82" s="740"/>
      <c r="VRU82" s="790"/>
      <c r="VRV82" s="791"/>
      <c r="VRW82" s="791"/>
      <c r="VRX82" s="791"/>
      <c r="VRY82" s="791"/>
      <c r="VRZ82" s="791"/>
      <c r="VSA82" s="740"/>
      <c r="VSB82" s="790"/>
      <c r="VSC82" s="791"/>
      <c r="VSD82" s="791"/>
      <c r="VSE82" s="791"/>
      <c r="VSF82" s="791"/>
      <c r="VSG82" s="791"/>
      <c r="VSH82" s="740"/>
      <c r="VSI82" s="790"/>
      <c r="VSJ82" s="791"/>
      <c r="VSK82" s="791"/>
      <c r="VSL82" s="791"/>
      <c r="VSM82" s="791"/>
      <c r="VSN82" s="791"/>
      <c r="VSO82" s="740"/>
      <c r="VSP82" s="790"/>
      <c r="VSQ82" s="791"/>
      <c r="VSR82" s="791"/>
      <c r="VSS82" s="791"/>
      <c r="VST82" s="791"/>
      <c r="VSU82" s="791"/>
      <c r="VSV82" s="740"/>
      <c r="VSW82" s="790"/>
      <c r="VSX82" s="791"/>
      <c r="VSY82" s="791"/>
      <c r="VSZ82" s="791"/>
      <c r="VTA82" s="791"/>
      <c r="VTB82" s="791"/>
      <c r="VTC82" s="740"/>
      <c r="VTD82" s="790"/>
      <c r="VTE82" s="791"/>
      <c r="VTF82" s="791"/>
      <c r="VTG82" s="791"/>
      <c r="VTH82" s="791"/>
      <c r="VTI82" s="791"/>
      <c r="VTJ82" s="740"/>
      <c r="VTK82" s="790"/>
      <c r="VTL82" s="791"/>
      <c r="VTM82" s="791"/>
      <c r="VTN82" s="791"/>
      <c r="VTO82" s="791"/>
      <c r="VTP82" s="791"/>
      <c r="VTQ82" s="740"/>
      <c r="VTR82" s="790"/>
      <c r="VTS82" s="791"/>
      <c r="VTT82" s="791"/>
      <c r="VTU82" s="791"/>
      <c r="VTV82" s="791"/>
      <c r="VTW82" s="791"/>
      <c r="VTX82" s="740"/>
      <c r="VTY82" s="790"/>
      <c r="VTZ82" s="791"/>
      <c r="VUA82" s="791"/>
      <c r="VUB82" s="791"/>
      <c r="VUC82" s="791"/>
      <c r="VUD82" s="791"/>
      <c r="VUE82" s="740"/>
      <c r="VUF82" s="790"/>
      <c r="VUG82" s="791"/>
      <c r="VUH82" s="791"/>
      <c r="VUI82" s="791"/>
      <c r="VUJ82" s="791"/>
      <c r="VUK82" s="791"/>
      <c r="VUL82" s="740"/>
      <c r="VUM82" s="790"/>
      <c r="VUN82" s="791"/>
      <c r="VUO82" s="791"/>
      <c r="VUP82" s="791"/>
      <c r="VUQ82" s="791"/>
      <c r="VUR82" s="791"/>
      <c r="VUS82" s="740"/>
      <c r="VUT82" s="790"/>
      <c r="VUU82" s="791"/>
      <c r="VUV82" s="791"/>
      <c r="VUW82" s="791"/>
      <c r="VUX82" s="791"/>
      <c r="VUY82" s="791"/>
      <c r="VUZ82" s="740"/>
      <c r="VVA82" s="790"/>
      <c r="VVB82" s="791"/>
      <c r="VVC82" s="791"/>
      <c r="VVD82" s="791"/>
      <c r="VVE82" s="791"/>
      <c r="VVF82" s="791"/>
      <c r="VVG82" s="740"/>
      <c r="VVH82" s="790"/>
      <c r="VVI82" s="791"/>
      <c r="VVJ82" s="791"/>
      <c r="VVK82" s="791"/>
      <c r="VVL82" s="791"/>
      <c r="VVM82" s="791"/>
      <c r="VVN82" s="740"/>
      <c r="VVO82" s="790"/>
      <c r="VVP82" s="791"/>
      <c r="VVQ82" s="791"/>
      <c r="VVR82" s="791"/>
      <c r="VVS82" s="791"/>
      <c r="VVT82" s="791"/>
      <c r="VVU82" s="740"/>
      <c r="VVV82" s="790"/>
      <c r="VVW82" s="791"/>
      <c r="VVX82" s="791"/>
      <c r="VVY82" s="791"/>
      <c r="VVZ82" s="791"/>
      <c r="VWA82" s="791"/>
      <c r="VWB82" s="740"/>
      <c r="VWC82" s="790"/>
      <c r="VWD82" s="791"/>
      <c r="VWE82" s="791"/>
      <c r="VWF82" s="791"/>
      <c r="VWG82" s="791"/>
      <c r="VWH82" s="791"/>
      <c r="VWI82" s="740"/>
      <c r="VWJ82" s="790"/>
      <c r="VWK82" s="791"/>
      <c r="VWL82" s="791"/>
      <c r="VWM82" s="791"/>
      <c r="VWN82" s="791"/>
      <c r="VWO82" s="791"/>
      <c r="VWP82" s="740"/>
      <c r="VWQ82" s="790"/>
      <c r="VWR82" s="791"/>
      <c r="VWS82" s="791"/>
      <c r="VWT82" s="791"/>
      <c r="VWU82" s="791"/>
      <c r="VWV82" s="791"/>
      <c r="VWW82" s="740"/>
      <c r="VWX82" s="790"/>
      <c r="VWY82" s="791"/>
      <c r="VWZ82" s="791"/>
      <c r="VXA82" s="791"/>
      <c r="VXB82" s="791"/>
      <c r="VXC82" s="791"/>
      <c r="VXD82" s="740"/>
      <c r="VXE82" s="790"/>
      <c r="VXF82" s="791"/>
      <c r="VXG82" s="791"/>
      <c r="VXH82" s="791"/>
      <c r="VXI82" s="791"/>
      <c r="VXJ82" s="791"/>
      <c r="VXK82" s="740"/>
      <c r="VXL82" s="790"/>
      <c r="VXM82" s="791"/>
      <c r="VXN82" s="791"/>
      <c r="VXO82" s="791"/>
      <c r="VXP82" s="791"/>
      <c r="VXQ82" s="791"/>
      <c r="VXR82" s="740"/>
      <c r="VXS82" s="790"/>
      <c r="VXT82" s="791"/>
      <c r="VXU82" s="791"/>
      <c r="VXV82" s="791"/>
      <c r="VXW82" s="791"/>
      <c r="VXX82" s="791"/>
      <c r="VXY82" s="740"/>
      <c r="VXZ82" s="790"/>
      <c r="VYA82" s="791"/>
      <c r="VYB82" s="791"/>
      <c r="VYC82" s="791"/>
      <c r="VYD82" s="791"/>
      <c r="VYE82" s="791"/>
      <c r="VYF82" s="740"/>
      <c r="VYG82" s="790"/>
      <c r="VYH82" s="791"/>
      <c r="VYI82" s="791"/>
      <c r="VYJ82" s="791"/>
      <c r="VYK82" s="791"/>
      <c r="VYL82" s="791"/>
      <c r="VYM82" s="740"/>
      <c r="VYN82" s="790"/>
      <c r="VYO82" s="791"/>
      <c r="VYP82" s="791"/>
      <c r="VYQ82" s="791"/>
      <c r="VYR82" s="791"/>
      <c r="VYS82" s="791"/>
      <c r="VYT82" s="740"/>
      <c r="VYU82" s="790"/>
      <c r="VYV82" s="791"/>
      <c r="VYW82" s="791"/>
      <c r="VYX82" s="791"/>
      <c r="VYY82" s="791"/>
      <c r="VYZ82" s="791"/>
      <c r="VZA82" s="740"/>
      <c r="VZB82" s="790"/>
      <c r="VZC82" s="791"/>
      <c r="VZD82" s="791"/>
      <c r="VZE82" s="791"/>
      <c r="VZF82" s="791"/>
      <c r="VZG82" s="791"/>
      <c r="VZH82" s="740"/>
      <c r="VZI82" s="790"/>
      <c r="VZJ82" s="791"/>
      <c r="VZK82" s="791"/>
      <c r="VZL82" s="791"/>
      <c r="VZM82" s="791"/>
      <c r="VZN82" s="791"/>
      <c r="VZO82" s="740"/>
      <c r="VZP82" s="790"/>
      <c r="VZQ82" s="791"/>
      <c r="VZR82" s="791"/>
      <c r="VZS82" s="791"/>
      <c r="VZT82" s="791"/>
      <c r="VZU82" s="791"/>
      <c r="VZV82" s="740"/>
      <c r="VZW82" s="790"/>
      <c r="VZX82" s="791"/>
      <c r="VZY82" s="791"/>
      <c r="VZZ82" s="791"/>
      <c r="WAA82" s="791"/>
      <c r="WAB82" s="791"/>
      <c r="WAC82" s="740"/>
      <c r="WAD82" s="790"/>
      <c r="WAE82" s="791"/>
      <c r="WAF82" s="791"/>
      <c r="WAG82" s="791"/>
      <c r="WAH82" s="791"/>
      <c r="WAI82" s="791"/>
      <c r="WAJ82" s="740"/>
      <c r="WAK82" s="790"/>
      <c r="WAL82" s="791"/>
      <c r="WAM82" s="791"/>
      <c r="WAN82" s="791"/>
      <c r="WAO82" s="791"/>
      <c r="WAP82" s="791"/>
      <c r="WAQ82" s="740"/>
      <c r="WAR82" s="790"/>
      <c r="WAS82" s="791"/>
      <c r="WAT82" s="791"/>
      <c r="WAU82" s="791"/>
      <c r="WAV82" s="791"/>
      <c r="WAW82" s="791"/>
      <c r="WAX82" s="740"/>
      <c r="WAY82" s="790"/>
      <c r="WAZ82" s="791"/>
      <c r="WBA82" s="791"/>
      <c r="WBB82" s="791"/>
      <c r="WBC82" s="791"/>
      <c r="WBD82" s="791"/>
      <c r="WBE82" s="740"/>
      <c r="WBF82" s="790"/>
      <c r="WBG82" s="791"/>
      <c r="WBH82" s="791"/>
      <c r="WBI82" s="791"/>
      <c r="WBJ82" s="791"/>
      <c r="WBK82" s="791"/>
      <c r="WBL82" s="740"/>
      <c r="WBM82" s="790"/>
      <c r="WBN82" s="791"/>
      <c r="WBO82" s="791"/>
      <c r="WBP82" s="791"/>
      <c r="WBQ82" s="791"/>
      <c r="WBR82" s="791"/>
      <c r="WBS82" s="740"/>
      <c r="WBT82" s="790"/>
      <c r="WBU82" s="791"/>
      <c r="WBV82" s="791"/>
      <c r="WBW82" s="791"/>
      <c r="WBX82" s="791"/>
      <c r="WBY82" s="791"/>
      <c r="WBZ82" s="740"/>
      <c r="WCA82" s="790"/>
      <c r="WCB82" s="791"/>
      <c r="WCC82" s="791"/>
      <c r="WCD82" s="791"/>
      <c r="WCE82" s="791"/>
      <c r="WCF82" s="791"/>
      <c r="WCG82" s="740"/>
      <c r="WCH82" s="790"/>
      <c r="WCI82" s="791"/>
      <c r="WCJ82" s="791"/>
      <c r="WCK82" s="791"/>
      <c r="WCL82" s="791"/>
      <c r="WCM82" s="791"/>
      <c r="WCN82" s="740"/>
      <c r="WCO82" s="790"/>
      <c r="WCP82" s="791"/>
      <c r="WCQ82" s="791"/>
      <c r="WCR82" s="791"/>
      <c r="WCS82" s="791"/>
      <c r="WCT82" s="791"/>
      <c r="WCU82" s="740"/>
      <c r="WCV82" s="790"/>
      <c r="WCW82" s="791"/>
      <c r="WCX82" s="791"/>
      <c r="WCY82" s="791"/>
      <c r="WCZ82" s="791"/>
      <c r="WDA82" s="791"/>
      <c r="WDB82" s="740"/>
      <c r="WDC82" s="790"/>
      <c r="WDD82" s="791"/>
      <c r="WDE82" s="791"/>
      <c r="WDF82" s="791"/>
      <c r="WDG82" s="791"/>
      <c r="WDH82" s="791"/>
      <c r="WDI82" s="740"/>
      <c r="WDJ82" s="790"/>
      <c r="WDK82" s="791"/>
      <c r="WDL82" s="791"/>
      <c r="WDM82" s="791"/>
      <c r="WDN82" s="791"/>
      <c r="WDO82" s="791"/>
      <c r="WDP82" s="740"/>
      <c r="WDQ82" s="790"/>
      <c r="WDR82" s="791"/>
      <c r="WDS82" s="791"/>
      <c r="WDT82" s="791"/>
      <c r="WDU82" s="791"/>
      <c r="WDV82" s="791"/>
      <c r="WDW82" s="740"/>
      <c r="WDX82" s="790"/>
      <c r="WDY82" s="791"/>
      <c r="WDZ82" s="791"/>
      <c r="WEA82" s="791"/>
      <c r="WEB82" s="791"/>
      <c r="WEC82" s="791"/>
      <c r="WED82" s="740"/>
      <c r="WEE82" s="790"/>
      <c r="WEF82" s="791"/>
      <c r="WEG82" s="791"/>
      <c r="WEH82" s="791"/>
      <c r="WEI82" s="791"/>
      <c r="WEJ82" s="791"/>
      <c r="WEK82" s="740"/>
      <c r="WEL82" s="790"/>
      <c r="WEM82" s="791"/>
      <c r="WEN82" s="791"/>
      <c r="WEO82" s="791"/>
      <c r="WEP82" s="791"/>
      <c r="WEQ82" s="791"/>
      <c r="WER82" s="740"/>
      <c r="WES82" s="790"/>
      <c r="WET82" s="791"/>
      <c r="WEU82" s="791"/>
      <c r="WEV82" s="791"/>
      <c r="WEW82" s="791"/>
      <c r="WEX82" s="791"/>
      <c r="WEY82" s="740"/>
      <c r="WEZ82" s="790"/>
      <c r="WFA82" s="791"/>
      <c r="WFB82" s="791"/>
      <c r="WFC82" s="791"/>
      <c r="WFD82" s="791"/>
      <c r="WFE82" s="791"/>
      <c r="WFF82" s="740"/>
      <c r="WFG82" s="790"/>
      <c r="WFH82" s="791"/>
      <c r="WFI82" s="791"/>
      <c r="WFJ82" s="791"/>
      <c r="WFK82" s="791"/>
      <c r="WFL82" s="791"/>
      <c r="WFM82" s="740"/>
      <c r="WFN82" s="790"/>
      <c r="WFO82" s="791"/>
      <c r="WFP82" s="791"/>
      <c r="WFQ82" s="791"/>
      <c r="WFR82" s="791"/>
      <c r="WFS82" s="791"/>
      <c r="WFT82" s="740"/>
      <c r="WFU82" s="790"/>
      <c r="WFV82" s="791"/>
      <c r="WFW82" s="791"/>
      <c r="WFX82" s="791"/>
      <c r="WFY82" s="791"/>
      <c r="WFZ82" s="791"/>
      <c r="WGA82" s="740"/>
      <c r="WGB82" s="790"/>
      <c r="WGC82" s="791"/>
      <c r="WGD82" s="791"/>
      <c r="WGE82" s="791"/>
      <c r="WGF82" s="791"/>
      <c r="WGG82" s="791"/>
      <c r="WGH82" s="740"/>
      <c r="WGI82" s="790"/>
      <c r="WGJ82" s="791"/>
      <c r="WGK82" s="791"/>
      <c r="WGL82" s="791"/>
      <c r="WGM82" s="791"/>
      <c r="WGN82" s="791"/>
      <c r="WGO82" s="740"/>
      <c r="WGP82" s="790"/>
      <c r="WGQ82" s="791"/>
      <c r="WGR82" s="791"/>
      <c r="WGS82" s="791"/>
      <c r="WGT82" s="791"/>
      <c r="WGU82" s="791"/>
      <c r="WGV82" s="740"/>
      <c r="WGW82" s="790"/>
      <c r="WGX82" s="791"/>
      <c r="WGY82" s="791"/>
      <c r="WGZ82" s="791"/>
      <c r="WHA82" s="791"/>
      <c r="WHB82" s="791"/>
      <c r="WHC82" s="740"/>
      <c r="WHD82" s="790"/>
      <c r="WHE82" s="791"/>
      <c r="WHF82" s="791"/>
      <c r="WHG82" s="791"/>
      <c r="WHH82" s="791"/>
      <c r="WHI82" s="791"/>
      <c r="WHJ82" s="740"/>
      <c r="WHK82" s="790"/>
      <c r="WHL82" s="791"/>
      <c r="WHM82" s="791"/>
      <c r="WHN82" s="791"/>
      <c r="WHO82" s="791"/>
      <c r="WHP82" s="791"/>
      <c r="WHQ82" s="740"/>
      <c r="WHR82" s="790"/>
      <c r="WHS82" s="791"/>
      <c r="WHT82" s="791"/>
      <c r="WHU82" s="791"/>
      <c r="WHV82" s="791"/>
      <c r="WHW82" s="791"/>
      <c r="WHX82" s="740"/>
      <c r="WHY82" s="790"/>
      <c r="WHZ82" s="791"/>
      <c r="WIA82" s="791"/>
      <c r="WIB82" s="791"/>
      <c r="WIC82" s="791"/>
      <c r="WID82" s="791"/>
      <c r="WIE82" s="740"/>
      <c r="WIF82" s="790"/>
      <c r="WIG82" s="791"/>
      <c r="WIH82" s="791"/>
      <c r="WII82" s="791"/>
      <c r="WIJ82" s="791"/>
      <c r="WIK82" s="791"/>
      <c r="WIL82" s="740"/>
      <c r="WIM82" s="790"/>
      <c r="WIN82" s="791"/>
      <c r="WIO82" s="791"/>
      <c r="WIP82" s="791"/>
      <c r="WIQ82" s="791"/>
      <c r="WIR82" s="791"/>
      <c r="WIS82" s="740"/>
      <c r="WIT82" s="790"/>
      <c r="WIU82" s="791"/>
      <c r="WIV82" s="791"/>
      <c r="WIW82" s="791"/>
      <c r="WIX82" s="791"/>
      <c r="WIY82" s="791"/>
      <c r="WIZ82" s="740"/>
      <c r="WJA82" s="790"/>
      <c r="WJB82" s="791"/>
      <c r="WJC82" s="791"/>
      <c r="WJD82" s="791"/>
      <c r="WJE82" s="791"/>
      <c r="WJF82" s="791"/>
      <c r="WJG82" s="740"/>
      <c r="WJH82" s="790"/>
      <c r="WJI82" s="791"/>
      <c r="WJJ82" s="791"/>
      <c r="WJK82" s="791"/>
      <c r="WJL82" s="791"/>
      <c r="WJM82" s="791"/>
      <c r="WJN82" s="740"/>
      <c r="WJO82" s="790"/>
      <c r="WJP82" s="791"/>
      <c r="WJQ82" s="791"/>
      <c r="WJR82" s="791"/>
      <c r="WJS82" s="791"/>
      <c r="WJT82" s="791"/>
      <c r="WJU82" s="740"/>
      <c r="WJV82" s="790"/>
      <c r="WJW82" s="791"/>
      <c r="WJX82" s="791"/>
      <c r="WJY82" s="791"/>
      <c r="WJZ82" s="791"/>
      <c r="WKA82" s="791"/>
      <c r="WKB82" s="740"/>
      <c r="WKC82" s="790"/>
      <c r="WKD82" s="791"/>
      <c r="WKE82" s="791"/>
      <c r="WKF82" s="791"/>
      <c r="WKG82" s="791"/>
      <c r="WKH82" s="791"/>
      <c r="WKI82" s="740"/>
      <c r="WKJ82" s="790"/>
      <c r="WKK82" s="791"/>
      <c r="WKL82" s="791"/>
      <c r="WKM82" s="791"/>
      <c r="WKN82" s="791"/>
      <c r="WKO82" s="791"/>
      <c r="WKP82" s="740"/>
      <c r="WKQ82" s="790"/>
      <c r="WKR82" s="791"/>
      <c r="WKS82" s="791"/>
      <c r="WKT82" s="791"/>
      <c r="WKU82" s="791"/>
      <c r="WKV82" s="791"/>
      <c r="WKW82" s="740"/>
      <c r="WKX82" s="790"/>
      <c r="WKY82" s="791"/>
      <c r="WKZ82" s="791"/>
      <c r="WLA82" s="791"/>
      <c r="WLB82" s="791"/>
      <c r="WLC82" s="791"/>
      <c r="WLD82" s="740"/>
      <c r="WLE82" s="790"/>
      <c r="WLF82" s="791"/>
      <c r="WLG82" s="791"/>
      <c r="WLH82" s="791"/>
      <c r="WLI82" s="791"/>
      <c r="WLJ82" s="791"/>
      <c r="WLK82" s="740"/>
      <c r="WLL82" s="790"/>
      <c r="WLM82" s="791"/>
      <c r="WLN82" s="791"/>
      <c r="WLO82" s="791"/>
      <c r="WLP82" s="791"/>
      <c r="WLQ82" s="791"/>
      <c r="WLR82" s="740"/>
      <c r="WLS82" s="790"/>
      <c r="WLT82" s="791"/>
      <c r="WLU82" s="791"/>
      <c r="WLV82" s="791"/>
      <c r="WLW82" s="791"/>
      <c r="WLX82" s="791"/>
      <c r="WLY82" s="740"/>
      <c r="WLZ82" s="790"/>
      <c r="WMA82" s="791"/>
      <c r="WMB82" s="791"/>
      <c r="WMC82" s="791"/>
      <c r="WMD82" s="791"/>
      <c r="WME82" s="791"/>
      <c r="WMF82" s="740"/>
      <c r="WMG82" s="790"/>
      <c r="WMH82" s="791"/>
      <c r="WMI82" s="791"/>
      <c r="WMJ82" s="791"/>
      <c r="WMK82" s="791"/>
      <c r="WML82" s="791"/>
      <c r="WMM82" s="740"/>
      <c r="WMN82" s="790"/>
      <c r="WMO82" s="791"/>
      <c r="WMP82" s="791"/>
      <c r="WMQ82" s="791"/>
      <c r="WMR82" s="791"/>
      <c r="WMS82" s="791"/>
      <c r="WMT82" s="740"/>
      <c r="WMU82" s="790"/>
      <c r="WMV82" s="791"/>
      <c r="WMW82" s="791"/>
      <c r="WMX82" s="791"/>
      <c r="WMY82" s="791"/>
      <c r="WMZ82" s="791"/>
      <c r="WNA82" s="740"/>
      <c r="WNB82" s="790"/>
      <c r="WNC82" s="791"/>
      <c r="WND82" s="791"/>
      <c r="WNE82" s="791"/>
      <c r="WNF82" s="791"/>
      <c r="WNG82" s="791"/>
      <c r="WNH82" s="740"/>
      <c r="WNI82" s="790"/>
      <c r="WNJ82" s="791"/>
      <c r="WNK82" s="791"/>
      <c r="WNL82" s="791"/>
      <c r="WNM82" s="791"/>
      <c r="WNN82" s="791"/>
      <c r="WNO82" s="740"/>
      <c r="WNP82" s="790"/>
      <c r="WNQ82" s="791"/>
      <c r="WNR82" s="791"/>
      <c r="WNS82" s="791"/>
      <c r="WNT82" s="791"/>
      <c r="WNU82" s="791"/>
      <c r="WNV82" s="740"/>
      <c r="WNW82" s="790"/>
      <c r="WNX82" s="791"/>
      <c r="WNY82" s="791"/>
      <c r="WNZ82" s="791"/>
      <c r="WOA82" s="791"/>
      <c r="WOB82" s="791"/>
      <c r="WOC82" s="740"/>
      <c r="WOD82" s="790"/>
      <c r="WOE82" s="791"/>
      <c r="WOF82" s="791"/>
      <c r="WOG82" s="791"/>
      <c r="WOH82" s="791"/>
      <c r="WOI82" s="791"/>
      <c r="WOJ82" s="740"/>
      <c r="WOK82" s="790"/>
      <c r="WOL82" s="791"/>
      <c r="WOM82" s="791"/>
      <c r="WON82" s="791"/>
      <c r="WOO82" s="791"/>
      <c r="WOP82" s="791"/>
      <c r="WOQ82" s="740"/>
      <c r="WOR82" s="790"/>
      <c r="WOS82" s="791"/>
      <c r="WOT82" s="791"/>
      <c r="WOU82" s="791"/>
      <c r="WOV82" s="791"/>
      <c r="WOW82" s="791"/>
      <c r="WOX82" s="740"/>
      <c r="WOY82" s="790"/>
      <c r="WOZ82" s="791"/>
      <c r="WPA82" s="791"/>
      <c r="WPB82" s="791"/>
      <c r="WPC82" s="791"/>
      <c r="WPD82" s="791"/>
      <c r="WPE82" s="740"/>
      <c r="WPF82" s="790"/>
      <c r="WPG82" s="791"/>
      <c r="WPH82" s="791"/>
      <c r="WPI82" s="791"/>
      <c r="WPJ82" s="791"/>
      <c r="WPK82" s="791"/>
      <c r="WPL82" s="740"/>
      <c r="WPM82" s="790"/>
      <c r="WPN82" s="791"/>
      <c r="WPO82" s="791"/>
      <c r="WPP82" s="791"/>
      <c r="WPQ82" s="791"/>
      <c r="WPR82" s="791"/>
      <c r="WPS82" s="740"/>
      <c r="WPT82" s="790"/>
      <c r="WPU82" s="791"/>
      <c r="WPV82" s="791"/>
      <c r="WPW82" s="791"/>
      <c r="WPX82" s="791"/>
      <c r="WPY82" s="791"/>
      <c r="WPZ82" s="740"/>
      <c r="WQA82" s="790"/>
      <c r="WQB82" s="791"/>
      <c r="WQC82" s="791"/>
      <c r="WQD82" s="791"/>
      <c r="WQE82" s="791"/>
      <c r="WQF82" s="791"/>
      <c r="WQG82" s="740"/>
      <c r="WQH82" s="790"/>
      <c r="WQI82" s="791"/>
      <c r="WQJ82" s="791"/>
      <c r="WQK82" s="791"/>
      <c r="WQL82" s="791"/>
      <c r="WQM82" s="791"/>
      <c r="WQN82" s="740"/>
      <c r="WQO82" s="790"/>
      <c r="WQP82" s="791"/>
      <c r="WQQ82" s="791"/>
      <c r="WQR82" s="791"/>
      <c r="WQS82" s="791"/>
      <c r="WQT82" s="791"/>
      <c r="WQU82" s="740"/>
      <c r="WQV82" s="790"/>
      <c r="WQW82" s="791"/>
      <c r="WQX82" s="791"/>
      <c r="WQY82" s="791"/>
      <c r="WQZ82" s="791"/>
      <c r="WRA82" s="791"/>
      <c r="WRB82" s="740"/>
      <c r="WRC82" s="790"/>
      <c r="WRD82" s="791"/>
      <c r="WRE82" s="791"/>
      <c r="WRF82" s="791"/>
      <c r="WRG82" s="791"/>
      <c r="WRH82" s="791"/>
      <c r="WRI82" s="740"/>
      <c r="WRJ82" s="790"/>
      <c r="WRK82" s="791"/>
      <c r="WRL82" s="791"/>
      <c r="WRM82" s="791"/>
      <c r="WRN82" s="791"/>
      <c r="WRO82" s="791"/>
      <c r="WRP82" s="740"/>
      <c r="WRQ82" s="790"/>
      <c r="WRR82" s="791"/>
      <c r="WRS82" s="791"/>
      <c r="WRT82" s="791"/>
      <c r="WRU82" s="791"/>
      <c r="WRV82" s="791"/>
      <c r="WRW82" s="740"/>
      <c r="WRX82" s="790"/>
      <c r="WRY82" s="791"/>
      <c r="WRZ82" s="791"/>
      <c r="WSA82" s="791"/>
      <c r="WSB82" s="791"/>
      <c r="WSC82" s="791"/>
      <c r="WSD82" s="740"/>
      <c r="WSE82" s="790"/>
      <c r="WSF82" s="791"/>
      <c r="WSG82" s="791"/>
      <c r="WSH82" s="791"/>
      <c r="WSI82" s="791"/>
      <c r="WSJ82" s="791"/>
      <c r="WSK82" s="740"/>
      <c r="WSL82" s="790"/>
      <c r="WSM82" s="791"/>
      <c r="WSN82" s="791"/>
      <c r="WSO82" s="791"/>
      <c r="WSP82" s="791"/>
      <c r="WSQ82" s="791"/>
      <c r="WSR82" s="740"/>
      <c r="WSS82" s="790"/>
      <c r="WST82" s="791"/>
      <c r="WSU82" s="791"/>
      <c r="WSV82" s="791"/>
      <c r="WSW82" s="791"/>
      <c r="WSX82" s="791"/>
      <c r="WSY82" s="740"/>
      <c r="WSZ82" s="790"/>
      <c r="WTA82" s="791"/>
      <c r="WTB82" s="791"/>
      <c r="WTC82" s="791"/>
      <c r="WTD82" s="791"/>
      <c r="WTE82" s="791"/>
      <c r="WTF82" s="740"/>
      <c r="WTG82" s="790"/>
      <c r="WTH82" s="791"/>
      <c r="WTI82" s="791"/>
      <c r="WTJ82" s="791"/>
      <c r="WTK82" s="791"/>
      <c r="WTL82" s="791"/>
      <c r="WTM82" s="740"/>
      <c r="WTN82" s="790"/>
      <c r="WTO82" s="791"/>
      <c r="WTP82" s="791"/>
      <c r="WTQ82" s="791"/>
      <c r="WTR82" s="791"/>
      <c r="WTS82" s="791"/>
      <c r="WTT82" s="740"/>
      <c r="WTU82" s="790"/>
      <c r="WTV82" s="791"/>
      <c r="WTW82" s="791"/>
      <c r="WTX82" s="791"/>
      <c r="WTY82" s="791"/>
      <c r="WTZ82" s="791"/>
      <c r="WUA82" s="740"/>
      <c r="WUB82" s="790"/>
      <c r="WUC82" s="791"/>
      <c r="WUD82" s="791"/>
      <c r="WUE82" s="791"/>
      <c r="WUF82" s="791"/>
      <c r="WUG82" s="791"/>
      <c r="WUH82" s="740"/>
      <c r="WUI82" s="790"/>
      <c r="WUJ82" s="791"/>
      <c r="WUK82" s="791"/>
      <c r="WUL82" s="791"/>
      <c r="WUM82" s="791"/>
      <c r="WUN82" s="791"/>
      <c r="WUO82" s="740"/>
      <c r="WUP82" s="790"/>
      <c r="WUQ82" s="791"/>
      <c r="WUR82" s="791"/>
      <c r="WUS82" s="791"/>
      <c r="WUT82" s="791"/>
      <c r="WUU82" s="791"/>
      <c r="WUV82" s="740"/>
      <c r="WUW82" s="790"/>
      <c r="WUX82" s="791"/>
      <c r="WUY82" s="791"/>
      <c r="WUZ82" s="791"/>
      <c r="WVA82" s="791"/>
      <c r="WVB82" s="791"/>
      <c r="WVC82" s="740"/>
      <c r="WVD82" s="790"/>
      <c r="WVE82" s="791"/>
      <c r="WVF82" s="791"/>
      <c r="WVG82" s="791"/>
      <c r="WVH82" s="791"/>
      <c r="WVI82" s="791"/>
      <c r="WVJ82" s="740"/>
      <c r="WVK82" s="790"/>
      <c r="WVL82" s="791"/>
      <c r="WVM82" s="791"/>
      <c r="WVN82" s="791"/>
      <c r="WVO82" s="791"/>
      <c r="WVP82" s="791"/>
      <c r="WVQ82" s="740"/>
      <c r="WVR82" s="790"/>
      <c r="WVS82" s="791"/>
      <c r="WVT82" s="791"/>
      <c r="WVU82" s="791"/>
      <c r="WVV82" s="791"/>
      <c r="WVW82" s="791"/>
      <c r="WVX82" s="740"/>
      <c r="WVY82" s="790"/>
      <c r="WVZ82" s="791"/>
      <c r="WWA82" s="791"/>
      <c r="WWB82" s="791"/>
      <c r="WWC82" s="791"/>
      <c r="WWD82" s="791"/>
      <c r="WWE82" s="740"/>
      <c r="WWF82" s="790"/>
      <c r="WWG82" s="791"/>
      <c r="WWH82" s="791"/>
      <c r="WWI82" s="791"/>
      <c r="WWJ82" s="791"/>
      <c r="WWK82" s="791"/>
      <c r="WWL82" s="740"/>
      <c r="WWM82" s="790"/>
      <c r="WWN82" s="791"/>
      <c r="WWO82" s="791"/>
      <c r="WWP82" s="791"/>
      <c r="WWQ82" s="791"/>
      <c r="WWR82" s="791"/>
      <c r="WWS82" s="740"/>
      <c r="WWT82" s="790"/>
      <c r="WWU82" s="791"/>
      <c r="WWV82" s="791"/>
      <c r="WWW82" s="791"/>
      <c r="WWX82" s="791"/>
      <c r="WWY82" s="791"/>
      <c r="WWZ82" s="740"/>
      <c r="WXA82" s="790"/>
      <c r="WXB82" s="791"/>
      <c r="WXC82" s="791"/>
      <c r="WXD82" s="791"/>
      <c r="WXE82" s="791"/>
      <c r="WXF82" s="791"/>
      <c r="WXG82" s="740"/>
      <c r="WXH82" s="790"/>
      <c r="WXI82" s="791"/>
      <c r="WXJ82" s="791"/>
      <c r="WXK82" s="791"/>
      <c r="WXL82" s="791"/>
      <c r="WXM82" s="791"/>
      <c r="WXN82" s="740"/>
      <c r="WXO82" s="790"/>
      <c r="WXP82" s="791"/>
      <c r="WXQ82" s="791"/>
      <c r="WXR82" s="791"/>
      <c r="WXS82" s="791"/>
      <c r="WXT82" s="791"/>
      <c r="WXU82" s="740"/>
      <c r="WXV82" s="790"/>
      <c r="WXW82" s="791"/>
      <c r="WXX82" s="791"/>
      <c r="WXY82" s="791"/>
      <c r="WXZ82" s="791"/>
      <c r="WYA82" s="791"/>
      <c r="WYB82" s="740"/>
      <c r="WYC82" s="790"/>
      <c r="WYD82" s="791"/>
      <c r="WYE82" s="791"/>
      <c r="WYF82" s="791"/>
      <c r="WYG82" s="791"/>
      <c r="WYH82" s="791"/>
      <c r="WYI82" s="740"/>
      <c r="WYJ82" s="790"/>
      <c r="WYK82" s="791"/>
      <c r="WYL82" s="791"/>
      <c r="WYM82" s="791"/>
      <c r="WYN82" s="791"/>
      <c r="WYO82" s="791"/>
      <c r="WYP82" s="740"/>
      <c r="WYQ82" s="790"/>
      <c r="WYR82" s="791"/>
      <c r="WYS82" s="791"/>
      <c r="WYT82" s="791"/>
      <c r="WYU82" s="791"/>
      <c r="WYV82" s="791"/>
      <c r="WYW82" s="740"/>
      <c r="WYX82" s="790"/>
      <c r="WYY82" s="791"/>
      <c r="WYZ82" s="791"/>
      <c r="WZA82" s="791"/>
      <c r="WZB82" s="791"/>
      <c r="WZC82" s="791"/>
      <c r="WZD82" s="740"/>
      <c r="WZE82" s="790"/>
      <c r="WZF82" s="791"/>
      <c r="WZG82" s="791"/>
      <c r="WZH82" s="791"/>
      <c r="WZI82" s="791"/>
      <c r="WZJ82" s="791"/>
      <c r="WZK82" s="740"/>
      <c r="WZL82" s="790"/>
      <c r="WZM82" s="791"/>
      <c r="WZN82" s="791"/>
      <c r="WZO82" s="791"/>
      <c r="WZP82" s="791"/>
      <c r="WZQ82" s="791"/>
      <c r="WZR82" s="740"/>
      <c r="WZS82" s="790"/>
      <c r="WZT82" s="791"/>
      <c r="WZU82" s="791"/>
      <c r="WZV82" s="791"/>
      <c r="WZW82" s="791"/>
      <c r="WZX82" s="791"/>
      <c r="WZY82" s="740"/>
      <c r="WZZ82" s="790"/>
      <c r="XAA82" s="791"/>
      <c r="XAB82" s="791"/>
      <c r="XAC82" s="791"/>
      <c r="XAD82" s="791"/>
      <c r="XAE82" s="791"/>
      <c r="XAF82" s="740"/>
      <c r="XAG82" s="790"/>
      <c r="XAH82" s="791"/>
      <c r="XAI82" s="791"/>
      <c r="XAJ82" s="791"/>
      <c r="XAK82" s="791"/>
      <c r="XAL82" s="791"/>
      <c r="XAM82" s="740"/>
      <c r="XAN82" s="790"/>
      <c r="XAO82" s="791"/>
      <c r="XAP82" s="791"/>
      <c r="XAQ82" s="791"/>
      <c r="XAR82" s="791"/>
      <c r="XAS82" s="791"/>
      <c r="XAT82" s="740"/>
      <c r="XAU82" s="790"/>
      <c r="XAV82" s="791"/>
      <c r="XAW82" s="791"/>
      <c r="XAX82" s="791"/>
      <c r="XAY82" s="791"/>
      <c r="XAZ82" s="791"/>
      <c r="XBA82" s="740"/>
      <c r="XBB82" s="790"/>
      <c r="XBC82" s="791"/>
      <c r="XBD82" s="791"/>
      <c r="XBE82" s="791"/>
      <c r="XBF82" s="791"/>
      <c r="XBG82" s="791"/>
      <c r="XBH82" s="740"/>
      <c r="XBI82" s="790"/>
      <c r="XBJ82" s="791"/>
      <c r="XBK82" s="791"/>
      <c r="XBL82" s="791"/>
      <c r="XBM82" s="791"/>
      <c r="XBN82" s="791"/>
      <c r="XBO82" s="740"/>
      <c r="XBP82" s="790"/>
      <c r="XBQ82" s="791"/>
      <c r="XBR82" s="791"/>
      <c r="XBS82" s="791"/>
      <c r="XBT82" s="791"/>
      <c r="XBU82" s="791"/>
      <c r="XBV82" s="740"/>
      <c r="XBW82" s="790"/>
      <c r="XBX82" s="791"/>
      <c r="XBY82" s="791"/>
      <c r="XBZ82" s="791"/>
      <c r="XCA82" s="791"/>
      <c r="XCB82" s="791"/>
      <c r="XCC82" s="740"/>
      <c r="XCD82" s="790"/>
      <c r="XCE82" s="791"/>
      <c r="XCF82" s="791"/>
      <c r="XCG82" s="791"/>
      <c r="XCH82" s="791"/>
      <c r="XCI82" s="791"/>
      <c r="XCJ82" s="740"/>
      <c r="XCK82" s="790"/>
      <c r="XCL82" s="791"/>
      <c r="XCM82" s="791"/>
      <c r="XCN82" s="791"/>
      <c r="XCO82" s="791"/>
      <c r="XCP82" s="791"/>
      <c r="XCQ82" s="740"/>
      <c r="XCR82" s="790"/>
      <c r="XCS82" s="791"/>
      <c r="XCT82" s="791"/>
      <c r="XCU82" s="791"/>
      <c r="XCV82" s="791"/>
      <c r="XCW82" s="791"/>
      <c r="XCX82" s="740"/>
      <c r="XCY82" s="790"/>
      <c r="XCZ82" s="791"/>
      <c r="XDA82" s="791"/>
      <c r="XDB82" s="791"/>
      <c r="XDC82" s="791"/>
      <c r="XDD82" s="791"/>
      <c r="XDE82" s="740"/>
      <c r="XDF82" s="790"/>
      <c r="XDG82" s="791"/>
      <c r="XDH82" s="791"/>
      <c r="XDI82" s="791"/>
      <c r="XDJ82" s="791"/>
      <c r="XDK82" s="791"/>
      <c r="XDL82" s="740"/>
      <c r="XDM82" s="790"/>
      <c r="XDN82" s="791"/>
      <c r="XDO82" s="791"/>
      <c r="XDP82" s="791"/>
      <c r="XDQ82" s="791"/>
      <c r="XDR82" s="791"/>
      <c r="XDS82" s="740"/>
      <c r="XDT82" s="790"/>
      <c r="XDU82" s="791"/>
      <c r="XDV82" s="791"/>
      <c r="XDW82" s="791"/>
      <c r="XDX82" s="791"/>
      <c r="XDY82" s="791"/>
      <c r="XDZ82" s="740"/>
      <c r="XEA82" s="790"/>
      <c r="XEB82" s="791"/>
      <c r="XEC82" s="791"/>
      <c r="XED82" s="791"/>
      <c r="XEE82" s="791"/>
      <c r="XEF82" s="791"/>
      <c r="XEG82" s="740"/>
      <c r="XEH82" s="790"/>
      <c r="XEI82" s="791"/>
      <c r="XEJ82" s="791"/>
      <c r="XEK82" s="791"/>
      <c r="XEL82" s="791"/>
      <c r="XEM82" s="791"/>
      <c r="XEN82" s="740"/>
      <c r="XEO82" s="790"/>
      <c r="XEP82" s="791"/>
      <c r="XEQ82" s="791"/>
      <c r="XER82" s="791"/>
      <c r="XES82" s="791"/>
      <c r="XET82" s="791"/>
      <c r="XEU82" s="740"/>
      <c r="XEV82" s="790"/>
      <c r="XEW82" s="790"/>
      <c r="XEX82" s="790"/>
    </row>
    <row r="83" spans="1:16378" ht="99" customHeight="1">
      <c r="A83" s="734" t="str">
        <f>+'Categoria de Costos'!B784</f>
        <v>f. LEC Desarrollo Productivo (Reparación de maquinaria, implementos y equipos para la producción primaria)</v>
      </c>
      <c r="B83" s="786" t="s">
        <v>1936</v>
      </c>
      <c r="C83" s="787"/>
      <c r="D83" s="787"/>
      <c r="E83" s="787"/>
      <c r="F83" s="787"/>
      <c r="G83" s="787"/>
      <c r="I83" s="717"/>
      <c r="J83" s="788"/>
      <c r="K83" s="789"/>
      <c r="L83" s="789"/>
      <c r="M83" s="789"/>
      <c r="N83" s="789"/>
      <c r="O83" s="789"/>
      <c r="P83" s="717"/>
      <c r="Q83" s="788"/>
      <c r="R83" s="789"/>
      <c r="S83" s="789"/>
      <c r="T83" s="789"/>
      <c r="U83" s="789"/>
      <c r="V83" s="789"/>
      <c r="W83" s="717"/>
      <c r="X83" s="788"/>
      <c r="Y83" s="789"/>
      <c r="Z83" s="789"/>
      <c r="AA83" s="789"/>
      <c r="AB83" s="789"/>
      <c r="AC83" s="789"/>
      <c r="AD83" s="717"/>
      <c r="AE83" s="788"/>
      <c r="AF83" s="789"/>
      <c r="AG83" s="789"/>
      <c r="AH83" s="789"/>
      <c r="AI83" s="789"/>
      <c r="AJ83" s="789"/>
      <c r="AK83" s="717"/>
      <c r="AL83" s="788"/>
      <c r="AM83" s="789"/>
      <c r="AN83" s="789"/>
      <c r="AO83" s="789"/>
      <c r="AP83" s="789"/>
      <c r="AQ83" s="789"/>
      <c r="AR83" s="717"/>
      <c r="AS83" s="788"/>
      <c r="AT83" s="789"/>
      <c r="AU83" s="789"/>
      <c r="AV83" s="789"/>
      <c r="AW83" s="789"/>
      <c r="AX83" s="789"/>
      <c r="AY83" s="739"/>
      <c r="AZ83" s="790"/>
      <c r="BA83" s="791"/>
      <c r="BB83" s="791"/>
      <c r="BC83" s="791"/>
      <c r="BD83" s="791"/>
      <c r="BE83" s="791"/>
      <c r="BF83" s="740"/>
      <c r="BG83" s="790"/>
      <c r="BH83" s="791"/>
      <c r="BI83" s="791"/>
      <c r="BJ83" s="791"/>
      <c r="BK83" s="791"/>
      <c r="BL83" s="791"/>
      <c r="BM83" s="740"/>
      <c r="BN83" s="790"/>
      <c r="BO83" s="791"/>
      <c r="BP83" s="791"/>
      <c r="BQ83" s="791"/>
      <c r="BR83" s="791"/>
      <c r="BS83" s="791"/>
      <c r="BT83" s="740"/>
      <c r="BU83" s="790"/>
      <c r="BV83" s="791"/>
      <c r="BW83" s="791"/>
      <c r="BX83" s="791"/>
      <c r="BY83" s="791"/>
      <c r="BZ83" s="791"/>
      <c r="CA83" s="740"/>
      <c r="CB83" s="790"/>
      <c r="CC83" s="791"/>
      <c r="CD83" s="791"/>
      <c r="CE83" s="791"/>
      <c r="CF83" s="791"/>
      <c r="CG83" s="791"/>
      <c r="CH83" s="740"/>
      <c r="CI83" s="790"/>
      <c r="CJ83" s="791"/>
      <c r="CK83" s="791"/>
      <c r="CL83" s="791"/>
      <c r="CM83" s="791"/>
      <c r="CN83" s="791"/>
      <c r="CO83" s="740"/>
      <c r="CP83" s="790"/>
      <c r="CQ83" s="791"/>
      <c r="CR83" s="791"/>
      <c r="CS83" s="791"/>
      <c r="CT83" s="791"/>
      <c r="CU83" s="791"/>
      <c r="CV83" s="740"/>
      <c r="CW83" s="790"/>
      <c r="CX83" s="791"/>
      <c r="CY83" s="791"/>
      <c r="CZ83" s="791"/>
      <c r="DA83" s="791"/>
      <c r="DB83" s="791"/>
      <c r="DC83" s="740"/>
      <c r="DD83" s="790"/>
      <c r="DE83" s="791"/>
      <c r="DF83" s="791"/>
      <c r="DG83" s="791"/>
      <c r="DH83" s="791"/>
      <c r="DI83" s="791"/>
      <c r="DJ83" s="740"/>
      <c r="DK83" s="790"/>
      <c r="DL83" s="791"/>
      <c r="DM83" s="791"/>
      <c r="DN83" s="791"/>
      <c r="DO83" s="791"/>
      <c r="DP83" s="791"/>
      <c r="DQ83" s="740"/>
      <c r="DR83" s="790"/>
      <c r="DS83" s="791"/>
      <c r="DT83" s="791"/>
      <c r="DU83" s="791"/>
      <c r="DV83" s="791"/>
      <c r="DW83" s="791"/>
      <c r="DX83" s="740"/>
      <c r="DY83" s="790"/>
      <c r="DZ83" s="791"/>
      <c r="EA83" s="791"/>
      <c r="EB83" s="791"/>
      <c r="EC83" s="791"/>
      <c r="ED83" s="791"/>
      <c r="EE83" s="740"/>
      <c r="EF83" s="790"/>
      <c r="EG83" s="791"/>
      <c r="EH83" s="791"/>
      <c r="EI83" s="791"/>
      <c r="EJ83" s="791"/>
      <c r="EK83" s="791"/>
      <c r="EL83" s="740"/>
      <c r="EM83" s="790"/>
      <c r="EN83" s="791"/>
      <c r="EO83" s="791"/>
      <c r="EP83" s="791"/>
      <c r="EQ83" s="791"/>
      <c r="ER83" s="791"/>
      <c r="ES83" s="740"/>
      <c r="ET83" s="790"/>
      <c r="EU83" s="791"/>
      <c r="EV83" s="791"/>
      <c r="EW83" s="791"/>
      <c r="EX83" s="791"/>
      <c r="EY83" s="791"/>
      <c r="EZ83" s="740"/>
      <c r="FA83" s="790"/>
      <c r="FB83" s="791"/>
      <c r="FC83" s="791"/>
      <c r="FD83" s="791"/>
      <c r="FE83" s="791"/>
      <c r="FF83" s="791"/>
      <c r="FG83" s="740"/>
      <c r="FH83" s="790"/>
      <c r="FI83" s="791"/>
      <c r="FJ83" s="791"/>
      <c r="FK83" s="791"/>
      <c r="FL83" s="791"/>
      <c r="FM83" s="791"/>
      <c r="FN83" s="740"/>
      <c r="FO83" s="790"/>
      <c r="FP83" s="791"/>
      <c r="FQ83" s="791"/>
      <c r="FR83" s="791"/>
      <c r="FS83" s="791"/>
      <c r="FT83" s="791"/>
      <c r="FU83" s="740"/>
      <c r="FV83" s="790"/>
      <c r="FW83" s="791"/>
      <c r="FX83" s="791"/>
      <c r="FY83" s="791"/>
      <c r="FZ83" s="791"/>
      <c r="GA83" s="791"/>
      <c r="GB83" s="740"/>
      <c r="GC83" s="790"/>
      <c r="GD83" s="791"/>
      <c r="GE83" s="791"/>
      <c r="GF83" s="791"/>
      <c r="GG83" s="791"/>
      <c r="GH83" s="791"/>
      <c r="GI83" s="740"/>
      <c r="GJ83" s="790"/>
      <c r="GK83" s="791"/>
      <c r="GL83" s="791"/>
      <c r="GM83" s="791"/>
      <c r="GN83" s="791"/>
      <c r="GO83" s="791"/>
      <c r="GP83" s="740"/>
      <c r="GQ83" s="790"/>
      <c r="GR83" s="791"/>
      <c r="GS83" s="791"/>
      <c r="GT83" s="791"/>
      <c r="GU83" s="791"/>
      <c r="GV83" s="791"/>
      <c r="GW83" s="740"/>
      <c r="GX83" s="790"/>
      <c r="GY83" s="791"/>
      <c r="GZ83" s="791"/>
      <c r="HA83" s="791"/>
      <c r="HB83" s="791"/>
      <c r="HC83" s="791"/>
      <c r="HD83" s="740"/>
      <c r="HE83" s="790"/>
      <c r="HF83" s="791"/>
      <c r="HG83" s="791"/>
      <c r="HH83" s="791"/>
      <c r="HI83" s="791"/>
      <c r="HJ83" s="791"/>
      <c r="HK83" s="740"/>
      <c r="HL83" s="790"/>
      <c r="HM83" s="791"/>
      <c r="HN83" s="791"/>
      <c r="HO83" s="791"/>
      <c r="HP83" s="791"/>
      <c r="HQ83" s="791"/>
      <c r="HR83" s="740"/>
      <c r="HS83" s="790"/>
      <c r="HT83" s="791"/>
      <c r="HU83" s="791"/>
      <c r="HV83" s="791"/>
      <c r="HW83" s="791"/>
      <c r="HX83" s="791"/>
      <c r="HY83" s="740"/>
      <c r="HZ83" s="790"/>
      <c r="IA83" s="791"/>
      <c r="IB83" s="791"/>
      <c r="IC83" s="791"/>
      <c r="ID83" s="791"/>
      <c r="IE83" s="791"/>
      <c r="IF83" s="740"/>
      <c r="IG83" s="790"/>
      <c r="IH83" s="791"/>
      <c r="II83" s="791"/>
      <c r="IJ83" s="791"/>
      <c r="IK83" s="791"/>
      <c r="IL83" s="791"/>
      <c r="IM83" s="740"/>
      <c r="IN83" s="790"/>
      <c r="IO83" s="791"/>
      <c r="IP83" s="791"/>
      <c r="IQ83" s="791"/>
      <c r="IR83" s="791"/>
      <c r="IS83" s="791"/>
      <c r="IT83" s="740"/>
      <c r="IU83" s="790"/>
      <c r="IV83" s="791"/>
      <c r="IW83" s="791"/>
      <c r="IX83" s="791"/>
      <c r="IY83" s="791"/>
      <c r="IZ83" s="791"/>
      <c r="JA83" s="740"/>
      <c r="JB83" s="790"/>
      <c r="JC83" s="791"/>
      <c r="JD83" s="791"/>
      <c r="JE83" s="791"/>
      <c r="JF83" s="791"/>
      <c r="JG83" s="791"/>
      <c r="JH83" s="740"/>
      <c r="JI83" s="790"/>
      <c r="JJ83" s="791"/>
      <c r="JK83" s="791"/>
      <c r="JL83" s="791"/>
      <c r="JM83" s="791"/>
      <c r="JN83" s="791"/>
      <c r="JO83" s="740"/>
      <c r="JP83" s="790"/>
      <c r="JQ83" s="791"/>
      <c r="JR83" s="791"/>
      <c r="JS83" s="791"/>
      <c r="JT83" s="791"/>
      <c r="JU83" s="791"/>
      <c r="JV83" s="740"/>
      <c r="JW83" s="790"/>
      <c r="JX83" s="791"/>
      <c r="JY83" s="791"/>
      <c r="JZ83" s="791"/>
      <c r="KA83" s="791"/>
      <c r="KB83" s="791"/>
      <c r="KC83" s="740"/>
      <c r="KD83" s="790"/>
      <c r="KE83" s="791"/>
      <c r="KF83" s="791"/>
      <c r="KG83" s="791"/>
      <c r="KH83" s="791"/>
      <c r="KI83" s="791"/>
      <c r="KJ83" s="740"/>
      <c r="KK83" s="790"/>
      <c r="KL83" s="791"/>
      <c r="KM83" s="791"/>
      <c r="KN83" s="791"/>
      <c r="KO83" s="791"/>
      <c r="KP83" s="791"/>
      <c r="KQ83" s="740"/>
      <c r="KR83" s="790"/>
      <c r="KS83" s="791"/>
      <c r="KT83" s="791"/>
      <c r="KU83" s="791"/>
      <c r="KV83" s="791"/>
      <c r="KW83" s="791"/>
      <c r="KX83" s="740"/>
      <c r="KY83" s="790"/>
      <c r="KZ83" s="791"/>
      <c r="LA83" s="791"/>
      <c r="LB83" s="791"/>
      <c r="LC83" s="791"/>
      <c r="LD83" s="791"/>
      <c r="LE83" s="740"/>
      <c r="LF83" s="790"/>
      <c r="LG83" s="791"/>
      <c r="LH83" s="791"/>
      <c r="LI83" s="791"/>
      <c r="LJ83" s="791"/>
      <c r="LK83" s="791"/>
      <c r="LL83" s="740"/>
      <c r="LM83" s="790"/>
      <c r="LN83" s="791"/>
      <c r="LO83" s="791"/>
      <c r="LP83" s="791"/>
      <c r="LQ83" s="791"/>
      <c r="LR83" s="791"/>
      <c r="LS83" s="740"/>
      <c r="LT83" s="790"/>
      <c r="LU83" s="791"/>
      <c r="LV83" s="791"/>
      <c r="LW83" s="791"/>
      <c r="LX83" s="791"/>
      <c r="LY83" s="791"/>
      <c r="LZ83" s="740"/>
      <c r="MA83" s="790"/>
      <c r="MB83" s="791"/>
      <c r="MC83" s="791"/>
      <c r="MD83" s="791"/>
      <c r="ME83" s="791"/>
      <c r="MF83" s="791"/>
      <c r="MG83" s="740"/>
      <c r="MH83" s="790"/>
      <c r="MI83" s="791"/>
      <c r="MJ83" s="791"/>
      <c r="MK83" s="791"/>
      <c r="ML83" s="791"/>
      <c r="MM83" s="791"/>
      <c r="MN83" s="740"/>
      <c r="MO83" s="790"/>
      <c r="MP83" s="791"/>
      <c r="MQ83" s="791"/>
      <c r="MR83" s="791"/>
      <c r="MS83" s="791"/>
      <c r="MT83" s="791"/>
      <c r="MU83" s="740"/>
      <c r="MV83" s="790"/>
      <c r="MW83" s="791"/>
      <c r="MX83" s="791"/>
      <c r="MY83" s="791"/>
      <c r="MZ83" s="791"/>
      <c r="NA83" s="791"/>
      <c r="NB83" s="740"/>
      <c r="NC83" s="790"/>
      <c r="ND83" s="791"/>
      <c r="NE83" s="791"/>
      <c r="NF83" s="791"/>
      <c r="NG83" s="791"/>
      <c r="NH83" s="791"/>
      <c r="NI83" s="740"/>
      <c r="NJ83" s="790"/>
      <c r="NK83" s="791"/>
      <c r="NL83" s="791"/>
      <c r="NM83" s="791"/>
      <c r="NN83" s="791"/>
      <c r="NO83" s="791"/>
      <c r="NP83" s="740"/>
      <c r="NQ83" s="790"/>
      <c r="NR83" s="791"/>
      <c r="NS83" s="791"/>
      <c r="NT83" s="791"/>
      <c r="NU83" s="791"/>
      <c r="NV83" s="791"/>
      <c r="NW83" s="740"/>
      <c r="NX83" s="790"/>
      <c r="NY83" s="791"/>
      <c r="NZ83" s="791"/>
      <c r="OA83" s="791"/>
      <c r="OB83" s="791"/>
      <c r="OC83" s="791"/>
      <c r="OD83" s="740"/>
      <c r="OE83" s="790"/>
      <c r="OF83" s="791"/>
      <c r="OG83" s="791"/>
      <c r="OH83" s="791"/>
      <c r="OI83" s="791"/>
      <c r="OJ83" s="791"/>
      <c r="OK83" s="740"/>
      <c r="OL83" s="790"/>
      <c r="OM83" s="791"/>
      <c r="ON83" s="791"/>
      <c r="OO83" s="791"/>
      <c r="OP83" s="791"/>
      <c r="OQ83" s="791"/>
      <c r="OR83" s="740"/>
      <c r="OS83" s="790"/>
      <c r="OT83" s="791"/>
      <c r="OU83" s="791"/>
      <c r="OV83" s="791"/>
      <c r="OW83" s="791"/>
      <c r="OX83" s="791"/>
      <c r="OY83" s="740"/>
      <c r="OZ83" s="790"/>
      <c r="PA83" s="791"/>
      <c r="PB83" s="791"/>
      <c r="PC83" s="791"/>
      <c r="PD83" s="791"/>
      <c r="PE83" s="791"/>
      <c r="PF83" s="740"/>
      <c r="PG83" s="790"/>
      <c r="PH83" s="791"/>
      <c r="PI83" s="791"/>
      <c r="PJ83" s="791"/>
      <c r="PK83" s="791"/>
      <c r="PL83" s="791"/>
      <c r="PM83" s="740"/>
      <c r="PN83" s="790"/>
      <c r="PO83" s="791"/>
      <c r="PP83" s="791"/>
      <c r="PQ83" s="791"/>
      <c r="PR83" s="791"/>
      <c r="PS83" s="791"/>
      <c r="PT83" s="740"/>
      <c r="PU83" s="790"/>
      <c r="PV83" s="791"/>
      <c r="PW83" s="791"/>
      <c r="PX83" s="791"/>
      <c r="PY83" s="791"/>
      <c r="PZ83" s="791"/>
      <c r="QA83" s="740"/>
      <c r="QB83" s="790"/>
      <c r="QC83" s="791"/>
      <c r="QD83" s="791"/>
      <c r="QE83" s="791"/>
      <c r="QF83" s="791"/>
      <c r="QG83" s="791"/>
      <c r="QH83" s="740"/>
      <c r="QI83" s="790"/>
      <c r="QJ83" s="791"/>
      <c r="QK83" s="791"/>
      <c r="QL83" s="791"/>
      <c r="QM83" s="791"/>
      <c r="QN83" s="791"/>
      <c r="QO83" s="740"/>
      <c r="QP83" s="790"/>
      <c r="QQ83" s="791"/>
      <c r="QR83" s="791"/>
      <c r="QS83" s="791"/>
      <c r="QT83" s="791"/>
      <c r="QU83" s="791"/>
      <c r="QV83" s="740"/>
      <c r="QW83" s="790"/>
      <c r="QX83" s="791"/>
      <c r="QY83" s="791"/>
      <c r="QZ83" s="791"/>
      <c r="RA83" s="791"/>
      <c r="RB83" s="791"/>
      <c r="RC83" s="740"/>
      <c r="RD83" s="790"/>
      <c r="RE83" s="791"/>
      <c r="RF83" s="791"/>
      <c r="RG83" s="791"/>
      <c r="RH83" s="791"/>
      <c r="RI83" s="791"/>
      <c r="RJ83" s="740"/>
      <c r="RK83" s="790"/>
      <c r="RL83" s="791"/>
      <c r="RM83" s="791"/>
      <c r="RN83" s="791"/>
      <c r="RO83" s="791"/>
      <c r="RP83" s="791"/>
      <c r="RQ83" s="740"/>
      <c r="RR83" s="790"/>
      <c r="RS83" s="791"/>
      <c r="RT83" s="791"/>
      <c r="RU83" s="791"/>
      <c r="RV83" s="791"/>
      <c r="RW83" s="791"/>
      <c r="RX83" s="740"/>
      <c r="RY83" s="790"/>
      <c r="RZ83" s="791"/>
      <c r="SA83" s="791"/>
      <c r="SB83" s="791"/>
      <c r="SC83" s="791"/>
      <c r="SD83" s="791"/>
      <c r="SE83" s="740"/>
      <c r="SF83" s="790"/>
      <c r="SG83" s="791"/>
      <c r="SH83" s="791"/>
      <c r="SI83" s="791"/>
      <c r="SJ83" s="791"/>
      <c r="SK83" s="791"/>
      <c r="SL83" s="740"/>
      <c r="SM83" s="790"/>
      <c r="SN83" s="791"/>
      <c r="SO83" s="791"/>
      <c r="SP83" s="791"/>
      <c r="SQ83" s="791"/>
      <c r="SR83" s="791"/>
      <c r="SS83" s="740"/>
      <c r="ST83" s="790"/>
      <c r="SU83" s="791"/>
      <c r="SV83" s="791"/>
      <c r="SW83" s="791"/>
      <c r="SX83" s="791"/>
      <c r="SY83" s="791"/>
      <c r="SZ83" s="740"/>
      <c r="TA83" s="790"/>
      <c r="TB83" s="791"/>
      <c r="TC83" s="791"/>
      <c r="TD83" s="791"/>
      <c r="TE83" s="791"/>
      <c r="TF83" s="791"/>
      <c r="TG83" s="740"/>
      <c r="TH83" s="790"/>
      <c r="TI83" s="791"/>
      <c r="TJ83" s="791"/>
      <c r="TK83" s="791"/>
      <c r="TL83" s="791"/>
      <c r="TM83" s="791"/>
      <c r="TN83" s="740"/>
      <c r="TO83" s="790"/>
      <c r="TP83" s="791"/>
      <c r="TQ83" s="791"/>
      <c r="TR83" s="791"/>
      <c r="TS83" s="791"/>
      <c r="TT83" s="791"/>
      <c r="TU83" s="740"/>
      <c r="TV83" s="790"/>
      <c r="TW83" s="791"/>
      <c r="TX83" s="791"/>
      <c r="TY83" s="791"/>
      <c r="TZ83" s="791"/>
      <c r="UA83" s="791"/>
      <c r="UB83" s="740"/>
      <c r="UC83" s="790"/>
      <c r="UD83" s="791"/>
      <c r="UE83" s="791"/>
      <c r="UF83" s="791"/>
      <c r="UG83" s="791"/>
      <c r="UH83" s="791"/>
      <c r="UI83" s="740"/>
      <c r="UJ83" s="790"/>
      <c r="UK83" s="791"/>
      <c r="UL83" s="791"/>
      <c r="UM83" s="791"/>
      <c r="UN83" s="791"/>
      <c r="UO83" s="791"/>
      <c r="UP83" s="740"/>
      <c r="UQ83" s="790"/>
      <c r="UR83" s="791"/>
      <c r="US83" s="791"/>
      <c r="UT83" s="791"/>
      <c r="UU83" s="791"/>
      <c r="UV83" s="791"/>
      <c r="UW83" s="740"/>
      <c r="UX83" s="790"/>
      <c r="UY83" s="791"/>
      <c r="UZ83" s="791"/>
      <c r="VA83" s="791"/>
      <c r="VB83" s="791"/>
      <c r="VC83" s="791"/>
      <c r="VD83" s="740"/>
      <c r="VE83" s="790"/>
      <c r="VF83" s="791"/>
      <c r="VG83" s="791"/>
      <c r="VH83" s="791"/>
      <c r="VI83" s="791"/>
      <c r="VJ83" s="791"/>
      <c r="VK83" s="740"/>
      <c r="VL83" s="790"/>
      <c r="VM83" s="791"/>
      <c r="VN83" s="791"/>
      <c r="VO83" s="791"/>
      <c r="VP83" s="791"/>
      <c r="VQ83" s="791"/>
      <c r="VR83" s="740"/>
      <c r="VS83" s="790"/>
      <c r="VT83" s="791"/>
      <c r="VU83" s="791"/>
      <c r="VV83" s="791"/>
      <c r="VW83" s="791"/>
      <c r="VX83" s="791"/>
      <c r="VY83" s="740"/>
      <c r="VZ83" s="790"/>
      <c r="WA83" s="791"/>
      <c r="WB83" s="791"/>
      <c r="WC83" s="791"/>
      <c r="WD83" s="791"/>
      <c r="WE83" s="791"/>
      <c r="WF83" s="740"/>
      <c r="WG83" s="790"/>
      <c r="WH83" s="791"/>
      <c r="WI83" s="791"/>
      <c r="WJ83" s="791"/>
      <c r="WK83" s="791"/>
      <c r="WL83" s="791"/>
      <c r="WM83" s="740"/>
      <c r="WN83" s="790"/>
      <c r="WO83" s="791"/>
      <c r="WP83" s="791"/>
      <c r="WQ83" s="791"/>
      <c r="WR83" s="791"/>
      <c r="WS83" s="791"/>
      <c r="WT83" s="740"/>
      <c r="WU83" s="790"/>
      <c r="WV83" s="791"/>
      <c r="WW83" s="791"/>
      <c r="WX83" s="791"/>
      <c r="WY83" s="791"/>
      <c r="WZ83" s="791"/>
      <c r="XA83" s="740"/>
      <c r="XB83" s="790"/>
      <c r="XC83" s="791"/>
      <c r="XD83" s="791"/>
      <c r="XE83" s="791"/>
      <c r="XF83" s="791"/>
      <c r="XG83" s="791"/>
      <c r="XH83" s="740"/>
      <c r="XI83" s="790"/>
      <c r="XJ83" s="791"/>
      <c r="XK83" s="791"/>
      <c r="XL83" s="791"/>
      <c r="XM83" s="791"/>
      <c r="XN83" s="791"/>
      <c r="XO83" s="740"/>
      <c r="XP83" s="790"/>
      <c r="XQ83" s="791"/>
      <c r="XR83" s="791"/>
      <c r="XS83" s="791"/>
      <c r="XT83" s="791"/>
      <c r="XU83" s="791"/>
      <c r="XV83" s="740"/>
      <c r="XW83" s="790"/>
      <c r="XX83" s="791"/>
      <c r="XY83" s="791"/>
      <c r="XZ83" s="791"/>
      <c r="YA83" s="791"/>
      <c r="YB83" s="791"/>
      <c r="YC83" s="740"/>
      <c r="YD83" s="790"/>
      <c r="YE83" s="791"/>
      <c r="YF83" s="791"/>
      <c r="YG83" s="791"/>
      <c r="YH83" s="791"/>
      <c r="YI83" s="791"/>
      <c r="YJ83" s="740"/>
      <c r="YK83" s="790"/>
      <c r="YL83" s="791"/>
      <c r="YM83" s="791"/>
      <c r="YN83" s="791"/>
      <c r="YO83" s="791"/>
      <c r="YP83" s="791"/>
      <c r="YQ83" s="740"/>
      <c r="YR83" s="790"/>
      <c r="YS83" s="791"/>
      <c r="YT83" s="791"/>
      <c r="YU83" s="791"/>
      <c r="YV83" s="791"/>
      <c r="YW83" s="791"/>
      <c r="YX83" s="740"/>
      <c r="YY83" s="790"/>
      <c r="YZ83" s="791"/>
      <c r="ZA83" s="791"/>
      <c r="ZB83" s="791"/>
      <c r="ZC83" s="791"/>
      <c r="ZD83" s="791"/>
      <c r="ZE83" s="740"/>
      <c r="ZF83" s="790"/>
      <c r="ZG83" s="791"/>
      <c r="ZH83" s="791"/>
      <c r="ZI83" s="791"/>
      <c r="ZJ83" s="791"/>
      <c r="ZK83" s="791"/>
      <c r="ZL83" s="740"/>
      <c r="ZM83" s="790"/>
      <c r="ZN83" s="791"/>
      <c r="ZO83" s="791"/>
      <c r="ZP83" s="791"/>
      <c r="ZQ83" s="791"/>
      <c r="ZR83" s="791"/>
      <c r="ZS83" s="740"/>
      <c r="ZT83" s="790"/>
      <c r="ZU83" s="791"/>
      <c r="ZV83" s="791"/>
      <c r="ZW83" s="791"/>
      <c r="ZX83" s="791"/>
      <c r="ZY83" s="791"/>
      <c r="ZZ83" s="740"/>
      <c r="AAA83" s="790"/>
      <c r="AAB83" s="791"/>
      <c r="AAC83" s="791"/>
      <c r="AAD83" s="791"/>
      <c r="AAE83" s="791"/>
      <c r="AAF83" s="791"/>
      <c r="AAG83" s="740"/>
      <c r="AAH83" s="790"/>
      <c r="AAI83" s="791"/>
      <c r="AAJ83" s="791"/>
      <c r="AAK83" s="791"/>
      <c r="AAL83" s="791"/>
      <c r="AAM83" s="791"/>
      <c r="AAN83" s="740"/>
      <c r="AAO83" s="790"/>
      <c r="AAP83" s="791"/>
      <c r="AAQ83" s="791"/>
      <c r="AAR83" s="791"/>
      <c r="AAS83" s="791"/>
      <c r="AAT83" s="791"/>
      <c r="AAU83" s="740"/>
      <c r="AAV83" s="790"/>
      <c r="AAW83" s="791"/>
      <c r="AAX83" s="791"/>
      <c r="AAY83" s="791"/>
      <c r="AAZ83" s="791"/>
      <c r="ABA83" s="791"/>
      <c r="ABB83" s="740"/>
      <c r="ABC83" s="790"/>
      <c r="ABD83" s="791"/>
      <c r="ABE83" s="791"/>
      <c r="ABF83" s="791"/>
      <c r="ABG83" s="791"/>
      <c r="ABH83" s="791"/>
      <c r="ABI83" s="740"/>
      <c r="ABJ83" s="790"/>
      <c r="ABK83" s="791"/>
      <c r="ABL83" s="791"/>
      <c r="ABM83" s="791"/>
      <c r="ABN83" s="791"/>
      <c r="ABO83" s="791"/>
      <c r="ABP83" s="740"/>
      <c r="ABQ83" s="790"/>
      <c r="ABR83" s="791"/>
      <c r="ABS83" s="791"/>
      <c r="ABT83" s="791"/>
      <c r="ABU83" s="791"/>
      <c r="ABV83" s="791"/>
      <c r="ABW83" s="740"/>
      <c r="ABX83" s="790"/>
      <c r="ABY83" s="791"/>
      <c r="ABZ83" s="791"/>
      <c r="ACA83" s="791"/>
      <c r="ACB83" s="791"/>
      <c r="ACC83" s="791"/>
      <c r="ACD83" s="740"/>
      <c r="ACE83" s="790"/>
      <c r="ACF83" s="791"/>
      <c r="ACG83" s="791"/>
      <c r="ACH83" s="791"/>
      <c r="ACI83" s="791"/>
      <c r="ACJ83" s="791"/>
      <c r="ACK83" s="740"/>
      <c r="ACL83" s="790"/>
      <c r="ACM83" s="791"/>
      <c r="ACN83" s="791"/>
      <c r="ACO83" s="791"/>
      <c r="ACP83" s="791"/>
      <c r="ACQ83" s="791"/>
      <c r="ACR83" s="740"/>
      <c r="ACS83" s="790"/>
      <c r="ACT83" s="791"/>
      <c r="ACU83" s="791"/>
      <c r="ACV83" s="791"/>
      <c r="ACW83" s="791"/>
      <c r="ACX83" s="791"/>
      <c r="ACY83" s="740"/>
      <c r="ACZ83" s="790"/>
      <c r="ADA83" s="791"/>
      <c r="ADB83" s="791"/>
      <c r="ADC83" s="791"/>
      <c r="ADD83" s="791"/>
      <c r="ADE83" s="791"/>
      <c r="ADF83" s="740"/>
      <c r="ADG83" s="790"/>
      <c r="ADH83" s="791"/>
      <c r="ADI83" s="791"/>
      <c r="ADJ83" s="791"/>
      <c r="ADK83" s="791"/>
      <c r="ADL83" s="791"/>
      <c r="ADM83" s="740"/>
      <c r="ADN83" s="790"/>
      <c r="ADO83" s="791"/>
      <c r="ADP83" s="791"/>
      <c r="ADQ83" s="791"/>
      <c r="ADR83" s="791"/>
      <c r="ADS83" s="791"/>
      <c r="ADT83" s="740"/>
      <c r="ADU83" s="790"/>
      <c r="ADV83" s="791"/>
      <c r="ADW83" s="791"/>
      <c r="ADX83" s="791"/>
      <c r="ADY83" s="791"/>
      <c r="ADZ83" s="791"/>
      <c r="AEA83" s="740"/>
      <c r="AEB83" s="790"/>
      <c r="AEC83" s="791"/>
      <c r="AED83" s="791"/>
      <c r="AEE83" s="791"/>
      <c r="AEF83" s="791"/>
      <c r="AEG83" s="791"/>
      <c r="AEH83" s="740"/>
      <c r="AEI83" s="790"/>
      <c r="AEJ83" s="791"/>
      <c r="AEK83" s="791"/>
      <c r="AEL83" s="791"/>
      <c r="AEM83" s="791"/>
      <c r="AEN83" s="791"/>
      <c r="AEO83" s="740"/>
      <c r="AEP83" s="790"/>
      <c r="AEQ83" s="791"/>
      <c r="AER83" s="791"/>
      <c r="AES83" s="791"/>
      <c r="AET83" s="791"/>
      <c r="AEU83" s="791"/>
      <c r="AEV83" s="740"/>
      <c r="AEW83" s="790"/>
      <c r="AEX83" s="791"/>
      <c r="AEY83" s="791"/>
      <c r="AEZ83" s="791"/>
      <c r="AFA83" s="791"/>
      <c r="AFB83" s="791"/>
      <c r="AFC83" s="740"/>
      <c r="AFD83" s="790"/>
      <c r="AFE83" s="791"/>
      <c r="AFF83" s="791"/>
      <c r="AFG83" s="791"/>
      <c r="AFH83" s="791"/>
      <c r="AFI83" s="791"/>
      <c r="AFJ83" s="740"/>
      <c r="AFK83" s="790"/>
      <c r="AFL83" s="791"/>
      <c r="AFM83" s="791"/>
      <c r="AFN83" s="791"/>
      <c r="AFO83" s="791"/>
      <c r="AFP83" s="791"/>
      <c r="AFQ83" s="740"/>
      <c r="AFR83" s="790"/>
      <c r="AFS83" s="791"/>
      <c r="AFT83" s="791"/>
      <c r="AFU83" s="791"/>
      <c r="AFV83" s="791"/>
      <c r="AFW83" s="791"/>
      <c r="AFX83" s="740"/>
      <c r="AFY83" s="790"/>
      <c r="AFZ83" s="791"/>
      <c r="AGA83" s="791"/>
      <c r="AGB83" s="791"/>
      <c r="AGC83" s="791"/>
      <c r="AGD83" s="791"/>
      <c r="AGE83" s="740"/>
      <c r="AGF83" s="790"/>
      <c r="AGG83" s="791"/>
      <c r="AGH83" s="791"/>
      <c r="AGI83" s="791"/>
      <c r="AGJ83" s="791"/>
      <c r="AGK83" s="791"/>
      <c r="AGL83" s="740"/>
      <c r="AGM83" s="790"/>
      <c r="AGN83" s="791"/>
      <c r="AGO83" s="791"/>
      <c r="AGP83" s="791"/>
      <c r="AGQ83" s="791"/>
      <c r="AGR83" s="791"/>
      <c r="AGS83" s="740"/>
      <c r="AGT83" s="790"/>
      <c r="AGU83" s="791"/>
      <c r="AGV83" s="791"/>
      <c r="AGW83" s="791"/>
      <c r="AGX83" s="791"/>
      <c r="AGY83" s="791"/>
      <c r="AGZ83" s="740"/>
      <c r="AHA83" s="790"/>
      <c r="AHB83" s="791"/>
      <c r="AHC83" s="791"/>
      <c r="AHD83" s="791"/>
      <c r="AHE83" s="791"/>
      <c r="AHF83" s="791"/>
      <c r="AHG83" s="740"/>
      <c r="AHH83" s="790"/>
      <c r="AHI83" s="791"/>
      <c r="AHJ83" s="791"/>
      <c r="AHK83" s="791"/>
      <c r="AHL83" s="791"/>
      <c r="AHM83" s="791"/>
      <c r="AHN83" s="740"/>
      <c r="AHO83" s="790"/>
      <c r="AHP83" s="791"/>
      <c r="AHQ83" s="791"/>
      <c r="AHR83" s="791"/>
      <c r="AHS83" s="791"/>
      <c r="AHT83" s="791"/>
      <c r="AHU83" s="740"/>
      <c r="AHV83" s="790"/>
      <c r="AHW83" s="791"/>
      <c r="AHX83" s="791"/>
      <c r="AHY83" s="791"/>
      <c r="AHZ83" s="791"/>
      <c r="AIA83" s="791"/>
      <c r="AIB83" s="740"/>
      <c r="AIC83" s="790"/>
      <c r="AID83" s="791"/>
      <c r="AIE83" s="791"/>
      <c r="AIF83" s="791"/>
      <c r="AIG83" s="791"/>
      <c r="AIH83" s="791"/>
      <c r="AII83" s="740"/>
      <c r="AIJ83" s="790"/>
      <c r="AIK83" s="791"/>
      <c r="AIL83" s="791"/>
      <c r="AIM83" s="791"/>
      <c r="AIN83" s="791"/>
      <c r="AIO83" s="791"/>
      <c r="AIP83" s="740"/>
      <c r="AIQ83" s="790"/>
      <c r="AIR83" s="791"/>
      <c r="AIS83" s="791"/>
      <c r="AIT83" s="791"/>
      <c r="AIU83" s="791"/>
      <c r="AIV83" s="791"/>
      <c r="AIW83" s="740"/>
      <c r="AIX83" s="790"/>
      <c r="AIY83" s="791"/>
      <c r="AIZ83" s="791"/>
      <c r="AJA83" s="791"/>
      <c r="AJB83" s="791"/>
      <c r="AJC83" s="791"/>
      <c r="AJD83" s="740"/>
      <c r="AJE83" s="790"/>
      <c r="AJF83" s="791"/>
      <c r="AJG83" s="791"/>
      <c r="AJH83" s="791"/>
      <c r="AJI83" s="791"/>
      <c r="AJJ83" s="791"/>
      <c r="AJK83" s="740"/>
      <c r="AJL83" s="790"/>
      <c r="AJM83" s="791"/>
      <c r="AJN83" s="791"/>
      <c r="AJO83" s="791"/>
      <c r="AJP83" s="791"/>
      <c r="AJQ83" s="791"/>
      <c r="AJR83" s="740"/>
      <c r="AJS83" s="790"/>
      <c r="AJT83" s="791"/>
      <c r="AJU83" s="791"/>
      <c r="AJV83" s="791"/>
      <c r="AJW83" s="791"/>
      <c r="AJX83" s="791"/>
      <c r="AJY83" s="740"/>
      <c r="AJZ83" s="790"/>
      <c r="AKA83" s="791"/>
      <c r="AKB83" s="791"/>
      <c r="AKC83" s="791"/>
      <c r="AKD83" s="791"/>
      <c r="AKE83" s="791"/>
      <c r="AKF83" s="740"/>
      <c r="AKG83" s="790"/>
      <c r="AKH83" s="791"/>
      <c r="AKI83" s="791"/>
      <c r="AKJ83" s="791"/>
      <c r="AKK83" s="791"/>
      <c r="AKL83" s="791"/>
      <c r="AKM83" s="740"/>
      <c r="AKN83" s="790"/>
      <c r="AKO83" s="791"/>
      <c r="AKP83" s="791"/>
      <c r="AKQ83" s="791"/>
      <c r="AKR83" s="791"/>
      <c r="AKS83" s="791"/>
      <c r="AKT83" s="740"/>
      <c r="AKU83" s="790"/>
      <c r="AKV83" s="791"/>
      <c r="AKW83" s="791"/>
      <c r="AKX83" s="791"/>
      <c r="AKY83" s="791"/>
      <c r="AKZ83" s="791"/>
      <c r="ALA83" s="740"/>
      <c r="ALB83" s="790"/>
      <c r="ALC83" s="791"/>
      <c r="ALD83" s="791"/>
      <c r="ALE83" s="791"/>
      <c r="ALF83" s="791"/>
      <c r="ALG83" s="791"/>
      <c r="ALH83" s="740"/>
      <c r="ALI83" s="790"/>
      <c r="ALJ83" s="791"/>
      <c r="ALK83" s="791"/>
      <c r="ALL83" s="791"/>
      <c r="ALM83" s="791"/>
      <c r="ALN83" s="791"/>
      <c r="ALO83" s="740"/>
      <c r="ALP83" s="790"/>
      <c r="ALQ83" s="791"/>
      <c r="ALR83" s="791"/>
      <c r="ALS83" s="791"/>
      <c r="ALT83" s="791"/>
      <c r="ALU83" s="791"/>
      <c r="ALV83" s="740"/>
      <c r="ALW83" s="790"/>
      <c r="ALX83" s="791"/>
      <c r="ALY83" s="791"/>
      <c r="ALZ83" s="791"/>
      <c r="AMA83" s="791"/>
      <c r="AMB83" s="791"/>
      <c r="AMC83" s="740"/>
      <c r="AMD83" s="790"/>
      <c r="AME83" s="791"/>
      <c r="AMF83" s="791"/>
      <c r="AMG83" s="791"/>
      <c r="AMH83" s="791"/>
      <c r="AMI83" s="791"/>
      <c r="AMJ83" s="740"/>
      <c r="AMK83" s="790"/>
      <c r="AML83" s="791"/>
      <c r="AMM83" s="791"/>
      <c r="AMN83" s="791"/>
      <c r="AMO83" s="791"/>
      <c r="AMP83" s="791"/>
      <c r="AMQ83" s="740"/>
      <c r="AMR83" s="790"/>
      <c r="AMS83" s="791"/>
      <c r="AMT83" s="791"/>
      <c r="AMU83" s="791"/>
      <c r="AMV83" s="791"/>
      <c r="AMW83" s="791"/>
      <c r="AMX83" s="740"/>
      <c r="AMY83" s="790"/>
      <c r="AMZ83" s="791"/>
      <c r="ANA83" s="791"/>
      <c r="ANB83" s="791"/>
      <c r="ANC83" s="791"/>
      <c r="AND83" s="791"/>
      <c r="ANE83" s="740"/>
      <c r="ANF83" s="790"/>
      <c r="ANG83" s="791"/>
      <c r="ANH83" s="791"/>
      <c r="ANI83" s="791"/>
      <c r="ANJ83" s="791"/>
      <c r="ANK83" s="791"/>
      <c r="ANL83" s="740"/>
      <c r="ANM83" s="790"/>
      <c r="ANN83" s="791"/>
      <c r="ANO83" s="791"/>
      <c r="ANP83" s="791"/>
      <c r="ANQ83" s="791"/>
      <c r="ANR83" s="791"/>
      <c r="ANS83" s="740"/>
      <c r="ANT83" s="790"/>
      <c r="ANU83" s="791"/>
      <c r="ANV83" s="791"/>
      <c r="ANW83" s="791"/>
      <c r="ANX83" s="791"/>
      <c r="ANY83" s="791"/>
      <c r="ANZ83" s="740"/>
      <c r="AOA83" s="790"/>
      <c r="AOB83" s="791"/>
      <c r="AOC83" s="791"/>
      <c r="AOD83" s="791"/>
      <c r="AOE83" s="791"/>
      <c r="AOF83" s="791"/>
      <c r="AOG83" s="740"/>
      <c r="AOH83" s="790"/>
      <c r="AOI83" s="791"/>
      <c r="AOJ83" s="791"/>
      <c r="AOK83" s="791"/>
      <c r="AOL83" s="791"/>
      <c r="AOM83" s="791"/>
      <c r="AON83" s="740"/>
      <c r="AOO83" s="790"/>
      <c r="AOP83" s="791"/>
      <c r="AOQ83" s="791"/>
      <c r="AOR83" s="791"/>
      <c r="AOS83" s="791"/>
      <c r="AOT83" s="791"/>
      <c r="AOU83" s="740"/>
      <c r="AOV83" s="790"/>
      <c r="AOW83" s="791"/>
      <c r="AOX83" s="791"/>
      <c r="AOY83" s="791"/>
      <c r="AOZ83" s="791"/>
      <c r="APA83" s="791"/>
      <c r="APB83" s="740"/>
      <c r="APC83" s="790"/>
      <c r="APD83" s="791"/>
      <c r="APE83" s="791"/>
      <c r="APF83" s="791"/>
      <c r="APG83" s="791"/>
      <c r="APH83" s="791"/>
      <c r="API83" s="740"/>
      <c r="APJ83" s="790"/>
      <c r="APK83" s="791"/>
      <c r="APL83" s="791"/>
      <c r="APM83" s="791"/>
      <c r="APN83" s="791"/>
      <c r="APO83" s="791"/>
      <c r="APP83" s="740"/>
      <c r="APQ83" s="790"/>
      <c r="APR83" s="791"/>
      <c r="APS83" s="791"/>
      <c r="APT83" s="791"/>
      <c r="APU83" s="791"/>
      <c r="APV83" s="791"/>
      <c r="APW83" s="740"/>
      <c r="APX83" s="790"/>
      <c r="APY83" s="791"/>
      <c r="APZ83" s="791"/>
      <c r="AQA83" s="791"/>
      <c r="AQB83" s="791"/>
      <c r="AQC83" s="791"/>
      <c r="AQD83" s="740"/>
      <c r="AQE83" s="790"/>
      <c r="AQF83" s="791"/>
      <c r="AQG83" s="791"/>
      <c r="AQH83" s="791"/>
      <c r="AQI83" s="791"/>
      <c r="AQJ83" s="791"/>
      <c r="AQK83" s="740"/>
      <c r="AQL83" s="790"/>
      <c r="AQM83" s="791"/>
      <c r="AQN83" s="791"/>
      <c r="AQO83" s="791"/>
      <c r="AQP83" s="791"/>
      <c r="AQQ83" s="791"/>
      <c r="AQR83" s="740"/>
      <c r="AQS83" s="790"/>
      <c r="AQT83" s="791"/>
      <c r="AQU83" s="791"/>
      <c r="AQV83" s="791"/>
      <c r="AQW83" s="791"/>
      <c r="AQX83" s="791"/>
      <c r="AQY83" s="740"/>
      <c r="AQZ83" s="790"/>
      <c r="ARA83" s="791"/>
      <c r="ARB83" s="791"/>
      <c r="ARC83" s="791"/>
      <c r="ARD83" s="791"/>
      <c r="ARE83" s="791"/>
      <c r="ARF83" s="740"/>
      <c r="ARG83" s="790"/>
      <c r="ARH83" s="791"/>
      <c r="ARI83" s="791"/>
      <c r="ARJ83" s="791"/>
      <c r="ARK83" s="791"/>
      <c r="ARL83" s="791"/>
      <c r="ARM83" s="740"/>
      <c r="ARN83" s="790"/>
      <c r="ARO83" s="791"/>
      <c r="ARP83" s="791"/>
      <c r="ARQ83" s="791"/>
      <c r="ARR83" s="791"/>
      <c r="ARS83" s="791"/>
      <c r="ART83" s="740"/>
      <c r="ARU83" s="790"/>
      <c r="ARV83" s="791"/>
      <c r="ARW83" s="791"/>
      <c r="ARX83" s="791"/>
      <c r="ARY83" s="791"/>
      <c r="ARZ83" s="791"/>
      <c r="ASA83" s="740"/>
      <c r="ASB83" s="790"/>
      <c r="ASC83" s="791"/>
      <c r="ASD83" s="791"/>
      <c r="ASE83" s="791"/>
      <c r="ASF83" s="791"/>
      <c r="ASG83" s="791"/>
      <c r="ASH83" s="740"/>
      <c r="ASI83" s="790"/>
      <c r="ASJ83" s="791"/>
      <c r="ASK83" s="791"/>
      <c r="ASL83" s="791"/>
      <c r="ASM83" s="791"/>
      <c r="ASN83" s="791"/>
      <c r="ASO83" s="740"/>
      <c r="ASP83" s="790"/>
      <c r="ASQ83" s="791"/>
      <c r="ASR83" s="791"/>
      <c r="ASS83" s="791"/>
      <c r="AST83" s="791"/>
      <c r="ASU83" s="791"/>
      <c r="ASV83" s="740"/>
      <c r="ASW83" s="790"/>
      <c r="ASX83" s="791"/>
      <c r="ASY83" s="791"/>
      <c r="ASZ83" s="791"/>
      <c r="ATA83" s="791"/>
      <c r="ATB83" s="791"/>
      <c r="ATC83" s="740"/>
      <c r="ATD83" s="790"/>
      <c r="ATE83" s="791"/>
      <c r="ATF83" s="791"/>
      <c r="ATG83" s="791"/>
      <c r="ATH83" s="791"/>
      <c r="ATI83" s="791"/>
      <c r="ATJ83" s="740"/>
      <c r="ATK83" s="790"/>
      <c r="ATL83" s="791"/>
      <c r="ATM83" s="791"/>
      <c r="ATN83" s="791"/>
      <c r="ATO83" s="791"/>
      <c r="ATP83" s="791"/>
      <c r="ATQ83" s="740"/>
      <c r="ATR83" s="790"/>
      <c r="ATS83" s="791"/>
      <c r="ATT83" s="791"/>
      <c r="ATU83" s="791"/>
      <c r="ATV83" s="791"/>
      <c r="ATW83" s="791"/>
      <c r="ATX83" s="740"/>
      <c r="ATY83" s="790"/>
      <c r="ATZ83" s="791"/>
      <c r="AUA83" s="791"/>
      <c r="AUB83" s="791"/>
      <c r="AUC83" s="791"/>
      <c r="AUD83" s="791"/>
      <c r="AUE83" s="740"/>
      <c r="AUF83" s="790"/>
      <c r="AUG83" s="791"/>
      <c r="AUH83" s="791"/>
      <c r="AUI83" s="791"/>
      <c r="AUJ83" s="791"/>
      <c r="AUK83" s="791"/>
      <c r="AUL83" s="740"/>
      <c r="AUM83" s="790"/>
      <c r="AUN83" s="791"/>
      <c r="AUO83" s="791"/>
      <c r="AUP83" s="791"/>
      <c r="AUQ83" s="791"/>
      <c r="AUR83" s="791"/>
      <c r="AUS83" s="740"/>
      <c r="AUT83" s="790"/>
      <c r="AUU83" s="791"/>
      <c r="AUV83" s="791"/>
      <c r="AUW83" s="791"/>
      <c r="AUX83" s="791"/>
      <c r="AUY83" s="791"/>
      <c r="AUZ83" s="740"/>
      <c r="AVA83" s="790"/>
      <c r="AVB83" s="791"/>
      <c r="AVC83" s="791"/>
      <c r="AVD83" s="791"/>
      <c r="AVE83" s="791"/>
      <c r="AVF83" s="791"/>
      <c r="AVG83" s="740"/>
      <c r="AVH83" s="790"/>
      <c r="AVI83" s="791"/>
      <c r="AVJ83" s="791"/>
      <c r="AVK83" s="791"/>
      <c r="AVL83" s="791"/>
      <c r="AVM83" s="791"/>
      <c r="AVN83" s="740"/>
      <c r="AVO83" s="790"/>
      <c r="AVP83" s="791"/>
      <c r="AVQ83" s="791"/>
      <c r="AVR83" s="791"/>
      <c r="AVS83" s="791"/>
      <c r="AVT83" s="791"/>
      <c r="AVU83" s="740"/>
      <c r="AVV83" s="790"/>
      <c r="AVW83" s="791"/>
      <c r="AVX83" s="791"/>
      <c r="AVY83" s="791"/>
      <c r="AVZ83" s="791"/>
      <c r="AWA83" s="791"/>
      <c r="AWB83" s="740"/>
      <c r="AWC83" s="790"/>
      <c r="AWD83" s="791"/>
      <c r="AWE83" s="791"/>
      <c r="AWF83" s="791"/>
      <c r="AWG83" s="791"/>
      <c r="AWH83" s="791"/>
      <c r="AWI83" s="740"/>
      <c r="AWJ83" s="790"/>
      <c r="AWK83" s="791"/>
      <c r="AWL83" s="791"/>
      <c r="AWM83" s="791"/>
      <c r="AWN83" s="791"/>
      <c r="AWO83" s="791"/>
      <c r="AWP83" s="740"/>
      <c r="AWQ83" s="790"/>
      <c r="AWR83" s="791"/>
      <c r="AWS83" s="791"/>
      <c r="AWT83" s="791"/>
      <c r="AWU83" s="791"/>
      <c r="AWV83" s="791"/>
      <c r="AWW83" s="740"/>
      <c r="AWX83" s="790"/>
      <c r="AWY83" s="791"/>
      <c r="AWZ83" s="791"/>
      <c r="AXA83" s="791"/>
      <c r="AXB83" s="791"/>
      <c r="AXC83" s="791"/>
      <c r="AXD83" s="740"/>
      <c r="AXE83" s="790"/>
      <c r="AXF83" s="791"/>
      <c r="AXG83" s="791"/>
      <c r="AXH83" s="791"/>
      <c r="AXI83" s="791"/>
      <c r="AXJ83" s="791"/>
      <c r="AXK83" s="740"/>
      <c r="AXL83" s="790"/>
      <c r="AXM83" s="791"/>
      <c r="AXN83" s="791"/>
      <c r="AXO83" s="791"/>
      <c r="AXP83" s="791"/>
      <c r="AXQ83" s="791"/>
      <c r="AXR83" s="740"/>
      <c r="AXS83" s="790"/>
      <c r="AXT83" s="791"/>
      <c r="AXU83" s="791"/>
      <c r="AXV83" s="791"/>
      <c r="AXW83" s="791"/>
      <c r="AXX83" s="791"/>
      <c r="AXY83" s="740"/>
      <c r="AXZ83" s="790"/>
      <c r="AYA83" s="791"/>
      <c r="AYB83" s="791"/>
      <c r="AYC83" s="791"/>
      <c r="AYD83" s="791"/>
      <c r="AYE83" s="791"/>
      <c r="AYF83" s="740"/>
      <c r="AYG83" s="790"/>
      <c r="AYH83" s="791"/>
      <c r="AYI83" s="791"/>
      <c r="AYJ83" s="791"/>
      <c r="AYK83" s="791"/>
      <c r="AYL83" s="791"/>
      <c r="AYM83" s="740"/>
      <c r="AYN83" s="790"/>
      <c r="AYO83" s="791"/>
      <c r="AYP83" s="791"/>
      <c r="AYQ83" s="791"/>
      <c r="AYR83" s="791"/>
      <c r="AYS83" s="791"/>
      <c r="AYT83" s="740"/>
      <c r="AYU83" s="790"/>
      <c r="AYV83" s="791"/>
      <c r="AYW83" s="791"/>
      <c r="AYX83" s="791"/>
      <c r="AYY83" s="791"/>
      <c r="AYZ83" s="791"/>
      <c r="AZA83" s="740"/>
      <c r="AZB83" s="790"/>
      <c r="AZC83" s="791"/>
      <c r="AZD83" s="791"/>
      <c r="AZE83" s="791"/>
      <c r="AZF83" s="791"/>
      <c r="AZG83" s="791"/>
      <c r="AZH83" s="740"/>
      <c r="AZI83" s="790"/>
      <c r="AZJ83" s="791"/>
      <c r="AZK83" s="791"/>
      <c r="AZL83" s="791"/>
      <c r="AZM83" s="791"/>
      <c r="AZN83" s="791"/>
      <c r="AZO83" s="740"/>
      <c r="AZP83" s="790"/>
      <c r="AZQ83" s="791"/>
      <c r="AZR83" s="791"/>
      <c r="AZS83" s="791"/>
      <c r="AZT83" s="791"/>
      <c r="AZU83" s="791"/>
      <c r="AZV83" s="740"/>
      <c r="AZW83" s="790"/>
      <c r="AZX83" s="791"/>
      <c r="AZY83" s="791"/>
      <c r="AZZ83" s="791"/>
      <c r="BAA83" s="791"/>
      <c r="BAB83" s="791"/>
      <c r="BAC83" s="740"/>
      <c r="BAD83" s="790"/>
      <c r="BAE83" s="791"/>
      <c r="BAF83" s="791"/>
      <c r="BAG83" s="791"/>
      <c r="BAH83" s="791"/>
      <c r="BAI83" s="791"/>
      <c r="BAJ83" s="740"/>
      <c r="BAK83" s="790"/>
      <c r="BAL83" s="791"/>
      <c r="BAM83" s="791"/>
      <c r="BAN83" s="791"/>
      <c r="BAO83" s="791"/>
      <c r="BAP83" s="791"/>
      <c r="BAQ83" s="740"/>
      <c r="BAR83" s="790"/>
      <c r="BAS83" s="791"/>
      <c r="BAT83" s="791"/>
      <c r="BAU83" s="791"/>
      <c r="BAV83" s="791"/>
      <c r="BAW83" s="791"/>
      <c r="BAX83" s="740"/>
      <c r="BAY83" s="790"/>
      <c r="BAZ83" s="791"/>
      <c r="BBA83" s="791"/>
      <c r="BBB83" s="791"/>
      <c r="BBC83" s="791"/>
      <c r="BBD83" s="791"/>
      <c r="BBE83" s="740"/>
      <c r="BBF83" s="790"/>
      <c r="BBG83" s="791"/>
      <c r="BBH83" s="791"/>
      <c r="BBI83" s="791"/>
      <c r="BBJ83" s="791"/>
      <c r="BBK83" s="791"/>
      <c r="BBL83" s="740"/>
      <c r="BBM83" s="790"/>
      <c r="BBN83" s="791"/>
      <c r="BBO83" s="791"/>
      <c r="BBP83" s="791"/>
      <c r="BBQ83" s="791"/>
      <c r="BBR83" s="791"/>
      <c r="BBS83" s="740"/>
      <c r="BBT83" s="790"/>
      <c r="BBU83" s="791"/>
      <c r="BBV83" s="791"/>
      <c r="BBW83" s="791"/>
      <c r="BBX83" s="791"/>
      <c r="BBY83" s="791"/>
      <c r="BBZ83" s="740"/>
      <c r="BCA83" s="790"/>
      <c r="BCB83" s="791"/>
      <c r="BCC83" s="791"/>
      <c r="BCD83" s="791"/>
      <c r="BCE83" s="791"/>
      <c r="BCF83" s="791"/>
      <c r="BCG83" s="740"/>
      <c r="BCH83" s="790"/>
      <c r="BCI83" s="791"/>
      <c r="BCJ83" s="791"/>
      <c r="BCK83" s="791"/>
      <c r="BCL83" s="791"/>
      <c r="BCM83" s="791"/>
      <c r="BCN83" s="740"/>
      <c r="BCO83" s="790"/>
      <c r="BCP83" s="791"/>
      <c r="BCQ83" s="791"/>
      <c r="BCR83" s="791"/>
      <c r="BCS83" s="791"/>
      <c r="BCT83" s="791"/>
      <c r="BCU83" s="740"/>
      <c r="BCV83" s="790"/>
      <c r="BCW83" s="791"/>
      <c r="BCX83" s="791"/>
      <c r="BCY83" s="791"/>
      <c r="BCZ83" s="791"/>
      <c r="BDA83" s="791"/>
      <c r="BDB83" s="740"/>
      <c r="BDC83" s="790"/>
      <c r="BDD83" s="791"/>
      <c r="BDE83" s="791"/>
      <c r="BDF83" s="791"/>
      <c r="BDG83" s="791"/>
      <c r="BDH83" s="791"/>
      <c r="BDI83" s="740"/>
      <c r="BDJ83" s="790"/>
      <c r="BDK83" s="791"/>
      <c r="BDL83" s="791"/>
      <c r="BDM83" s="791"/>
      <c r="BDN83" s="791"/>
      <c r="BDO83" s="791"/>
      <c r="BDP83" s="740"/>
      <c r="BDQ83" s="790"/>
      <c r="BDR83" s="791"/>
      <c r="BDS83" s="791"/>
      <c r="BDT83" s="791"/>
      <c r="BDU83" s="791"/>
      <c r="BDV83" s="791"/>
      <c r="BDW83" s="740"/>
      <c r="BDX83" s="790"/>
      <c r="BDY83" s="791"/>
      <c r="BDZ83" s="791"/>
      <c r="BEA83" s="791"/>
      <c r="BEB83" s="791"/>
      <c r="BEC83" s="791"/>
      <c r="BED83" s="740"/>
      <c r="BEE83" s="790"/>
      <c r="BEF83" s="791"/>
      <c r="BEG83" s="791"/>
      <c r="BEH83" s="791"/>
      <c r="BEI83" s="791"/>
      <c r="BEJ83" s="791"/>
      <c r="BEK83" s="740"/>
      <c r="BEL83" s="790"/>
      <c r="BEM83" s="791"/>
      <c r="BEN83" s="791"/>
      <c r="BEO83" s="791"/>
      <c r="BEP83" s="791"/>
      <c r="BEQ83" s="791"/>
      <c r="BER83" s="740"/>
      <c r="BES83" s="790"/>
      <c r="BET83" s="791"/>
      <c r="BEU83" s="791"/>
      <c r="BEV83" s="791"/>
      <c r="BEW83" s="791"/>
      <c r="BEX83" s="791"/>
      <c r="BEY83" s="740"/>
      <c r="BEZ83" s="790"/>
      <c r="BFA83" s="791"/>
      <c r="BFB83" s="791"/>
      <c r="BFC83" s="791"/>
      <c r="BFD83" s="791"/>
      <c r="BFE83" s="791"/>
      <c r="BFF83" s="740"/>
      <c r="BFG83" s="790"/>
      <c r="BFH83" s="791"/>
      <c r="BFI83" s="791"/>
      <c r="BFJ83" s="791"/>
      <c r="BFK83" s="791"/>
      <c r="BFL83" s="791"/>
      <c r="BFM83" s="740"/>
      <c r="BFN83" s="790"/>
      <c r="BFO83" s="791"/>
      <c r="BFP83" s="791"/>
      <c r="BFQ83" s="791"/>
      <c r="BFR83" s="791"/>
      <c r="BFS83" s="791"/>
      <c r="BFT83" s="740"/>
      <c r="BFU83" s="790"/>
      <c r="BFV83" s="791"/>
      <c r="BFW83" s="791"/>
      <c r="BFX83" s="791"/>
      <c r="BFY83" s="791"/>
      <c r="BFZ83" s="791"/>
      <c r="BGA83" s="740"/>
      <c r="BGB83" s="790"/>
      <c r="BGC83" s="791"/>
      <c r="BGD83" s="791"/>
      <c r="BGE83" s="791"/>
      <c r="BGF83" s="791"/>
      <c r="BGG83" s="791"/>
      <c r="BGH83" s="740"/>
      <c r="BGI83" s="790"/>
      <c r="BGJ83" s="791"/>
      <c r="BGK83" s="791"/>
      <c r="BGL83" s="791"/>
      <c r="BGM83" s="791"/>
      <c r="BGN83" s="791"/>
      <c r="BGO83" s="740"/>
      <c r="BGP83" s="790"/>
      <c r="BGQ83" s="791"/>
      <c r="BGR83" s="791"/>
      <c r="BGS83" s="791"/>
      <c r="BGT83" s="791"/>
      <c r="BGU83" s="791"/>
      <c r="BGV83" s="740"/>
      <c r="BGW83" s="790"/>
      <c r="BGX83" s="791"/>
      <c r="BGY83" s="791"/>
      <c r="BGZ83" s="791"/>
      <c r="BHA83" s="791"/>
      <c r="BHB83" s="791"/>
      <c r="BHC83" s="740"/>
      <c r="BHD83" s="790"/>
      <c r="BHE83" s="791"/>
      <c r="BHF83" s="791"/>
      <c r="BHG83" s="791"/>
      <c r="BHH83" s="791"/>
      <c r="BHI83" s="791"/>
      <c r="BHJ83" s="740"/>
      <c r="BHK83" s="790"/>
      <c r="BHL83" s="791"/>
      <c r="BHM83" s="791"/>
      <c r="BHN83" s="791"/>
      <c r="BHO83" s="791"/>
      <c r="BHP83" s="791"/>
      <c r="BHQ83" s="740"/>
      <c r="BHR83" s="790"/>
      <c r="BHS83" s="791"/>
      <c r="BHT83" s="791"/>
      <c r="BHU83" s="791"/>
      <c r="BHV83" s="791"/>
      <c r="BHW83" s="791"/>
      <c r="BHX83" s="740"/>
      <c r="BHY83" s="790"/>
      <c r="BHZ83" s="791"/>
      <c r="BIA83" s="791"/>
      <c r="BIB83" s="791"/>
      <c r="BIC83" s="791"/>
      <c r="BID83" s="791"/>
      <c r="BIE83" s="740"/>
      <c r="BIF83" s="790"/>
      <c r="BIG83" s="791"/>
      <c r="BIH83" s="791"/>
      <c r="BII83" s="791"/>
      <c r="BIJ83" s="791"/>
      <c r="BIK83" s="791"/>
      <c r="BIL83" s="740"/>
      <c r="BIM83" s="790"/>
      <c r="BIN83" s="791"/>
      <c r="BIO83" s="791"/>
      <c r="BIP83" s="791"/>
      <c r="BIQ83" s="791"/>
      <c r="BIR83" s="791"/>
      <c r="BIS83" s="740"/>
      <c r="BIT83" s="790"/>
      <c r="BIU83" s="791"/>
      <c r="BIV83" s="791"/>
      <c r="BIW83" s="791"/>
      <c r="BIX83" s="791"/>
      <c r="BIY83" s="791"/>
      <c r="BIZ83" s="740"/>
      <c r="BJA83" s="790"/>
      <c r="BJB83" s="791"/>
      <c r="BJC83" s="791"/>
      <c r="BJD83" s="791"/>
      <c r="BJE83" s="791"/>
      <c r="BJF83" s="791"/>
      <c r="BJG83" s="740"/>
      <c r="BJH83" s="790"/>
      <c r="BJI83" s="791"/>
      <c r="BJJ83" s="791"/>
      <c r="BJK83" s="791"/>
      <c r="BJL83" s="791"/>
      <c r="BJM83" s="791"/>
      <c r="BJN83" s="740"/>
      <c r="BJO83" s="790"/>
      <c r="BJP83" s="791"/>
      <c r="BJQ83" s="791"/>
      <c r="BJR83" s="791"/>
      <c r="BJS83" s="791"/>
      <c r="BJT83" s="791"/>
      <c r="BJU83" s="740"/>
      <c r="BJV83" s="790"/>
      <c r="BJW83" s="791"/>
      <c r="BJX83" s="791"/>
      <c r="BJY83" s="791"/>
      <c r="BJZ83" s="791"/>
      <c r="BKA83" s="791"/>
      <c r="BKB83" s="740"/>
      <c r="BKC83" s="790"/>
      <c r="BKD83" s="791"/>
      <c r="BKE83" s="791"/>
      <c r="BKF83" s="791"/>
      <c r="BKG83" s="791"/>
      <c r="BKH83" s="791"/>
      <c r="BKI83" s="740"/>
      <c r="BKJ83" s="790"/>
      <c r="BKK83" s="791"/>
      <c r="BKL83" s="791"/>
      <c r="BKM83" s="791"/>
      <c r="BKN83" s="791"/>
      <c r="BKO83" s="791"/>
      <c r="BKP83" s="740"/>
      <c r="BKQ83" s="790"/>
      <c r="BKR83" s="791"/>
      <c r="BKS83" s="791"/>
      <c r="BKT83" s="791"/>
      <c r="BKU83" s="791"/>
      <c r="BKV83" s="791"/>
      <c r="BKW83" s="740"/>
      <c r="BKX83" s="790"/>
      <c r="BKY83" s="791"/>
      <c r="BKZ83" s="791"/>
      <c r="BLA83" s="791"/>
      <c r="BLB83" s="791"/>
      <c r="BLC83" s="791"/>
      <c r="BLD83" s="740"/>
      <c r="BLE83" s="790"/>
      <c r="BLF83" s="791"/>
      <c r="BLG83" s="791"/>
      <c r="BLH83" s="791"/>
      <c r="BLI83" s="791"/>
      <c r="BLJ83" s="791"/>
      <c r="BLK83" s="740"/>
      <c r="BLL83" s="790"/>
      <c r="BLM83" s="791"/>
      <c r="BLN83" s="791"/>
      <c r="BLO83" s="791"/>
      <c r="BLP83" s="791"/>
      <c r="BLQ83" s="791"/>
      <c r="BLR83" s="740"/>
      <c r="BLS83" s="790"/>
      <c r="BLT83" s="791"/>
      <c r="BLU83" s="791"/>
      <c r="BLV83" s="791"/>
      <c r="BLW83" s="791"/>
      <c r="BLX83" s="791"/>
      <c r="BLY83" s="740"/>
      <c r="BLZ83" s="790"/>
      <c r="BMA83" s="791"/>
      <c r="BMB83" s="791"/>
      <c r="BMC83" s="791"/>
      <c r="BMD83" s="791"/>
      <c r="BME83" s="791"/>
      <c r="BMF83" s="740"/>
      <c r="BMG83" s="790"/>
      <c r="BMH83" s="791"/>
      <c r="BMI83" s="791"/>
      <c r="BMJ83" s="791"/>
      <c r="BMK83" s="791"/>
      <c r="BML83" s="791"/>
      <c r="BMM83" s="740"/>
      <c r="BMN83" s="790"/>
      <c r="BMO83" s="791"/>
      <c r="BMP83" s="791"/>
      <c r="BMQ83" s="791"/>
      <c r="BMR83" s="791"/>
      <c r="BMS83" s="791"/>
      <c r="BMT83" s="740"/>
      <c r="BMU83" s="790"/>
      <c r="BMV83" s="791"/>
      <c r="BMW83" s="791"/>
      <c r="BMX83" s="791"/>
      <c r="BMY83" s="791"/>
      <c r="BMZ83" s="791"/>
      <c r="BNA83" s="740"/>
      <c r="BNB83" s="790"/>
      <c r="BNC83" s="791"/>
      <c r="BND83" s="791"/>
      <c r="BNE83" s="791"/>
      <c r="BNF83" s="791"/>
      <c r="BNG83" s="791"/>
      <c r="BNH83" s="740"/>
      <c r="BNI83" s="790"/>
      <c r="BNJ83" s="791"/>
      <c r="BNK83" s="791"/>
      <c r="BNL83" s="791"/>
      <c r="BNM83" s="791"/>
      <c r="BNN83" s="791"/>
      <c r="BNO83" s="740"/>
      <c r="BNP83" s="790"/>
      <c r="BNQ83" s="791"/>
      <c r="BNR83" s="791"/>
      <c r="BNS83" s="791"/>
      <c r="BNT83" s="791"/>
      <c r="BNU83" s="791"/>
      <c r="BNV83" s="740"/>
      <c r="BNW83" s="790"/>
      <c r="BNX83" s="791"/>
      <c r="BNY83" s="791"/>
      <c r="BNZ83" s="791"/>
      <c r="BOA83" s="791"/>
      <c r="BOB83" s="791"/>
      <c r="BOC83" s="740"/>
      <c r="BOD83" s="790"/>
      <c r="BOE83" s="791"/>
      <c r="BOF83" s="791"/>
      <c r="BOG83" s="791"/>
      <c r="BOH83" s="791"/>
      <c r="BOI83" s="791"/>
      <c r="BOJ83" s="740"/>
      <c r="BOK83" s="790"/>
      <c r="BOL83" s="791"/>
      <c r="BOM83" s="791"/>
      <c r="BON83" s="791"/>
      <c r="BOO83" s="791"/>
      <c r="BOP83" s="791"/>
      <c r="BOQ83" s="740"/>
      <c r="BOR83" s="790"/>
      <c r="BOS83" s="791"/>
      <c r="BOT83" s="791"/>
      <c r="BOU83" s="791"/>
      <c r="BOV83" s="791"/>
      <c r="BOW83" s="791"/>
      <c r="BOX83" s="740"/>
      <c r="BOY83" s="790"/>
      <c r="BOZ83" s="791"/>
      <c r="BPA83" s="791"/>
      <c r="BPB83" s="791"/>
      <c r="BPC83" s="791"/>
      <c r="BPD83" s="791"/>
      <c r="BPE83" s="740"/>
      <c r="BPF83" s="790"/>
      <c r="BPG83" s="791"/>
      <c r="BPH83" s="791"/>
      <c r="BPI83" s="791"/>
      <c r="BPJ83" s="791"/>
      <c r="BPK83" s="791"/>
      <c r="BPL83" s="740"/>
      <c r="BPM83" s="790"/>
      <c r="BPN83" s="791"/>
      <c r="BPO83" s="791"/>
      <c r="BPP83" s="791"/>
      <c r="BPQ83" s="791"/>
      <c r="BPR83" s="791"/>
      <c r="BPS83" s="740"/>
      <c r="BPT83" s="790"/>
      <c r="BPU83" s="791"/>
      <c r="BPV83" s="791"/>
      <c r="BPW83" s="791"/>
      <c r="BPX83" s="791"/>
      <c r="BPY83" s="791"/>
      <c r="BPZ83" s="740"/>
      <c r="BQA83" s="790"/>
      <c r="BQB83" s="791"/>
      <c r="BQC83" s="791"/>
      <c r="BQD83" s="791"/>
      <c r="BQE83" s="791"/>
      <c r="BQF83" s="791"/>
      <c r="BQG83" s="740"/>
      <c r="BQH83" s="790"/>
      <c r="BQI83" s="791"/>
      <c r="BQJ83" s="791"/>
      <c r="BQK83" s="791"/>
      <c r="BQL83" s="791"/>
      <c r="BQM83" s="791"/>
      <c r="BQN83" s="740"/>
      <c r="BQO83" s="790"/>
      <c r="BQP83" s="791"/>
      <c r="BQQ83" s="791"/>
      <c r="BQR83" s="791"/>
      <c r="BQS83" s="791"/>
      <c r="BQT83" s="791"/>
      <c r="BQU83" s="740"/>
      <c r="BQV83" s="790"/>
      <c r="BQW83" s="791"/>
      <c r="BQX83" s="791"/>
      <c r="BQY83" s="791"/>
      <c r="BQZ83" s="791"/>
      <c r="BRA83" s="791"/>
      <c r="BRB83" s="740"/>
      <c r="BRC83" s="790"/>
      <c r="BRD83" s="791"/>
      <c r="BRE83" s="791"/>
      <c r="BRF83" s="791"/>
      <c r="BRG83" s="791"/>
      <c r="BRH83" s="791"/>
      <c r="BRI83" s="740"/>
      <c r="BRJ83" s="790"/>
      <c r="BRK83" s="791"/>
      <c r="BRL83" s="791"/>
      <c r="BRM83" s="791"/>
      <c r="BRN83" s="791"/>
      <c r="BRO83" s="791"/>
      <c r="BRP83" s="740"/>
      <c r="BRQ83" s="790"/>
      <c r="BRR83" s="791"/>
      <c r="BRS83" s="791"/>
      <c r="BRT83" s="791"/>
      <c r="BRU83" s="791"/>
      <c r="BRV83" s="791"/>
      <c r="BRW83" s="740"/>
      <c r="BRX83" s="790"/>
      <c r="BRY83" s="791"/>
      <c r="BRZ83" s="791"/>
      <c r="BSA83" s="791"/>
      <c r="BSB83" s="791"/>
      <c r="BSC83" s="791"/>
      <c r="BSD83" s="740"/>
      <c r="BSE83" s="790"/>
      <c r="BSF83" s="791"/>
      <c r="BSG83" s="791"/>
      <c r="BSH83" s="791"/>
      <c r="BSI83" s="791"/>
      <c r="BSJ83" s="791"/>
      <c r="BSK83" s="740"/>
      <c r="BSL83" s="790"/>
      <c r="BSM83" s="791"/>
      <c r="BSN83" s="791"/>
      <c r="BSO83" s="791"/>
      <c r="BSP83" s="791"/>
      <c r="BSQ83" s="791"/>
      <c r="BSR83" s="740"/>
      <c r="BSS83" s="790"/>
      <c r="BST83" s="791"/>
      <c r="BSU83" s="791"/>
      <c r="BSV83" s="791"/>
      <c r="BSW83" s="791"/>
      <c r="BSX83" s="791"/>
      <c r="BSY83" s="740"/>
      <c r="BSZ83" s="790"/>
      <c r="BTA83" s="791"/>
      <c r="BTB83" s="791"/>
      <c r="BTC83" s="791"/>
      <c r="BTD83" s="791"/>
      <c r="BTE83" s="791"/>
      <c r="BTF83" s="740"/>
      <c r="BTG83" s="790"/>
      <c r="BTH83" s="791"/>
      <c r="BTI83" s="791"/>
      <c r="BTJ83" s="791"/>
      <c r="BTK83" s="791"/>
      <c r="BTL83" s="791"/>
      <c r="BTM83" s="740"/>
      <c r="BTN83" s="790"/>
      <c r="BTO83" s="791"/>
      <c r="BTP83" s="791"/>
      <c r="BTQ83" s="791"/>
      <c r="BTR83" s="791"/>
      <c r="BTS83" s="791"/>
      <c r="BTT83" s="740"/>
      <c r="BTU83" s="790"/>
      <c r="BTV83" s="791"/>
      <c r="BTW83" s="791"/>
      <c r="BTX83" s="791"/>
      <c r="BTY83" s="791"/>
      <c r="BTZ83" s="791"/>
      <c r="BUA83" s="740"/>
      <c r="BUB83" s="790"/>
      <c r="BUC83" s="791"/>
      <c r="BUD83" s="791"/>
      <c r="BUE83" s="791"/>
      <c r="BUF83" s="791"/>
      <c r="BUG83" s="791"/>
      <c r="BUH83" s="740"/>
      <c r="BUI83" s="790"/>
      <c r="BUJ83" s="791"/>
      <c r="BUK83" s="791"/>
      <c r="BUL83" s="791"/>
      <c r="BUM83" s="791"/>
      <c r="BUN83" s="791"/>
      <c r="BUO83" s="740"/>
      <c r="BUP83" s="790"/>
      <c r="BUQ83" s="791"/>
      <c r="BUR83" s="791"/>
      <c r="BUS83" s="791"/>
      <c r="BUT83" s="791"/>
      <c r="BUU83" s="791"/>
      <c r="BUV83" s="740"/>
      <c r="BUW83" s="790"/>
      <c r="BUX83" s="791"/>
      <c r="BUY83" s="791"/>
      <c r="BUZ83" s="791"/>
      <c r="BVA83" s="791"/>
      <c r="BVB83" s="791"/>
      <c r="BVC83" s="740"/>
      <c r="BVD83" s="790"/>
      <c r="BVE83" s="791"/>
      <c r="BVF83" s="791"/>
      <c r="BVG83" s="791"/>
      <c r="BVH83" s="791"/>
      <c r="BVI83" s="791"/>
      <c r="BVJ83" s="740"/>
      <c r="BVK83" s="790"/>
      <c r="BVL83" s="791"/>
      <c r="BVM83" s="791"/>
      <c r="BVN83" s="791"/>
      <c r="BVO83" s="791"/>
      <c r="BVP83" s="791"/>
      <c r="BVQ83" s="740"/>
      <c r="BVR83" s="790"/>
      <c r="BVS83" s="791"/>
      <c r="BVT83" s="791"/>
      <c r="BVU83" s="791"/>
      <c r="BVV83" s="791"/>
      <c r="BVW83" s="791"/>
      <c r="BVX83" s="740"/>
      <c r="BVY83" s="790"/>
      <c r="BVZ83" s="791"/>
      <c r="BWA83" s="791"/>
      <c r="BWB83" s="791"/>
      <c r="BWC83" s="791"/>
      <c r="BWD83" s="791"/>
      <c r="BWE83" s="740"/>
      <c r="BWF83" s="790"/>
      <c r="BWG83" s="791"/>
      <c r="BWH83" s="791"/>
      <c r="BWI83" s="791"/>
      <c r="BWJ83" s="791"/>
      <c r="BWK83" s="791"/>
      <c r="BWL83" s="740"/>
      <c r="BWM83" s="790"/>
      <c r="BWN83" s="791"/>
      <c r="BWO83" s="791"/>
      <c r="BWP83" s="791"/>
      <c r="BWQ83" s="791"/>
      <c r="BWR83" s="791"/>
      <c r="BWS83" s="740"/>
      <c r="BWT83" s="790"/>
      <c r="BWU83" s="791"/>
      <c r="BWV83" s="791"/>
      <c r="BWW83" s="791"/>
      <c r="BWX83" s="791"/>
      <c r="BWY83" s="791"/>
      <c r="BWZ83" s="740"/>
      <c r="BXA83" s="790"/>
      <c r="BXB83" s="791"/>
      <c r="BXC83" s="791"/>
      <c r="BXD83" s="791"/>
      <c r="BXE83" s="791"/>
      <c r="BXF83" s="791"/>
      <c r="BXG83" s="740"/>
      <c r="BXH83" s="790"/>
      <c r="BXI83" s="791"/>
      <c r="BXJ83" s="791"/>
      <c r="BXK83" s="791"/>
      <c r="BXL83" s="791"/>
      <c r="BXM83" s="791"/>
      <c r="BXN83" s="740"/>
      <c r="BXO83" s="790"/>
      <c r="BXP83" s="791"/>
      <c r="BXQ83" s="791"/>
      <c r="BXR83" s="791"/>
      <c r="BXS83" s="791"/>
      <c r="BXT83" s="791"/>
      <c r="BXU83" s="740"/>
      <c r="BXV83" s="790"/>
      <c r="BXW83" s="791"/>
      <c r="BXX83" s="791"/>
      <c r="BXY83" s="791"/>
      <c r="BXZ83" s="791"/>
      <c r="BYA83" s="791"/>
      <c r="BYB83" s="740"/>
      <c r="BYC83" s="790"/>
      <c r="BYD83" s="791"/>
      <c r="BYE83" s="791"/>
      <c r="BYF83" s="791"/>
      <c r="BYG83" s="791"/>
      <c r="BYH83" s="791"/>
      <c r="BYI83" s="740"/>
      <c r="BYJ83" s="790"/>
      <c r="BYK83" s="791"/>
      <c r="BYL83" s="791"/>
      <c r="BYM83" s="791"/>
      <c r="BYN83" s="791"/>
      <c r="BYO83" s="791"/>
      <c r="BYP83" s="740"/>
      <c r="BYQ83" s="790"/>
      <c r="BYR83" s="791"/>
      <c r="BYS83" s="791"/>
      <c r="BYT83" s="791"/>
      <c r="BYU83" s="791"/>
      <c r="BYV83" s="791"/>
      <c r="BYW83" s="740"/>
      <c r="BYX83" s="790"/>
      <c r="BYY83" s="791"/>
      <c r="BYZ83" s="791"/>
      <c r="BZA83" s="791"/>
      <c r="BZB83" s="791"/>
      <c r="BZC83" s="791"/>
      <c r="BZD83" s="740"/>
      <c r="BZE83" s="790"/>
      <c r="BZF83" s="791"/>
      <c r="BZG83" s="791"/>
      <c r="BZH83" s="791"/>
      <c r="BZI83" s="791"/>
      <c r="BZJ83" s="791"/>
      <c r="BZK83" s="740"/>
      <c r="BZL83" s="790"/>
      <c r="BZM83" s="791"/>
      <c r="BZN83" s="791"/>
      <c r="BZO83" s="791"/>
      <c r="BZP83" s="791"/>
      <c r="BZQ83" s="791"/>
      <c r="BZR83" s="740"/>
      <c r="BZS83" s="790"/>
      <c r="BZT83" s="791"/>
      <c r="BZU83" s="791"/>
      <c r="BZV83" s="791"/>
      <c r="BZW83" s="791"/>
      <c r="BZX83" s="791"/>
      <c r="BZY83" s="740"/>
      <c r="BZZ83" s="790"/>
      <c r="CAA83" s="791"/>
      <c r="CAB83" s="791"/>
      <c r="CAC83" s="791"/>
      <c r="CAD83" s="791"/>
      <c r="CAE83" s="791"/>
      <c r="CAF83" s="740"/>
      <c r="CAG83" s="790"/>
      <c r="CAH83" s="791"/>
      <c r="CAI83" s="791"/>
      <c r="CAJ83" s="791"/>
      <c r="CAK83" s="791"/>
      <c r="CAL83" s="791"/>
      <c r="CAM83" s="740"/>
      <c r="CAN83" s="790"/>
      <c r="CAO83" s="791"/>
      <c r="CAP83" s="791"/>
      <c r="CAQ83" s="791"/>
      <c r="CAR83" s="791"/>
      <c r="CAS83" s="791"/>
      <c r="CAT83" s="740"/>
      <c r="CAU83" s="790"/>
      <c r="CAV83" s="791"/>
      <c r="CAW83" s="791"/>
      <c r="CAX83" s="791"/>
      <c r="CAY83" s="791"/>
      <c r="CAZ83" s="791"/>
      <c r="CBA83" s="740"/>
      <c r="CBB83" s="790"/>
      <c r="CBC83" s="791"/>
      <c r="CBD83" s="791"/>
      <c r="CBE83" s="791"/>
      <c r="CBF83" s="791"/>
      <c r="CBG83" s="791"/>
      <c r="CBH83" s="740"/>
      <c r="CBI83" s="790"/>
      <c r="CBJ83" s="791"/>
      <c r="CBK83" s="791"/>
      <c r="CBL83" s="791"/>
      <c r="CBM83" s="791"/>
      <c r="CBN83" s="791"/>
      <c r="CBO83" s="740"/>
      <c r="CBP83" s="790"/>
      <c r="CBQ83" s="791"/>
      <c r="CBR83" s="791"/>
      <c r="CBS83" s="791"/>
      <c r="CBT83" s="791"/>
      <c r="CBU83" s="791"/>
      <c r="CBV83" s="740"/>
      <c r="CBW83" s="790"/>
      <c r="CBX83" s="791"/>
      <c r="CBY83" s="791"/>
      <c r="CBZ83" s="791"/>
      <c r="CCA83" s="791"/>
      <c r="CCB83" s="791"/>
      <c r="CCC83" s="740"/>
      <c r="CCD83" s="790"/>
      <c r="CCE83" s="791"/>
      <c r="CCF83" s="791"/>
      <c r="CCG83" s="791"/>
      <c r="CCH83" s="791"/>
      <c r="CCI83" s="791"/>
      <c r="CCJ83" s="740"/>
      <c r="CCK83" s="790"/>
      <c r="CCL83" s="791"/>
      <c r="CCM83" s="791"/>
      <c r="CCN83" s="791"/>
      <c r="CCO83" s="791"/>
      <c r="CCP83" s="791"/>
      <c r="CCQ83" s="740"/>
      <c r="CCR83" s="790"/>
      <c r="CCS83" s="791"/>
      <c r="CCT83" s="791"/>
      <c r="CCU83" s="791"/>
      <c r="CCV83" s="791"/>
      <c r="CCW83" s="791"/>
      <c r="CCX83" s="740"/>
      <c r="CCY83" s="790"/>
      <c r="CCZ83" s="791"/>
      <c r="CDA83" s="791"/>
      <c r="CDB83" s="791"/>
      <c r="CDC83" s="791"/>
      <c r="CDD83" s="791"/>
      <c r="CDE83" s="740"/>
      <c r="CDF83" s="790"/>
      <c r="CDG83" s="791"/>
      <c r="CDH83" s="791"/>
      <c r="CDI83" s="791"/>
      <c r="CDJ83" s="791"/>
      <c r="CDK83" s="791"/>
      <c r="CDL83" s="740"/>
      <c r="CDM83" s="790"/>
      <c r="CDN83" s="791"/>
      <c r="CDO83" s="791"/>
      <c r="CDP83" s="791"/>
      <c r="CDQ83" s="791"/>
      <c r="CDR83" s="791"/>
      <c r="CDS83" s="740"/>
      <c r="CDT83" s="790"/>
      <c r="CDU83" s="791"/>
      <c r="CDV83" s="791"/>
      <c r="CDW83" s="791"/>
      <c r="CDX83" s="791"/>
      <c r="CDY83" s="791"/>
      <c r="CDZ83" s="740"/>
      <c r="CEA83" s="790"/>
      <c r="CEB83" s="791"/>
      <c r="CEC83" s="791"/>
      <c r="CED83" s="791"/>
      <c r="CEE83" s="791"/>
      <c r="CEF83" s="791"/>
      <c r="CEG83" s="740"/>
      <c r="CEH83" s="790"/>
      <c r="CEI83" s="791"/>
      <c r="CEJ83" s="791"/>
      <c r="CEK83" s="791"/>
      <c r="CEL83" s="791"/>
      <c r="CEM83" s="791"/>
      <c r="CEN83" s="740"/>
      <c r="CEO83" s="790"/>
      <c r="CEP83" s="791"/>
      <c r="CEQ83" s="791"/>
      <c r="CER83" s="791"/>
      <c r="CES83" s="791"/>
      <c r="CET83" s="791"/>
      <c r="CEU83" s="740"/>
      <c r="CEV83" s="790"/>
      <c r="CEW83" s="791"/>
      <c r="CEX83" s="791"/>
      <c r="CEY83" s="791"/>
      <c r="CEZ83" s="791"/>
      <c r="CFA83" s="791"/>
      <c r="CFB83" s="740"/>
      <c r="CFC83" s="790"/>
      <c r="CFD83" s="791"/>
      <c r="CFE83" s="791"/>
      <c r="CFF83" s="791"/>
      <c r="CFG83" s="791"/>
      <c r="CFH83" s="791"/>
      <c r="CFI83" s="740"/>
      <c r="CFJ83" s="790"/>
      <c r="CFK83" s="791"/>
      <c r="CFL83" s="791"/>
      <c r="CFM83" s="791"/>
      <c r="CFN83" s="791"/>
      <c r="CFO83" s="791"/>
      <c r="CFP83" s="740"/>
      <c r="CFQ83" s="790"/>
      <c r="CFR83" s="791"/>
      <c r="CFS83" s="791"/>
      <c r="CFT83" s="791"/>
      <c r="CFU83" s="791"/>
      <c r="CFV83" s="791"/>
      <c r="CFW83" s="740"/>
      <c r="CFX83" s="790"/>
      <c r="CFY83" s="791"/>
      <c r="CFZ83" s="791"/>
      <c r="CGA83" s="791"/>
      <c r="CGB83" s="791"/>
      <c r="CGC83" s="791"/>
      <c r="CGD83" s="740"/>
      <c r="CGE83" s="790"/>
      <c r="CGF83" s="791"/>
      <c r="CGG83" s="791"/>
      <c r="CGH83" s="791"/>
      <c r="CGI83" s="791"/>
      <c r="CGJ83" s="791"/>
      <c r="CGK83" s="740"/>
      <c r="CGL83" s="790"/>
      <c r="CGM83" s="791"/>
      <c r="CGN83" s="791"/>
      <c r="CGO83" s="791"/>
      <c r="CGP83" s="791"/>
      <c r="CGQ83" s="791"/>
      <c r="CGR83" s="740"/>
      <c r="CGS83" s="790"/>
      <c r="CGT83" s="791"/>
      <c r="CGU83" s="791"/>
      <c r="CGV83" s="791"/>
      <c r="CGW83" s="791"/>
      <c r="CGX83" s="791"/>
      <c r="CGY83" s="740"/>
      <c r="CGZ83" s="790"/>
      <c r="CHA83" s="791"/>
      <c r="CHB83" s="791"/>
      <c r="CHC83" s="791"/>
      <c r="CHD83" s="791"/>
      <c r="CHE83" s="791"/>
      <c r="CHF83" s="740"/>
      <c r="CHG83" s="790"/>
      <c r="CHH83" s="791"/>
      <c r="CHI83" s="791"/>
      <c r="CHJ83" s="791"/>
      <c r="CHK83" s="791"/>
      <c r="CHL83" s="791"/>
      <c r="CHM83" s="740"/>
      <c r="CHN83" s="790"/>
      <c r="CHO83" s="791"/>
      <c r="CHP83" s="791"/>
      <c r="CHQ83" s="791"/>
      <c r="CHR83" s="791"/>
      <c r="CHS83" s="791"/>
      <c r="CHT83" s="740"/>
      <c r="CHU83" s="790"/>
      <c r="CHV83" s="791"/>
      <c r="CHW83" s="791"/>
      <c r="CHX83" s="791"/>
      <c r="CHY83" s="791"/>
      <c r="CHZ83" s="791"/>
      <c r="CIA83" s="740"/>
      <c r="CIB83" s="790"/>
      <c r="CIC83" s="791"/>
      <c r="CID83" s="791"/>
      <c r="CIE83" s="791"/>
      <c r="CIF83" s="791"/>
      <c r="CIG83" s="791"/>
      <c r="CIH83" s="740"/>
      <c r="CII83" s="790"/>
      <c r="CIJ83" s="791"/>
      <c r="CIK83" s="791"/>
      <c r="CIL83" s="791"/>
      <c r="CIM83" s="791"/>
      <c r="CIN83" s="791"/>
      <c r="CIO83" s="740"/>
      <c r="CIP83" s="790"/>
      <c r="CIQ83" s="791"/>
      <c r="CIR83" s="791"/>
      <c r="CIS83" s="791"/>
      <c r="CIT83" s="791"/>
      <c r="CIU83" s="791"/>
      <c r="CIV83" s="740"/>
      <c r="CIW83" s="790"/>
      <c r="CIX83" s="791"/>
      <c r="CIY83" s="791"/>
      <c r="CIZ83" s="791"/>
      <c r="CJA83" s="791"/>
      <c r="CJB83" s="791"/>
      <c r="CJC83" s="740"/>
      <c r="CJD83" s="790"/>
      <c r="CJE83" s="791"/>
      <c r="CJF83" s="791"/>
      <c r="CJG83" s="791"/>
      <c r="CJH83" s="791"/>
      <c r="CJI83" s="791"/>
      <c r="CJJ83" s="740"/>
      <c r="CJK83" s="790"/>
      <c r="CJL83" s="791"/>
      <c r="CJM83" s="791"/>
      <c r="CJN83" s="791"/>
      <c r="CJO83" s="791"/>
      <c r="CJP83" s="791"/>
      <c r="CJQ83" s="740"/>
      <c r="CJR83" s="790"/>
      <c r="CJS83" s="791"/>
      <c r="CJT83" s="791"/>
      <c r="CJU83" s="791"/>
      <c r="CJV83" s="791"/>
      <c r="CJW83" s="791"/>
      <c r="CJX83" s="740"/>
      <c r="CJY83" s="790"/>
      <c r="CJZ83" s="791"/>
      <c r="CKA83" s="791"/>
      <c r="CKB83" s="791"/>
      <c r="CKC83" s="791"/>
      <c r="CKD83" s="791"/>
      <c r="CKE83" s="740"/>
      <c r="CKF83" s="790"/>
      <c r="CKG83" s="791"/>
      <c r="CKH83" s="791"/>
      <c r="CKI83" s="791"/>
      <c r="CKJ83" s="791"/>
      <c r="CKK83" s="791"/>
      <c r="CKL83" s="740"/>
      <c r="CKM83" s="790"/>
      <c r="CKN83" s="791"/>
      <c r="CKO83" s="791"/>
      <c r="CKP83" s="791"/>
      <c r="CKQ83" s="791"/>
      <c r="CKR83" s="791"/>
      <c r="CKS83" s="740"/>
      <c r="CKT83" s="790"/>
      <c r="CKU83" s="791"/>
      <c r="CKV83" s="791"/>
      <c r="CKW83" s="791"/>
      <c r="CKX83" s="791"/>
      <c r="CKY83" s="791"/>
      <c r="CKZ83" s="740"/>
      <c r="CLA83" s="790"/>
      <c r="CLB83" s="791"/>
      <c r="CLC83" s="791"/>
      <c r="CLD83" s="791"/>
      <c r="CLE83" s="791"/>
      <c r="CLF83" s="791"/>
      <c r="CLG83" s="740"/>
      <c r="CLH83" s="790"/>
      <c r="CLI83" s="791"/>
      <c r="CLJ83" s="791"/>
      <c r="CLK83" s="791"/>
      <c r="CLL83" s="791"/>
      <c r="CLM83" s="791"/>
      <c r="CLN83" s="740"/>
      <c r="CLO83" s="790"/>
      <c r="CLP83" s="791"/>
      <c r="CLQ83" s="791"/>
      <c r="CLR83" s="791"/>
      <c r="CLS83" s="791"/>
      <c r="CLT83" s="791"/>
      <c r="CLU83" s="740"/>
      <c r="CLV83" s="790"/>
      <c r="CLW83" s="791"/>
      <c r="CLX83" s="791"/>
      <c r="CLY83" s="791"/>
      <c r="CLZ83" s="791"/>
      <c r="CMA83" s="791"/>
      <c r="CMB83" s="740"/>
      <c r="CMC83" s="790"/>
      <c r="CMD83" s="791"/>
      <c r="CME83" s="791"/>
      <c r="CMF83" s="791"/>
      <c r="CMG83" s="791"/>
      <c r="CMH83" s="791"/>
      <c r="CMI83" s="740"/>
      <c r="CMJ83" s="790"/>
      <c r="CMK83" s="791"/>
      <c r="CML83" s="791"/>
      <c r="CMM83" s="791"/>
      <c r="CMN83" s="791"/>
      <c r="CMO83" s="791"/>
      <c r="CMP83" s="740"/>
      <c r="CMQ83" s="790"/>
      <c r="CMR83" s="791"/>
      <c r="CMS83" s="791"/>
      <c r="CMT83" s="791"/>
      <c r="CMU83" s="791"/>
      <c r="CMV83" s="791"/>
      <c r="CMW83" s="740"/>
      <c r="CMX83" s="790"/>
      <c r="CMY83" s="791"/>
      <c r="CMZ83" s="791"/>
      <c r="CNA83" s="791"/>
      <c r="CNB83" s="791"/>
      <c r="CNC83" s="791"/>
      <c r="CND83" s="740"/>
      <c r="CNE83" s="790"/>
      <c r="CNF83" s="791"/>
      <c r="CNG83" s="791"/>
      <c r="CNH83" s="791"/>
      <c r="CNI83" s="791"/>
      <c r="CNJ83" s="791"/>
      <c r="CNK83" s="740"/>
      <c r="CNL83" s="790"/>
      <c r="CNM83" s="791"/>
      <c r="CNN83" s="791"/>
      <c r="CNO83" s="791"/>
      <c r="CNP83" s="791"/>
      <c r="CNQ83" s="791"/>
      <c r="CNR83" s="740"/>
      <c r="CNS83" s="790"/>
      <c r="CNT83" s="791"/>
      <c r="CNU83" s="791"/>
      <c r="CNV83" s="791"/>
      <c r="CNW83" s="791"/>
      <c r="CNX83" s="791"/>
      <c r="CNY83" s="740"/>
      <c r="CNZ83" s="790"/>
      <c r="COA83" s="791"/>
      <c r="COB83" s="791"/>
      <c r="COC83" s="791"/>
      <c r="COD83" s="791"/>
      <c r="COE83" s="791"/>
      <c r="COF83" s="740"/>
      <c r="COG83" s="790"/>
      <c r="COH83" s="791"/>
      <c r="COI83" s="791"/>
      <c r="COJ83" s="791"/>
      <c r="COK83" s="791"/>
      <c r="COL83" s="791"/>
      <c r="COM83" s="740"/>
      <c r="CON83" s="790"/>
      <c r="COO83" s="791"/>
      <c r="COP83" s="791"/>
      <c r="COQ83" s="791"/>
      <c r="COR83" s="791"/>
      <c r="COS83" s="791"/>
      <c r="COT83" s="740"/>
      <c r="COU83" s="790"/>
      <c r="COV83" s="791"/>
      <c r="COW83" s="791"/>
      <c r="COX83" s="791"/>
      <c r="COY83" s="791"/>
      <c r="COZ83" s="791"/>
      <c r="CPA83" s="740"/>
      <c r="CPB83" s="790"/>
      <c r="CPC83" s="791"/>
      <c r="CPD83" s="791"/>
      <c r="CPE83" s="791"/>
      <c r="CPF83" s="791"/>
      <c r="CPG83" s="791"/>
      <c r="CPH83" s="740"/>
      <c r="CPI83" s="790"/>
      <c r="CPJ83" s="791"/>
      <c r="CPK83" s="791"/>
      <c r="CPL83" s="791"/>
      <c r="CPM83" s="791"/>
      <c r="CPN83" s="791"/>
      <c r="CPO83" s="740"/>
      <c r="CPP83" s="790"/>
      <c r="CPQ83" s="791"/>
      <c r="CPR83" s="791"/>
      <c r="CPS83" s="791"/>
      <c r="CPT83" s="791"/>
      <c r="CPU83" s="791"/>
      <c r="CPV83" s="740"/>
      <c r="CPW83" s="790"/>
      <c r="CPX83" s="791"/>
      <c r="CPY83" s="791"/>
      <c r="CPZ83" s="791"/>
      <c r="CQA83" s="791"/>
      <c r="CQB83" s="791"/>
      <c r="CQC83" s="740"/>
      <c r="CQD83" s="790"/>
      <c r="CQE83" s="791"/>
      <c r="CQF83" s="791"/>
      <c r="CQG83" s="791"/>
      <c r="CQH83" s="791"/>
      <c r="CQI83" s="791"/>
      <c r="CQJ83" s="740"/>
      <c r="CQK83" s="790"/>
      <c r="CQL83" s="791"/>
      <c r="CQM83" s="791"/>
      <c r="CQN83" s="791"/>
      <c r="CQO83" s="791"/>
      <c r="CQP83" s="791"/>
      <c r="CQQ83" s="740"/>
      <c r="CQR83" s="790"/>
      <c r="CQS83" s="791"/>
      <c r="CQT83" s="791"/>
      <c r="CQU83" s="791"/>
      <c r="CQV83" s="791"/>
      <c r="CQW83" s="791"/>
      <c r="CQX83" s="740"/>
      <c r="CQY83" s="790"/>
      <c r="CQZ83" s="791"/>
      <c r="CRA83" s="791"/>
      <c r="CRB83" s="791"/>
      <c r="CRC83" s="791"/>
      <c r="CRD83" s="791"/>
      <c r="CRE83" s="740"/>
      <c r="CRF83" s="790"/>
      <c r="CRG83" s="791"/>
      <c r="CRH83" s="791"/>
      <c r="CRI83" s="791"/>
      <c r="CRJ83" s="791"/>
      <c r="CRK83" s="791"/>
      <c r="CRL83" s="740"/>
      <c r="CRM83" s="790"/>
      <c r="CRN83" s="791"/>
      <c r="CRO83" s="791"/>
      <c r="CRP83" s="791"/>
      <c r="CRQ83" s="791"/>
      <c r="CRR83" s="791"/>
      <c r="CRS83" s="740"/>
      <c r="CRT83" s="790"/>
      <c r="CRU83" s="791"/>
      <c r="CRV83" s="791"/>
      <c r="CRW83" s="791"/>
      <c r="CRX83" s="791"/>
      <c r="CRY83" s="791"/>
      <c r="CRZ83" s="740"/>
      <c r="CSA83" s="790"/>
      <c r="CSB83" s="791"/>
      <c r="CSC83" s="791"/>
      <c r="CSD83" s="791"/>
      <c r="CSE83" s="791"/>
      <c r="CSF83" s="791"/>
      <c r="CSG83" s="740"/>
      <c r="CSH83" s="790"/>
      <c r="CSI83" s="791"/>
      <c r="CSJ83" s="791"/>
      <c r="CSK83" s="791"/>
      <c r="CSL83" s="791"/>
      <c r="CSM83" s="791"/>
      <c r="CSN83" s="740"/>
      <c r="CSO83" s="790"/>
      <c r="CSP83" s="791"/>
      <c r="CSQ83" s="791"/>
      <c r="CSR83" s="791"/>
      <c r="CSS83" s="791"/>
      <c r="CST83" s="791"/>
      <c r="CSU83" s="740"/>
      <c r="CSV83" s="790"/>
      <c r="CSW83" s="791"/>
      <c r="CSX83" s="791"/>
      <c r="CSY83" s="791"/>
      <c r="CSZ83" s="791"/>
      <c r="CTA83" s="791"/>
      <c r="CTB83" s="740"/>
      <c r="CTC83" s="790"/>
      <c r="CTD83" s="791"/>
      <c r="CTE83" s="791"/>
      <c r="CTF83" s="791"/>
      <c r="CTG83" s="791"/>
      <c r="CTH83" s="791"/>
      <c r="CTI83" s="740"/>
      <c r="CTJ83" s="790"/>
      <c r="CTK83" s="791"/>
      <c r="CTL83" s="791"/>
      <c r="CTM83" s="791"/>
      <c r="CTN83" s="791"/>
      <c r="CTO83" s="791"/>
      <c r="CTP83" s="740"/>
      <c r="CTQ83" s="790"/>
      <c r="CTR83" s="791"/>
      <c r="CTS83" s="791"/>
      <c r="CTT83" s="791"/>
      <c r="CTU83" s="791"/>
      <c r="CTV83" s="791"/>
      <c r="CTW83" s="740"/>
      <c r="CTX83" s="790"/>
      <c r="CTY83" s="791"/>
      <c r="CTZ83" s="791"/>
      <c r="CUA83" s="791"/>
      <c r="CUB83" s="791"/>
      <c r="CUC83" s="791"/>
      <c r="CUD83" s="740"/>
      <c r="CUE83" s="790"/>
      <c r="CUF83" s="791"/>
      <c r="CUG83" s="791"/>
      <c r="CUH83" s="791"/>
      <c r="CUI83" s="791"/>
      <c r="CUJ83" s="791"/>
      <c r="CUK83" s="740"/>
      <c r="CUL83" s="790"/>
      <c r="CUM83" s="791"/>
      <c r="CUN83" s="791"/>
      <c r="CUO83" s="791"/>
      <c r="CUP83" s="791"/>
      <c r="CUQ83" s="791"/>
      <c r="CUR83" s="740"/>
      <c r="CUS83" s="790"/>
      <c r="CUT83" s="791"/>
      <c r="CUU83" s="791"/>
      <c r="CUV83" s="791"/>
      <c r="CUW83" s="791"/>
      <c r="CUX83" s="791"/>
      <c r="CUY83" s="740"/>
      <c r="CUZ83" s="790"/>
      <c r="CVA83" s="791"/>
      <c r="CVB83" s="791"/>
      <c r="CVC83" s="791"/>
      <c r="CVD83" s="791"/>
      <c r="CVE83" s="791"/>
      <c r="CVF83" s="740"/>
      <c r="CVG83" s="790"/>
      <c r="CVH83" s="791"/>
      <c r="CVI83" s="791"/>
      <c r="CVJ83" s="791"/>
      <c r="CVK83" s="791"/>
      <c r="CVL83" s="791"/>
      <c r="CVM83" s="740"/>
      <c r="CVN83" s="790"/>
      <c r="CVO83" s="791"/>
      <c r="CVP83" s="791"/>
      <c r="CVQ83" s="791"/>
      <c r="CVR83" s="791"/>
      <c r="CVS83" s="791"/>
      <c r="CVT83" s="740"/>
      <c r="CVU83" s="790"/>
      <c r="CVV83" s="791"/>
      <c r="CVW83" s="791"/>
      <c r="CVX83" s="791"/>
      <c r="CVY83" s="791"/>
      <c r="CVZ83" s="791"/>
      <c r="CWA83" s="740"/>
      <c r="CWB83" s="790"/>
      <c r="CWC83" s="791"/>
      <c r="CWD83" s="791"/>
      <c r="CWE83" s="791"/>
      <c r="CWF83" s="791"/>
      <c r="CWG83" s="791"/>
      <c r="CWH83" s="740"/>
      <c r="CWI83" s="790"/>
      <c r="CWJ83" s="791"/>
      <c r="CWK83" s="791"/>
      <c r="CWL83" s="791"/>
      <c r="CWM83" s="791"/>
      <c r="CWN83" s="791"/>
      <c r="CWO83" s="740"/>
      <c r="CWP83" s="790"/>
      <c r="CWQ83" s="791"/>
      <c r="CWR83" s="791"/>
      <c r="CWS83" s="791"/>
      <c r="CWT83" s="791"/>
      <c r="CWU83" s="791"/>
      <c r="CWV83" s="740"/>
      <c r="CWW83" s="790"/>
      <c r="CWX83" s="791"/>
      <c r="CWY83" s="791"/>
      <c r="CWZ83" s="791"/>
      <c r="CXA83" s="791"/>
      <c r="CXB83" s="791"/>
      <c r="CXC83" s="740"/>
      <c r="CXD83" s="790"/>
      <c r="CXE83" s="791"/>
      <c r="CXF83" s="791"/>
      <c r="CXG83" s="791"/>
      <c r="CXH83" s="791"/>
      <c r="CXI83" s="791"/>
      <c r="CXJ83" s="740"/>
      <c r="CXK83" s="790"/>
      <c r="CXL83" s="791"/>
      <c r="CXM83" s="791"/>
      <c r="CXN83" s="791"/>
      <c r="CXO83" s="791"/>
      <c r="CXP83" s="791"/>
      <c r="CXQ83" s="740"/>
      <c r="CXR83" s="790"/>
      <c r="CXS83" s="791"/>
      <c r="CXT83" s="791"/>
      <c r="CXU83" s="791"/>
      <c r="CXV83" s="791"/>
      <c r="CXW83" s="791"/>
      <c r="CXX83" s="740"/>
      <c r="CXY83" s="790"/>
      <c r="CXZ83" s="791"/>
      <c r="CYA83" s="791"/>
      <c r="CYB83" s="791"/>
      <c r="CYC83" s="791"/>
      <c r="CYD83" s="791"/>
      <c r="CYE83" s="740"/>
      <c r="CYF83" s="790"/>
      <c r="CYG83" s="791"/>
      <c r="CYH83" s="791"/>
      <c r="CYI83" s="791"/>
      <c r="CYJ83" s="791"/>
      <c r="CYK83" s="791"/>
      <c r="CYL83" s="740"/>
      <c r="CYM83" s="790"/>
      <c r="CYN83" s="791"/>
      <c r="CYO83" s="791"/>
      <c r="CYP83" s="791"/>
      <c r="CYQ83" s="791"/>
      <c r="CYR83" s="791"/>
      <c r="CYS83" s="740"/>
      <c r="CYT83" s="790"/>
      <c r="CYU83" s="791"/>
      <c r="CYV83" s="791"/>
      <c r="CYW83" s="791"/>
      <c r="CYX83" s="791"/>
      <c r="CYY83" s="791"/>
      <c r="CYZ83" s="740"/>
      <c r="CZA83" s="790"/>
      <c r="CZB83" s="791"/>
      <c r="CZC83" s="791"/>
      <c r="CZD83" s="791"/>
      <c r="CZE83" s="791"/>
      <c r="CZF83" s="791"/>
      <c r="CZG83" s="740"/>
      <c r="CZH83" s="790"/>
      <c r="CZI83" s="791"/>
      <c r="CZJ83" s="791"/>
      <c r="CZK83" s="791"/>
      <c r="CZL83" s="791"/>
      <c r="CZM83" s="791"/>
      <c r="CZN83" s="740"/>
      <c r="CZO83" s="790"/>
      <c r="CZP83" s="791"/>
      <c r="CZQ83" s="791"/>
      <c r="CZR83" s="791"/>
      <c r="CZS83" s="791"/>
      <c r="CZT83" s="791"/>
      <c r="CZU83" s="740"/>
      <c r="CZV83" s="790"/>
      <c r="CZW83" s="791"/>
      <c r="CZX83" s="791"/>
      <c r="CZY83" s="791"/>
      <c r="CZZ83" s="791"/>
      <c r="DAA83" s="791"/>
      <c r="DAB83" s="740"/>
      <c r="DAC83" s="790"/>
      <c r="DAD83" s="791"/>
      <c r="DAE83" s="791"/>
      <c r="DAF83" s="791"/>
      <c r="DAG83" s="791"/>
      <c r="DAH83" s="791"/>
      <c r="DAI83" s="740"/>
      <c r="DAJ83" s="790"/>
      <c r="DAK83" s="791"/>
      <c r="DAL83" s="791"/>
      <c r="DAM83" s="791"/>
      <c r="DAN83" s="791"/>
      <c r="DAO83" s="791"/>
      <c r="DAP83" s="740"/>
      <c r="DAQ83" s="790"/>
      <c r="DAR83" s="791"/>
      <c r="DAS83" s="791"/>
      <c r="DAT83" s="791"/>
      <c r="DAU83" s="791"/>
      <c r="DAV83" s="791"/>
      <c r="DAW83" s="740"/>
      <c r="DAX83" s="790"/>
      <c r="DAY83" s="791"/>
      <c r="DAZ83" s="791"/>
      <c r="DBA83" s="791"/>
      <c r="DBB83" s="791"/>
      <c r="DBC83" s="791"/>
      <c r="DBD83" s="740"/>
      <c r="DBE83" s="790"/>
      <c r="DBF83" s="791"/>
      <c r="DBG83" s="791"/>
      <c r="DBH83" s="791"/>
      <c r="DBI83" s="791"/>
      <c r="DBJ83" s="791"/>
      <c r="DBK83" s="740"/>
      <c r="DBL83" s="790"/>
      <c r="DBM83" s="791"/>
      <c r="DBN83" s="791"/>
      <c r="DBO83" s="791"/>
      <c r="DBP83" s="791"/>
      <c r="DBQ83" s="791"/>
      <c r="DBR83" s="740"/>
      <c r="DBS83" s="790"/>
      <c r="DBT83" s="791"/>
      <c r="DBU83" s="791"/>
      <c r="DBV83" s="791"/>
      <c r="DBW83" s="791"/>
      <c r="DBX83" s="791"/>
      <c r="DBY83" s="740"/>
      <c r="DBZ83" s="790"/>
      <c r="DCA83" s="791"/>
      <c r="DCB83" s="791"/>
      <c r="DCC83" s="791"/>
      <c r="DCD83" s="791"/>
      <c r="DCE83" s="791"/>
      <c r="DCF83" s="740"/>
      <c r="DCG83" s="790"/>
      <c r="DCH83" s="791"/>
      <c r="DCI83" s="791"/>
      <c r="DCJ83" s="791"/>
      <c r="DCK83" s="791"/>
      <c r="DCL83" s="791"/>
      <c r="DCM83" s="740"/>
      <c r="DCN83" s="790"/>
      <c r="DCO83" s="791"/>
      <c r="DCP83" s="791"/>
      <c r="DCQ83" s="791"/>
      <c r="DCR83" s="791"/>
      <c r="DCS83" s="791"/>
      <c r="DCT83" s="740"/>
      <c r="DCU83" s="790"/>
      <c r="DCV83" s="791"/>
      <c r="DCW83" s="791"/>
      <c r="DCX83" s="791"/>
      <c r="DCY83" s="791"/>
      <c r="DCZ83" s="791"/>
      <c r="DDA83" s="740"/>
      <c r="DDB83" s="790"/>
      <c r="DDC83" s="791"/>
      <c r="DDD83" s="791"/>
      <c r="DDE83" s="791"/>
      <c r="DDF83" s="791"/>
      <c r="DDG83" s="791"/>
      <c r="DDH83" s="740"/>
      <c r="DDI83" s="790"/>
      <c r="DDJ83" s="791"/>
      <c r="DDK83" s="791"/>
      <c r="DDL83" s="791"/>
      <c r="DDM83" s="791"/>
      <c r="DDN83" s="791"/>
      <c r="DDO83" s="740"/>
      <c r="DDP83" s="790"/>
      <c r="DDQ83" s="791"/>
      <c r="DDR83" s="791"/>
      <c r="DDS83" s="791"/>
      <c r="DDT83" s="791"/>
      <c r="DDU83" s="791"/>
      <c r="DDV83" s="740"/>
      <c r="DDW83" s="790"/>
      <c r="DDX83" s="791"/>
      <c r="DDY83" s="791"/>
      <c r="DDZ83" s="791"/>
      <c r="DEA83" s="791"/>
      <c r="DEB83" s="791"/>
      <c r="DEC83" s="740"/>
      <c r="DED83" s="790"/>
      <c r="DEE83" s="791"/>
      <c r="DEF83" s="791"/>
      <c r="DEG83" s="791"/>
      <c r="DEH83" s="791"/>
      <c r="DEI83" s="791"/>
      <c r="DEJ83" s="740"/>
      <c r="DEK83" s="790"/>
      <c r="DEL83" s="791"/>
      <c r="DEM83" s="791"/>
      <c r="DEN83" s="791"/>
      <c r="DEO83" s="791"/>
      <c r="DEP83" s="791"/>
      <c r="DEQ83" s="740"/>
      <c r="DER83" s="790"/>
      <c r="DES83" s="791"/>
      <c r="DET83" s="791"/>
      <c r="DEU83" s="791"/>
      <c r="DEV83" s="791"/>
      <c r="DEW83" s="791"/>
      <c r="DEX83" s="740"/>
      <c r="DEY83" s="790"/>
      <c r="DEZ83" s="791"/>
      <c r="DFA83" s="791"/>
      <c r="DFB83" s="791"/>
      <c r="DFC83" s="791"/>
      <c r="DFD83" s="791"/>
      <c r="DFE83" s="740"/>
      <c r="DFF83" s="790"/>
      <c r="DFG83" s="791"/>
      <c r="DFH83" s="791"/>
      <c r="DFI83" s="791"/>
      <c r="DFJ83" s="791"/>
      <c r="DFK83" s="791"/>
      <c r="DFL83" s="740"/>
      <c r="DFM83" s="790"/>
      <c r="DFN83" s="791"/>
      <c r="DFO83" s="791"/>
      <c r="DFP83" s="791"/>
      <c r="DFQ83" s="791"/>
      <c r="DFR83" s="791"/>
      <c r="DFS83" s="740"/>
      <c r="DFT83" s="790"/>
      <c r="DFU83" s="791"/>
      <c r="DFV83" s="791"/>
      <c r="DFW83" s="791"/>
      <c r="DFX83" s="791"/>
      <c r="DFY83" s="791"/>
      <c r="DFZ83" s="740"/>
      <c r="DGA83" s="790"/>
      <c r="DGB83" s="791"/>
      <c r="DGC83" s="791"/>
      <c r="DGD83" s="791"/>
      <c r="DGE83" s="791"/>
      <c r="DGF83" s="791"/>
      <c r="DGG83" s="740"/>
      <c r="DGH83" s="790"/>
      <c r="DGI83" s="791"/>
      <c r="DGJ83" s="791"/>
      <c r="DGK83" s="791"/>
      <c r="DGL83" s="791"/>
      <c r="DGM83" s="791"/>
      <c r="DGN83" s="740"/>
      <c r="DGO83" s="790"/>
      <c r="DGP83" s="791"/>
      <c r="DGQ83" s="791"/>
      <c r="DGR83" s="791"/>
      <c r="DGS83" s="791"/>
      <c r="DGT83" s="791"/>
      <c r="DGU83" s="740"/>
      <c r="DGV83" s="790"/>
      <c r="DGW83" s="791"/>
      <c r="DGX83" s="791"/>
      <c r="DGY83" s="791"/>
      <c r="DGZ83" s="791"/>
      <c r="DHA83" s="791"/>
      <c r="DHB83" s="740"/>
      <c r="DHC83" s="790"/>
      <c r="DHD83" s="791"/>
      <c r="DHE83" s="791"/>
      <c r="DHF83" s="791"/>
      <c r="DHG83" s="791"/>
      <c r="DHH83" s="791"/>
      <c r="DHI83" s="740"/>
      <c r="DHJ83" s="790"/>
      <c r="DHK83" s="791"/>
      <c r="DHL83" s="791"/>
      <c r="DHM83" s="791"/>
      <c r="DHN83" s="791"/>
      <c r="DHO83" s="791"/>
      <c r="DHP83" s="740"/>
      <c r="DHQ83" s="790"/>
      <c r="DHR83" s="791"/>
      <c r="DHS83" s="791"/>
      <c r="DHT83" s="791"/>
      <c r="DHU83" s="791"/>
      <c r="DHV83" s="791"/>
      <c r="DHW83" s="740"/>
      <c r="DHX83" s="790"/>
      <c r="DHY83" s="791"/>
      <c r="DHZ83" s="791"/>
      <c r="DIA83" s="791"/>
      <c r="DIB83" s="791"/>
      <c r="DIC83" s="791"/>
      <c r="DID83" s="740"/>
      <c r="DIE83" s="790"/>
      <c r="DIF83" s="791"/>
      <c r="DIG83" s="791"/>
      <c r="DIH83" s="791"/>
      <c r="DII83" s="791"/>
      <c r="DIJ83" s="791"/>
      <c r="DIK83" s="740"/>
      <c r="DIL83" s="790"/>
      <c r="DIM83" s="791"/>
      <c r="DIN83" s="791"/>
      <c r="DIO83" s="791"/>
      <c r="DIP83" s="791"/>
      <c r="DIQ83" s="791"/>
      <c r="DIR83" s="740"/>
      <c r="DIS83" s="790"/>
      <c r="DIT83" s="791"/>
      <c r="DIU83" s="791"/>
      <c r="DIV83" s="791"/>
      <c r="DIW83" s="791"/>
      <c r="DIX83" s="791"/>
      <c r="DIY83" s="740"/>
      <c r="DIZ83" s="790"/>
      <c r="DJA83" s="791"/>
      <c r="DJB83" s="791"/>
      <c r="DJC83" s="791"/>
      <c r="DJD83" s="791"/>
      <c r="DJE83" s="791"/>
      <c r="DJF83" s="740"/>
      <c r="DJG83" s="790"/>
      <c r="DJH83" s="791"/>
      <c r="DJI83" s="791"/>
      <c r="DJJ83" s="791"/>
      <c r="DJK83" s="791"/>
      <c r="DJL83" s="791"/>
      <c r="DJM83" s="740"/>
      <c r="DJN83" s="790"/>
      <c r="DJO83" s="791"/>
      <c r="DJP83" s="791"/>
      <c r="DJQ83" s="791"/>
      <c r="DJR83" s="791"/>
      <c r="DJS83" s="791"/>
      <c r="DJT83" s="740"/>
      <c r="DJU83" s="790"/>
      <c r="DJV83" s="791"/>
      <c r="DJW83" s="791"/>
      <c r="DJX83" s="791"/>
      <c r="DJY83" s="791"/>
      <c r="DJZ83" s="791"/>
      <c r="DKA83" s="740"/>
      <c r="DKB83" s="790"/>
      <c r="DKC83" s="791"/>
      <c r="DKD83" s="791"/>
      <c r="DKE83" s="791"/>
      <c r="DKF83" s="791"/>
      <c r="DKG83" s="791"/>
      <c r="DKH83" s="740"/>
      <c r="DKI83" s="790"/>
      <c r="DKJ83" s="791"/>
      <c r="DKK83" s="791"/>
      <c r="DKL83" s="791"/>
      <c r="DKM83" s="791"/>
      <c r="DKN83" s="791"/>
      <c r="DKO83" s="740"/>
      <c r="DKP83" s="790"/>
      <c r="DKQ83" s="791"/>
      <c r="DKR83" s="791"/>
      <c r="DKS83" s="791"/>
      <c r="DKT83" s="791"/>
      <c r="DKU83" s="791"/>
      <c r="DKV83" s="740"/>
      <c r="DKW83" s="790"/>
      <c r="DKX83" s="791"/>
      <c r="DKY83" s="791"/>
      <c r="DKZ83" s="791"/>
      <c r="DLA83" s="791"/>
      <c r="DLB83" s="791"/>
      <c r="DLC83" s="740"/>
      <c r="DLD83" s="790"/>
      <c r="DLE83" s="791"/>
      <c r="DLF83" s="791"/>
      <c r="DLG83" s="791"/>
      <c r="DLH83" s="791"/>
      <c r="DLI83" s="791"/>
      <c r="DLJ83" s="740"/>
      <c r="DLK83" s="790"/>
      <c r="DLL83" s="791"/>
      <c r="DLM83" s="791"/>
      <c r="DLN83" s="791"/>
      <c r="DLO83" s="791"/>
      <c r="DLP83" s="791"/>
      <c r="DLQ83" s="740"/>
      <c r="DLR83" s="790"/>
      <c r="DLS83" s="791"/>
      <c r="DLT83" s="791"/>
      <c r="DLU83" s="791"/>
      <c r="DLV83" s="791"/>
      <c r="DLW83" s="791"/>
      <c r="DLX83" s="740"/>
      <c r="DLY83" s="790"/>
      <c r="DLZ83" s="791"/>
      <c r="DMA83" s="791"/>
      <c r="DMB83" s="791"/>
      <c r="DMC83" s="791"/>
      <c r="DMD83" s="791"/>
      <c r="DME83" s="740"/>
      <c r="DMF83" s="790"/>
      <c r="DMG83" s="791"/>
      <c r="DMH83" s="791"/>
      <c r="DMI83" s="791"/>
      <c r="DMJ83" s="791"/>
      <c r="DMK83" s="791"/>
      <c r="DML83" s="740"/>
      <c r="DMM83" s="790"/>
      <c r="DMN83" s="791"/>
      <c r="DMO83" s="791"/>
      <c r="DMP83" s="791"/>
      <c r="DMQ83" s="791"/>
      <c r="DMR83" s="791"/>
      <c r="DMS83" s="740"/>
      <c r="DMT83" s="790"/>
      <c r="DMU83" s="791"/>
      <c r="DMV83" s="791"/>
      <c r="DMW83" s="791"/>
      <c r="DMX83" s="791"/>
      <c r="DMY83" s="791"/>
      <c r="DMZ83" s="740"/>
      <c r="DNA83" s="790"/>
      <c r="DNB83" s="791"/>
      <c r="DNC83" s="791"/>
      <c r="DND83" s="791"/>
      <c r="DNE83" s="791"/>
      <c r="DNF83" s="791"/>
      <c r="DNG83" s="740"/>
      <c r="DNH83" s="790"/>
      <c r="DNI83" s="791"/>
      <c r="DNJ83" s="791"/>
      <c r="DNK83" s="791"/>
      <c r="DNL83" s="791"/>
      <c r="DNM83" s="791"/>
      <c r="DNN83" s="740"/>
      <c r="DNO83" s="790"/>
      <c r="DNP83" s="791"/>
      <c r="DNQ83" s="791"/>
      <c r="DNR83" s="791"/>
      <c r="DNS83" s="791"/>
      <c r="DNT83" s="791"/>
      <c r="DNU83" s="740"/>
      <c r="DNV83" s="790"/>
      <c r="DNW83" s="791"/>
      <c r="DNX83" s="791"/>
      <c r="DNY83" s="791"/>
      <c r="DNZ83" s="791"/>
      <c r="DOA83" s="791"/>
      <c r="DOB83" s="740"/>
      <c r="DOC83" s="790"/>
      <c r="DOD83" s="791"/>
      <c r="DOE83" s="791"/>
      <c r="DOF83" s="791"/>
      <c r="DOG83" s="791"/>
      <c r="DOH83" s="791"/>
      <c r="DOI83" s="740"/>
      <c r="DOJ83" s="790"/>
      <c r="DOK83" s="791"/>
      <c r="DOL83" s="791"/>
      <c r="DOM83" s="791"/>
      <c r="DON83" s="791"/>
      <c r="DOO83" s="791"/>
      <c r="DOP83" s="740"/>
      <c r="DOQ83" s="790"/>
      <c r="DOR83" s="791"/>
      <c r="DOS83" s="791"/>
      <c r="DOT83" s="791"/>
      <c r="DOU83" s="791"/>
      <c r="DOV83" s="791"/>
      <c r="DOW83" s="740"/>
      <c r="DOX83" s="790"/>
      <c r="DOY83" s="791"/>
      <c r="DOZ83" s="791"/>
      <c r="DPA83" s="791"/>
      <c r="DPB83" s="791"/>
      <c r="DPC83" s="791"/>
      <c r="DPD83" s="740"/>
      <c r="DPE83" s="790"/>
      <c r="DPF83" s="791"/>
      <c r="DPG83" s="791"/>
      <c r="DPH83" s="791"/>
      <c r="DPI83" s="791"/>
      <c r="DPJ83" s="791"/>
      <c r="DPK83" s="740"/>
      <c r="DPL83" s="790"/>
      <c r="DPM83" s="791"/>
      <c r="DPN83" s="791"/>
      <c r="DPO83" s="791"/>
      <c r="DPP83" s="791"/>
      <c r="DPQ83" s="791"/>
      <c r="DPR83" s="740"/>
      <c r="DPS83" s="790"/>
      <c r="DPT83" s="791"/>
      <c r="DPU83" s="791"/>
      <c r="DPV83" s="791"/>
      <c r="DPW83" s="791"/>
      <c r="DPX83" s="791"/>
      <c r="DPY83" s="740"/>
      <c r="DPZ83" s="790"/>
      <c r="DQA83" s="791"/>
      <c r="DQB83" s="791"/>
      <c r="DQC83" s="791"/>
      <c r="DQD83" s="791"/>
      <c r="DQE83" s="791"/>
      <c r="DQF83" s="740"/>
      <c r="DQG83" s="790"/>
      <c r="DQH83" s="791"/>
      <c r="DQI83" s="791"/>
      <c r="DQJ83" s="791"/>
      <c r="DQK83" s="791"/>
      <c r="DQL83" s="791"/>
      <c r="DQM83" s="740"/>
      <c r="DQN83" s="790"/>
      <c r="DQO83" s="791"/>
      <c r="DQP83" s="791"/>
      <c r="DQQ83" s="791"/>
      <c r="DQR83" s="791"/>
      <c r="DQS83" s="791"/>
      <c r="DQT83" s="740"/>
      <c r="DQU83" s="790"/>
      <c r="DQV83" s="791"/>
      <c r="DQW83" s="791"/>
      <c r="DQX83" s="791"/>
      <c r="DQY83" s="791"/>
      <c r="DQZ83" s="791"/>
      <c r="DRA83" s="740"/>
      <c r="DRB83" s="790"/>
      <c r="DRC83" s="791"/>
      <c r="DRD83" s="791"/>
      <c r="DRE83" s="791"/>
      <c r="DRF83" s="791"/>
      <c r="DRG83" s="791"/>
      <c r="DRH83" s="740"/>
      <c r="DRI83" s="790"/>
      <c r="DRJ83" s="791"/>
      <c r="DRK83" s="791"/>
      <c r="DRL83" s="791"/>
      <c r="DRM83" s="791"/>
      <c r="DRN83" s="791"/>
      <c r="DRO83" s="740"/>
      <c r="DRP83" s="790"/>
      <c r="DRQ83" s="791"/>
      <c r="DRR83" s="791"/>
      <c r="DRS83" s="791"/>
      <c r="DRT83" s="791"/>
      <c r="DRU83" s="791"/>
      <c r="DRV83" s="740"/>
      <c r="DRW83" s="790"/>
      <c r="DRX83" s="791"/>
      <c r="DRY83" s="791"/>
      <c r="DRZ83" s="791"/>
      <c r="DSA83" s="791"/>
      <c r="DSB83" s="791"/>
      <c r="DSC83" s="740"/>
      <c r="DSD83" s="790"/>
      <c r="DSE83" s="791"/>
      <c r="DSF83" s="791"/>
      <c r="DSG83" s="791"/>
      <c r="DSH83" s="791"/>
      <c r="DSI83" s="791"/>
      <c r="DSJ83" s="740"/>
      <c r="DSK83" s="790"/>
      <c r="DSL83" s="791"/>
      <c r="DSM83" s="791"/>
      <c r="DSN83" s="791"/>
      <c r="DSO83" s="791"/>
      <c r="DSP83" s="791"/>
      <c r="DSQ83" s="740"/>
      <c r="DSR83" s="790"/>
      <c r="DSS83" s="791"/>
      <c r="DST83" s="791"/>
      <c r="DSU83" s="791"/>
      <c r="DSV83" s="791"/>
      <c r="DSW83" s="791"/>
      <c r="DSX83" s="740"/>
      <c r="DSY83" s="790"/>
      <c r="DSZ83" s="791"/>
      <c r="DTA83" s="791"/>
      <c r="DTB83" s="791"/>
      <c r="DTC83" s="791"/>
      <c r="DTD83" s="791"/>
      <c r="DTE83" s="740"/>
      <c r="DTF83" s="790"/>
      <c r="DTG83" s="791"/>
      <c r="DTH83" s="791"/>
      <c r="DTI83" s="791"/>
      <c r="DTJ83" s="791"/>
      <c r="DTK83" s="791"/>
      <c r="DTL83" s="740"/>
      <c r="DTM83" s="790"/>
      <c r="DTN83" s="791"/>
      <c r="DTO83" s="791"/>
      <c r="DTP83" s="791"/>
      <c r="DTQ83" s="791"/>
      <c r="DTR83" s="791"/>
      <c r="DTS83" s="740"/>
      <c r="DTT83" s="790"/>
      <c r="DTU83" s="791"/>
      <c r="DTV83" s="791"/>
      <c r="DTW83" s="791"/>
      <c r="DTX83" s="791"/>
      <c r="DTY83" s="791"/>
      <c r="DTZ83" s="740"/>
      <c r="DUA83" s="790"/>
      <c r="DUB83" s="791"/>
      <c r="DUC83" s="791"/>
      <c r="DUD83" s="791"/>
      <c r="DUE83" s="791"/>
      <c r="DUF83" s="791"/>
      <c r="DUG83" s="740"/>
      <c r="DUH83" s="790"/>
      <c r="DUI83" s="791"/>
      <c r="DUJ83" s="791"/>
      <c r="DUK83" s="791"/>
      <c r="DUL83" s="791"/>
      <c r="DUM83" s="791"/>
      <c r="DUN83" s="740"/>
      <c r="DUO83" s="790"/>
      <c r="DUP83" s="791"/>
      <c r="DUQ83" s="791"/>
      <c r="DUR83" s="791"/>
      <c r="DUS83" s="791"/>
      <c r="DUT83" s="791"/>
      <c r="DUU83" s="740"/>
      <c r="DUV83" s="790"/>
      <c r="DUW83" s="791"/>
      <c r="DUX83" s="791"/>
      <c r="DUY83" s="791"/>
      <c r="DUZ83" s="791"/>
      <c r="DVA83" s="791"/>
      <c r="DVB83" s="740"/>
      <c r="DVC83" s="790"/>
      <c r="DVD83" s="791"/>
      <c r="DVE83" s="791"/>
      <c r="DVF83" s="791"/>
      <c r="DVG83" s="791"/>
      <c r="DVH83" s="791"/>
      <c r="DVI83" s="740"/>
      <c r="DVJ83" s="790"/>
      <c r="DVK83" s="791"/>
      <c r="DVL83" s="791"/>
      <c r="DVM83" s="791"/>
      <c r="DVN83" s="791"/>
      <c r="DVO83" s="791"/>
      <c r="DVP83" s="740"/>
      <c r="DVQ83" s="790"/>
      <c r="DVR83" s="791"/>
      <c r="DVS83" s="791"/>
      <c r="DVT83" s="791"/>
      <c r="DVU83" s="791"/>
      <c r="DVV83" s="791"/>
      <c r="DVW83" s="740"/>
      <c r="DVX83" s="790"/>
      <c r="DVY83" s="791"/>
      <c r="DVZ83" s="791"/>
      <c r="DWA83" s="791"/>
      <c r="DWB83" s="791"/>
      <c r="DWC83" s="791"/>
      <c r="DWD83" s="740"/>
      <c r="DWE83" s="790"/>
      <c r="DWF83" s="791"/>
      <c r="DWG83" s="791"/>
      <c r="DWH83" s="791"/>
      <c r="DWI83" s="791"/>
      <c r="DWJ83" s="791"/>
      <c r="DWK83" s="740"/>
      <c r="DWL83" s="790"/>
      <c r="DWM83" s="791"/>
      <c r="DWN83" s="791"/>
      <c r="DWO83" s="791"/>
      <c r="DWP83" s="791"/>
      <c r="DWQ83" s="791"/>
      <c r="DWR83" s="740"/>
      <c r="DWS83" s="790"/>
      <c r="DWT83" s="791"/>
      <c r="DWU83" s="791"/>
      <c r="DWV83" s="791"/>
      <c r="DWW83" s="791"/>
      <c r="DWX83" s="791"/>
      <c r="DWY83" s="740"/>
      <c r="DWZ83" s="790"/>
      <c r="DXA83" s="791"/>
      <c r="DXB83" s="791"/>
      <c r="DXC83" s="791"/>
      <c r="DXD83" s="791"/>
      <c r="DXE83" s="791"/>
      <c r="DXF83" s="740"/>
      <c r="DXG83" s="790"/>
      <c r="DXH83" s="791"/>
      <c r="DXI83" s="791"/>
      <c r="DXJ83" s="791"/>
      <c r="DXK83" s="791"/>
      <c r="DXL83" s="791"/>
      <c r="DXM83" s="740"/>
      <c r="DXN83" s="790"/>
      <c r="DXO83" s="791"/>
      <c r="DXP83" s="791"/>
      <c r="DXQ83" s="791"/>
      <c r="DXR83" s="791"/>
      <c r="DXS83" s="791"/>
      <c r="DXT83" s="740"/>
      <c r="DXU83" s="790"/>
      <c r="DXV83" s="791"/>
      <c r="DXW83" s="791"/>
      <c r="DXX83" s="791"/>
      <c r="DXY83" s="791"/>
      <c r="DXZ83" s="791"/>
      <c r="DYA83" s="740"/>
      <c r="DYB83" s="790"/>
      <c r="DYC83" s="791"/>
      <c r="DYD83" s="791"/>
      <c r="DYE83" s="791"/>
      <c r="DYF83" s="791"/>
      <c r="DYG83" s="791"/>
      <c r="DYH83" s="740"/>
      <c r="DYI83" s="790"/>
      <c r="DYJ83" s="791"/>
      <c r="DYK83" s="791"/>
      <c r="DYL83" s="791"/>
      <c r="DYM83" s="791"/>
      <c r="DYN83" s="791"/>
      <c r="DYO83" s="740"/>
      <c r="DYP83" s="790"/>
      <c r="DYQ83" s="791"/>
      <c r="DYR83" s="791"/>
      <c r="DYS83" s="791"/>
      <c r="DYT83" s="791"/>
      <c r="DYU83" s="791"/>
      <c r="DYV83" s="740"/>
      <c r="DYW83" s="790"/>
      <c r="DYX83" s="791"/>
      <c r="DYY83" s="791"/>
      <c r="DYZ83" s="791"/>
      <c r="DZA83" s="791"/>
      <c r="DZB83" s="791"/>
      <c r="DZC83" s="740"/>
      <c r="DZD83" s="790"/>
      <c r="DZE83" s="791"/>
      <c r="DZF83" s="791"/>
      <c r="DZG83" s="791"/>
      <c r="DZH83" s="791"/>
      <c r="DZI83" s="791"/>
      <c r="DZJ83" s="740"/>
      <c r="DZK83" s="790"/>
      <c r="DZL83" s="791"/>
      <c r="DZM83" s="791"/>
      <c r="DZN83" s="791"/>
      <c r="DZO83" s="791"/>
      <c r="DZP83" s="791"/>
      <c r="DZQ83" s="740"/>
      <c r="DZR83" s="790"/>
      <c r="DZS83" s="791"/>
      <c r="DZT83" s="791"/>
      <c r="DZU83" s="791"/>
      <c r="DZV83" s="791"/>
      <c r="DZW83" s="791"/>
      <c r="DZX83" s="740"/>
      <c r="DZY83" s="790"/>
      <c r="DZZ83" s="791"/>
      <c r="EAA83" s="791"/>
      <c r="EAB83" s="791"/>
      <c r="EAC83" s="791"/>
      <c r="EAD83" s="791"/>
      <c r="EAE83" s="740"/>
      <c r="EAF83" s="790"/>
      <c r="EAG83" s="791"/>
      <c r="EAH83" s="791"/>
      <c r="EAI83" s="791"/>
      <c r="EAJ83" s="791"/>
      <c r="EAK83" s="791"/>
      <c r="EAL83" s="740"/>
      <c r="EAM83" s="790"/>
      <c r="EAN83" s="791"/>
      <c r="EAO83" s="791"/>
      <c r="EAP83" s="791"/>
      <c r="EAQ83" s="791"/>
      <c r="EAR83" s="791"/>
      <c r="EAS83" s="740"/>
      <c r="EAT83" s="790"/>
      <c r="EAU83" s="791"/>
      <c r="EAV83" s="791"/>
      <c r="EAW83" s="791"/>
      <c r="EAX83" s="791"/>
      <c r="EAY83" s="791"/>
      <c r="EAZ83" s="740"/>
      <c r="EBA83" s="790"/>
      <c r="EBB83" s="791"/>
      <c r="EBC83" s="791"/>
      <c r="EBD83" s="791"/>
      <c r="EBE83" s="791"/>
      <c r="EBF83" s="791"/>
      <c r="EBG83" s="740"/>
      <c r="EBH83" s="790"/>
      <c r="EBI83" s="791"/>
      <c r="EBJ83" s="791"/>
      <c r="EBK83" s="791"/>
      <c r="EBL83" s="791"/>
      <c r="EBM83" s="791"/>
      <c r="EBN83" s="740"/>
      <c r="EBO83" s="790"/>
      <c r="EBP83" s="791"/>
      <c r="EBQ83" s="791"/>
      <c r="EBR83" s="791"/>
      <c r="EBS83" s="791"/>
      <c r="EBT83" s="791"/>
      <c r="EBU83" s="740"/>
      <c r="EBV83" s="790"/>
      <c r="EBW83" s="791"/>
      <c r="EBX83" s="791"/>
      <c r="EBY83" s="791"/>
      <c r="EBZ83" s="791"/>
      <c r="ECA83" s="791"/>
      <c r="ECB83" s="740"/>
      <c r="ECC83" s="790"/>
      <c r="ECD83" s="791"/>
      <c r="ECE83" s="791"/>
      <c r="ECF83" s="791"/>
      <c r="ECG83" s="791"/>
      <c r="ECH83" s="791"/>
      <c r="ECI83" s="740"/>
      <c r="ECJ83" s="790"/>
      <c r="ECK83" s="791"/>
      <c r="ECL83" s="791"/>
      <c r="ECM83" s="791"/>
      <c r="ECN83" s="791"/>
      <c r="ECO83" s="791"/>
      <c r="ECP83" s="740"/>
      <c r="ECQ83" s="790"/>
      <c r="ECR83" s="791"/>
      <c r="ECS83" s="791"/>
      <c r="ECT83" s="791"/>
      <c r="ECU83" s="791"/>
      <c r="ECV83" s="791"/>
      <c r="ECW83" s="740"/>
      <c r="ECX83" s="790"/>
      <c r="ECY83" s="791"/>
      <c r="ECZ83" s="791"/>
      <c r="EDA83" s="791"/>
      <c r="EDB83" s="791"/>
      <c r="EDC83" s="791"/>
      <c r="EDD83" s="740"/>
      <c r="EDE83" s="790"/>
      <c r="EDF83" s="791"/>
      <c r="EDG83" s="791"/>
      <c r="EDH83" s="791"/>
      <c r="EDI83" s="791"/>
      <c r="EDJ83" s="791"/>
      <c r="EDK83" s="740"/>
      <c r="EDL83" s="790"/>
      <c r="EDM83" s="791"/>
      <c r="EDN83" s="791"/>
      <c r="EDO83" s="791"/>
      <c r="EDP83" s="791"/>
      <c r="EDQ83" s="791"/>
      <c r="EDR83" s="740"/>
      <c r="EDS83" s="790"/>
      <c r="EDT83" s="791"/>
      <c r="EDU83" s="791"/>
      <c r="EDV83" s="791"/>
      <c r="EDW83" s="791"/>
      <c r="EDX83" s="791"/>
      <c r="EDY83" s="740"/>
      <c r="EDZ83" s="790"/>
      <c r="EEA83" s="791"/>
      <c r="EEB83" s="791"/>
      <c r="EEC83" s="791"/>
      <c r="EED83" s="791"/>
      <c r="EEE83" s="791"/>
      <c r="EEF83" s="740"/>
      <c r="EEG83" s="790"/>
      <c r="EEH83" s="791"/>
      <c r="EEI83" s="791"/>
      <c r="EEJ83" s="791"/>
      <c r="EEK83" s="791"/>
      <c r="EEL83" s="791"/>
      <c r="EEM83" s="740"/>
      <c r="EEN83" s="790"/>
      <c r="EEO83" s="791"/>
      <c r="EEP83" s="791"/>
      <c r="EEQ83" s="791"/>
      <c r="EER83" s="791"/>
      <c r="EES83" s="791"/>
      <c r="EET83" s="740"/>
      <c r="EEU83" s="790"/>
      <c r="EEV83" s="791"/>
      <c r="EEW83" s="791"/>
      <c r="EEX83" s="791"/>
      <c r="EEY83" s="791"/>
      <c r="EEZ83" s="791"/>
      <c r="EFA83" s="740"/>
      <c r="EFB83" s="790"/>
      <c r="EFC83" s="791"/>
      <c r="EFD83" s="791"/>
      <c r="EFE83" s="791"/>
      <c r="EFF83" s="791"/>
      <c r="EFG83" s="791"/>
      <c r="EFH83" s="740"/>
      <c r="EFI83" s="790"/>
      <c r="EFJ83" s="791"/>
      <c r="EFK83" s="791"/>
      <c r="EFL83" s="791"/>
      <c r="EFM83" s="791"/>
      <c r="EFN83" s="791"/>
      <c r="EFO83" s="740"/>
      <c r="EFP83" s="790"/>
      <c r="EFQ83" s="791"/>
      <c r="EFR83" s="791"/>
      <c r="EFS83" s="791"/>
      <c r="EFT83" s="791"/>
      <c r="EFU83" s="791"/>
      <c r="EFV83" s="740"/>
      <c r="EFW83" s="790"/>
      <c r="EFX83" s="791"/>
      <c r="EFY83" s="791"/>
      <c r="EFZ83" s="791"/>
      <c r="EGA83" s="791"/>
      <c r="EGB83" s="791"/>
      <c r="EGC83" s="740"/>
      <c r="EGD83" s="790"/>
      <c r="EGE83" s="791"/>
      <c r="EGF83" s="791"/>
      <c r="EGG83" s="791"/>
      <c r="EGH83" s="791"/>
      <c r="EGI83" s="791"/>
      <c r="EGJ83" s="740"/>
      <c r="EGK83" s="790"/>
      <c r="EGL83" s="791"/>
      <c r="EGM83" s="791"/>
      <c r="EGN83" s="791"/>
      <c r="EGO83" s="791"/>
      <c r="EGP83" s="791"/>
      <c r="EGQ83" s="740"/>
      <c r="EGR83" s="790"/>
      <c r="EGS83" s="791"/>
      <c r="EGT83" s="791"/>
      <c r="EGU83" s="791"/>
      <c r="EGV83" s="791"/>
      <c r="EGW83" s="791"/>
      <c r="EGX83" s="740"/>
      <c r="EGY83" s="790"/>
      <c r="EGZ83" s="791"/>
      <c r="EHA83" s="791"/>
      <c r="EHB83" s="791"/>
      <c r="EHC83" s="791"/>
      <c r="EHD83" s="791"/>
      <c r="EHE83" s="740"/>
      <c r="EHF83" s="790"/>
      <c r="EHG83" s="791"/>
      <c r="EHH83" s="791"/>
      <c r="EHI83" s="791"/>
      <c r="EHJ83" s="791"/>
      <c r="EHK83" s="791"/>
      <c r="EHL83" s="740"/>
      <c r="EHM83" s="790"/>
      <c r="EHN83" s="791"/>
      <c r="EHO83" s="791"/>
      <c r="EHP83" s="791"/>
      <c r="EHQ83" s="791"/>
      <c r="EHR83" s="791"/>
      <c r="EHS83" s="740"/>
      <c r="EHT83" s="790"/>
      <c r="EHU83" s="791"/>
      <c r="EHV83" s="791"/>
      <c r="EHW83" s="791"/>
      <c r="EHX83" s="791"/>
      <c r="EHY83" s="791"/>
      <c r="EHZ83" s="740"/>
      <c r="EIA83" s="790"/>
      <c r="EIB83" s="791"/>
      <c r="EIC83" s="791"/>
      <c r="EID83" s="791"/>
      <c r="EIE83" s="791"/>
      <c r="EIF83" s="791"/>
      <c r="EIG83" s="740"/>
      <c r="EIH83" s="790"/>
      <c r="EII83" s="791"/>
      <c r="EIJ83" s="791"/>
      <c r="EIK83" s="791"/>
      <c r="EIL83" s="791"/>
      <c r="EIM83" s="791"/>
      <c r="EIN83" s="740"/>
      <c r="EIO83" s="790"/>
      <c r="EIP83" s="791"/>
      <c r="EIQ83" s="791"/>
      <c r="EIR83" s="791"/>
      <c r="EIS83" s="791"/>
      <c r="EIT83" s="791"/>
      <c r="EIU83" s="740"/>
      <c r="EIV83" s="790"/>
      <c r="EIW83" s="791"/>
      <c r="EIX83" s="791"/>
      <c r="EIY83" s="791"/>
      <c r="EIZ83" s="791"/>
      <c r="EJA83" s="791"/>
      <c r="EJB83" s="740"/>
      <c r="EJC83" s="790"/>
      <c r="EJD83" s="791"/>
      <c r="EJE83" s="791"/>
      <c r="EJF83" s="791"/>
      <c r="EJG83" s="791"/>
      <c r="EJH83" s="791"/>
      <c r="EJI83" s="740"/>
      <c r="EJJ83" s="790"/>
      <c r="EJK83" s="791"/>
      <c r="EJL83" s="791"/>
      <c r="EJM83" s="791"/>
      <c r="EJN83" s="791"/>
      <c r="EJO83" s="791"/>
      <c r="EJP83" s="740"/>
      <c r="EJQ83" s="790"/>
      <c r="EJR83" s="791"/>
      <c r="EJS83" s="791"/>
      <c r="EJT83" s="791"/>
      <c r="EJU83" s="791"/>
      <c r="EJV83" s="791"/>
      <c r="EJW83" s="740"/>
      <c r="EJX83" s="790"/>
      <c r="EJY83" s="791"/>
      <c r="EJZ83" s="791"/>
      <c r="EKA83" s="791"/>
      <c r="EKB83" s="791"/>
      <c r="EKC83" s="791"/>
      <c r="EKD83" s="740"/>
      <c r="EKE83" s="790"/>
      <c r="EKF83" s="791"/>
      <c r="EKG83" s="791"/>
      <c r="EKH83" s="791"/>
      <c r="EKI83" s="791"/>
      <c r="EKJ83" s="791"/>
      <c r="EKK83" s="740"/>
      <c r="EKL83" s="790"/>
      <c r="EKM83" s="791"/>
      <c r="EKN83" s="791"/>
      <c r="EKO83" s="791"/>
      <c r="EKP83" s="791"/>
      <c r="EKQ83" s="791"/>
      <c r="EKR83" s="740"/>
      <c r="EKS83" s="790"/>
      <c r="EKT83" s="791"/>
      <c r="EKU83" s="791"/>
      <c r="EKV83" s="791"/>
      <c r="EKW83" s="791"/>
      <c r="EKX83" s="791"/>
      <c r="EKY83" s="740"/>
      <c r="EKZ83" s="790"/>
      <c r="ELA83" s="791"/>
      <c r="ELB83" s="791"/>
      <c r="ELC83" s="791"/>
      <c r="ELD83" s="791"/>
      <c r="ELE83" s="791"/>
      <c r="ELF83" s="740"/>
      <c r="ELG83" s="790"/>
      <c r="ELH83" s="791"/>
      <c r="ELI83" s="791"/>
      <c r="ELJ83" s="791"/>
      <c r="ELK83" s="791"/>
      <c r="ELL83" s="791"/>
      <c r="ELM83" s="740"/>
      <c r="ELN83" s="790"/>
      <c r="ELO83" s="791"/>
      <c r="ELP83" s="791"/>
      <c r="ELQ83" s="791"/>
      <c r="ELR83" s="791"/>
      <c r="ELS83" s="791"/>
      <c r="ELT83" s="740"/>
      <c r="ELU83" s="790"/>
      <c r="ELV83" s="791"/>
      <c r="ELW83" s="791"/>
      <c r="ELX83" s="791"/>
      <c r="ELY83" s="791"/>
      <c r="ELZ83" s="791"/>
      <c r="EMA83" s="740"/>
      <c r="EMB83" s="790"/>
      <c r="EMC83" s="791"/>
      <c r="EMD83" s="791"/>
      <c r="EME83" s="791"/>
      <c r="EMF83" s="791"/>
      <c r="EMG83" s="791"/>
      <c r="EMH83" s="740"/>
      <c r="EMI83" s="790"/>
      <c r="EMJ83" s="791"/>
      <c r="EMK83" s="791"/>
      <c r="EML83" s="791"/>
      <c r="EMM83" s="791"/>
      <c r="EMN83" s="791"/>
      <c r="EMO83" s="740"/>
      <c r="EMP83" s="790"/>
      <c r="EMQ83" s="791"/>
      <c r="EMR83" s="791"/>
      <c r="EMS83" s="791"/>
      <c r="EMT83" s="791"/>
      <c r="EMU83" s="791"/>
      <c r="EMV83" s="740"/>
      <c r="EMW83" s="790"/>
      <c r="EMX83" s="791"/>
      <c r="EMY83" s="791"/>
      <c r="EMZ83" s="791"/>
      <c r="ENA83" s="791"/>
      <c r="ENB83" s="791"/>
      <c r="ENC83" s="740"/>
      <c r="END83" s="790"/>
      <c r="ENE83" s="791"/>
      <c r="ENF83" s="791"/>
      <c r="ENG83" s="791"/>
      <c r="ENH83" s="791"/>
      <c r="ENI83" s="791"/>
      <c r="ENJ83" s="740"/>
      <c r="ENK83" s="790"/>
      <c r="ENL83" s="791"/>
      <c r="ENM83" s="791"/>
      <c r="ENN83" s="791"/>
      <c r="ENO83" s="791"/>
      <c r="ENP83" s="791"/>
      <c r="ENQ83" s="740"/>
      <c r="ENR83" s="790"/>
      <c r="ENS83" s="791"/>
      <c r="ENT83" s="791"/>
      <c r="ENU83" s="791"/>
      <c r="ENV83" s="791"/>
      <c r="ENW83" s="791"/>
      <c r="ENX83" s="740"/>
      <c r="ENY83" s="790"/>
      <c r="ENZ83" s="791"/>
      <c r="EOA83" s="791"/>
      <c r="EOB83" s="791"/>
      <c r="EOC83" s="791"/>
      <c r="EOD83" s="791"/>
      <c r="EOE83" s="740"/>
      <c r="EOF83" s="790"/>
      <c r="EOG83" s="791"/>
      <c r="EOH83" s="791"/>
      <c r="EOI83" s="791"/>
      <c r="EOJ83" s="791"/>
      <c r="EOK83" s="791"/>
      <c r="EOL83" s="740"/>
      <c r="EOM83" s="790"/>
      <c r="EON83" s="791"/>
      <c r="EOO83" s="791"/>
      <c r="EOP83" s="791"/>
      <c r="EOQ83" s="791"/>
      <c r="EOR83" s="791"/>
      <c r="EOS83" s="740"/>
      <c r="EOT83" s="790"/>
      <c r="EOU83" s="791"/>
      <c r="EOV83" s="791"/>
      <c r="EOW83" s="791"/>
      <c r="EOX83" s="791"/>
      <c r="EOY83" s="791"/>
      <c r="EOZ83" s="740"/>
      <c r="EPA83" s="790"/>
      <c r="EPB83" s="791"/>
      <c r="EPC83" s="791"/>
      <c r="EPD83" s="791"/>
      <c r="EPE83" s="791"/>
      <c r="EPF83" s="791"/>
      <c r="EPG83" s="740"/>
      <c r="EPH83" s="790"/>
      <c r="EPI83" s="791"/>
      <c r="EPJ83" s="791"/>
      <c r="EPK83" s="791"/>
      <c r="EPL83" s="791"/>
      <c r="EPM83" s="791"/>
      <c r="EPN83" s="740"/>
      <c r="EPO83" s="790"/>
      <c r="EPP83" s="791"/>
      <c r="EPQ83" s="791"/>
      <c r="EPR83" s="791"/>
      <c r="EPS83" s="791"/>
      <c r="EPT83" s="791"/>
      <c r="EPU83" s="740"/>
      <c r="EPV83" s="790"/>
      <c r="EPW83" s="791"/>
      <c r="EPX83" s="791"/>
      <c r="EPY83" s="791"/>
      <c r="EPZ83" s="791"/>
      <c r="EQA83" s="791"/>
      <c r="EQB83" s="740"/>
      <c r="EQC83" s="790"/>
      <c r="EQD83" s="791"/>
      <c r="EQE83" s="791"/>
      <c r="EQF83" s="791"/>
      <c r="EQG83" s="791"/>
      <c r="EQH83" s="791"/>
      <c r="EQI83" s="740"/>
      <c r="EQJ83" s="790"/>
      <c r="EQK83" s="791"/>
      <c r="EQL83" s="791"/>
      <c r="EQM83" s="791"/>
      <c r="EQN83" s="791"/>
      <c r="EQO83" s="791"/>
      <c r="EQP83" s="740"/>
      <c r="EQQ83" s="790"/>
      <c r="EQR83" s="791"/>
      <c r="EQS83" s="791"/>
      <c r="EQT83" s="791"/>
      <c r="EQU83" s="791"/>
      <c r="EQV83" s="791"/>
      <c r="EQW83" s="740"/>
      <c r="EQX83" s="790"/>
      <c r="EQY83" s="791"/>
      <c r="EQZ83" s="791"/>
      <c r="ERA83" s="791"/>
      <c r="ERB83" s="791"/>
      <c r="ERC83" s="791"/>
      <c r="ERD83" s="740"/>
      <c r="ERE83" s="790"/>
      <c r="ERF83" s="791"/>
      <c r="ERG83" s="791"/>
      <c r="ERH83" s="791"/>
      <c r="ERI83" s="791"/>
      <c r="ERJ83" s="791"/>
      <c r="ERK83" s="740"/>
      <c r="ERL83" s="790"/>
      <c r="ERM83" s="791"/>
      <c r="ERN83" s="791"/>
      <c r="ERO83" s="791"/>
      <c r="ERP83" s="791"/>
      <c r="ERQ83" s="791"/>
      <c r="ERR83" s="740"/>
      <c r="ERS83" s="790"/>
      <c r="ERT83" s="791"/>
      <c r="ERU83" s="791"/>
      <c r="ERV83" s="791"/>
      <c r="ERW83" s="791"/>
      <c r="ERX83" s="791"/>
      <c r="ERY83" s="740"/>
      <c r="ERZ83" s="790"/>
      <c r="ESA83" s="791"/>
      <c r="ESB83" s="791"/>
      <c r="ESC83" s="791"/>
      <c r="ESD83" s="791"/>
      <c r="ESE83" s="791"/>
      <c r="ESF83" s="740"/>
      <c r="ESG83" s="790"/>
      <c r="ESH83" s="791"/>
      <c r="ESI83" s="791"/>
      <c r="ESJ83" s="791"/>
      <c r="ESK83" s="791"/>
      <c r="ESL83" s="791"/>
      <c r="ESM83" s="740"/>
      <c r="ESN83" s="790"/>
      <c r="ESO83" s="791"/>
      <c r="ESP83" s="791"/>
      <c r="ESQ83" s="791"/>
      <c r="ESR83" s="791"/>
      <c r="ESS83" s="791"/>
      <c r="EST83" s="740"/>
      <c r="ESU83" s="790"/>
      <c r="ESV83" s="791"/>
      <c r="ESW83" s="791"/>
      <c r="ESX83" s="791"/>
      <c r="ESY83" s="791"/>
      <c r="ESZ83" s="791"/>
      <c r="ETA83" s="740"/>
      <c r="ETB83" s="790"/>
      <c r="ETC83" s="791"/>
      <c r="ETD83" s="791"/>
      <c r="ETE83" s="791"/>
      <c r="ETF83" s="791"/>
      <c r="ETG83" s="791"/>
      <c r="ETH83" s="740"/>
      <c r="ETI83" s="790"/>
      <c r="ETJ83" s="791"/>
      <c r="ETK83" s="791"/>
      <c r="ETL83" s="791"/>
      <c r="ETM83" s="791"/>
      <c r="ETN83" s="791"/>
      <c r="ETO83" s="740"/>
      <c r="ETP83" s="790"/>
      <c r="ETQ83" s="791"/>
      <c r="ETR83" s="791"/>
      <c r="ETS83" s="791"/>
      <c r="ETT83" s="791"/>
      <c r="ETU83" s="791"/>
      <c r="ETV83" s="740"/>
      <c r="ETW83" s="790"/>
      <c r="ETX83" s="791"/>
      <c r="ETY83" s="791"/>
      <c r="ETZ83" s="791"/>
      <c r="EUA83" s="791"/>
      <c r="EUB83" s="791"/>
      <c r="EUC83" s="740"/>
      <c r="EUD83" s="790"/>
      <c r="EUE83" s="791"/>
      <c r="EUF83" s="791"/>
      <c r="EUG83" s="791"/>
      <c r="EUH83" s="791"/>
      <c r="EUI83" s="791"/>
      <c r="EUJ83" s="740"/>
      <c r="EUK83" s="790"/>
      <c r="EUL83" s="791"/>
      <c r="EUM83" s="791"/>
      <c r="EUN83" s="791"/>
      <c r="EUO83" s="791"/>
      <c r="EUP83" s="791"/>
      <c r="EUQ83" s="740"/>
      <c r="EUR83" s="790"/>
      <c r="EUS83" s="791"/>
      <c r="EUT83" s="791"/>
      <c r="EUU83" s="791"/>
      <c r="EUV83" s="791"/>
      <c r="EUW83" s="791"/>
      <c r="EUX83" s="740"/>
      <c r="EUY83" s="790"/>
      <c r="EUZ83" s="791"/>
      <c r="EVA83" s="791"/>
      <c r="EVB83" s="791"/>
      <c r="EVC83" s="791"/>
      <c r="EVD83" s="791"/>
      <c r="EVE83" s="740"/>
      <c r="EVF83" s="790"/>
      <c r="EVG83" s="791"/>
      <c r="EVH83" s="791"/>
      <c r="EVI83" s="791"/>
      <c r="EVJ83" s="791"/>
      <c r="EVK83" s="791"/>
      <c r="EVL83" s="740"/>
      <c r="EVM83" s="790"/>
      <c r="EVN83" s="791"/>
      <c r="EVO83" s="791"/>
      <c r="EVP83" s="791"/>
      <c r="EVQ83" s="791"/>
      <c r="EVR83" s="791"/>
      <c r="EVS83" s="740"/>
      <c r="EVT83" s="790"/>
      <c r="EVU83" s="791"/>
      <c r="EVV83" s="791"/>
      <c r="EVW83" s="791"/>
      <c r="EVX83" s="791"/>
      <c r="EVY83" s="791"/>
      <c r="EVZ83" s="740"/>
      <c r="EWA83" s="790"/>
      <c r="EWB83" s="791"/>
      <c r="EWC83" s="791"/>
      <c r="EWD83" s="791"/>
      <c r="EWE83" s="791"/>
      <c r="EWF83" s="791"/>
      <c r="EWG83" s="740"/>
      <c r="EWH83" s="790"/>
      <c r="EWI83" s="791"/>
      <c r="EWJ83" s="791"/>
      <c r="EWK83" s="791"/>
      <c r="EWL83" s="791"/>
      <c r="EWM83" s="791"/>
      <c r="EWN83" s="740"/>
      <c r="EWO83" s="790"/>
      <c r="EWP83" s="791"/>
      <c r="EWQ83" s="791"/>
      <c r="EWR83" s="791"/>
      <c r="EWS83" s="791"/>
      <c r="EWT83" s="791"/>
      <c r="EWU83" s="740"/>
      <c r="EWV83" s="790"/>
      <c r="EWW83" s="791"/>
      <c r="EWX83" s="791"/>
      <c r="EWY83" s="791"/>
      <c r="EWZ83" s="791"/>
      <c r="EXA83" s="791"/>
      <c r="EXB83" s="740"/>
      <c r="EXC83" s="790"/>
      <c r="EXD83" s="791"/>
      <c r="EXE83" s="791"/>
      <c r="EXF83" s="791"/>
      <c r="EXG83" s="791"/>
      <c r="EXH83" s="791"/>
      <c r="EXI83" s="740"/>
      <c r="EXJ83" s="790"/>
      <c r="EXK83" s="791"/>
      <c r="EXL83" s="791"/>
      <c r="EXM83" s="791"/>
      <c r="EXN83" s="791"/>
      <c r="EXO83" s="791"/>
      <c r="EXP83" s="740"/>
      <c r="EXQ83" s="790"/>
      <c r="EXR83" s="791"/>
      <c r="EXS83" s="791"/>
      <c r="EXT83" s="791"/>
      <c r="EXU83" s="791"/>
      <c r="EXV83" s="791"/>
      <c r="EXW83" s="740"/>
      <c r="EXX83" s="790"/>
      <c r="EXY83" s="791"/>
      <c r="EXZ83" s="791"/>
      <c r="EYA83" s="791"/>
      <c r="EYB83" s="791"/>
      <c r="EYC83" s="791"/>
      <c r="EYD83" s="740"/>
      <c r="EYE83" s="790"/>
      <c r="EYF83" s="791"/>
      <c r="EYG83" s="791"/>
      <c r="EYH83" s="791"/>
      <c r="EYI83" s="791"/>
      <c r="EYJ83" s="791"/>
      <c r="EYK83" s="740"/>
      <c r="EYL83" s="790"/>
      <c r="EYM83" s="791"/>
      <c r="EYN83" s="791"/>
      <c r="EYO83" s="791"/>
      <c r="EYP83" s="791"/>
      <c r="EYQ83" s="791"/>
      <c r="EYR83" s="740"/>
      <c r="EYS83" s="790"/>
      <c r="EYT83" s="791"/>
      <c r="EYU83" s="791"/>
      <c r="EYV83" s="791"/>
      <c r="EYW83" s="791"/>
      <c r="EYX83" s="791"/>
      <c r="EYY83" s="740"/>
      <c r="EYZ83" s="790"/>
      <c r="EZA83" s="791"/>
      <c r="EZB83" s="791"/>
      <c r="EZC83" s="791"/>
      <c r="EZD83" s="791"/>
      <c r="EZE83" s="791"/>
      <c r="EZF83" s="740"/>
      <c r="EZG83" s="790"/>
      <c r="EZH83" s="791"/>
      <c r="EZI83" s="791"/>
      <c r="EZJ83" s="791"/>
      <c r="EZK83" s="791"/>
      <c r="EZL83" s="791"/>
      <c r="EZM83" s="740"/>
      <c r="EZN83" s="790"/>
      <c r="EZO83" s="791"/>
      <c r="EZP83" s="791"/>
      <c r="EZQ83" s="791"/>
      <c r="EZR83" s="791"/>
      <c r="EZS83" s="791"/>
      <c r="EZT83" s="740"/>
      <c r="EZU83" s="790"/>
      <c r="EZV83" s="791"/>
      <c r="EZW83" s="791"/>
      <c r="EZX83" s="791"/>
      <c r="EZY83" s="791"/>
      <c r="EZZ83" s="791"/>
      <c r="FAA83" s="740"/>
      <c r="FAB83" s="790"/>
      <c r="FAC83" s="791"/>
      <c r="FAD83" s="791"/>
      <c r="FAE83" s="791"/>
      <c r="FAF83" s="791"/>
      <c r="FAG83" s="791"/>
      <c r="FAH83" s="740"/>
      <c r="FAI83" s="790"/>
      <c r="FAJ83" s="791"/>
      <c r="FAK83" s="791"/>
      <c r="FAL83" s="791"/>
      <c r="FAM83" s="791"/>
      <c r="FAN83" s="791"/>
      <c r="FAO83" s="740"/>
      <c r="FAP83" s="790"/>
      <c r="FAQ83" s="791"/>
      <c r="FAR83" s="791"/>
      <c r="FAS83" s="791"/>
      <c r="FAT83" s="791"/>
      <c r="FAU83" s="791"/>
      <c r="FAV83" s="740"/>
      <c r="FAW83" s="790"/>
      <c r="FAX83" s="791"/>
      <c r="FAY83" s="791"/>
      <c r="FAZ83" s="791"/>
      <c r="FBA83" s="791"/>
      <c r="FBB83" s="791"/>
      <c r="FBC83" s="740"/>
      <c r="FBD83" s="790"/>
      <c r="FBE83" s="791"/>
      <c r="FBF83" s="791"/>
      <c r="FBG83" s="791"/>
      <c r="FBH83" s="791"/>
      <c r="FBI83" s="791"/>
      <c r="FBJ83" s="740"/>
      <c r="FBK83" s="790"/>
      <c r="FBL83" s="791"/>
      <c r="FBM83" s="791"/>
      <c r="FBN83" s="791"/>
      <c r="FBO83" s="791"/>
      <c r="FBP83" s="791"/>
      <c r="FBQ83" s="740"/>
      <c r="FBR83" s="790"/>
      <c r="FBS83" s="791"/>
      <c r="FBT83" s="791"/>
      <c r="FBU83" s="791"/>
      <c r="FBV83" s="791"/>
      <c r="FBW83" s="791"/>
      <c r="FBX83" s="740"/>
      <c r="FBY83" s="790"/>
      <c r="FBZ83" s="791"/>
      <c r="FCA83" s="791"/>
      <c r="FCB83" s="791"/>
      <c r="FCC83" s="791"/>
      <c r="FCD83" s="791"/>
      <c r="FCE83" s="740"/>
      <c r="FCF83" s="790"/>
      <c r="FCG83" s="791"/>
      <c r="FCH83" s="791"/>
      <c r="FCI83" s="791"/>
      <c r="FCJ83" s="791"/>
      <c r="FCK83" s="791"/>
      <c r="FCL83" s="740"/>
      <c r="FCM83" s="790"/>
      <c r="FCN83" s="791"/>
      <c r="FCO83" s="791"/>
      <c r="FCP83" s="791"/>
      <c r="FCQ83" s="791"/>
      <c r="FCR83" s="791"/>
      <c r="FCS83" s="740"/>
      <c r="FCT83" s="790"/>
      <c r="FCU83" s="791"/>
      <c r="FCV83" s="791"/>
      <c r="FCW83" s="791"/>
      <c r="FCX83" s="791"/>
      <c r="FCY83" s="791"/>
      <c r="FCZ83" s="740"/>
      <c r="FDA83" s="790"/>
      <c r="FDB83" s="791"/>
      <c r="FDC83" s="791"/>
      <c r="FDD83" s="791"/>
      <c r="FDE83" s="791"/>
      <c r="FDF83" s="791"/>
      <c r="FDG83" s="740"/>
      <c r="FDH83" s="790"/>
      <c r="FDI83" s="791"/>
      <c r="FDJ83" s="791"/>
      <c r="FDK83" s="791"/>
      <c r="FDL83" s="791"/>
      <c r="FDM83" s="791"/>
      <c r="FDN83" s="740"/>
      <c r="FDO83" s="790"/>
      <c r="FDP83" s="791"/>
      <c r="FDQ83" s="791"/>
      <c r="FDR83" s="791"/>
      <c r="FDS83" s="791"/>
      <c r="FDT83" s="791"/>
      <c r="FDU83" s="740"/>
      <c r="FDV83" s="790"/>
      <c r="FDW83" s="791"/>
      <c r="FDX83" s="791"/>
      <c r="FDY83" s="791"/>
      <c r="FDZ83" s="791"/>
      <c r="FEA83" s="791"/>
      <c r="FEB83" s="740"/>
      <c r="FEC83" s="790"/>
      <c r="FED83" s="791"/>
      <c r="FEE83" s="791"/>
      <c r="FEF83" s="791"/>
      <c r="FEG83" s="791"/>
      <c r="FEH83" s="791"/>
      <c r="FEI83" s="740"/>
      <c r="FEJ83" s="790"/>
      <c r="FEK83" s="791"/>
      <c r="FEL83" s="791"/>
      <c r="FEM83" s="791"/>
      <c r="FEN83" s="791"/>
      <c r="FEO83" s="791"/>
      <c r="FEP83" s="740"/>
      <c r="FEQ83" s="790"/>
      <c r="FER83" s="791"/>
      <c r="FES83" s="791"/>
      <c r="FET83" s="791"/>
      <c r="FEU83" s="791"/>
      <c r="FEV83" s="791"/>
      <c r="FEW83" s="740"/>
      <c r="FEX83" s="790"/>
      <c r="FEY83" s="791"/>
      <c r="FEZ83" s="791"/>
      <c r="FFA83" s="791"/>
      <c r="FFB83" s="791"/>
      <c r="FFC83" s="791"/>
      <c r="FFD83" s="740"/>
      <c r="FFE83" s="790"/>
      <c r="FFF83" s="791"/>
      <c r="FFG83" s="791"/>
      <c r="FFH83" s="791"/>
      <c r="FFI83" s="791"/>
      <c r="FFJ83" s="791"/>
      <c r="FFK83" s="740"/>
      <c r="FFL83" s="790"/>
      <c r="FFM83" s="791"/>
      <c r="FFN83" s="791"/>
      <c r="FFO83" s="791"/>
      <c r="FFP83" s="791"/>
      <c r="FFQ83" s="791"/>
      <c r="FFR83" s="740"/>
      <c r="FFS83" s="790"/>
      <c r="FFT83" s="791"/>
      <c r="FFU83" s="791"/>
      <c r="FFV83" s="791"/>
      <c r="FFW83" s="791"/>
      <c r="FFX83" s="791"/>
      <c r="FFY83" s="740"/>
      <c r="FFZ83" s="790"/>
      <c r="FGA83" s="791"/>
      <c r="FGB83" s="791"/>
      <c r="FGC83" s="791"/>
      <c r="FGD83" s="791"/>
      <c r="FGE83" s="791"/>
      <c r="FGF83" s="740"/>
      <c r="FGG83" s="790"/>
      <c r="FGH83" s="791"/>
      <c r="FGI83" s="791"/>
      <c r="FGJ83" s="791"/>
      <c r="FGK83" s="791"/>
      <c r="FGL83" s="791"/>
      <c r="FGM83" s="740"/>
      <c r="FGN83" s="790"/>
      <c r="FGO83" s="791"/>
      <c r="FGP83" s="791"/>
      <c r="FGQ83" s="791"/>
      <c r="FGR83" s="791"/>
      <c r="FGS83" s="791"/>
      <c r="FGT83" s="740"/>
      <c r="FGU83" s="790"/>
      <c r="FGV83" s="791"/>
      <c r="FGW83" s="791"/>
      <c r="FGX83" s="791"/>
      <c r="FGY83" s="791"/>
      <c r="FGZ83" s="791"/>
      <c r="FHA83" s="740"/>
      <c r="FHB83" s="790"/>
      <c r="FHC83" s="791"/>
      <c r="FHD83" s="791"/>
      <c r="FHE83" s="791"/>
      <c r="FHF83" s="791"/>
      <c r="FHG83" s="791"/>
      <c r="FHH83" s="740"/>
      <c r="FHI83" s="790"/>
      <c r="FHJ83" s="791"/>
      <c r="FHK83" s="791"/>
      <c r="FHL83" s="791"/>
      <c r="FHM83" s="791"/>
      <c r="FHN83" s="791"/>
      <c r="FHO83" s="740"/>
      <c r="FHP83" s="790"/>
      <c r="FHQ83" s="791"/>
      <c r="FHR83" s="791"/>
      <c r="FHS83" s="791"/>
      <c r="FHT83" s="791"/>
      <c r="FHU83" s="791"/>
      <c r="FHV83" s="740"/>
      <c r="FHW83" s="790"/>
      <c r="FHX83" s="791"/>
      <c r="FHY83" s="791"/>
      <c r="FHZ83" s="791"/>
      <c r="FIA83" s="791"/>
      <c r="FIB83" s="791"/>
      <c r="FIC83" s="740"/>
      <c r="FID83" s="790"/>
      <c r="FIE83" s="791"/>
      <c r="FIF83" s="791"/>
      <c r="FIG83" s="791"/>
      <c r="FIH83" s="791"/>
      <c r="FII83" s="791"/>
      <c r="FIJ83" s="740"/>
      <c r="FIK83" s="790"/>
      <c r="FIL83" s="791"/>
      <c r="FIM83" s="791"/>
      <c r="FIN83" s="791"/>
      <c r="FIO83" s="791"/>
      <c r="FIP83" s="791"/>
      <c r="FIQ83" s="740"/>
      <c r="FIR83" s="790"/>
      <c r="FIS83" s="791"/>
      <c r="FIT83" s="791"/>
      <c r="FIU83" s="791"/>
      <c r="FIV83" s="791"/>
      <c r="FIW83" s="791"/>
      <c r="FIX83" s="740"/>
      <c r="FIY83" s="790"/>
      <c r="FIZ83" s="791"/>
      <c r="FJA83" s="791"/>
      <c r="FJB83" s="791"/>
      <c r="FJC83" s="791"/>
      <c r="FJD83" s="791"/>
      <c r="FJE83" s="740"/>
      <c r="FJF83" s="790"/>
      <c r="FJG83" s="791"/>
      <c r="FJH83" s="791"/>
      <c r="FJI83" s="791"/>
      <c r="FJJ83" s="791"/>
      <c r="FJK83" s="791"/>
      <c r="FJL83" s="740"/>
      <c r="FJM83" s="790"/>
      <c r="FJN83" s="791"/>
      <c r="FJO83" s="791"/>
      <c r="FJP83" s="791"/>
      <c r="FJQ83" s="791"/>
      <c r="FJR83" s="791"/>
      <c r="FJS83" s="740"/>
      <c r="FJT83" s="790"/>
      <c r="FJU83" s="791"/>
      <c r="FJV83" s="791"/>
      <c r="FJW83" s="791"/>
      <c r="FJX83" s="791"/>
      <c r="FJY83" s="791"/>
      <c r="FJZ83" s="740"/>
      <c r="FKA83" s="790"/>
      <c r="FKB83" s="791"/>
      <c r="FKC83" s="791"/>
      <c r="FKD83" s="791"/>
      <c r="FKE83" s="791"/>
      <c r="FKF83" s="791"/>
      <c r="FKG83" s="740"/>
      <c r="FKH83" s="790"/>
      <c r="FKI83" s="791"/>
      <c r="FKJ83" s="791"/>
      <c r="FKK83" s="791"/>
      <c r="FKL83" s="791"/>
      <c r="FKM83" s="791"/>
      <c r="FKN83" s="740"/>
      <c r="FKO83" s="790"/>
      <c r="FKP83" s="791"/>
      <c r="FKQ83" s="791"/>
      <c r="FKR83" s="791"/>
      <c r="FKS83" s="791"/>
      <c r="FKT83" s="791"/>
      <c r="FKU83" s="740"/>
      <c r="FKV83" s="790"/>
      <c r="FKW83" s="791"/>
      <c r="FKX83" s="791"/>
      <c r="FKY83" s="791"/>
      <c r="FKZ83" s="791"/>
      <c r="FLA83" s="791"/>
      <c r="FLB83" s="740"/>
      <c r="FLC83" s="790"/>
      <c r="FLD83" s="791"/>
      <c r="FLE83" s="791"/>
      <c r="FLF83" s="791"/>
      <c r="FLG83" s="791"/>
      <c r="FLH83" s="791"/>
      <c r="FLI83" s="740"/>
      <c r="FLJ83" s="790"/>
      <c r="FLK83" s="791"/>
      <c r="FLL83" s="791"/>
      <c r="FLM83" s="791"/>
      <c r="FLN83" s="791"/>
      <c r="FLO83" s="791"/>
      <c r="FLP83" s="740"/>
      <c r="FLQ83" s="790"/>
      <c r="FLR83" s="791"/>
      <c r="FLS83" s="791"/>
      <c r="FLT83" s="791"/>
      <c r="FLU83" s="791"/>
      <c r="FLV83" s="791"/>
      <c r="FLW83" s="740"/>
      <c r="FLX83" s="790"/>
      <c r="FLY83" s="791"/>
      <c r="FLZ83" s="791"/>
      <c r="FMA83" s="791"/>
      <c r="FMB83" s="791"/>
      <c r="FMC83" s="791"/>
      <c r="FMD83" s="740"/>
      <c r="FME83" s="790"/>
      <c r="FMF83" s="791"/>
      <c r="FMG83" s="791"/>
      <c r="FMH83" s="791"/>
      <c r="FMI83" s="791"/>
      <c r="FMJ83" s="791"/>
      <c r="FMK83" s="740"/>
      <c r="FML83" s="790"/>
      <c r="FMM83" s="791"/>
      <c r="FMN83" s="791"/>
      <c r="FMO83" s="791"/>
      <c r="FMP83" s="791"/>
      <c r="FMQ83" s="791"/>
      <c r="FMR83" s="740"/>
      <c r="FMS83" s="790"/>
      <c r="FMT83" s="791"/>
      <c r="FMU83" s="791"/>
      <c r="FMV83" s="791"/>
      <c r="FMW83" s="791"/>
      <c r="FMX83" s="791"/>
      <c r="FMY83" s="740"/>
      <c r="FMZ83" s="790"/>
      <c r="FNA83" s="791"/>
      <c r="FNB83" s="791"/>
      <c r="FNC83" s="791"/>
      <c r="FND83" s="791"/>
      <c r="FNE83" s="791"/>
      <c r="FNF83" s="740"/>
      <c r="FNG83" s="790"/>
      <c r="FNH83" s="791"/>
      <c r="FNI83" s="791"/>
      <c r="FNJ83" s="791"/>
      <c r="FNK83" s="791"/>
      <c r="FNL83" s="791"/>
      <c r="FNM83" s="740"/>
      <c r="FNN83" s="790"/>
      <c r="FNO83" s="791"/>
      <c r="FNP83" s="791"/>
      <c r="FNQ83" s="791"/>
      <c r="FNR83" s="791"/>
      <c r="FNS83" s="791"/>
      <c r="FNT83" s="740"/>
      <c r="FNU83" s="790"/>
      <c r="FNV83" s="791"/>
      <c r="FNW83" s="791"/>
      <c r="FNX83" s="791"/>
      <c r="FNY83" s="791"/>
      <c r="FNZ83" s="791"/>
      <c r="FOA83" s="740"/>
      <c r="FOB83" s="790"/>
      <c r="FOC83" s="791"/>
      <c r="FOD83" s="791"/>
      <c r="FOE83" s="791"/>
      <c r="FOF83" s="791"/>
      <c r="FOG83" s="791"/>
      <c r="FOH83" s="740"/>
      <c r="FOI83" s="790"/>
      <c r="FOJ83" s="791"/>
      <c r="FOK83" s="791"/>
      <c r="FOL83" s="791"/>
      <c r="FOM83" s="791"/>
      <c r="FON83" s="791"/>
      <c r="FOO83" s="740"/>
      <c r="FOP83" s="790"/>
      <c r="FOQ83" s="791"/>
      <c r="FOR83" s="791"/>
      <c r="FOS83" s="791"/>
      <c r="FOT83" s="791"/>
      <c r="FOU83" s="791"/>
      <c r="FOV83" s="740"/>
      <c r="FOW83" s="790"/>
      <c r="FOX83" s="791"/>
      <c r="FOY83" s="791"/>
      <c r="FOZ83" s="791"/>
      <c r="FPA83" s="791"/>
      <c r="FPB83" s="791"/>
      <c r="FPC83" s="740"/>
      <c r="FPD83" s="790"/>
      <c r="FPE83" s="791"/>
      <c r="FPF83" s="791"/>
      <c r="FPG83" s="791"/>
      <c r="FPH83" s="791"/>
      <c r="FPI83" s="791"/>
      <c r="FPJ83" s="740"/>
      <c r="FPK83" s="790"/>
      <c r="FPL83" s="791"/>
      <c r="FPM83" s="791"/>
      <c r="FPN83" s="791"/>
      <c r="FPO83" s="791"/>
      <c r="FPP83" s="791"/>
      <c r="FPQ83" s="740"/>
      <c r="FPR83" s="790"/>
      <c r="FPS83" s="791"/>
      <c r="FPT83" s="791"/>
      <c r="FPU83" s="791"/>
      <c r="FPV83" s="791"/>
      <c r="FPW83" s="791"/>
      <c r="FPX83" s="740"/>
      <c r="FPY83" s="790"/>
      <c r="FPZ83" s="791"/>
      <c r="FQA83" s="791"/>
      <c r="FQB83" s="791"/>
      <c r="FQC83" s="791"/>
      <c r="FQD83" s="791"/>
      <c r="FQE83" s="740"/>
      <c r="FQF83" s="790"/>
      <c r="FQG83" s="791"/>
      <c r="FQH83" s="791"/>
      <c r="FQI83" s="791"/>
      <c r="FQJ83" s="791"/>
      <c r="FQK83" s="791"/>
      <c r="FQL83" s="740"/>
      <c r="FQM83" s="790"/>
      <c r="FQN83" s="791"/>
      <c r="FQO83" s="791"/>
      <c r="FQP83" s="791"/>
      <c r="FQQ83" s="791"/>
      <c r="FQR83" s="791"/>
      <c r="FQS83" s="740"/>
      <c r="FQT83" s="790"/>
      <c r="FQU83" s="791"/>
      <c r="FQV83" s="791"/>
      <c r="FQW83" s="791"/>
      <c r="FQX83" s="791"/>
      <c r="FQY83" s="791"/>
      <c r="FQZ83" s="740"/>
      <c r="FRA83" s="790"/>
      <c r="FRB83" s="791"/>
      <c r="FRC83" s="791"/>
      <c r="FRD83" s="791"/>
      <c r="FRE83" s="791"/>
      <c r="FRF83" s="791"/>
      <c r="FRG83" s="740"/>
      <c r="FRH83" s="790"/>
      <c r="FRI83" s="791"/>
      <c r="FRJ83" s="791"/>
      <c r="FRK83" s="791"/>
      <c r="FRL83" s="791"/>
      <c r="FRM83" s="791"/>
      <c r="FRN83" s="740"/>
      <c r="FRO83" s="790"/>
      <c r="FRP83" s="791"/>
      <c r="FRQ83" s="791"/>
      <c r="FRR83" s="791"/>
      <c r="FRS83" s="791"/>
      <c r="FRT83" s="791"/>
      <c r="FRU83" s="740"/>
      <c r="FRV83" s="790"/>
      <c r="FRW83" s="791"/>
      <c r="FRX83" s="791"/>
      <c r="FRY83" s="791"/>
      <c r="FRZ83" s="791"/>
      <c r="FSA83" s="791"/>
      <c r="FSB83" s="740"/>
      <c r="FSC83" s="790"/>
      <c r="FSD83" s="791"/>
      <c r="FSE83" s="791"/>
      <c r="FSF83" s="791"/>
      <c r="FSG83" s="791"/>
      <c r="FSH83" s="791"/>
      <c r="FSI83" s="740"/>
      <c r="FSJ83" s="790"/>
      <c r="FSK83" s="791"/>
      <c r="FSL83" s="791"/>
      <c r="FSM83" s="791"/>
      <c r="FSN83" s="791"/>
      <c r="FSO83" s="791"/>
      <c r="FSP83" s="740"/>
      <c r="FSQ83" s="790"/>
      <c r="FSR83" s="791"/>
      <c r="FSS83" s="791"/>
      <c r="FST83" s="791"/>
      <c r="FSU83" s="791"/>
      <c r="FSV83" s="791"/>
      <c r="FSW83" s="740"/>
      <c r="FSX83" s="790"/>
      <c r="FSY83" s="791"/>
      <c r="FSZ83" s="791"/>
      <c r="FTA83" s="791"/>
      <c r="FTB83" s="791"/>
      <c r="FTC83" s="791"/>
      <c r="FTD83" s="740"/>
      <c r="FTE83" s="790"/>
      <c r="FTF83" s="791"/>
      <c r="FTG83" s="791"/>
      <c r="FTH83" s="791"/>
      <c r="FTI83" s="791"/>
      <c r="FTJ83" s="791"/>
      <c r="FTK83" s="740"/>
      <c r="FTL83" s="790"/>
      <c r="FTM83" s="791"/>
      <c r="FTN83" s="791"/>
      <c r="FTO83" s="791"/>
      <c r="FTP83" s="791"/>
      <c r="FTQ83" s="791"/>
      <c r="FTR83" s="740"/>
      <c r="FTS83" s="790"/>
      <c r="FTT83" s="791"/>
      <c r="FTU83" s="791"/>
      <c r="FTV83" s="791"/>
      <c r="FTW83" s="791"/>
      <c r="FTX83" s="791"/>
      <c r="FTY83" s="740"/>
      <c r="FTZ83" s="790"/>
      <c r="FUA83" s="791"/>
      <c r="FUB83" s="791"/>
      <c r="FUC83" s="791"/>
      <c r="FUD83" s="791"/>
      <c r="FUE83" s="791"/>
      <c r="FUF83" s="740"/>
      <c r="FUG83" s="790"/>
      <c r="FUH83" s="791"/>
      <c r="FUI83" s="791"/>
      <c r="FUJ83" s="791"/>
      <c r="FUK83" s="791"/>
      <c r="FUL83" s="791"/>
      <c r="FUM83" s="740"/>
      <c r="FUN83" s="790"/>
      <c r="FUO83" s="791"/>
      <c r="FUP83" s="791"/>
      <c r="FUQ83" s="791"/>
      <c r="FUR83" s="791"/>
      <c r="FUS83" s="791"/>
      <c r="FUT83" s="740"/>
      <c r="FUU83" s="790"/>
      <c r="FUV83" s="791"/>
      <c r="FUW83" s="791"/>
      <c r="FUX83" s="791"/>
      <c r="FUY83" s="791"/>
      <c r="FUZ83" s="791"/>
      <c r="FVA83" s="740"/>
      <c r="FVB83" s="790"/>
      <c r="FVC83" s="791"/>
      <c r="FVD83" s="791"/>
      <c r="FVE83" s="791"/>
      <c r="FVF83" s="791"/>
      <c r="FVG83" s="791"/>
      <c r="FVH83" s="740"/>
      <c r="FVI83" s="790"/>
      <c r="FVJ83" s="791"/>
      <c r="FVK83" s="791"/>
      <c r="FVL83" s="791"/>
      <c r="FVM83" s="791"/>
      <c r="FVN83" s="791"/>
      <c r="FVO83" s="740"/>
      <c r="FVP83" s="790"/>
      <c r="FVQ83" s="791"/>
      <c r="FVR83" s="791"/>
      <c r="FVS83" s="791"/>
      <c r="FVT83" s="791"/>
      <c r="FVU83" s="791"/>
      <c r="FVV83" s="740"/>
      <c r="FVW83" s="790"/>
      <c r="FVX83" s="791"/>
      <c r="FVY83" s="791"/>
      <c r="FVZ83" s="791"/>
      <c r="FWA83" s="791"/>
      <c r="FWB83" s="791"/>
      <c r="FWC83" s="740"/>
      <c r="FWD83" s="790"/>
      <c r="FWE83" s="791"/>
      <c r="FWF83" s="791"/>
      <c r="FWG83" s="791"/>
      <c r="FWH83" s="791"/>
      <c r="FWI83" s="791"/>
      <c r="FWJ83" s="740"/>
      <c r="FWK83" s="790"/>
      <c r="FWL83" s="791"/>
      <c r="FWM83" s="791"/>
      <c r="FWN83" s="791"/>
      <c r="FWO83" s="791"/>
      <c r="FWP83" s="791"/>
      <c r="FWQ83" s="740"/>
      <c r="FWR83" s="790"/>
      <c r="FWS83" s="791"/>
      <c r="FWT83" s="791"/>
      <c r="FWU83" s="791"/>
      <c r="FWV83" s="791"/>
      <c r="FWW83" s="791"/>
      <c r="FWX83" s="740"/>
      <c r="FWY83" s="790"/>
      <c r="FWZ83" s="791"/>
      <c r="FXA83" s="791"/>
      <c r="FXB83" s="791"/>
      <c r="FXC83" s="791"/>
      <c r="FXD83" s="791"/>
      <c r="FXE83" s="740"/>
      <c r="FXF83" s="790"/>
      <c r="FXG83" s="791"/>
      <c r="FXH83" s="791"/>
      <c r="FXI83" s="791"/>
      <c r="FXJ83" s="791"/>
      <c r="FXK83" s="791"/>
      <c r="FXL83" s="740"/>
      <c r="FXM83" s="790"/>
      <c r="FXN83" s="791"/>
      <c r="FXO83" s="791"/>
      <c r="FXP83" s="791"/>
      <c r="FXQ83" s="791"/>
      <c r="FXR83" s="791"/>
      <c r="FXS83" s="740"/>
      <c r="FXT83" s="790"/>
      <c r="FXU83" s="791"/>
      <c r="FXV83" s="791"/>
      <c r="FXW83" s="791"/>
      <c r="FXX83" s="791"/>
      <c r="FXY83" s="791"/>
      <c r="FXZ83" s="740"/>
      <c r="FYA83" s="790"/>
      <c r="FYB83" s="791"/>
      <c r="FYC83" s="791"/>
      <c r="FYD83" s="791"/>
      <c r="FYE83" s="791"/>
      <c r="FYF83" s="791"/>
      <c r="FYG83" s="740"/>
      <c r="FYH83" s="790"/>
      <c r="FYI83" s="791"/>
      <c r="FYJ83" s="791"/>
      <c r="FYK83" s="791"/>
      <c r="FYL83" s="791"/>
      <c r="FYM83" s="791"/>
      <c r="FYN83" s="740"/>
      <c r="FYO83" s="790"/>
      <c r="FYP83" s="791"/>
      <c r="FYQ83" s="791"/>
      <c r="FYR83" s="791"/>
      <c r="FYS83" s="791"/>
      <c r="FYT83" s="791"/>
      <c r="FYU83" s="740"/>
      <c r="FYV83" s="790"/>
      <c r="FYW83" s="791"/>
      <c r="FYX83" s="791"/>
      <c r="FYY83" s="791"/>
      <c r="FYZ83" s="791"/>
      <c r="FZA83" s="791"/>
      <c r="FZB83" s="740"/>
      <c r="FZC83" s="790"/>
      <c r="FZD83" s="791"/>
      <c r="FZE83" s="791"/>
      <c r="FZF83" s="791"/>
      <c r="FZG83" s="791"/>
      <c r="FZH83" s="791"/>
      <c r="FZI83" s="740"/>
      <c r="FZJ83" s="790"/>
      <c r="FZK83" s="791"/>
      <c r="FZL83" s="791"/>
      <c r="FZM83" s="791"/>
      <c r="FZN83" s="791"/>
      <c r="FZO83" s="791"/>
      <c r="FZP83" s="740"/>
      <c r="FZQ83" s="790"/>
      <c r="FZR83" s="791"/>
      <c r="FZS83" s="791"/>
      <c r="FZT83" s="791"/>
      <c r="FZU83" s="791"/>
      <c r="FZV83" s="791"/>
      <c r="FZW83" s="740"/>
      <c r="FZX83" s="790"/>
      <c r="FZY83" s="791"/>
      <c r="FZZ83" s="791"/>
      <c r="GAA83" s="791"/>
      <c r="GAB83" s="791"/>
      <c r="GAC83" s="791"/>
      <c r="GAD83" s="740"/>
      <c r="GAE83" s="790"/>
      <c r="GAF83" s="791"/>
      <c r="GAG83" s="791"/>
      <c r="GAH83" s="791"/>
      <c r="GAI83" s="791"/>
      <c r="GAJ83" s="791"/>
      <c r="GAK83" s="740"/>
      <c r="GAL83" s="790"/>
      <c r="GAM83" s="791"/>
      <c r="GAN83" s="791"/>
      <c r="GAO83" s="791"/>
      <c r="GAP83" s="791"/>
      <c r="GAQ83" s="791"/>
      <c r="GAR83" s="740"/>
      <c r="GAS83" s="790"/>
      <c r="GAT83" s="791"/>
      <c r="GAU83" s="791"/>
      <c r="GAV83" s="791"/>
      <c r="GAW83" s="791"/>
      <c r="GAX83" s="791"/>
      <c r="GAY83" s="740"/>
      <c r="GAZ83" s="790"/>
      <c r="GBA83" s="791"/>
      <c r="GBB83" s="791"/>
      <c r="GBC83" s="791"/>
      <c r="GBD83" s="791"/>
      <c r="GBE83" s="791"/>
      <c r="GBF83" s="740"/>
      <c r="GBG83" s="790"/>
      <c r="GBH83" s="791"/>
      <c r="GBI83" s="791"/>
      <c r="GBJ83" s="791"/>
      <c r="GBK83" s="791"/>
      <c r="GBL83" s="791"/>
      <c r="GBM83" s="740"/>
      <c r="GBN83" s="790"/>
      <c r="GBO83" s="791"/>
      <c r="GBP83" s="791"/>
      <c r="GBQ83" s="791"/>
      <c r="GBR83" s="791"/>
      <c r="GBS83" s="791"/>
      <c r="GBT83" s="740"/>
      <c r="GBU83" s="790"/>
      <c r="GBV83" s="791"/>
      <c r="GBW83" s="791"/>
      <c r="GBX83" s="791"/>
      <c r="GBY83" s="791"/>
      <c r="GBZ83" s="791"/>
      <c r="GCA83" s="740"/>
      <c r="GCB83" s="790"/>
      <c r="GCC83" s="791"/>
      <c r="GCD83" s="791"/>
      <c r="GCE83" s="791"/>
      <c r="GCF83" s="791"/>
      <c r="GCG83" s="791"/>
      <c r="GCH83" s="740"/>
      <c r="GCI83" s="790"/>
      <c r="GCJ83" s="791"/>
      <c r="GCK83" s="791"/>
      <c r="GCL83" s="791"/>
      <c r="GCM83" s="791"/>
      <c r="GCN83" s="791"/>
      <c r="GCO83" s="740"/>
      <c r="GCP83" s="790"/>
      <c r="GCQ83" s="791"/>
      <c r="GCR83" s="791"/>
      <c r="GCS83" s="791"/>
      <c r="GCT83" s="791"/>
      <c r="GCU83" s="791"/>
      <c r="GCV83" s="740"/>
      <c r="GCW83" s="790"/>
      <c r="GCX83" s="791"/>
      <c r="GCY83" s="791"/>
      <c r="GCZ83" s="791"/>
      <c r="GDA83" s="791"/>
      <c r="GDB83" s="791"/>
      <c r="GDC83" s="740"/>
      <c r="GDD83" s="790"/>
      <c r="GDE83" s="791"/>
      <c r="GDF83" s="791"/>
      <c r="GDG83" s="791"/>
      <c r="GDH83" s="791"/>
      <c r="GDI83" s="791"/>
      <c r="GDJ83" s="740"/>
      <c r="GDK83" s="790"/>
      <c r="GDL83" s="791"/>
      <c r="GDM83" s="791"/>
      <c r="GDN83" s="791"/>
      <c r="GDO83" s="791"/>
      <c r="GDP83" s="791"/>
      <c r="GDQ83" s="740"/>
      <c r="GDR83" s="790"/>
      <c r="GDS83" s="791"/>
      <c r="GDT83" s="791"/>
      <c r="GDU83" s="791"/>
      <c r="GDV83" s="791"/>
      <c r="GDW83" s="791"/>
      <c r="GDX83" s="740"/>
      <c r="GDY83" s="790"/>
      <c r="GDZ83" s="791"/>
      <c r="GEA83" s="791"/>
      <c r="GEB83" s="791"/>
      <c r="GEC83" s="791"/>
      <c r="GED83" s="791"/>
      <c r="GEE83" s="740"/>
      <c r="GEF83" s="790"/>
      <c r="GEG83" s="791"/>
      <c r="GEH83" s="791"/>
      <c r="GEI83" s="791"/>
      <c r="GEJ83" s="791"/>
      <c r="GEK83" s="791"/>
      <c r="GEL83" s="740"/>
      <c r="GEM83" s="790"/>
      <c r="GEN83" s="791"/>
      <c r="GEO83" s="791"/>
      <c r="GEP83" s="791"/>
      <c r="GEQ83" s="791"/>
      <c r="GER83" s="791"/>
      <c r="GES83" s="740"/>
      <c r="GET83" s="790"/>
      <c r="GEU83" s="791"/>
      <c r="GEV83" s="791"/>
      <c r="GEW83" s="791"/>
      <c r="GEX83" s="791"/>
      <c r="GEY83" s="791"/>
      <c r="GEZ83" s="740"/>
      <c r="GFA83" s="790"/>
      <c r="GFB83" s="791"/>
      <c r="GFC83" s="791"/>
      <c r="GFD83" s="791"/>
      <c r="GFE83" s="791"/>
      <c r="GFF83" s="791"/>
      <c r="GFG83" s="740"/>
      <c r="GFH83" s="790"/>
      <c r="GFI83" s="791"/>
      <c r="GFJ83" s="791"/>
      <c r="GFK83" s="791"/>
      <c r="GFL83" s="791"/>
      <c r="GFM83" s="791"/>
      <c r="GFN83" s="740"/>
      <c r="GFO83" s="790"/>
      <c r="GFP83" s="791"/>
      <c r="GFQ83" s="791"/>
      <c r="GFR83" s="791"/>
      <c r="GFS83" s="791"/>
      <c r="GFT83" s="791"/>
      <c r="GFU83" s="740"/>
      <c r="GFV83" s="790"/>
      <c r="GFW83" s="791"/>
      <c r="GFX83" s="791"/>
      <c r="GFY83" s="791"/>
      <c r="GFZ83" s="791"/>
      <c r="GGA83" s="791"/>
      <c r="GGB83" s="740"/>
      <c r="GGC83" s="790"/>
      <c r="GGD83" s="791"/>
      <c r="GGE83" s="791"/>
      <c r="GGF83" s="791"/>
      <c r="GGG83" s="791"/>
      <c r="GGH83" s="791"/>
      <c r="GGI83" s="740"/>
      <c r="GGJ83" s="790"/>
      <c r="GGK83" s="791"/>
      <c r="GGL83" s="791"/>
      <c r="GGM83" s="791"/>
      <c r="GGN83" s="791"/>
      <c r="GGO83" s="791"/>
      <c r="GGP83" s="740"/>
      <c r="GGQ83" s="790"/>
      <c r="GGR83" s="791"/>
      <c r="GGS83" s="791"/>
      <c r="GGT83" s="791"/>
      <c r="GGU83" s="791"/>
      <c r="GGV83" s="791"/>
      <c r="GGW83" s="740"/>
      <c r="GGX83" s="790"/>
      <c r="GGY83" s="791"/>
      <c r="GGZ83" s="791"/>
      <c r="GHA83" s="791"/>
      <c r="GHB83" s="791"/>
      <c r="GHC83" s="791"/>
      <c r="GHD83" s="740"/>
      <c r="GHE83" s="790"/>
      <c r="GHF83" s="791"/>
      <c r="GHG83" s="791"/>
      <c r="GHH83" s="791"/>
      <c r="GHI83" s="791"/>
      <c r="GHJ83" s="791"/>
      <c r="GHK83" s="740"/>
      <c r="GHL83" s="790"/>
      <c r="GHM83" s="791"/>
      <c r="GHN83" s="791"/>
      <c r="GHO83" s="791"/>
      <c r="GHP83" s="791"/>
      <c r="GHQ83" s="791"/>
      <c r="GHR83" s="740"/>
      <c r="GHS83" s="790"/>
      <c r="GHT83" s="791"/>
      <c r="GHU83" s="791"/>
      <c r="GHV83" s="791"/>
      <c r="GHW83" s="791"/>
      <c r="GHX83" s="791"/>
      <c r="GHY83" s="740"/>
      <c r="GHZ83" s="790"/>
      <c r="GIA83" s="791"/>
      <c r="GIB83" s="791"/>
      <c r="GIC83" s="791"/>
      <c r="GID83" s="791"/>
      <c r="GIE83" s="791"/>
      <c r="GIF83" s="740"/>
      <c r="GIG83" s="790"/>
      <c r="GIH83" s="791"/>
      <c r="GII83" s="791"/>
      <c r="GIJ83" s="791"/>
      <c r="GIK83" s="791"/>
      <c r="GIL83" s="791"/>
      <c r="GIM83" s="740"/>
      <c r="GIN83" s="790"/>
      <c r="GIO83" s="791"/>
      <c r="GIP83" s="791"/>
      <c r="GIQ83" s="791"/>
      <c r="GIR83" s="791"/>
      <c r="GIS83" s="791"/>
      <c r="GIT83" s="740"/>
      <c r="GIU83" s="790"/>
      <c r="GIV83" s="791"/>
      <c r="GIW83" s="791"/>
      <c r="GIX83" s="791"/>
      <c r="GIY83" s="791"/>
      <c r="GIZ83" s="791"/>
      <c r="GJA83" s="740"/>
      <c r="GJB83" s="790"/>
      <c r="GJC83" s="791"/>
      <c r="GJD83" s="791"/>
      <c r="GJE83" s="791"/>
      <c r="GJF83" s="791"/>
      <c r="GJG83" s="791"/>
      <c r="GJH83" s="740"/>
      <c r="GJI83" s="790"/>
      <c r="GJJ83" s="791"/>
      <c r="GJK83" s="791"/>
      <c r="GJL83" s="791"/>
      <c r="GJM83" s="791"/>
      <c r="GJN83" s="791"/>
      <c r="GJO83" s="740"/>
      <c r="GJP83" s="790"/>
      <c r="GJQ83" s="791"/>
      <c r="GJR83" s="791"/>
      <c r="GJS83" s="791"/>
      <c r="GJT83" s="791"/>
      <c r="GJU83" s="791"/>
      <c r="GJV83" s="740"/>
      <c r="GJW83" s="790"/>
      <c r="GJX83" s="791"/>
      <c r="GJY83" s="791"/>
      <c r="GJZ83" s="791"/>
      <c r="GKA83" s="791"/>
      <c r="GKB83" s="791"/>
      <c r="GKC83" s="740"/>
      <c r="GKD83" s="790"/>
      <c r="GKE83" s="791"/>
      <c r="GKF83" s="791"/>
      <c r="GKG83" s="791"/>
      <c r="GKH83" s="791"/>
      <c r="GKI83" s="791"/>
      <c r="GKJ83" s="740"/>
      <c r="GKK83" s="790"/>
      <c r="GKL83" s="791"/>
      <c r="GKM83" s="791"/>
      <c r="GKN83" s="791"/>
      <c r="GKO83" s="791"/>
      <c r="GKP83" s="791"/>
      <c r="GKQ83" s="740"/>
      <c r="GKR83" s="790"/>
      <c r="GKS83" s="791"/>
      <c r="GKT83" s="791"/>
      <c r="GKU83" s="791"/>
      <c r="GKV83" s="791"/>
      <c r="GKW83" s="791"/>
      <c r="GKX83" s="740"/>
      <c r="GKY83" s="790"/>
      <c r="GKZ83" s="791"/>
      <c r="GLA83" s="791"/>
      <c r="GLB83" s="791"/>
      <c r="GLC83" s="791"/>
      <c r="GLD83" s="791"/>
      <c r="GLE83" s="740"/>
      <c r="GLF83" s="790"/>
      <c r="GLG83" s="791"/>
      <c r="GLH83" s="791"/>
      <c r="GLI83" s="791"/>
      <c r="GLJ83" s="791"/>
      <c r="GLK83" s="791"/>
      <c r="GLL83" s="740"/>
      <c r="GLM83" s="790"/>
      <c r="GLN83" s="791"/>
      <c r="GLO83" s="791"/>
      <c r="GLP83" s="791"/>
      <c r="GLQ83" s="791"/>
      <c r="GLR83" s="791"/>
      <c r="GLS83" s="740"/>
      <c r="GLT83" s="790"/>
      <c r="GLU83" s="791"/>
      <c r="GLV83" s="791"/>
      <c r="GLW83" s="791"/>
      <c r="GLX83" s="791"/>
      <c r="GLY83" s="791"/>
      <c r="GLZ83" s="740"/>
      <c r="GMA83" s="790"/>
      <c r="GMB83" s="791"/>
      <c r="GMC83" s="791"/>
      <c r="GMD83" s="791"/>
      <c r="GME83" s="791"/>
      <c r="GMF83" s="791"/>
      <c r="GMG83" s="740"/>
      <c r="GMH83" s="790"/>
      <c r="GMI83" s="791"/>
      <c r="GMJ83" s="791"/>
      <c r="GMK83" s="791"/>
      <c r="GML83" s="791"/>
      <c r="GMM83" s="791"/>
      <c r="GMN83" s="740"/>
      <c r="GMO83" s="790"/>
      <c r="GMP83" s="791"/>
      <c r="GMQ83" s="791"/>
      <c r="GMR83" s="791"/>
      <c r="GMS83" s="791"/>
      <c r="GMT83" s="791"/>
      <c r="GMU83" s="740"/>
      <c r="GMV83" s="790"/>
      <c r="GMW83" s="791"/>
      <c r="GMX83" s="791"/>
      <c r="GMY83" s="791"/>
      <c r="GMZ83" s="791"/>
      <c r="GNA83" s="791"/>
      <c r="GNB83" s="740"/>
      <c r="GNC83" s="790"/>
      <c r="GND83" s="791"/>
      <c r="GNE83" s="791"/>
      <c r="GNF83" s="791"/>
      <c r="GNG83" s="791"/>
      <c r="GNH83" s="791"/>
      <c r="GNI83" s="740"/>
      <c r="GNJ83" s="790"/>
      <c r="GNK83" s="791"/>
      <c r="GNL83" s="791"/>
      <c r="GNM83" s="791"/>
      <c r="GNN83" s="791"/>
      <c r="GNO83" s="791"/>
      <c r="GNP83" s="740"/>
      <c r="GNQ83" s="790"/>
      <c r="GNR83" s="791"/>
      <c r="GNS83" s="791"/>
      <c r="GNT83" s="791"/>
      <c r="GNU83" s="791"/>
      <c r="GNV83" s="791"/>
      <c r="GNW83" s="740"/>
      <c r="GNX83" s="790"/>
      <c r="GNY83" s="791"/>
      <c r="GNZ83" s="791"/>
      <c r="GOA83" s="791"/>
      <c r="GOB83" s="791"/>
      <c r="GOC83" s="791"/>
      <c r="GOD83" s="740"/>
      <c r="GOE83" s="790"/>
      <c r="GOF83" s="791"/>
      <c r="GOG83" s="791"/>
      <c r="GOH83" s="791"/>
      <c r="GOI83" s="791"/>
      <c r="GOJ83" s="791"/>
      <c r="GOK83" s="740"/>
      <c r="GOL83" s="790"/>
      <c r="GOM83" s="791"/>
      <c r="GON83" s="791"/>
      <c r="GOO83" s="791"/>
      <c r="GOP83" s="791"/>
      <c r="GOQ83" s="791"/>
      <c r="GOR83" s="740"/>
      <c r="GOS83" s="790"/>
      <c r="GOT83" s="791"/>
      <c r="GOU83" s="791"/>
      <c r="GOV83" s="791"/>
      <c r="GOW83" s="791"/>
      <c r="GOX83" s="791"/>
      <c r="GOY83" s="740"/>
      <c r="GOZ83" s="790"/>
      <c r="GPA83" s="791"/>
      <c r="GPB83" s="791"/>
      <c r="GPC83" s="791"/>
      <c r="GPD83" s="791"/>
      <c r="GPE83" s="791"/>
      <c r="GPF83" s="740"/>
      <c r="GPG83" s="790"/>
      <c r="GPH83" s="791"/>
      <c r="GPI83" s="791"/>
      <c r="GPJ83" s="791"/>
      <c r="GPK83" s="791"/>
      <c r="GPL83" s="791"/>
      <c r="GPM83" s="740"/>
      <c r="GPN83" s="790"/>
      <c r="GPO83" s="791"/>
      <c r="GPP83" s="791"/>
      <c r="GPQ83" s="791"/>
      <c r="GPR83" s="791"/>
      <c r="GPS83" s="791"/>
      <c r="GPT83" s="740"/>
      <c r="GPU83" s="790"/>
      <c r="GPV83" s="791"/>
      <c r="GPW83" s="791"/>
      <c r="GPX83" s="791"/>
      <c r="GPY83" s="791"/>
      <c r="GPZ83" s="791"/>
      <c r="GQA83" s="740"/>
      <c r="GQB83" s="790"/>
      <c r="GQC83" s="791"/>
      <c r="GQD83" s="791"/>
      <c r="GQE83" s="791"/>
      <c r="GQF83" s="791"/>
      <c r="GQG83" s="791"/>
      <c r="GQH83" s="740"/>
      <c r="GQI83" s="790"/>
      <c r="GQJ83" s="791"/>
      <c r="GQK83" s="791"/>
      <c r="GQL83" s="791"/>
      <c r="GQM83" s="791"/>
      <c r="GQN83" s="791"/>
      <c r="GQO83" s="740"/>
      <c r="GQP83" s="790"/>
      <c r="GQQ83" s="791"/>
      <c r="GQR83" s="791"/>
      <c r="GQS83" s="791"/>
      <c r="GQT83" s="791"/>
      <c r="GQU83" s="791"/>
      <c r="GQV83" s="740"/>
      <c r="GQW83" s="790"/>
      <c r="GQX83" s="791"/>
      <c r="GQY83" s="791"/>
      <c r="GQZ83" s="791"/>
      <c r="GRA83" s="791"/>
      <c r="GRB83" s="791"/>
      <c r="GRC83" s="740"/>
      <c r="GRD83" s="790"/>
      <c r="GRE83" s="791"/>
      <c r="GRF83" s="791"/>
      <c r="GRG83" s="791"/>
      <c r="GRH83" s="791"/>
      <c r="GRI83" s="791"/>
      <c r="GRJ83" s="740"/>
      <c r="GRK83" s="790"/>
      <c r="GRL83" s="791"/>
      <c r="GRM83" s="791"/>
      <c r="GRN83" s="791"/>
      <c r="GRO83" s="791"/>
      <c r="GRP83" s="791"/>
      <c r="GRQ83" s="740"/>
      <c r="GRR83" s="790"/>
      <c r="GRS83" s="791"/>
      <c r="GRT83" s="791"/>
      <c r="GRU83" s="791"/>
      <c r="GRV83" s="791"/>
      <c r="GRW83" s="791"/>
      <c r="GRX83" s="740"/>
      <c r="GRY83" s="790"/>
      <c r="GRZ83" s="791"/>
      <c r="GSA83" s="791"/>
      <c r="GSB83" s="791"/>
      <c r="GSC83" s="791"/>
      <c r="GSD83" s="791"/>
      <c r="GSE83" s="740"/>
      <c r="GSF83" s="790"/>
      <c r="GSG83" s="791"/>
      <c r="GSH83" s="791"/>
      <c r="GSI83" s="791"/>
      <c r="GSJ83" s="791"/>
      <c r="GSK83" s="791"/>
      <c r="GSL83" s="740"/>
      <c r="GSM83" s="790"/>
      <c r="GSN83" s="791"/>
      <c r="GSO83" s="791"/>
      <c r="GSP83" s="791"/>
      <c r="GSQ83" s="791"/>
      <c r="GSR83" s="791"/>
      <c r="GSS83" s="740"/>
      <c r="GST83" s="790"/>
      <c r="GSU83" s="791"/>
      <c r="GSV83" s="791"/>
      <c r="GSW83" s="791"/>
      <c r="GSX83" s="791"/>
      <c r="GSY83" s="791"/>
      <c r="GSZ83" s="740"/>
      <c r="GTA83" s="790"/>
      <c r="GTB83" s="791"/>
      <c r="GTC83" s="791"/>
      <c r="GTD83" s="791"/>
      <c r="GTE83" s="791"/>
      <c r="GTF83" s="791"/>
      <c r="GTG83" s="740"/>
      <c r="GTH83" s="790"/>
      <c r="GTI83" s="791"/>
      <c r="GTJ83" s="791"/>
      <c r="GTK83" s="791"/>
      <c r="GTL83" s="791"/>
      <c r="GTM83" s="791"/>
      <c r="GTN83" s="740"/>
      <c r="GTO83" s="790"/>
      <c r="GTP83" s="791"/>
      <c r="GTQ83" s="791"/>
      <c r="GTR83" s="791"/>
      <c r="GTS83" s="791"/>
      <c r="GTT83" s="791"/>
      <c r="GTU83" s="740"/>
      <c r="GTV83" s="790"/>
      <c r="GTW83" s="791"/>
      <c r="GTX83" s="791"/>
      <c r="GTY83" s="791"/>
      <c r="GTZ83" s="791"/>
      <c r="GUA83" s="791"/>
      <c r="GUB83" s="740"/>
      <c r="GUC83" s="790"/>
      <c r="GUD83" s="791"/>
      <c r="GUE83" s="791"/>
      <c r="GUF83" s="791"/>
      <c r="GUG83" s="791"/>
      <c r="GUH83" s="791"/>
      <c r="GUI83" s="740"/>
      <c r="GUJ83" s="790"/>
      <c r="GUK83" s="791"/>
      <c r="GUL83" s="791"/>
      <c r="GUM83" s="791"/>
      <c r="GUN83" s="791"/>
      <c r="GUO83" s="791"/>
      <c r="GUP83" s="740"/>
      <c r="GUQ83" s="790"/>
      <c r="GUR83" s="791"/>
      <c r="GUS83" s="791"/>
      <c r="GUT83" s="791"/>
      <c r="GUU83" s="791"/>
      <c r="GUV83" s="791"/>
      <c r="GUW83" s="740"/>
      <c r="GUX83" s="790"/>
      <c r="GUY83" s="791"/>
      <c r="GUZ83" s="791"/>
      <c r="GVA83" s="791"/>
      <c r="GVB83" s="791"/>
      <c r="GVC83" s="791"/>
      <c r="GVD83" s="740"/>
      <c r="GVE83" s="790"/>
      <c r="GVF83" s="791"/>
      <c r="GVG83" s="791"/>
      <c r="GVH83" s="791"/>
      <c r="GVI83" s="791"/>
      <c r="GVJ83" s="791"/>
      <c r="GVK83" s="740"/>
      <c r="GVL83" s="790"/>
      <c r="GVM83" s="791"/>
      <c r="GVN83" s="791"/>
      <c r="GVO83" s="791"/>
      <c r="GVP83" s="791"/>
      <c r="GVQ83" s="791"/>
      <c r="GVR83" s="740"/>
      <c r="GVS83" s="790"/>
      <c r="GVT83" s="791"/>
      <c r="GVU83" s="791"/>
      <c r="GVV83" s="791"/>
      <c r="GVW83" s="791"/>
      <c r="GVX83" s="791"/>
      <c r="GVY83" s="740"/>
      <c r="GVZ83" s="790"/>
      <c r="GWA83" s="791"/>
      <c r="GWB83" s="791"/>
      <c r="GWC83" s="791"/>
      <c r="GWD83" s="791"/>
      <c r="GWE83" s="791"/>
      <c r="GWF83" s="740"/>
      <c r="GWG83" s="790"/>
      <c r="GWH83" s="791"/>
      <c r="GWI83" s="791"/>
      <c r="GWJ83" s="791"/>
      <c r="GWK83" s="791"/>
      <c r="GWL83" s="791"/>
      <c r="GWM83" s="740"/>
      <c r="GWN83" s="790"/>
      <c r="GWO83" s="791"/>
      <c r="GWP83" s="791"/>
      <c r="GWQ83" s="791"/>
      <c r="GWR83" s="791"/>
      <c r="GWS83" s="791"/>
      <c r="GWT83" s="740"/>
      <c r="GWU83" s="790"/>
      <c r="GWV83" s="791"/>
      <c r="GWW83" s="791"/>
      <c r="GWX83" s="791"/>
      <c r="GWY83" s="791"/>
      <c r="GWZ83" s="791"/>
      <c r="GXA83" s="740"/>
      <c r="GXB83" s="790"/>
      <c r="GXC83" s="791"/>
      <c r="GXD83" s="791"/>
      <c r="GXE83" s="791"/>
      <c r="GXF83" s="791"/>
      <c r="GXG83" s="791"/>
      <c r="GXH83" s="740"/>
      <c r="GXI83" s="790"/>
      <c r="GXJ83" s="791"/>
      <c r="GXK83" s="791"/>
      <c r="GXL83" s="791"/>
      <c r="GXM83" s="791"/>
      <c r="GXN83" s="791"/>
      <c r="GXO83" s="740"/>
      <c r="GXP83" s="790"/>
      <c r="GXQ83" s="791"/>
      <c r="GXR83" s="791"/>
      <c r="GXS83" s="791"/>
      <c r="GXT83" s="791"/>
      <c r="GXU83" s="791"/>
      <c r="GXV83" s="740"/>
      <c r="GXW83" s="790"/>
      <c r="GXX83" s="791"/>
      <c r="GXY83" s="791"/>
      <c r="GXZ83" s="791"/>
      <c r="GYA83" s="791"/>
      <c r="GYB83" s="791"/>
      <c r="GYC83" s="740"/>
      <c r="GYD83" s="790"/>
      <c r="GYE83" s="791"/>
      <c r="GYF83" s="791"/>
      <c r="GYG83" s="791"/>
      <c r="GYH83" s="791"/>
      <c r="GYI83" s="791"/>
      <c r="GYJ83" s="740"/>
      <c r="GYK83" s="790"/>
      <c r="GYL83" s="791"/>
      <c r="GYM83" s="791"/>
      <c r="GYN83" s="791"/>
      <c r="GYO83" s="791"/>
      <c r="GYP83" s="791"/>
      <c r="GYQ83" s="740"/>
      <c r="GYR83" s="790"/>
      <c r="GYS83" s="791"/>
      <c r="GYT83" s="791"/>
      <c r="GYU83" s="791"/>
      <c r="GYV83" s="791"/>
      <c r="GYW83" s="791"/>
      <c r="GYX83" s="740"/>
      <c r="GYY83" s="790"/>
      <c r="GYZ83" s="791"/>
      <c r="GZA83" s="791"/>
      <c r="GZB83" s="791"/>
      <c r="GZC83" s="791"/>
      <c r="GZD83" s="791"/>
      <c r="GZE83" s="740"/>
      <c r="GZF83" s="790"/>
      <c r="GZG83" s="791"/>
      <c r="GZH83" s="791"/>
      <c r="GZI83" s="791"/>
      <c r="GZJ83" s="791"/>
      <c r="GZK83" s="791"/>
      <c r="GZL83" s="740"/>
      <c r="GZM83" s="790"/>
      <c r="GZN83" s="791"/>
      <c r="GZO83" s="791"/>
      <c r="GZP83" s="791"/>
      <c r="GZQ83" s="791"/>
      <c r="GZR83" s="791"/>
      <c r="GZS83" s="740"/>
      <c r="GZT83" s="790"/>
      <c r="GZU83" s="791"/>
      <c r="GZV83" s="791"/>
      <c r="GZW83" s="791"/>
      <c r="GZX83" s="791"/>
      <c r="GZY83" s="791"/>
      <c r="GZZ83" s="740"/>
      <c r="HAA83" s="790"/>
      <c r="HAB83" s="791"/>
      <c r="HAC83" s="791"/>
      <c r="HAD83" s="791"/>
      <c r="HAE83" s="791"/>
      <c r="HAF83" s="791"/>
      <c r="HAG83" s="740"/>
      <c r="HAH83" s="790"/>
      <c r="HAI83" s="791"/>
      <c r="HAJ83" s="791"/>
      <c r="HAK83" s="791"/>
      <c r="HAL83" s="791"/>
      <c r="HAM83" s="791"/>
      <c r="HAN83" s="740"/>
      <c r="HAO83" s="790"/>
      <c r="HAP83" s="791"/>
      <c r="HAQ83" s="791"/>
      <c r="HAR83" s="791"/>
      <c r="HAS83" s="791"/>
      <c r="HAT83" s="791"/>
      <c r="HAU83" s="740"/>
      <c r="HAV83" s="790"/>
      <c r="HAW83" s="791"/>
      <c r="HAX83" s="791"/>
      <c r="HAY83" s="791"/>
      <c r="HAZ83" s="791"/>
      <c r="HBA83" s="791"/>
      <c r="HBB83" s="740"/>
      <c r="HBC83" s="790"/>
      <c r="HBD83" s="791"/>
      <c r="HBE83" s="791"/>
      <c r="HBF83" s="791"/>
      <c r="HBG83" s="791"/>
      <c r="HBH83" s="791"/>
      <c r="HBI83" s="740"/>
      <c r="HBJ83" s="790"/>
      <c r="HBK83" s="791"/>
      <c r="HBL83" s="791"/>
      <c r="HBM83" s="791"/>
      <c r="HBN83" s="791"/>
      <c r="HBO83" s="791"/>
      <c r="HBP83" s="740"/>
      <c r="HBQ83" s="790"/>
      <c r="HBR83" s="791"/>
      <c r="HBS83" s="791"/>
      <c r="HBT83" s="791"/>
      <c r="HBU83" s="791"/>
      <c r="HBV83" s="791"/>
      <c r="HBW83" s="740"/>
      <c r="HBX83" s="790"/>
      <c r="HBY83" s="791"/>
      <c r="HBZ83" s="791"/>
      <c r="HCA83" s="791"/>
      <c r="HCB83" s="791"/>
      <c r="HCC83" s="791"/>
      <c r="HCD83" s="740"/>
      <c r="HCE83" s="790"/>
      <c r="HCF83" s="791"/>
      <c r="HCG83" s="791"/>
      <c r="HCH83" s="791"/>
      <c r="HCI83" s="791"/>
      <c r="HCJ83" s="791"/>
      <c r="HCK83" s="740"/>
      <c r="HCL83" s="790"/>
      <c r="HCM83" s="791"/>
      <c r="HCN83" s="791"/>
      <c r="HCO83" s="791"/>
      <c r="HCP83" s="791"/>
      <c r="HCQ83" s="791"/>
      <c r="HCR83" s="740"/>
      <c r="HCS83" s="790"/>
      <c r="HCT83" s="791"/>
      <c r="HCU83" s="791"/>
      <c r="HCV83" s="791"/>
      <c r="HCW83" s="791"/>
      <c r="HCX83" s="791"/>
      <c r="HCY83" s="740"/>
      <c r="HCZ83" s="790"/>
      <c r="HDA83" s="791"/>
      <c r="HDB83" s="791"/>
      <c r="HDC83" s="791"/>
      <c r="HDD83" s="791"/>
      <c r="HDE83" s="791"/>
      <c r="HDF83" s="740"/>
      <c r="HDG83" s="790"/>
      <c r="HDH83" s="791"/>
      <c r="HDI83" s="791"/>
      <c r="HDJ83" s="791"/>
      <c r="HDK83" s="791"/>
      <c r="HDL83" s="791"/>
      <c r="HDM83" s="740"/>
      <c r="HDN83" s="790"/>
      <c r="HDO83" s="791"/>
      <c r="HDP83" s="791"/>
      <c r="HDQ83" s="791"/>
      <c r="HDR83" s="791"/>
      <c r="HDS83" s="791"/>
      <c r="HDT83" s="740"/>
      <c r="HDU83" s="790"/>
      <c r="HDV83" s="791"/>
      <c r="HDW83" s="791"/>
      <c r="HDX83" s="791"/>
      <c r="HDY83" s="791"/>
      <c r="HDZ83" s="791"/>
      <c r="HEA83" s="740"/>
      <c r="HEB83" s="790"/>
      <c r="HEC83" s="791"/>
      <c r="HED83" s="791"/>
      <c r="HEE83" s="791"/>
      <c r="HEF83" s="791"/>
      <c r="HEG83" s="791"/>
      <c r="HEH83" s="740"/>
      <c r="HEI83" s="790"/>
      <c r="HEJ83" s="791"/>
      <c r="HEK83" s="791"/>
      <c r="HEL83" s="791"/>
      <c r="HEM83" s="791"/>
      <c r="HEN83" s="791"/>
      <c r="HEO83" s="740"/>
      <c r="HEP83" s="790"/>
      <c r="HEQ83" s="791"/>
      <c r="HER83" s="791"/>
      <c r="HES83" s="791"/>
      <c r="HET83" s="791"/>
      <c r="HEU83" s="791"/>
      <c r="HEV83" s="740"/>
      <c r="HEW83" s="790"/>
      <c r="HEX83" s="791"/>
      <c r="HEY83" s="791"/>
      <c r="HEZ83" s="791"/>
      <c r="HFA83" s="791"/>
      <c r="HFB83" s="791"/>
      <c r="HFC83" s="740"/>
      <c r="HFD83" s="790"/>
      <c r="HFE83" s="791"/>
      <c r="HFF83" s="791"/>
      <c r="HFG83" s="791"/>
      <c r="HFH83" s="791"/>
      <c r="HFI83" s="791"/>
      <c r="HFJ83" s="740"/>
      <c r="HFK83" s="790"/>
      <c r="HFL83" s="791"/>
      <c r="HFM83" s="791"/>
      <c r="HFN83" s="791"/>
      <c r="HFO83" s="791"/>
      <c r="HFP83" s="791"/>
      <c r="HFQ83" s="740"/>
      <c r="HFR83" s="790"/>
      <c r="HFS83" s="791"/>
      <c r="HFT83" s="791"/>
      <c r="HFU83" s="791"/>
      <c r="HFV83" s="791"/>
      <c r="HFW83" s="791"/>
      <c r="HFX83" s="740"/>
      <c r="HFY83" s="790"/>
      <c r="HFZ83" s="791"/>
      <c r="HGA83" s="791"/>
      <c r="HGB83" s="791"/>
      <c r="HGC83" s="791"/>
      <c r="HGD83" s="791"/>
      <c r="HGE83" s="740"/>
      <c r="HGF83" s="790"/>
      <c r="HGG83" s="791"/>
      <c r="HGH83" s="791"/>
      <c r="HGI83" s="791"/>
      <c r="HGJ83" s="791"/>
      <c r="HGK83" s="791"/>
      <c r="HGL83" s="740"/>
      <c r="HGM83" s="790"/>
      <c r="HGN83" s="791"/>
      <c r="HGO83" s="791"/>
      <c r="HGP83" s="791"/>
      <c r="HGQ83" s="791"/>
      <c r="HGR83" s="791"/>
      <c r="HGS83" s="740"/>
      <c r="HGT83" s="790"/>
      <c r="HGU83" s="791"/>
      <c r="HGV83" s="791"/>
      <c r="HGW83" s="791"/>
      <c r="HGX83" s="791"/>
      <c r="HGY83" s="791"/>
      <c r="HGZ83" s="740"/>
      <c r="HHA83" s="790"/>
      <c r="HHB83" s="791"/>
      <c r="HHC83" s="791"/>
      <c r="HHD83" s="791"/>
      <c r="HHE83" s="791"/>
      <c r="HHF83" s="791"/>
      <c r="HHG83" s="740"/>
      <c r="HHH83" s="790"/>
      <c r="HHI83" s="791"/>
      <c r="HHJ83" s="791"/>
      <c r="HHK83" s="791"/>
      <c r="HHL83" s="791"/>
      <c r="HHM83" s="791"/>
      <c r="HHN83" s="740"/>
      <c r="HHO83" s="790"/>
      <c r="HHP83" s="791"/>
      <c r="HHQ83" s="791"/>
      <c r="HHR83" s="791"/>
      <c r="HHS83" s="791"/>
      <c r="HHT83" s="791"/>
      <c r="HHU83" s="740"/>
      <c r="HHV83" s="790"/>
      <c r="HHW83" s="791"/>
      <c r="HHX83" s="791"/>
      <c r="HHY83" s="791"/>
      <c r="HHZ83" s="791"/>
      <c r="HIA83" s="791"/>
      <c r="HIB83" s="740"/>
      <c r="HIC83" s="790"/>
      <c r="HID83" s="791"/>
      <c r="HIE83" s="791"/>
      <c r="HIF83" s="791"/>
      <c r="HIG83" s="791"/>
      <c r="HIH83" s="791"/>
      <c r="HII83" s="740"/>
      <c r="HIJ83" s="790"/>
      <c r="HIK83" s="791"/>
      <c r="HIL83" s="791"/>
      <c r="HIM83" s="791"/>
      <c r="HIN83" s="791"/>
      <c r="HIO83" s="791"/>
      <c r="HIP83" s="740"/>
      <c r="HIQ83" s="790"/>
      <c r="HIR83" s="791"/>
      <c r="HIS83" s="791"/>
      <c r="HIT83" s="791"/>
      <c r="HIU83" s="791"/>
      <c r="HIV83" s="791"/>
      <c r="HIW83" s="740"/>
      <c r="HIX83" s="790"/>
      <c r="HIY83" s="791"/>
      <c r="HIZ83" s="791"/>
      <c r="HJA83" s="791"/>
      <c r="HJB83" s="791"/>
      <c r="HJC83" s="791"/>
      <c r="HJD83" s="740"/>
      <c r="HJE83" s="790"/>
      <c r="HJF83" s="791"/>
      <c r="HJG83" s="791"/>
      <c r="HJH83" s="791"/>
      <c r="HJI83" s="791"/>
      <c r="HJJ83" s="791"/>
      <c r="HJK83" s="740"/>
      <c r="HJL83" s="790"/>
      <c r="HJM83" s="791"/>
      <c r="HJN83" s="791"/>
      <c r="HJO83" s="791"/>
      <c r="HJP83" s="791"/>
      <c r="HJQ83" s="791"/>
      <c r="HJR83" s="740"/>
      <c r="HJS83" s="790"/>
      <c r="HJT83" s="791"/>
      <c r="HJU83" s="791"/>
      <c r="HJV83" s="791"/>
      <c r="HJW83" s="791"/>
      <c r="HJX83" s="791"/>
      <c r="HJY83" s="740"/>
      <c r="HJZ83" s="790"/>
      <c r="HKA83" s="791"/>
      <c r="HKB83" s="791"/>
      <c r="HKC83" s="791"/>
      <c r="HKD83" s="791"/>
      <c r="HKE83" s="791"/>
      <c r="HKF83" s="740"/>
      <c r="HKG83" s="790"/>
      <c r="HKH83" s="791"/>
      <c r="HKI83" s="791"/>
      <c r="HKJ83" s="791"/>
      <c r="HKK83" s="791"/>
      <c r="HKL83" s="791"/>
      <c r="HKM83" s="740"/>
      <c r="HKN83" s="790"/>
      <c r="HKO83" s="791"/>
      <c r="HKP83" s="791"/>
      <c r="HKQ83" s="791"/>
      <c r="HKR83" s="791"/>
      <c r="HKS83" s="791"/>
      <c r="HKT83" s="740"/>
      <c r="HKU83" s="790"/>
      <c r="HKV83" s="791"/>
      <c r="HKW83" s="791"/>
      <c r="HKX83" s="791"/>
      <c r="HKY83" s="791"/>
      <c r="HKZ83" s="791"/>
      <c r="HLA83" s="740"/>
      <c r="HLB83" s="790"/>
      <c r="HLC83" s="791"/>
      <c r="HLD83" s="791"/>
      <c r="HLE83" s="791"/>
      <c r="HLF83" s="791"/>
      <c r="HLG83" s="791"/>
      <c r="HLH83" s="740"/>
      <c r="HLI83" s="790"/>
      <c r="HLJ83" s="791"/>
      <c r="HLK83" s="791"/>
      <c r="HLL83" s="791"/>
      <c r="HLM83" s="791"/>
      <c r="HLN83" s="791"/>
      <c r="HLO83" s="740"/>
      <c r="HLP83" s="790"/>
      <c r="HLQ83" s="791"/>
      <c r="HLR83" s="791"/>
      <c r="HLS83" s="791"/>
      <c r="HLT83" s="791"/>
      <c r="HLU83" s="791"/>
      <c r="HLV83" s="740"/>
      <c r="HLW83" s="790"/>
      <c r="HLX83" s="791"/>
      <c r="HLY83" s="791"/>
      <c r="HLZ83" s="791"/>
      <c r="HMA83" s="791"/>
      <c r="HMB83" s="791"/>
      <c r="HMC83" s="740"/>
      <c r="HMD83" s="790"/>
      <c r="HME83" s="791"/>
      <c r="HMF83" s="791"/>
      <c r="HMG83" s="791"/>
      <c r="HMH83" s="791"/>
      <c r="HMI83" s="791"/>
      <c r="HMJ83" s="740"/>
      <c r="HMK83" s="790"/>
      <c r="HML83" s="791"/>
      <c r="HMM83" s="791"/>
      <c r="HMN83" s="791"/>
      <c r="HMO83" s="791"/>
      <c r="HMP83" s="791"/>
      <c r="HMQ83" s="740"/>
      <c r="HMR83" s="790"/>
      <c r="HMS83" s="791"/>
      <c r="HMT83" s="791"/>
      <c r="HMU83" s="791"/>
      <c r="HMV83" s="791"/>
      <c r="HMW83" s="791"/>
      <c r="HMX83" s="740"/>
      <c r="HMY83" s="790"/>
      <c r="HMZ83" s="791"/>
      <c r="HNA83" s="791"/>
      <c r="HNB83" s="791"/>
      <c r="HNC83" s="791"/>
      <c r="HND83" s="791"/>
      <c r="HNE83" s="740"/>
      <c r="HNF83" s="790"/>
      <c r="HNG83" s="791"/>
      <c r="HNH83" s="791"/>
      <c r="HNI83" s="791"/>
      <c r="HNJ83" s="791"/>
      <c r="HNK83" s="791"/>
      <c r="HNL83" s="740"/>
      <c r="HNM83" s="790"/>
      <c r="HNN83" s="791"/>
      <c r="HNO83" s="791"/>
      <c r="HNP83" s="791"/>
      <c r="HNQ83" s="791"/>
      <c r="HNR83" s="791"/>
      <c r="HNS83" s="740"/>
      <c r="HNT83" s="790"/>
      <c r="HNU83" s="791"/>
      <c r="HNV83" s="791"/>
      <c r="HNW83" s="791"/>
      <c r="HNX83" s="791"/>
      <c r="HNY83" s="791"/>
      <c r="HNZ83" s="740"/>
      <c r="HOA83" s="790"/>
      <c r="HOB83" s="791"/>
      <c r="HOC83" s="791"/>
      <c r="HOD83" s="791"/>
      <c r="HOE83" s="791"/>
      <c r="HOF83" s="791"/>
      <c r="HOG83" s="740"/>
      <c r="HOH83" s="790"/>
      <c r="HOI83" s="791"/>
      <c r="HOJ83" s="791"/>
      <c r="HOK83" s="791"/>
      <c r="HOL83" s="791"/>
      <c r="HOM83" s="791"/>
      <c r="HON83" s="740"/>
      <c r="HOO83" s="790"/>
      <c r="HOP83" s="791"/>
      <c r="HOQ83" s="791"/>
      <c r="HOR83" s="791"/>
      <c r="HOS83" s="791"/>
      <c r="HOT83" s="791"/>
      <c r="HOU83" s="740"/>
      <c r="HOV83" s="790"/>
      <c r="HOW83" s="791"/>
      <c r="HOX83" s="791"/>
      <c r="HOY83" s="791"/>
      <c r="HOZ83" s="791"/>
      <c r="HPA83" s="791"/>
      <c r="HPB83" s="740"/>
      <c r="HPC83" s="790"/>
      <c r="HPD83" s="791"/>
      <c r="HPE83" s="791"/>
      <c r="HPF83" s="791"/>
      <c r="HPG83" s="791"/>
      <c r="HPH83" s="791"/>
      <c r="HPI83" s="740"/>
      <c r="HPJ83" s="790"/>
      <c r="HPK83" s="791"/>
      <c r="HPL83" s="791"/>
      <c r="HPM83" s="791"/>
      <c r="HPN83" s="791"/>
      <c r="HPO83" s="791"/>
      <c r="HPP83" s="740"/>
      <c r="HPQ83" s="790"/>
      <c r="HPR83" s="791"/>
      <c r="HPS83" s="791"/>
      <c r="HPT83" s="791"/>
      <c r="HPU83" s="791"/>
      <c r="HPV83" s="791"/>
      <c r="HPW83" s="740"/>
      <c r="HPX83" s="790"/>
      <c r="HPY83" s="791"/>
      <c r="HPZ83" s="791"/>
      <c r="HQA83" s="791"/>
      <c r="HQB83" s="791"/>
      <c r="HQC83" s="791"/>
      <c r="HQD83" s="740"/>
      <c r="HQE83" s="790"/>
      <c r="HQF83" s="791"/>
      <c r="HQG83" s="791"/>
      <c r="HQH83" s="791"/>
      <c r="HQI83" s="791"/>
      <c r="HQJ83" s="791"/>
      <c r="HQK83" s="740"/>
      <c r="HQL83" s="790"/>
      <c r="HQM83" s="791"/>
      <c r="HQN83" s="791"/>
      <c r="HQO83" s="791"/>
      <c r="HQP83" s="791"/>
      <c r="HQQ83" s="791"/>
      <c r="HQR83" s="740"/>
      <c r="HQS83" s="790"/>
      <c r="HQT83" s="791"/>
      <c r="HQU83" s="791"/>
      <c r="HQV83" s="791"/>
      <c r="HQW83" s="791"/>
      <c r="HQX83" s="791"/>
      <c r="HQY83" s="740"/>
      <c r="HQZ83" s="790"/>
      <c r="HRA83" s="791"/>
      <c r="HRB83" s="791"/>
      <c r="HRC83" s="791"/>
      <c r="HRD83" s="791"/>
      <c r="HRE83" s="791"/>
      <c r="HRF83" s="740"/>
      <c r="HRG83" s="790"/>
      <c r="HRH83" s="791"/>
      <c r="HRI83" s="791"/>
      <c r="HRJ83" s="791"/>
      <c r="HRK83" s="791"/>
      <c r="HRL83" s="791"/>
      <c r="HRM83" s="740"/>
      <c r="HRN83" s="790"/>
      <c r="HRO83" s="791"/>
      <c r="HRP83" s="791"/>
      <c r="HRQ83" s="791"/>
      <c r="HRR83" s="791"/>
      <c r="HRS83" s="791"/>
      <c r="HRT83" s="740"/>
      <c r="HRU83" s="790"/>
      <c r="HRV83" s="791"/>
      <c r="HRW83" s="791"/>
      <c r="HRX83" s="791"/>
      <c r="HRY83" s="791"/>
      <c r="HRZ83" s="791"/>
      <c r="HSA83" s="740"/>
      <c r="HSB83" s="790"/>
      <c r="HSC83" s="791"/>
      <c r="HSD83" s="791"/>
      <c r="HSE83" s="791"/>
      <c r="HSF83" s="791"/>
      <c r="HSG83" s="791"/>
      <c r="HSH83" s="740"/>
      <c r="HSI83" s="790"/>
      <c r="HSJ83" s="791"/>
      <c r="HSK83" s="791"/>
      <c r="HSL83" s="791"/>
      <c r="HSM83" s="791"/>
      <c r="HSN83" s="791"/>
      <c r="HSO83" s="740"/>
      <c r="HSP83" s="790"/>
      <c r="HSQ83" s="791"/>
      <c r="HSR83" s="791"/>
      <c r="HSS83" s="791"/>
      <c r="HST83" s="791"/>
      <c r="HSU83" s="791"/>
      <c r="HSV83" s="740"/>
      <c r="HSW83" s="790"/>
      <c r="HSX83" s="791"/>
      <c r="HSY83" s="791"/>
      <c r="HSZ83" s="791"/>
      <c r="HTA83" s="791"/>
      <c r="HTB83" s="791"/>
      <c r="HTC83" s="740"/>
      <c r="HTD83" s="790"/>
      <c r="HTE83" s="791"/>
      <c r="HTF83" s="791"/>
      <c r="HTG83" s="791"/>
      <c r="HTH83" s="791"/>
      <c r="HTI83" s="791"/>
      <c r="HTJ83" s="740"/>
      <c r="HTK83" s="790"/>
      <c r="HTL83" s="791"/>
      <c r="HTM83" s="791"/>
      <c r="HTN83" s="791"/>
      <c r="HTO83" s="791"/>
      <c r="HTP83" s="791"/>
      <c r="HTQ83" s="740"/>
      <c r="HTR83" s="790"/>
      <c r="HTS83" s="791"/>
      <c r="HTT83" s="791"/>
      <c r="HTU83" s="791"/>
      <c r="HTV83" s="791"/>
      <c r="HTW83" s="791"/>
      <c r="HTX83" s="740"/>
      <c r="HTY83" s="790"/>
      <c r="HTZ83" s="791"/>
      <c r="HUA83" s="791"/>
      <c r="HUB83" s="791"/>
      <c r="HUC83" s="791"/>
      <c r="HUD83" s="791"/>
      <c r="HUE83" s="740"/>
      <c r="HUF83" s="790"/>
      <c r="HUG83" s="791"/>
      <c r="HUH83" s="791"/>
      <c r="HUI83" s="791"/>
      <c r="HUJ83" s="791"/>
      <c r="HUK83" s="791"/>
      <c r="HUL83" s="740"/>
      <c r="HUM83" s="790"/>
      <c r="HUN83" s="791"/>
      <c r="HUO83" s="791"/>
      <c r="HUP83" s="791"/>
      <c r="HUQ83" s="791"/>
      <c r="HUR83" s="791"/>
      <c r="HUS83" s="740"/>
      <c r="HUT83" s="790"/>
      <c r="HUU83" s="791"/>
      <c r="HUV83" s="791"/>
      <c r="HUW83" s="791"/>
      <c r="HUX83" s="791"/>
      <c r="HUY83" s="791"/>
      <c r="HUZ83" s="740"/>
      <c r="HVA83" s="790"/>
      <c r="HVB83" s="791"/>
      <c r="HVC83" s="791"/>
      <c r="HVD83" s="791"/>
      <c r="HVE83" s="791"/>
      <c r="HVF83" s="791"/>
      <c r="HVG83" s="740"/>
      <c r="HVH83" s="790"/>
      <c r="HVI83" s="791"/>
      <c r="HVJ83" s="791"/>
      <c r="HVK83" s="791"/>
      <c r="HVL83" s="791"/>
      <c r="HVM83" s="791"/>
      <c r="HVN83" s="740"/>
      <c r="HVO83" s="790"/>
      <c r="HVP83" s="791"/>
      <c r="HVQ83" s="791"/>
      <c r="HVR83" s="791"/>
      <c r="HVS83" s="791"/>
      <c r="HVT83" s="791"/>
      <c r="HVU83" s="740"/>
      <c r="HVV83" s="790"/>
      <c r="HVW83" s="791"/>
      <c r="HVX83" s="791"/>
      <c r="HVY83" s="791"/>
      <c r="HVZ83" s="791"/>
      <c r="HWA83" s="791"/>
      <c r="HWB83" s="740"/>
      <c r="HWC83" s="790"/>
      <c r="HWD83" s="791"/>
      <c r="HWE83" s="791"/>
      <c r="HWF83" s="791"/>
      <c r="HWG83" s="791"/>
      <c r="HWH83" s="791"/>
      <c r="HWI83" s="740"/>
      <c r="HWJ83" s="790"/>
      <c r="HWK83" s="791"/>
      <c r="HWL83" s="791"/>
      <c r="HWM83" s="791"/>
      <c r="HWN83" s="791"/>
      <c r="HWO83" s="791"/>
      <c r="HWP83" s="740"/>
      <c r="HWQ83" s="790"/>
      <c r="HWR83" s="791"/>
      <c r="HWS83" s="791"/>
      <c r="HWT83" s="791"/>
      <c r="HWU83" s="791"/>
      <c r="HWV83" s="791"/>
      <c r="HWW83" s="740"/>
      <c r="HWX83" s="790"/>
      <c r="HWY83" s="791"/>
      <c r="HWZ83" s="791"/>
      <c r="HXA83" s="791"/>
      <c r="HXB83" s="791"/>
      <c r="HXC83" s="791"/>
      <c r="HXD83" s="740"/>
      <c r="HXE83" s="790"/>
      <c r="HXF83" s="791"/>
      <c r="HXG83" s="791"/>
      <c r="HXH83" s="791"/>
      <c r="HXI83" s="791"/>
      <c r="HXJ83" s="791"/>
      <c r="HXK83" s="740"/>
      <c r="HXL83" s="790"/>
      <c r="HXM83" s="791"/>
      <c r="HXN83" s="791"/>
      <c r="HXO83" s="791"/>
      <c r="HXP83" s="791"/>
      <c r="HXQ83" s="791"/>
      <c r="HXR83" s="740"/>
      <c r="HXS83" s="790"/>
      <c r="HXT83" s="791"/>
      <c r="HXU83" s="791"/>
      <c r="HXV83" s="791"/>
      <c r="HXW83" s="791"/>
      <c r="HXX83" s="791"/>
      <c r="HXY83" s="740"/>
      <c r="HXZ83" s="790"/>
      <c r="HYA83" s="791"/>
      <c r="HYB83" s="791"/>
      <c r="HYC83" s="791"/>
      <c r="HYD83" s="791"/>
      <c r="HYE83" s="791"/>
      <c r="HYF83" s="740"/>
      <c r="HYG83" s="790"/>
      <c r="HYH83" s="791"/>
      <c r="HYI83" s="791"/>
      <c r="HYJ83" s="791"/>
      <c r="HYK83" s="791"/>
      <c r="HYL83" s="791"/>
      <c r="HYM83" s="740"/>
      <c r="HYN83" s="790"/>
      <c r="HYO83" s="791"/>
      <c r="HYP83" s="791"/>
      <c r="HYQ83" s="791"/>
      <c r="HYR83" s="791"/>
      <c r="HYS83" s="791"/>
      <c r="HYT83" s="740"/>
      <c r="HYU83" s="790"/>
      <c r="HYV83" s="791"/>
      <c r="HYW83" s="791"/>
      <c r="HYX83" s="791"/>
      <c r="HYY83" s="791"/>
      <c r="HYZ83" s="791"/>
      <c r="HZA83" s="740"/>
      <c r="HZB83" s="790"/>
      <c r="HZC83" s="791"/>
      <c r="HZD83" s="791"/>
      <c r="HZE83" s="791"/>
      <c r="HZF83" s="791"/>
      <c r="HZG83" s="791"/>
      <c r="HZH83" s="740"/>
      <c r="HZI83" s="790"/>
      <c r="HZJ83" s="791"/>
      <c r="HZK83" s="791"/>
      <c r="HZL83" s="791"/>
      <c r="HZM83" s="791"/>
      <c r="HZN83" s="791"/>
      <c r="HZO83" s="740"/>
      <c r="HZP83" s="790"/>
      <c r="HZQ83" s="791"/>
      <c r="HZR83" s="791"/>
      <c r="HZS83" s="791"/>
      <c r="HZT83" s="791"/>
      <c r="HZU83" s="791"/>
      <c r="HZV83" s="740"/>
      <c r="HZW83" s="790"/>
      <c r="HZX83" s="791"/>
      <c r="HZY83" s="791"/>
      <c r="HZZ83" s="791"/>
      <c r="IAA83" s="791"/>
      <c r="IAB83" s="791"/>
      <c r="IAC83" s="740"/>
      <c r="IAD83" s="790"/>
      <c r="IAE83" s="791"/>
      <c r="IAF83" s="791"/>
      <c r="IAG83" s="791"/>
      <c r="IAH83" s="791"/>
      <c r="IAI83" s="791"/>
      <c r="IAJ83" s="740"/>
      <c r="IAK83" s="790"/>
      <c r="IAL83" s="791"/>
      <c r="IAM83" s="791"/>
      <c r="IAN83" s="791"/>
      <c r="IAO83" s="791"/>
      <c r="IAP83" s="791"/>
      <c r="IAQ83" s="740"/>
      <c r="IAR83" s="790"/>
      <c r="IAS83" s="791"/>
      <c r="IAT83" s="791"/>
      <c r="IAU83" s="791"/>
      <c r="IAV83" s="791"/>
      <c r="IAW83" s="791"/>
      <c r="IAX83" s="740"/>
      <c r="IAY83" s="790"/>
      <c r="IAZ83" s="791"/>
      <c r="IBA83" s="791"/>
      <c r="IBB83" s="791"/>
      <c r="IBC83" s="791"/>
      <c r="IBD83" s="791"/>
      <c r="IBE83" s="740"/>
      <c r="IBF83" s="790"/>
      <c r="IBG83" s="791"/>
      <c r="IBH83" s="791"/>
      <c r="IBI83" s="791"/>
      <c r="IBJ83" s="791"/>
      <c r="IBK83" s="791"/>
      <c r="IBL83" s="740"/>
      <c r="IBM83" s="790"/>
      <c r="IBN83" s="791"/>
      <c r="IBO83" s="791"/>
      <c r="IBP83" s="791"/>
      <c r="IBQ83" s="791"/>
      <c r="IBR83" s="791"/>
      <c r="IBS83" s="740"/>
      <c r="IBT83" s="790"/>
      <c r="IBU83" s="791"/>
      <c r="IBV83" s="791"/>
      <c r="IBW83" s="791"/>
      <c r="IBX83" s="791"/>
      <c r="IBY83" s="791"/>
      <c r="IBZ83" s="740"/>
      <c r="ICA83" s="790"/>
      <c r="ICB83" s="791"/>
      <c r="ICC83" s="791"/>
      <c r="ICD83" s="791"/>
      <c r="ICE83" s="791"/>
      <c r="ICF83" s="791"/>
      <c r="ICG83" s="740"/>
      <c r="ICH83" s="790"/>
      <c r="ICI83" s="791"/>
      <c r="ICJ83" s="791"/>
      <c r="ICK83" s="791"/>
      <c r="ICL83" s="791"/>
      <c r="ICM83" s="791"/>
      <c r="ICN83" s="740"/>
      <c r="ICO83" s="790"/>
      <c r="ICP83" s="791"/>
      <c r="ICQ83" s="791"/>
      <c r="ICR83" s="791"/>
      <c r="ICS83" s="791"/>
      <c r="ICT83" s="791"/>
      <c r="ICU83" s="740"/>
      <c r="ICV83" s="790"/>
      <c r="ICW83" s="791"/>
      <c r="ICX83" s="791"/>
      <c r="ICY83" s="791"/>
      <c r="ICZ83" s="791"/>
      <c r="IDA83" s="791"/>
      <c r="IDB83" s="740"/>
      <c r="IDC83" s="790"/>
      <c r="IDD83" s="791"/>
      <c r="IDE83" s="791"/>
      <c r="IDF83" s="791"/>
      <c r="IDG83" s="791"/>
      <c r="IDH83" s="791"/>
      <c r="IDI83" s="740"/>
      <c r="IDJ83" s="790"/>
      <c r="IDK83" s="791"/>
      <c r="IDL83" s="791"/>
      <c r="IDM83" s="791"/>
      <c r="IDN83" s="791"/>
      <c r="IDO83" s="791"/>
      <c r="IDP83" s="740"/>
      <c r="IDQ83" s="790"/>
      <c r="IDR83" s="791"/>
      <c r="IDS83" s="791"/>
      <c r="IDT83" s="791"/>
      <c r="IDU83" s="791"/>
      <c r="IDV83" s="791"/>
      <c r="IDW83" s="740"/>
      <c r="IDX83" s="790"/>
      <c r="IDY83" s="791"/>
      <c r="IDZ83" s="791"/>
      <c r="IEA83" s="791"/>
      <c r="IEB83" s="791"/>
      <c r="IEC83" s="791"/>
      <c r="IED83" s="740"/>
      <c r="IEE83" s="790"/>
      <c r="IEF83" s="791"/>
      <c r="IEG83" s="791"/>
      <c r="IEH83" s="791"/>
      <c r="IEI83" s="791"/>
      <c r="IEJ83" s="791"/>
      <c r="IEK83" s="740"/>
      <c r="IEL83" s="790"/>
      <c r="IEM83" s="791"/>
      <c r="IEN83" s="791"/>
      <c r="IEO83" s="791"/>
      <c r="IEP83" s="791"/>
      <c r="IEQ83" s="791"/>
      <c r="IER83" s="740"/>
      <c r="IES83" s="790"/>
      <c r="IET83" s="791"/>
      <c r="IEU83" s="791"/>
      <c r="IEV83" s="791"/>
      <c r="IEW83" s="791"/>
      <c r="IEX83" s="791"/>
      <c r="IEY83" s="740"/>
      <c r="IEZ83" s="790"/>
      <c r="IFA83" s="791"/>
      <c r="IFB83" s="791"/>
      <c r="IFC83" s="791"/>
      <c r="IFD83" s="791"/>
      <c r="IFE83" s="791"/>
      <c r="IFF83" s="740"/>
      <c r="IFG83" s="790"/>
      <c r="IFH83" s="791"/>
      <c r="IFI83" s="791"/>
      <c r="IFJ83" s="791"/>
      <c r="IFK83" s="791"/>
      <c r="IFL83" s="791"/>
      <c r="IFM83" s="740"/>
      <c r="IFN83" s="790"/>
      <c r="IFO83" s="791"/>
      <c r="IFP83" s="791"/>
      <c r="IFQ83" s="791"/>
      <c r="IFR83" s="791"/>
      <c r="IFS83" s="791"/>
      <c r="IFT83" s="740"/>
      <c r="IFU83" s="790"/>
      <c r="IFV83" s="791"/>
      <c r="IFW83" s="791"/>
      <c r="IFX83" s="791"/>
      <c r="IFY83" s="791"/>
      <c r="IFZ83" s="791"/>
      <c r="IGA83" s="740"/>
      <c r="IGB83" s="790"/>
      <c r="IGC83" s="791"/>
      <c r="IGD83" s="791"/>
      <c r="IGE83" s="791"/>
      <c r="IGF83" s="791"/>
      <c r="IGG83" s="791"/>
      <c r="IGH83" s="740"/>
      <c r="IGI83" s="790"/>
      <c r="IGJ83" s="791"/>
      <c r="IGK83" s="791"/>
      <c r="IGL83" s="791"/>
      <c r="IGM83" s="791"/>
      <c r="IGN83" s="791"/>
      <c r="IGO83" s="740"/>
      <c r="IGP83" s="790"/>
      <c r="IGQ83" s="791"/>
      <c r="IGR83" s="791"/>
      <c r="IGS83" s="791"/>
      <c r="IGT83" s="791"/>
      <c r="IGU83" s="791"/>
      <c r="IGV83" s="740"/>
      <c r="IGW83" s="790"/>
      <c r="IGX83" s="791"/>
      <c r="IGY83" s="791"/>
      <c r="IGZ83" s="791"/>
      <c r="IHA83" s="791"/>
      <c r="IHB83" s="791"/>
      <c r="IHC83" s="740"/>
      <c r="IHD83" s="790"/>
      <c r="IHE83" s="791"/>
      <c r="IHF83" s="791"/>
      <c r="IHG83" s="791"/>
      <c r="IHH83" s="791"/>
      <c r="IHI83" s="791"/>
      <c r="IHJ83" s="740"/>
      <c r="IHK83" s="790"/>
      <c r="IHL83" s="791"/>
      <c r="IHM83" s="791"/>
      <c r="IHN83" s="791"/>
      <c r="IHO83" s="791"/>
      <c r="IHP83" s="791"/>
      <c r="IHQ83" s="740"/>
      <c r="IHR83" s="790"/>
      <c r="IHS83" s="791"/>
      <c r="IHT83" s="791"/>
      <c r="IHU83" s="791"/>
      <c r="IHV83" s="791"/>
      <c r="IHW83" s="791"/>
      <c r="IHX83" s="740"/>
      <c r="IHY83" s="790"/>
      <c r="IHZ83" s="791"/>
      <c r="IIA83" s="791"/>
      <c r="IIB83" s="791"/>
      <c r="IIC83" s="791"/>
      <c r="IID83" s="791"/>
      <c r="IIE83" s="740"/>
      <c r="IIF83" s="790"/>
      <c r="IIG83" s="791"/>
      <c r="IIH83" s="791"/>
      <c r="III83" s="791"/>
      <c r="IIJ83" s="791"/>
      <c r="IIK83" s="791"/>
      <c r="IIL83" s="740"/>
      <c r="IIM83" s="790"/>
      <c r="IIN83" s="791"/>
      <c r="IIO83" s="791"/>
      <c r="IIP83" s="791"/>
      <c r="IIQ83" s="791"/>
      <c r="IIR83" s="791"/>
      <c r="IIS83" s="740"/>
      <c r="IIT83" s="790"/>
      <c r="IIU83" s="791"/>
      <c r="IIV83" s="791"/>
      <c r="IIW83" s="791"/>
      <c r="IIX83" s="791"/>
      <c r="IIY83" s="791"/>
      <c r="IIZ83" s="740"/>
      <c r="IJA83" s="790"/>
      <c r="IJB83" s="791"/>
      <c r="IJC83" s="791"/>
      <c r="IJD83" s="791"/>
      <c r="IJE83" s="791"/>
      <c r="IJF83" s="791"/>
      <c r="IJG83" s="740"/>
      <c r="IJH83" s="790"/>
      <c r="IJI83" s="791"/>
      <c r="IJJ83" s="791"/>
      <c r="IJK83" s="791"/>
      <c r="IJL83" s="791"/>
      <c r="IJM83" s="791"/>
      <c r="IJN83" s="740"/>
      <c r="IJO83" s="790"/>
      <c r="IJP83" s="791"/>
      <c r="IJQ83" s="791"/>
      <c r="IJR83" s="791"/>
      <c r="IJS83" s="791"/>
      <c r="IJT83" s="791"/>
      <c r="IJU83" s="740"/>
      <c r="IJV83" s="790"/>
      <c r="IJW83" s="791"/>
      <c r="IJX83" s="791"/>
      <c r="IJY83" s="791"/>
      <c r="IJZ83" s="791"/>
      <c r="IKA83" s="791"/>
      <c r="IKB83" s="740"/>
      <c r="IKC83" s="790"/>
      <c r="IKD83" s="791"/>
      <c r="IKE83" s="791"/>
      <c r="IKF83" s="791"/>
      <c r="IKG83" s="791"/>
      <c r="IKH83" s="791"/>
      <c r="IKI83" s="740"/>
      <c r="IKJ83" s="790"/>
      <c r="IKK83" s="791"/>
      <c r="IKL83" s="791"/>
      <c r="IKM83" s="791"/>
      <c r="IKN83" s="791"/>
      <c r="IKO83" s="791"/>
      <c r="IKP83" s="740"/>
      <c r="IKQ83" s="790"/>
      <c r="IKR83" s="791"/>
      <c r="IKS83" s="791"/>
      <c r="IKT83" s="791"/>
      <c r="IKU83" s="791"/>
      <c r="IKV83" s="791"/>
      <c r="IKW83" s="740"/>
      <c r="IKX83" s="790"/>
      <c r="IKY83" s="791"/>
      <c r="IKZ83" s="791"/>
      <c r="ILA83" s="791"/>
      <c r="ILB83" s="791"/>
      <c r="ILC83" s="791"/>
      <c r="ILD83" s="740"/>
      <c r="ILE83" s="790"/>
      <c r="ILF83" s="791"/>
      <c r="ILG83" s="791"/>
      <c r="ILH83" s="791"/>
      <c r="ILI83" s="791"/>
      <c r="ILJ83" s="791"/>
      <c r="ILK83" s="740"/>
      <c r="ILL83" s="790"/>
      <c r="ILM83" s="791"/>
      <c r="ILN83" s="791"/>
      <c r="ILO83" s="791"/>
      <c r="ILP83" s="791"/>
      <c r="ILQ83" s="791"/>
      <c r="ILR83" s="740"/>
      <c r="ILS83" s="790"/>
      <c r="ILT83" s="791"/>
      <c r="ILU83" s="791"/>
      <c r="ILV83" s="791"/>
      <c r="ILW83" s="791"/>
      <c r="ILX83" s="791"/>
      <c r="ILY83" s="740"/>
      <c r="ILZ83" s="790"/>
      <c r="IMA83" s="791"/>
      <c r="IMB83" s="791"/>
      <c r="IMC83" s="791"/>
      <c r="IMD83" s="791"/>
      <c r="IME83" s="791"/>
      <c r="IMF83" s="740"/>
      <c r="IMG83" s="790"/>
      <c r="IMH83" s="791"/>
      <c r="IMI83" s="791"/>
      <c r="IMJ83" s="791"/>
      <c r="IMK83" s="791"/>
      <c r="IML83" s="791"/>
      <c r="IMM83" s="740"/>
      <c r="IMN83" s="790"/>
      <c r="IMO83" s="791"/>
      <c r="IMP83" s="791"/>
      <c r="IMQ83" s="791"/>
      <c r="IMR83" s="791"/>
      <c r="IMS83" s="791"/>
      <c r="IMT83" s="740"/>
      <c r="IMU83" s="790"/>
      <c r="IMV83" s="791"/>
      <c r="IMW83" s="791"/>
      <c r="IMX83" s="791"/>
      <c r="IMY83" s="791"/>
      <c r="IMZ83" s="791"/>
      <c r="INA83" s="740"/>
      <c r="INB83" s="790"/>
      <c r="INC83" s="791"/>
      <c r="IND83" s="791"/>
      <c r="INE83" s="791"/>
      <c r="INF83" s="791"/>
      <c r="ING83" s="791"/>
      <c r="INH83" s="740"/>
      <c r="INI83" s="790"/>
      <c r="INJ83" s="791"/>
      <c r="INK83" s="791"/>
      <c r="INL83" s="791"/>
      <c r="INM83" s="791"/>
      <c r="INN83" s="791"/>
      <c r="INO83" s="740"/>
      <c r="INP83" s="790"/>
      <c r="INQ83" s="791"/>
      <c r="INR83" s="791"/>
      <c r="INS83" s="791"/>
      <c r="INT83" s="791"/>
      <c r="INU83" s="791"/>
      <c r="INV83" s="740"/>
      <c r="INW83" s="790"/>
      <c r="INX83" s="791"/>
      <c r="INY83" s="791"/>
      <c r="INZ83" s="791"/>
      <c r="IOA83" s="791"/>
      <c r="IOB83" s="791"/>
      <c r="IOC83" s="740"/>
      <c r="IOD83" s="790"/>
      <c r="IOE83" s="791"/>
      <c r="IOF83" s="791"/>
      <c r="IOG83" s="791"/>
      <c r="IOH83" s="791"/>
      <c r="IOI83" s="791"/>
      <c r="IOJ83" s="740"/>
      <c r="IOK83" s="790"/>
      <c r="IOL83" s="791"/>
      <c r="IOM83" s="791"/>
      <c r="ION83" s="791"/>
      <c r="IOO83" s="791"/>
      <c r="IOP83" s="791"/>
      <c r="IOQ83" s="740"/>
      <c r="IOR83" s="790"/>
      <c r="IOS83" s="791"/>
      <c r="IOT83" s="791"/>
      <c r="IOU83" s="791"/>
      <c r="IOV83" s="791"/>
      <c r="IOW83" s="791"/>
      <c r="IOX83" s="740"/>
      <c r="IOY83" s="790"/>
      <c r="IOZ83" s="791"/>
      <c r="IPA83" s="791"/>
      <c r="IPB83" s="791"/>
      <c r="IPC83" s="791"/>
      <c r="IPD83" s="791"/>
      <c r="IPE83" s="740"/>
      <c r="IPF83" s="790"/>
      <c r="IPG83" s="791"/>
      <c r="IPH83" s="791"/>
      <c r="IPI83" s="791"/>
      <c r="IPJ83" s="791"/>
      <c r="IPK83" s="791"/>
      <c r="IPL83" s="740"/>
      <c r="IPM83" s="790"/>
      <c r="IPN83" s="791"/>
      <c r="IPO83" s="791"/>
      <c r="IPP83" s="791"/>
      <c r="IPQ83" s="791"/>
      <c r="IPR83" s="791"/>
      <c r="IPS83" s="740"/>
      <c r="IPT83" s="790"/>
      <c r="IPU83" s="791"/>
      <c r="IPV83" s="791"/>
      <c r="IPW83" s="791"/>
      <c r="IPX83" s="791"/>
      <c r="IPY83" s="791"/>
      <c r="IPZ83" s="740"/>
      <c r="IQA83" s="790"/>
      <c r="IQB83" s="791"/>
      <c r="IQC83" s="791"/>
      <c r="IQD83" s="791"/>
      <c r="IQE83" s="791"/>
      <c r="IQF83" s="791"/>
      <c r="IQG83" s="740"/>
      <c r="IQH83" s="790"/>
      <c r="IQI83" s="791"/>
      <c r="IQJ83" s="791"/>
      <c r="IQK83" s="791"/>
      <c r="IQL83" s="791"/>
      <c r="IQM83" s="791"/>
      <c r="IQN83" s="740"/>
      <c r="IQO83" s="790"/>
      <c r="IQP83" s="791"/>
      <c r="IQQ83" s="791"/>
      <c r="IQR83" s="791"/>
      <c r="IQS83" s="791"/>
      <c r="IQT83" s="791"/>
      <c r="IQU83" s="740"/>
      <c r="IQV83" s="790"/>
      <c r="IQW83" s="791"/>
      <c r="IQX83" s="791"/>
      <c r="IQY83" s="791"/>
      <c r="IQZ83" s="791"/>
      <c r="IRA83" s="791"/>
      <c r="IRB83" s="740"/>
      <c r="IRC83" s="790"/>
      <c r="IRD83" s="791"/>
      <c r="IRE83" s="791"/>
      <c r="IRF83" s="791"/>
      <c r="IRG83" s="791"/>
      <c r="IRH83" s="791"/>
      <c r="IRI83" s="740"/>
      <c r="IRJ83" s="790"/>
      <c r="IRK83" s="791"/>
      <c r="IRL83" s="791"/>
      <c r="IRM83" s="791"/>
      <c r="IRN83" s="791"/>
      <c r="IRO83" s="791"/>
      <c r="IRP83" s="740"/>
      <c r="IRQ83" s="790"/>
      <c r="IRR83" s="791"/>
      <c r="IRS83" s="791"/>
      <c r="IRT83" s="791"/>
      <c r="IRU83" s="791"/>
      <c r="IRV83" s="791"/>
      <c r="IRW83" s="740"/>
      <c r="IRX83" s="790"/>
      <c r="IRY83" s="791"/>
      <c r="IRZ83" s="791"/>
      <c r="ISA83" s="791"/>
      <c r="ISB83" s="791"/>
      <c r="ISC83" s="791"/>
      <c r="ISD83" s="740"/>
      <c r="ISE83" s="790"/>
      <c r="ISF83" s="791"/>
      <c r="ISG83" s="791"/>
      <c r="ISH83" s="791"/>
      <c r="ISI83" s="791"/>
      <c r="ISJ83" s="791"/>
      <c r="ISK83" s="740"/>
      <c r="ISL83" s="790"/>
      <c r="ISM83" s="791"/>
      <c r="ISN83" s="791"/>
      <c r="ISO83" s="791"/>
      <c r="ISP83" s="791"/>
      <c r="ISQ83" s="791"/>
      <c r="ISR83" s="740"/>
      <c r="ISS83" s="790"/>
      <c r="IST83" s="791"/>
      <c r="ISU83" s="791"/>
      <c r="ISV83" s="791"/>
      <c r="ISW83" s="791"/>
      <c r="ISX83" s="791"/>
      <c r="ISY83" s="740"/>
      <c r="ISZ83" s="790"/>
      <c r="ITA83" s="791"/>
      <c r="ITB83" s="791"/>
      <c r="ITC83" s="791"/>
      <c r="ITD83" s="791"/>
      <c r="ITE83" s="791"/>
      <c r="ITF83" s="740"/>
      <c r="ITG83" s="790"/>
      <c r="ITH83" s="791"/>
      <c r="ITI83" s="791"/>
      <c r="ITJ83" s="791"/>
      <c r="ITK83" s="791"/>
      <c r="ITL83" s="791"/>
      <c r="ITM83" s="740"/>
      <c r="ITN83" s="790"/>
      <c r="ITO83" s="791"/>
      <c r="ITP83" s="791"/>
      <c r="ITQ83" s="791"/>
      <c r="ITR83" s="791"/>
      <c r="ITS83" s="791"/>
      <c r="ITT83" s="740"/>
      <c r="ITU83" s="790"/>
      <c r="ITV83" s="791"/>
      <c r="ITW83" s="791"/>
      <c r="ITX83" s="791"/>
      <c r="ITY83" s="791"/>
      <c r="ITZ83" s="791"/>
      <c r="IUA83" s="740"/>
      <c r="IUB83" s="790"/>
      <c r="IUC83" s="791"/>
      <c r="IUD83" s="791"/>
      <c r="IUE83" s="791"/>
      <c r="IUF83" s="791"/>
      <c r="IUG83" s="791"/>
      <c r="IUH83" s="740"/>
      <c r="IUI83" s="790"/>
      <c r="IUJ83" s="791"/>
      <c r="IUK83" s="791"/>
      <c r="IUL83" s="791"/>
      <c r="IUM83" s="791"/>
      <c r="IUN83" s="791"/>
      <c r="IUO83" s="740"/>
      <c r="IUP83" s="790"/>
      <c r="IUQ83" s="791"/>
      <c r="IUR83" s="791"/>
      <c r="IUS83" s="791"/>
      <c r="IUT83" s="791"/>
      <c r="IUU83" s="791"/>
      <c r="IUV83" s="740"/>
      <c r="IUW83" s="790"/>
      <c r="IUX83" s="791"/>
      <c r="IUY83" s="791"/>
      <c r="IUZ83" s="791"/>
      <c r="IVA83" s="791"/>
      <c r="IVB83" s="791"/>
      <c r="IVC83" s="740"/>
      <c r="IVD83" s="790"/>
      <c r="IVE83" s="791"/>
      <c r="IVF83" s="791"/>
      <c r="IVG83" s="791"/>
      <c r="IVH83" s="791"/>
      <c r="IVI83" s="791"/>
      <c r="IVJ83" s="740"/>
      <c r="IVK83" s="790"/>
      <c r="IVL83" s="791"/>
      <c r="IVM83" s="791"/>
      <c r="IVN83" s="791"/>
      <c r="IVO83" s="791"/>
      <c r="IVP83" s="791"/>
      <c r="IVQ83" s="740"/>
      <c r="IVR83" s="790"/>
      <c r="IVS83" s="791"/>
      <c r="IVT83" s="791"/>
      <c r="IVU83" s="791"/>
      <c r="IVV83" s="791"/>
      <c r="IVW83" s="791"/>
      <c r="IVX83" s="740"/>
      <c r="IVY83" s="790"/>
      <c r="IVZ83" s="791"/>
      <c r="IWA83" s="791"/>
      <c r="IWB83" s="791"/>
      <c r="IWC83" s="791"/>
      <c r="IWD83" s="791"/>
      <c r="IWE83" s="740"/>
      <c r="IWF83" s="790"/>
      <c r="IWG83" s="791"/>
      <c r="IWH83" s="791"/>
      <c r="IWI83" s="791"/>
      <c r="IWJ83" s="791"/>
      <c r="IWK83" s="791"/>
      <c r="IWL83" s="740"/>
      <c r="IWM83" s="790"/>
      <c r="IWN83" s="791"/>
      <c r="IWO83" s="791"/>
      <c r="IWP83" s="791"/>
      <c r="IWQ83" s="791"/>
      <c r="IWR83" s="791"/>
      <c r="IWS83" s="740"/>
      <c r="IWT83" s="790"/>
      <c r="IWU83" s="791"/>
      <c r="IWV83" s="791"/>
      <c r="IWW83" s="791"/>
      <c r="IWX83" s="791"/>
      <c r="IWY83" s="791"/>
      <c r="IWZ83" s="740"/>
      <c r="IXA83" s="790"/>
      <c r="IXB83" s="791"/>
      <c r="IXC83" s="791"/>
      <c r="IXD83" s="791"/>
      <c r="IXE83" s="791"/>
      <c r="IXF83" s="791"/>
      <c r="IXG83" s="740"/>
      <c r="IXH83" s="790"/>
      <c r="IXI83" s="791"/>
      <c r="IXJ83" s="791"/>
      <c r="IXK83" s="791"/>
      <c r="IXL83" s="791"/>
      <c r="IXM83" s="791"/>
      <c r="IXN83" s="740"/>
      <c r="IXO83" s="790"/>
      <c r="IXP83" s="791"/>
      <c r="IXQ83" s="791"/>
      <c r="IXR83" s="791"/>
      <c r="IXS83" s="791"/>
      <c r="IXT83" s="791"/>
      <c r="IXU83" s="740"/>
      <c r="IXV83" s="790"/>
      <c r="IXW83" s="791"/>
      <c r="IXX83" s="791"/>
      <c r="IXY83" s="791"/>
      <c r="IXZ83" s="791"/>
      <c r="IYA83" s="791"/>
      <c r="IYB83" s="740"/>
      <c r="IYC83" s="790"/>
      <c r="IYD83" s="791"/>
      <c r="IYE83" s="791"/>
      <c r="IYF83" s="791"/>
      <c r="IYG83" s="791"/>
      <c r="IYH83" s="791"/>
      <c r="IYI83" s="740"/>
      <c r="IYJ83" s="790"/>
      <c r="IYK83" s="791"/>
      <c r="IYL83" s="791"/>
      <c r="IYM83" s="791"/>
      <c r="IYN83" s="791"/>
      <c r="IYO83" s="791"/>
      <c r="IYP83" s="740"/>
      <c r="IYQ83" s="790"/>
      <c r="IYR83" s="791"/>
      <c r="IYS83" s="791"/>
      <c r="IYT83" s="791"/>
      <c r="IYU83" s="791"/>
      <c r="IYV83" s="791"/>
      <c r="IYW83" s="740"/>
      <c r="IYX83" s="790"/>
      <c r="IYY83" s="791"/>
      <c r="IYZ83" s="791"/>
      <c r="IZA83" s="791"/>
      <c r="IZB83" s="791"/>
      <c r="IZC83" s="791"/>
      <c r="IZD83" s="740"/>
      <c r="IZE83" s="790"/>
      <c r="IZF83" s="791"/>
      <c r="IZG83" s="791"/>
      <c r="IZH83" s="791"/>
      <c r="IZI83" s="791"/>
      <c r="IZJ83" s="791"/>
      <c r="IZK83" s="740"/>
      <c r="IZL83" s="790"/>
      <c r="IZM83" s="791"/>
      <c r="IZN83" s="791"/>
      <c r="IZO83" s="791"/>
      <c r="IZP83" s="791"/>
      <c r="IZQ83" s="791"/>
      <c r="IZR83" s="740"/>
      <c r="IZS83" s="790"/>
      <c r="IZT83" s="791"/>
      <c r="IZU83" s="791"/>
      <c r="IZV83" s="791"/>
      <c r="IZW83" s="791"/>
      <c r="IZX83" s="791"/>
      <c r="IZY83" s="740"/>
      <c r="IZZ83" s="790"/>
      <c r="JAA83" s="791"/>
      <c r="JAB83" s="791"/>
      <c r="JAC83" s="791"/>
      <c r="JAD83" s="791"/>
      <c r="JAE83" s="791"/>
      <c r="JAF83" s="740"/>
      <c r="JAG83" s="790"/>
      <c r="JAH83" s="791"/>
      <c r="JAI83" s="791"/>
      <c r="JAJ83" s="791"/>
      <c r="JAK83" s="791"/>
      <c r="JAL83" s="791"/>
      <c r="JAM83" s="740"/>
      <c r="JAN83" s="790"/>
      <c r="JAO83" s="791"/>
      <c r="JAP83" s="791"/>
      <c r="JAQ83" s="791"/>
      <c r="JAR83" s="791"/>
      <c r="JAS83" s="791"/>
      <c r="JAT83" s="740"/>
      <c r="JAU83" s="790"/>
      <c r="JAV83" s="791"/>
      <c r="JAW83" s="791"/>
      <c r="JAX83" s="791"/>
      <c r="JAY83" s="791"/>
      <c r="JAZ83" s="791"/>
      <c r="JBA83" s="740"/>
      <c r="JBB83" s="790"/>
      <c r="JBC83" s="791"/>
      <c r="JBD83" s="791"/>
      <c r="JBE83" s="791"/>
      <c r="JBF83" s="791"/>
      <c r="JBG83" s="791"/>
      <c r="JBH83" s="740"/>
      <c r="JBI83" s="790"/>
      <c r="JBJ83" s="791"/>
      <c r="JBK83" s="791"/>
      <c r="JBL83" s="791"/>
      <c r="JBM83" s="791"/>
      <c r="JBN83" s="791"/>
      <c r="JBO83" s="740"/>
      <c r="JBP83" s="790"/>
      <c r="JBQ83" s="791"/>
      <c r="JBR83" s="791"/>
      <c r="JBS83" s="791"/>
      <c r="JBT83" s="791"/>
      <c r="JBU83" s="791"/>
      <c r="JBV83" s="740"/>
      <c r="JBW83" s="790"/>
      <c r="JBX83" s="791"/>
      <c r="JBY83" s="791"/>
      <c r="JBZ83" s="791"/>
      <c r="JCA83" s="791"/>
      <c r="JCB83" s="791"/>
      <c r="JCC83" s="740"/>
      <c r="JCD83" s="790"/>
      <c r="JCE83" s="791"/>
      <c r="JCF83" s="791"/>
      <c r="JCG83" s="791"/>
      <c r="JCH83" s="791"/>
      <c r="JCI83" s="791"/>
      <c r="JCJ83" s="740"/>
      <c r="JCK83" s="790"/>
      <c r="JCL83" s="791"/>
      <c r="JCM83" s="791"/>
      <c r="JCN83" s="791"/>
      <c r="JCO83" s="791"/>
      <c r="JCP83" s="791"/>
      <c r="JCQ83" s="740"/>
      <c r="JCR83" s="790"/>
      <c r="JCS83" s="791"/>
      <c r="JCT83" s="791"/>
      <c r="JCU83" s="791"/>
      <c r="JCV83" s="791"/>
      <c r="JCW83" s="791"/>
      <c r="JCX83" s="740"/>
      <c r="JCY83" s="790"/>
      <c r="JCZ83" s="791"/>
      <c r="JDA83" s="791"/>
      <c r="JDB83" s="791"/>
      <c r="JDC83" s="791"/>
      <c r="JDD83" s="791"/>
      <c r="JDE83" s="740"/>
      <c r="JDF83" s="790"/>
      <c r="JDG83" s="791"/>
      <c r="JDH83" s="791"/>
      <c r="JDI83" s="791"/>
      <c r="JDJ83" s="791"/>
      <c r="JDK83" s="791"/>
      <c r="JDL83" s="740"/>
      <c r="JDM83" s="790"/>
      <c r="JDN83" s="791"/>
      <c r="JDO83" s="791"/>
      <c r="JDP83" s="791"/>
      <c r="JDQ83" s="791"/>
      <c r="JDR83" s="791"/>
      <c r="JDS83" s="740"/>
      <c r="JDT83" s="790"/>
      <c r="JDU83" s="791"/>
      <c r="JDV83" s="791"/>
      <c r="JDW83" s="791"/>
      <c r="JDX83" s="791"/>
      <c r="JDY83" s="791"/>
      <c r="JDZ83" s="740"/>
      <c r="JEA83" s="790"/>
      <c r="JEB83" s="791"/>
      <c r="JEC83" s="791"/>
      <c r="JED83" s="791"/>
      <c r="JEE83" s="791"/>
      <c r="JEF83" s="791"/>
      <c r="JEG83" s="740"/>
      <c r="JEH83" s="790"/>
      <c r="JEI83" s="791"/>
      <c r="JEJ83" s="791"/>
      <c r="JEK83" s="791"/>
      <c r="JEL83" s="791"/>
      <c r="JEM83" s="791"/>
      <c r="JEN83" s="740"/>
      <c r="JEO83" s="790"/>
      <c r="JEP83" s="791"/>
      <c r="JEQ83" s="791"/>
      <c r="JER83" s="791"/>
      <c r="JES83" s="791"/>
      <c r="JET83" s="791"/>
      <c r="JEU83" s="740"/>
      <c r="JEV83" s="790"/>
      <c r="JEW83" s="791"/>
      <c r="JEX83" s="791"/>
      <c r="JEY83" s="791"/>
      <c r="JEZ83" s="791"/>
      <c r="JFA83" s="791"/>
      <c r="JFB83" s="740"/>
      <c r="JFC83" s="790"/>
      <c r="JFD83" s="791"/>
      <c r="JFE83" s="791"/>
      <c r="JFF83" s="791"/>
      <c r="JFG83" s="791"/>
      <c r="JFH83" s="791"/>
      <c r="JFI83" s="740"/>
      <c r="JFJ83" s="790"/>
      <c r="JFK83" s="791"/>
      <c r="JFL83" s="791"/>
      <c r="JFM83" s="791"/>
      <c r="JFN83" s="791"/>
      <c r="JFO83" s="791"/>
      <c r="JFP83" s="740"/>
      <c r="JFQ83" s="790"/>
      <c r="JFR83" s="791"/>
      <c r="JFS83" s="791"/>
      <c r="JFT83" s="791"/>
      <c r="JFU83" s="791"/>
      <c r="JFV83" s="791"/>
      <c r="JFW83" s="740"/>
      <c r="JFX83" s="790"/>
      <c r="JFY83" s="791"/>
      <c r="JFZ83" s="791"/>
      <c r="JGA83" s="791"/>
      <c r="JGB83" s="791"/>
      <c r="JGC83" s="791"/>
      <c r="JGD83" s="740"/>
      <c r="JGE83" s="790"/>
      <c r="JGF83" s="791"/>
      <c r="JGG83" s="791"/>
      <c r="JGH83" s="791"/>
      <c r="JGI83" s="791"/>
      <c r="JGJ83" s="791"/>
      <c r="JGK83" s="740"/>
      <c r="JGL83" s="790"/>
      <c r="JGM83" s="791"/>
      <c r="JGN83" s="791"/>
      <c r="JGO83" s="791"/>
      <c r="JGP83" s="791"/>
      <c r="JGQ83" s="791"/>
      <c r="JGR83" s="740"/>
      <c r="JGS83" s="790"/>
      <c r="JGT83" s="791"/>
      <c r="JGU83" s="791"/>
      <c r="JGV83" s="791"/>
      <c r="JGW83" s="791"/>
      <c r="JGX83" s="791"/>
      <c r="JGY83" s="740"/>
      <c r="JGZ83" s="790"/>
      <c r="JHA83" s="791"/>
      <c r="JHB83" s="791"/>
      <c r="JHC83" s="791"/>
      <c r="JHD83" s="791"/>
      <c r="JHE83" s="791"/>
      <c r="JHF83" s="740"/>
      <c r="JHG83" s="790"/>
      <c r="JHH83" s="791"/>
      <c r="JHI83" s="791"/>
      <c r="JHJ83" s="791"/>
      <c r="JHK83" s="791"/>
      <c r="JHL83" s="791"/>
      <c r="JHM83" s="740"/>
      <c r="JHN83" s="790"/>
      <c r="JHO83" s="791"/>
      <c r="JHP83" s="791"/>
      <c r="JHQ83" s="791"/>
      <c r="JHR83" s="791"/>
      <c r="JHS83" s="791"/>
      <c r="JHT83" s="740"/>
      <c r="JHU83" s="790"/>
      <c r="JHV83" s="791"/>
      <c r="JHW83" s="791"/>
      <c r="JHX83" s="791"/>
      <c r="JHY83" s="791"/>
      <c r="JHZ83" s="791"/>
      <c r="JIA83" s="740"/>
      <c r="JIB83" s="790"/>
      <c r="JIC83" s="791"/>
      <c r="JID83" s="791"/>
      <c r="JIE83" s="791"/>
      <c r="JIF83" s="791"/>
      <c r="JIG83" s="791"/>
      <c r="JIH83" s="740"/>
      <c r="JII83" s="790"/>
      <c r="JIJ83" s="791"/>
      <c r="JIK83" s="791"/>
      <c r="JIL83" s="791"/>
      <c r="JIM83" s="791"/>
      <c r="JIN83" s="791"/>
      <c r="JIO83" s="740"/>
      <c r="JIP83" s="790"/>
      <c r="JIQ83" s="791"/>
      <c r="JIR83" s="791"/>
      <c r="JIS83" s="791"/>
      <c r="JIT83" s="791"/>
      <c r="JIU83" s="791"/>
      <c r="JIV83" s="740"/>
      <c r="JIW83" s="790"/>
      <c r="JIX83" s="791"/>
      <c r="JIY83" s="791"/>
      <c r="JIZ83" s="791"/>
      <c r="JJA83" s="791"/>
      <c r="JJB83" s="791"/>
      <c r="JJC83" s="740"/>
      <c r="JJD83" s="790"/>
      <c r="JJE83" s="791"/>
      <c r="JJF83" s="791"/>
      <c r="JJG83" s="791"/>
      <c r="JJH83" s="791"/>
      <c r="JJI83" s="791"/>
      <c r="JJJ83" s="740"/>
      <c r="JJK83" s="790"/>
      <c r="JJL83" s="791"/>
      <c r="JJM83" s="791"/>
      <c r="JJN83" s="791"/>
      <c r="JJO83" s="791"/>
      <c r="JJP83" s="791"/>
      <c r="JJQ83" s="740"/>
      <c r="JJR83" s="790"/>
      <c r="JJS83" s="791"/>
      <c r="JJT83" s="791"/>
      <c r="JJU83" s="791"/>
      <c r="JJV83" s="791"/>
      <c r="JJW83" s="791"/>
      <c r="JJX83" s="740"/>
      <c r="JJY83" s="790"/>
      <c r="JJZ83" s="791"/>
      <c r="JKA83" s="791"/>
      <c r="JKB83" s="791"/>
      <c r="JKC83" s="791"/>
      <c r="JKD83" s="791"/>
      <c r="JKE83" s="740"/>
      <c r="JKF83" s="790"/>
      <c r="JKG83" s="791"/>
      <c r="JKH83" s="791"/>
      <c r="JKI83" s="791"/>
      <c r="JKJ83" s="791"/>
      <c r="JKK83" s="791"/>
      <c r="JKL83" s="740"/>
      <c r="JKM83" s="790"/>
      <c r="JKN83" s="791"/>
      <c r="JKO83" s="791"/>
      <c r="JKP83" s="791"/>
      <c r="JKQ83" s="791"/>
      <c r="JKR83" s="791"/>
      <c r="JKS83" s="740"/>
      <c r="JKT83" s="790"/>
      <c r="JKU83" s="791"/>
      <c r="JKV83" s="791"/>
      <c r="JKW83" s="791"/>
      <c r="JKX83" s="791"/>
      <c r="JKY83" s="791"/>
      <c r="JKZ83" s="740"/>
      <c r="JLA83" s="790"/>
      <c r="JLB83" s="791"/>
      <c r="JLC83" s="791"/>
      <c r="JLD83" s="791"/>
      <c r="JLE83" s="791"/>
      <c r="JLF83" s="791"/>
      <c r="JLG83" s="740"/>
      <c r="JLH83" s="790"/>
      <c r="JLI83" s="791"/>
      <c r="JLJ83" s="791"/>
      <c r="JLK83" s="791"/>
      <c r="JLL83" s="791"/>
      <c r="JLM83" s="791"/>
      <c r="JLN83" s="740"/>
      <c r="JLO83" s="790"/>
      <c r="JLP83" s="791"/>
      <c r="JLQ83" s="791"/>
      <c r="JLR83" s="791"/>
      <c r="JLS83" s="791"/>
      <c r="JLT83" s="791"/>
      <c r="JLU83" s="740"/>
      <c r="JLV83" s="790"/>
      <c r="JLW83" s="791"/>
      <c r="JLX83" s="791"/>
      <c r="JLY83" s="791"/>
      <c r="JLZ83" s="791"/>
      <c r="JMA83" s="791"/>
      <c r="JMB83" s="740"/>
      <c r="JMC83" s="790"/>
      <c r="JMD83" s="791"/>
      <c r="JME83" s="791"/>
      <c r="JMF83" s="791"/>
      <c r="JMG83" s="791"/>
      <c r="JMH83" s="791"/>
      <c r="JMI83" s="740"/>
      <c r="JMJ83" s="790"/>
      <c r="JMK83" s="791"/>
      <c r="JML83" s="791"/>
      <c r="JMM83" s="791"/>
      <c r="JMN83" s="791"/>
      <c r="JMO83" s="791"/>
      <c r="JMP83" s="740"/>
      <c r="JMQ83" s="790"/>
      <c r="JMR83" s="791"/>
      <c r="JMS83" s="791"/>
      <c r="JMT83" s="791"/>
      <c r="JMU83" s="791"/>
      <c r="JMV83" s="791"/>
      <c r="JMW83" s="740"/>
      <c r="JMX83" s="790"/>
      <c r="JMY83" s="791"/>
      <c r="JMZ83" s="791"/>
      <c r="JNA83" s="791"/>
      <c r="JNB83" s="791"/>
      <c r="JNC83" s="791"/>
      <c r="JND83" s="740"/>
      <c r="JNE83" s="790"/>
      <c r="JNF83" s="791"/>
      <c r="JNG83" s="791"/>
      <c r="JNH83" s="791"/>
      <c r="JNI83" s="791"/>
      <c r="JNJ83" s="791"/>
      <c r="JNK83" s="740"/>
      <c r="JNL83" s="790"/>
      <c r="JNM83" s="791"/>
      <c r="JNN83" s="791"/>
      <c r="JNO83" s="791"/>
      <c r="JNP83" s="791"/>
      <c r="JNQ83" s="791"/>
      <c r="JNR83" s="740"/>
      <c r="JNS83" s="790"/>
      <c r="JNT83" s="791"/>
      <c r="JNU83" s="791"/>
      <c r="JNV83" s="791"/>
      <c r="JNW83" s="791"/>
      <c r="JNX83" s="791"/>
      <c r="JNY83" s="740"/>
      <c r="JNZ83" s="790"/>
      <c r="JOA83" s="791"/>
      <c r="JOB83" s="791"/>
      <c r="JOC83" s="791"/>
      <c r="JOD83" s="791"/>
      <c r="JOE83" s="791"/>
      <c r="JOF83" s="740"/>
      <c r="JOG83" s="790"/>
      <c r="JOH83" s="791"/>
      <c r="JOI83" s="791"/>
      <c r="JOJ83" s="791"/>
      <c r="JOK83" s="791"/>
      <c r="JOL83" s="791"/>
      <c r="JOM83" s="740"/>
      <c r="JON83" s="790"/>
      <c r="JOO83" s="791"/>
      <c r="JOP83" s="791"/>
      <c r="JOQ83" s="791"/>
      <c r="JOR83" s="791"/>
      <c r="JOS83" s="791"/>
      <c r="JOT83" s="740"/>
      <c r="JOU83" s="790"/>
      <c r="JOV83" s="791"/>
      <c r="JOW83" s="791"/>
      <c r="JOX83" s="791"/>
      <c r="JOY83" s="791"/>
      <c r="JOZ83" s="791"/>
      <c r="JPA83" s="740"/>
      <c r="JPB83" s="790"/>
      <c r="JPC83" s="791"/>
      <c r="JPD83" s="791"/>
      <c r="JPE83" s="791"/>
      <c r="JPF83" s="791"/>
      <c r="JPG83" s="791"/>
      <c r="JPH83" s="740"/>
      <c r="JPI83" s="790"/>
      <c r="JPJ83" s="791"/>
      <c r="JPK83" s="791"/>
      <c r="JPL83" s="791"/>
      <c r="JPM83" s="791"/>
      <c r="JPN83" s="791"/>
      <c r="JPO83" s="740"/>
      <c r="JPP83" s="790"/>
      <c r="JPQ83" s="791"/>
      <c r="JPR83" s="791"/>
      <c r="JPS83" s="791"/>
      <c r="JPT83" s="791"/>
      <c r="JPU83" s="791"/>
      <c r="JPV83" s="740"/>
      <c r="JPW83" s="790"/>
      <c r="JPX83" s="791"/>
      <c r="JPY83" s="791"/>
      <c r="JPZ83" s="791"/>
      <c r="JQA83" s="791"/>
      <c r="JQB83" s="791"/>
      <c r="JQC83" s="740"/>
      <c r="JQD83" s="790"/>
      <c r="JQE83" s="791"/>
      <c r="JQF83" s="791"/>
      <c r="JQG83" s="791"/>
      <c r="JQH83" s="791"/>
      <c r="JQI83" s="791"/>
      <c r="JQJ83" s="740"/>
      <c r="JQK83" s="790"/>
      <c r="JQL83" s="791"/>
      <c r="JQM83" s="791"/>
      <c r="JQN83" s="791"/>
      <c r="JQO83" s="791"/>
      <c r="JQP83" s="791"/>
      <c r="JQQ83" s="740"/>
      <c r="JQR83" s="790"/>
      <c r="JQS83" s="791"/>
      <c r="JQT83" s="791"/>
      <c r="JQU83" s="791"/>
      <c r="JQV83" s="791"/>
      <c r="JQW83" s="791"/>
      <c r="JQX83" s="740"/>
      <c r="JQY83" s="790"/>
      <c r="JQZ83" s="791"/>
      <c r="JRA83" s="791"/>
      <c r="JRB83" s="791"/>
      <c r="JRC83" s="791"/>
      <c r="JRD83" s="791"/>
      <c r="JRE83" s="740"/>
      <c r="JRF83" s="790"/>
      <c r="JRG83" s="791"/>
      <c r="JRH83" s="791"/>
      <c r="JRI83" s="791"/>
      <c r="JRJ83" s="791"/>
      <c r="JRK83" s="791"/>
      <c r="JRL83" s="740"/>
      <c r="JRM83" s="790"/>
      <c r="JRN83" s="791"/>
      <c r="JRO83" s="791"/>
      <c r="JRP83" s="791"/>
      <c r="JRQ83" s="791"/>
      <c r="JRR83" s="791"/>
      <c r="JRS83" s="740"/>
      <c r="JRT83" s="790"/>
      <c r="JRU83" s="791"/>
      <c r="JRV83" s="791"/>
      <c r="JRW83" s="791"/>
      <c r="JRX83" s="791"/>
      <c r="JRY83" s="791"/>
      <c r="JRZ83" s="740"/>
      <c r="JSA83" s="790"/>
      <c r="JSB83" s="791"/>
      <c r="JSC83" s="791"/>
      <c r="JSD83" s="791"/>
      <c r="JSE83" s="791"/>
      <c r="JSF83" s="791"/>
      <c r="JSG83" s="740"/>
      <c r="JSH83" s="790"/>
      <c r="JSI83" s="791"/>
      <c r="JSJ83" s="791"/>
      <c r="JSK83" s="791"/>
      <c r="JSL83" s="791"/>
      <c r="JSM83" s="791"/>
      <c r="JSN83" s="740"/>
      <c r="JSO83" s="790"/>
      <c r="JSP83" s="791"/>
      <c r="JSQ83" s="791"/>
      <c r="JSR83" s="791"/>
      <c r="JSS83" s="791"/>
      <c r="JST83" s="791"/>
      <c r="JSU83" s="740"/>
      <c r="JSV83" s="790"/>
      <c r="JSW83" s="791"/>
      <c r="JSX83" s="791"/>
      <c r="JSY83" s="791"/>
      <c r="JSZ83" s="791"/>
      <c r="JTA83" s="791"/>
      <c r="JTB83" s="740"/>
      <c r="JTC83" s="790"/>
      <c r="JTD83" s="791"/>
      <c r="JTE83" s="791"/>
      <c r="JTF83" s="791"/>
      <c r="JTG83" s="791"/>
      <c r="JTH83" s="791"/>
      <c r="JTI83" s="740"/>
      <c r="JTJ83" s="790"/>
      <c r="JTK83" s="791"/>
      <c r="JTL83" s="791"/>
      <c r="JTM83" s="791"/>
      <c r="JTN83" s="791"/>
      <c r="JTO83" s="791"/>
      <c r="JTP83" s="740"/>
      <c r="JTQ83" s="790"/>
      <c r="JTR83" s="791"/>
      <c r="JTS83" s="791"/>
      <c r="JTT83" s="791"/>
      <c r="JTU83" s="791"/>
      <c r="JTV83" s="791"/>
      <c r="JTW83" s="740"/>
      <c r="JTX83" s="790"/>
      <c r="JTY83" s="791"/>
      <c r="JTZ83" s="791"/>
      <c r="JUA83" s="791"/>
      <c r="JUB83" s="791"/>
      <c r="JUC83" s="791"/>
      <c r="JUD83" s="740"/>
      <c r="JUE83" s="790"/>
      <c r="JUF83" s="791"/>
      <c r="JUG83" s="791"/>
      <c r="JUH83" s="791"/>
      <c r="JUI83" s="791"/>
      <c r="JUJ83" s="791"/>
      <c r="JUK83" s="740"/>
      <c r="JUL83" s="790"/>
      <c r="JUM83" s="791"/>
      <c r="JUN83" s="791"/>
      <c r="JUO83" s="791"/>
      <c r="JUP83" s="791"/>
      <c r="JUQ83" s="791"/>
      <c r="JUR83" s="740"/>
      <c r="JUS83" s="790"/>
      <c r="JUT83" s="791"/>
      <c r="JUU83" s="791"/>
      <c r="JUV83" s="791"/>
      <c r="JUW83" s="791"/>
      <c r="JUX83" s="791"/>
      <c r="JUY83" s="740"/>
      <c r="JUZ83" s="790"/>
      <c r="JVA83" s="791"/>
      <c r="JVB83" s="791"/>
      <c r="JVC83" s="791"/>
      <c r="JVD83" s="791"/>
      <c r="JVE83" s="791"/>
      <c r="JVF83" s="740"/>
      <c r="JVG83" s="790"/>
      <c r="JVH83" s="791"/>
      <c r="JVI83" s="791"/>
      <c r="JVJ83" s="791"/>
      <c r="JVK83" s="791"/>
      <c r="JVL83" s="791"/>
      <c r="JVM83" s="740"/>
      <c r="JVN83" s="790"/>
      <c r="JVO83" s="791"/>
      <c r="JVP83" s="791"/>
      <c r="JVQ83" s="791"/>
      <c r="JVR83" s="791"/>
      <c r="JVS83" s="791"/>
      <c r="JVT83" s="740"/>
      <c r="JVU83" s="790"/>
      <c r="JVV83" s="791"/>
      <c r="JVW83" s="791"/>
      <c r="JVX83" s="791"/>
      <c r="JVY83" s="791"/>
      <c r="JVZ83" s="791"/>
      <c r="JWA83" s="740"/>
      <c r="JWB83" s="790"/>
      <c r="JWC83" s="791"/>
      <c r="JWD83" s="791"/>
      <c r="JWE83" s="791"/>
      <c r="JWF83" s="791"/>
      <c r="JWG83" s="791"/>
      <c r="JWH83" s="740"/>
      <c r="JWI83" s="790"/>
      <c r="JWJ83" s="791"/>
      <c r="JWK83" s="791"/>
      <c r="JWL83" s="791"/>
      <c r="JWM83" s="791"/>
      <c r="JWN83" s="791"/>
      <c r="JWO83" s="740"/>
      <c r="JWP83" s="790"/>
      <c r="JWQ83" s="791"/>
      <c r="JWR83" s="791"/>
      <c r="JWS83" s="791"/>
      <c r="JWT83" s="791"/>
      <c r="JWU83" s="791"/>
      <c r="JWV83" s="740"/>
      <c r="JWW83" s="790"/>
      <c r="JWX83" s="791"/>
      <c r="JWY83" s="791"/>
      <c r="JWZ83" s="791"/>
      <c r="JXA83" s="791"/>
      <c r="JXB83" s="791"/>
      <c r="JXC83" s="740"/>
      <c r="JXD83" s="790"/>
      <c r="JXE83" s="791"/>
      <c r="JXF83" s="791"/>
      <c r="JXG83" s="791"/>
      <c r="JXH83" s="791"/>
      <c r="JXI83" s="791"/>
      <c r="JXJ83" s="740"/>
      <c r="JXK83" s="790"/>
      <c r="JXL83" s="791"/>
      <c r="JXM83" s="791"/>
      <c r="JXN83" s="791"/>
      <c r="JXO83" s="791"/>
      <c r="JXP83" s="791"/>
      <c r="JXQ83" s="740"/>
      <c r="JXR83" s="790"/>
      <c r="JXS83" s="791"/>
      <c r="JXT83" s="791"/>
      <c r="JXU83" s="791"/>
      <c r="JXV83" s="791"/>
      <c r="JXW83" s="791"/>
      <c r="JXX83" s="740"/>
      <c r="JXY83" s="790"/>
      <c r="JXZ83" s="791"/>
      <c r="JYA83" s="791"/>
      <c r="JYB83" s="791"/>
      <c r="JYC83" s="791"/>
      <c r="JYD83" s="791"/>
      <c r="JYE83" s="740"/>
      <c r="JYF83" s="790"/>
      <c r="JYG83" s="791"/>
      <c r="JYH83" s="791"/>
      <c r="JYI83" s="791"/>
      <c r="JYJ83" s="791"/>
      <c r="JYK83" s="791"/>
      <c r="JYL83" s="740"/>
      <c r="JYM83" s="790"/>
      <c r="JYN83" s="791"/>
      <c r="JYO83" s="791"/>
      <c r="JYP83" s="791"/>
      <c r="JYQ83" s="791"/>
      <c r="JYR83" s="791"/>
      <c r="JYS83" s="740"/>
      <c r="JYT83" s="790"/>
      <c r="JYU83" s="791"/>
      <c r="JYV83" s="791"/>
      <c r="JYW83" s="791"/>
      <c r="JYX83" s="791"/>
      <c r="JYY83" s="791"/>
      <c r="JYZ83" s="740"/>
      <c r="JZA83" s="790"/>
      <c r="JZB83" s="791"/>
      <c r="JZC83" s="791"/>
      <c r="JZD83" s="791"/>
      <c r="JZE83" s="791"/>
      <c r="JZF83" s="791"/>
      <c r="JZG83" s="740"/>
      <c r="JZH83" s="790"/>
      <c r="JZI83" s="791"/>
      <c r="JZJ83" s="791"/>
      <c r="JZK83" s="791"/>
      <c r="JZL83" s="791"/>
      <c r="JZM83" s="791"/>
      <c r="JZN83" s="740"/>
      <c r="JZO83" s="790"/>
      <c r="JZP83" s="791"/>
      <c r="JZQ83" s="791"/>
      <c r="JZR83" s="791"/>
      <c r="JZS83" s="791"/>
      <c r="JZT83" s="791"/>
      <c r="JZU83" s="740"/>
      <c r="JZV83" s="790"/>
      <c r="JZW83" s="791"/>
      <c r="JZX83" s="791"/>
      <c r="JZY83" s="791"/>
      <c r="JZZ83" s="791"/>
      <c r="KAA83" s="791"/>
      <c r="KAB83" s="740"/>
      <c r="KAC83" s="790"/>
      <c r="KAD83" s="791"/>
      <c r="KAE83" s="791"/>
      <c r="KAF83" s="791"/>
      <c r="KAG83" s="791"/>
      <c r="KAH83" s="791"/>
      <c r="KAI83" s="740"/>
      <c r="KAJ83" s="790"/>
      <c r="KAK83" s="791"/>
      <c r="KAL83" s="791"/>
      <c r="KAM83" s="791"/>
      <c r="KAN83" s="791"/>
      <c r="KAO83" s="791"/>
      <c r="KAP83" s="740"/>
      <c r="KAQ83" s="790"/>
      <c r="KAR83" s="791"/>
      <c r="KAS83" s="791"/>
      <c r="KAT83" s="791"/>
      <c r="KAU83" s="791"/>
      <c r="KAV83" s="791"/>
      <c r="KAW83" s="740"/>
      <c r="KAX83" s="790"/>
      <c r="KAY83" s="791"/>
      <c r="KAZ83" s="791"/>
      <c r="KBA83" s="791"/>
      <c r="KBB83" s="791"/>
      <c r="KBC83" s="791"/>
      <c r="KBD83" s="740"/>
      <c r="KBE83" s="790"/>
      <c r="KBF83" s="791"/>
      <c r="KBG83" s="791"/>
      <c r="KBH83" s="791"/>
      <c r="KBI83" s="791"/>
      <c r="KBJ83" s="791"/>
      <c r="KBK83" s="740"/>
      <c r="KBL83" s="790"/>
      <c r="KBM83" s="791"/>
      <c r="KBN83" s="791"/>
      <c r="KBO83" s="791"/>
      <c r="KBP83" s="791"/>
      <c r="KBQ83" s="791"/>
      <c r="KBR83" s="740"/>
      <c r="KBS83" s="790"/>
      <c r="KBT83" s="791"/>
      <c r="KBU83" s="791"/>
      <c r="KBV83" s="791"/>
      <c r="KBW83" s="791"/>
      <c r="KBX83" s="791"/>
      <c r="KBY83" s="740"/>
      <c r="KBZ83" s="790"/>
      <c r="KCA83" s="791"/>
      <c r="KCB83" s="791"/>
      <c r="KCC83" s="791"/>
      <c r="KCD83" s="791"/>
      <c r="KCE83" s="791"/>
      <c r="KCF83" s="740"/>
      <c r="KCG83" s="790"/>
      <c r="KCH83" s="791"/>
      <c r="KCI83" s="791"/>
      <c r="KCJ83" s="791"/>
      <c r="KCK83" s="791"/>
      <c r="KCL83" s="791"/>
      <c r="KCM83" s="740"/>
      <c r="KCN83" s="790"/>
      <c r="KCO83" s="791"/>
      <c r="KCP83" s="791"/>
      <c r="KCQ83" s="791"/>
      <c r="KCR83" s="791"/>
      <c r="KCS83" s="791"/>
      <c r="KCT83" s="740"/>
      <c r="KCU83" s="790"/>
      <c r="KCV83" s="791"/>
      <c r="KCW83" s="791"/>
      <c r="KCX83" s="791"/>
      <c r="KCY83" s="791"/>
      <c r="KCZ83" s="791"/>
      <c r="KDA83" s="740"/>
      <c r="KDB83" s="790"/>
      <c r="KDC83" s="791"/>
      <c r="KDD83" s="791"/>
      <c r="KDE83" s="791"/>
      <c r="KDF83" s="791"/>
      <c r="KDG83" s="791"/>
      <c r="KDH83" s="740"/>
      <c r="KDI83" s="790"/>
      <c r="KDJ83" s="791"/>
      <c r="KDK83" s="791"/>
      <c r="KDL83" s="791"/>
      <c r="KDM83" s="791"/>
      <c r="KDN83" s="791"/>
      <c r="KDO83" s="740"/>
      <c r="KDP83" s="790"/>
      <c r="KDQ83" s="791"/>
      <c r="KDR83" s="791"/>
      <c r="KDS83" s="791"/>
      <c r="KDT83" s="791"/>
      <c r="KDU83" s="791"/>
      <c r="KDV83" s="740"/>
      <c r="KDW83" s="790"/>
      <c r="KDX83" s="791"/>
      <c r="KDY83" s="791"/>
      <c r="KDZ83" s="791"/>
      <c r="KEA83" s="791"/>
      <c r="KEB83" s="791"/>
      <c r="KEC83" s="740"/>
      <c r="KED83" s="790"/>
      <c r="KEE83" s="791"/>
      <c r="KEF83" s="791"/>
      <c r="KEG83" s="791"/>
      <c r="KEH83" s="791"/>
      <c r="KEI83" s="791"/>
      <c r="KEJ83" s="740"/>
      <c r="KEK83" s="790"/>
      <c r="KEL83" s="791"/>
      <c r="KEM83" s="791"/>
      <c r="KEN83" s="791"/>
      <c r="KEO83" s="791"/>
      <c r="KEP83" s="791"/>
      <c r="KEQ83" s="740"/>
      <c r="KER83" s="790"/>
      <c r="KES83" s="791"/>
      <c r="KET83" s="791"/>
      <c r="KEU83" s="791"/>
      <c r="KEV83" s="791"/>
      <c r="KEW83" s="791"/>
      <c r="KEX83" s="740"/>
      <c r="KEY83" s="790"/>
      <c r="KEZ83" s="791"/>
      <c r="KFA83" s="791"/>
      <c r="KFB83" s="791"/>
      <c r="KFC83" s="791"/>
      <c r="KFD83" s="791"/>
      <c r="KFE83" s="740"/>
      <c r="KFF83" s="790"/>
      <c r="KFG83" s="791"/>
      <c r="KFH83" s="791"/>
      <c r="KFI83" s="791"/>
      <c r="KFJ83" s="791"/>
      <c r="KFK83" s="791"/>
      <c r="KFL83" s="740"/>
      <c r="KFM83" s="790"/>
      <c r="KFN83" s="791"/>
      <c r="KFO83" s="791"/>
      <c r="KFP83" s="791"/>
      <c r="KFQ83" s="791"/>
      <c r="KFR83" s="791"/>
      <c r="KFS83" s="740"/>
      <c r="KFT83" s="790"/>
      <c r="KFU83" s="791"/>
      <c r="KFV83" s="791"/>
      <c r="KFW83" s="791"/>
      <c r="KFX83" s="791"/>
      <c r="KFY83" s="791"/>
      <c r="KFZ83" s="740"/>
      <c r="KGA83" s="790"/>
      <c r="KGB83" s="791"/>
      <c r="KGC83" s="791"/>
      <c r="KGD83" s="791"/>
      <c r="KGE83" s="791"/>
      <c r="KGF83" s="791"/>
      <c r="KGG83" s="740"/>
      <c r="KGH83" s="790"/>
      <c r="KGI83" s="791"/>
      <c r="KGJ83" s="791"/>
      <c r="KGK83" s="791"/>
      <c r="KGL83" s="791"/>
      <c r="KGM83" s="791"/>
      <c r="KGN83" s="740"/>
      <c r="KGO83" s="790"/>
      <c r="KGP83" s="791"/>
      <c r="KGQ83" s="791"/>
      <c r="KGR83" s="791"/>
      <c r="KGS83" s="791"/>
      <c r="KGT83" s="791"/>
      <c r="KGU83" s="740"/>
      <c r="KGV83" s="790"/>
      <c r="KGW83" s="791"/>
      <c r="KGX83" s="791"/>
      <c r="KGY83" s="791"/>
      <c r="KGZ83" s="791"/>
      <c r="KHA83" s="791"/>
      <c r="KHB83" s="740"/>
      <c r="KHC83" s="790"/>
      <c r="KHD83" s="791"/>
      <c r="KHE83" s="791"/>
      <c r="KHF83" s="791"/>
      <c r="KHG83" s="791"/>
      <c r="KHH83" s="791"/>
      <c r="KHI83" s="740"/>
      <c r="KHJ83" s="790"/>
      <c r="KHK83" s="791"/>
      <c r="KHL83" s="791"/>
      <c r="KHM83" s="791"/>
      <c r="KHN83" s="791"/>
      <c r="KHO83" s="791"/>
      <c r="KHP83" s="740"/>
      <c r="KHQ83" s="790"/>
      <c r="KHR83" s="791"/>
      <c r="KHS83" s="791"/>
      <c r="KHT83" s="791"/>
      <c r="KHU83" s="791"/>
      <c r="KHV83" s="791"/>
      <c r="KHW83" s="740"/>
      <c r="KHX83" s="790"/>
      <c r="KHY83" s="791"/>
      <c r="KHZ83" s="791"/>
      <c r="KIA83" s="791"/>
      <c r="KIB83" s="791"/>
      <c r="KIC83" s="791"/>
      <c r="KID83" s="740"/>
      <c r="KIE83" s="790"/>
      <c r="KIF83" s="791"/>
      <c r="KIG83" s="791"/>
      <c r="KIH83" s="791"/>
      <c r="KII83" s="791"/>
      <c r="KIJ83" s="791"/>
      <c r="KIK83" s="740"/>
      <c r="KIL83" s="790"/>
      <c r="KIM83" s="791"/>
      <c r="KIN83" s="791"/>
      <c r="KIO83" s="791"/>
      <c r="KIP83" s="791"/>
      <c r="KIQ83" s="791"/>
      <c r="KIR83" s="740"/>
      <c r="KIS83" s="790"/>
      <c r="KIT83" s="791"/>
      <c r="KIU83" s="791"/>
      <c r="KIV83" s="791"/>
      <c r="KIW83" s="791"/>
      <c r="KIX83" s="791"/>
      <c r="KIY83" s="740"/>
      <c r="KIZ83" s="790"/>
      <c r="KJA83" s="791"/>
      <c r="KJB83" s="791"/>
      <c r="KJC83" s="791"/>
      <c r="KJD83" s="791"/>
      <c r="KJE83" s="791"/>
      <c r="KJF83" s="740"/>
      <c r="KJG83" s="790"/>
      <c r="KJH83" s="791"/>
      <c r="KJI83" s="791"/>
      <c r="KJJ83" s="791"/>
      <c r="KJK83" s="791"/>
      <c r="KJL83" s="791"/>
      <c r="KJM83" s="740"/>
      <c r="KJN83" s="790"/>
      <c r="KJO83" s="791"/>
      <c r="KJP83" s="791"/>
      <c r="KJQ83" s="791"/>
      <c r="KJR83" s="791"/>
      <c r="KJS83" s="791"/>
      <c r="KJT83" s="740"/>
      <c r="KJU83" s="790"/>
      <c r="KJV83" s="791"/>
      <c r="KJW83" s="791"/>
      <c r="KJX83" s="791"/>
      <c r="KJY83" s="791"/>
      <c r="KJZ83" s="791"/>
      <c r="KKA83" s="740"/>
      <c r="KKB83" s="790"/>
      <c r="KKC83" s="791"/>
      <c r="KKD83" s="791"/>
      <c r="KKE83" s="791"/>
      <c r="KKF83" s="791"/>
      <c r="KKG83" s="791"/>
      <c r="KKH83" s="740"/>
      <c r="KKI83" s="790"/>
      <c r="KKJ83" s="791"/>
      <c r="KKK83" s="791"/>
      <c r="KKL83" s="791"/>
      <c r="KKM83" s="791"/>
      <c r="KKN83" s="791"/>
      <c r="KKO83" s="740"/>
      <c r="KKP83" s="790"/>
      <c r="KKQ83" s="791"/>
      <c r="KKR83" s="791"/>
      <c r="KKS83" s="791"/>
      <c r="KKT83" s="791"/>
      <c r="KKU83" s="791"/>
      <c r="KKV83" s="740"/>
      <c r="KKW83" s="790"/>
      <c r="KKX83" s="791"/>
      <c r="KKY83" s="791"/>
      <c r="KKZ83" s="791"/>
      <c r="KLA83" s="791"/>
      <c r="KLB83" s="791"/>
      <c r="KLC83" s="740"/>
      <c r="KLD83" s="790"/>
      <c r="KLE83" s="791"/>
      <c r="KLF83" s="791"/>
      <c r="KLG83" s="791"/>
      <c r="KLH83" s="791"/>
      <c r="KLI83" s="791"/>
      <c r="KLJ83" s="740"/>
      <c r="KLK83" s="790"/>
      <c r="KLL83" s="791"/>
      <c r="KLM83" s="791"/>
      <c r="KLN83" s="791"/>
      <c r="KLO83" s="791"/>
      <c r="KLP83" s="791"/>
      <c r="KLQ83" s="740"/>
      <c r="KLR83" s="790"/>
      <c r="KLS83" s="791"/>
      <c r="KLT83" s="791"/>
      <c r="KLU83" s="791"/>
      <c r="KLV83" s="791"/>
      <c r="KLW83" s="791"/>
      <c r="KLX83" s="740"/>
      <c r="KLY83" s="790"/>
      <c r="KLZ83" s="791"/>
      <c r="KMA83" s="791"/>
      <c r="KMB83" s="791"/>
      <c r="KMC83" s="791"/>
      <c r="KMD83" s="791"/>
      <c r="KME83" s="740"/>
      <c r="KMF83" s="790"/>
      <c r="KMG83" s="791"/>
      <c r="KMH83" s="791"/>
      <c r="KMI83" s="791"/>
      <c r="KMJ83" s="791"/>
      <c r="KMK83" s="791"/>
      <c r="KML83" s="740"/>
      <c r="KMM83" s="790"/>
      <c r="KMN83" s="791"/>
      <c r="KMO83" s="791"/>
      <c r="KMP83" s="791"/>
      <c r="KMQ83" s="791"/>
      <c r="KMR83" s="791"/>
      <c r="KMS83" s="740"/>
      <c r="KMT83" s="790"/>
      <c r="KMU83" s="791"/>
      <c r="KMV83" s="791"/>
      <c r="KMW83" s="791"/>
      <c r="KMX83" s="791"/>
      <c r="KMY83" s="791"/>
      <c r="KMZ83" s="740"/>
      <c r="KNA83" s="790"/>
      <c r="KNB83" s="791"/>
      <c r="KNC83" s="791"/>
      <c r="KND83" s="791"/>
      <c r="KNE83" s="791"/>
      <c r="KNF83" s="791"/>
      <c r="KNG83" s="740"/>
      <c r="KNH83" s="790"/>
      <c r="KNI83" s="791"/>
      <c r="KNJ83" s="791"/>
      <c r="KNK83" s="791"/>
      <c r="KNL83" s="791"/>
      <c r="KNM83" s="791"/>
      <c r="KNN83" s="740"/>
      <c r="KNO83" s="790"/>
      <c r="KNP83" s="791"/>
      <c r="KNQ83" s="791"/>
      <c r="KNR83" s="791"/>
      <c r="KNS83" s="791"/>
      <c r="KNT83" s="791"/>
      <c r="KNU83" s="740"/>
      <c r="KNV83" s="790"/>
      <c r="KNW83" s="791"/>
      <c r="KNX83" s="791"/>
      <c r="KNY83" s="791"/>
      <c r="KNZ83" s="791"/>
      <c r="KOA83" s="791"/>
      <c r="KOB83" s="740"/>
      <c r="KOC83" s="790"/>
      <c r="KOD83" s="791"/>
      <c r="KOE83" s="791"/>
      <c r="KOF83" s="791"/>
      <c r="KOG83" s="791"/>
      <c r="KOH83" s="791"/>
      <c r="KOI83" s="740"/>
      <c r="KOJ83" s="790"/>
      <c r="KOK83" s="791"/>
      <c r="KOL83" s="791"/>
      <c r="KOM83" s="791"/>
      <c r="KON83" s="791"/>
      <c r="KOO83" s="791"/>
      <c r="KOP83" s="740"/>
      <c r="KOQ83" s="790"/>
      <c r="KOR83" s="791"/>
      <c r="KOS83" s="791"/>
      <c r="KOT83" s="791"/>
      <c r="KOU83" s="791"/>
      <c r="KOV83" s="791"/>
      <c r="KOW83" s="740"/>
      <c r="KOX83" s="790"/>
      <c r="KOY83" s="791"/>
      <c r="KOZ83" s="791"/>
      <c r="KPA83" s="791"/>
      <c r="KPB83" s="791"/>
      <c r="KPC83" s="791"/>
      <c r="KPD83" s="740"/>
      <c r="KPE83" s="790"/>
      <c r="KPF83" s="791"/>
      <c r="KPG83" s="791"/>
      <c r="KPH83" s="791"/>
      <c r="KPI83" s="791"/>
      <c r="KPJ83" s="791"/>
      <c r="KPK83" s="740"/>
      <c r="KPL83" s="790"/>
      <c r="KPM83" s="791"/>
      <c r="KPN83" s="791"/>
      <c r="KPO83" s="791"/>
      <c r="KPP83" s="791"/>
      <c r="KPQ83" s="791"/>
      <c r="KPR83" s="740"/>
      <c r="KPS83" s="790"/>
      <c r="KPT83" s="791"/>
      <c r="KPU83" s="791"/>
      <c r="KPV83" s="791"/>
      <c r="KPW83" s="791"/>
      <c r="KPX83" s="791"/>
      <c r="KPY83" s="740"/>
      <c r="KPZ83" s="790"/>
      <c r="KQA83" s="791"/>
      <c r="KQB83" s="791"/>
      <c r="KQC83" s="791"/>
      <c r="KQD83" s="791"/>
      <c r="KQE83" s="791"/>
      <c r="KQF83" s="740"/>
      <c r="KQG83" s="790"/>
      <c r="KQH83" s="791"/>
      <c r="KQI83" s="791"/>
      <c r="KQJ83" s="791"/>
      <c r="KQK83" s="791"/>
      <c r="KQL83" s="791"/>
      <c r="KQM83" s="740"/>
      <c r="KQN83" s="790"/>
      <c r="KQO83" s="791"/>
      <c r="KQP83" s="791"/>
      <c r="KQQ83" s="791"/>
      <c r="KQR83" s="791"/>
      <c r="KQS83" s="791"/>
      <c r="KQT83" s="740"/>
      <c r="KQU83" s="790"/>
      <c r="KQV83" s="791"/>
      <c r="KQW83" s="791"/>
      <c r="KQX83" s="791"/>
      <c r="KQY83" s="791"/>
      <c r="KQZ83" s="791"/>
      <c r="KRA83" s="740"/>
      <c r="KRB83" s="790"/>
      <c r="KRC83" s="791"/>
      <c r="KRD83" s="791"/>
      <c r="KRE83" s="791"/>
      <c r="KRF83" s="791"/>
      <c r="KRG83" s="791"/>
      <c r="KRH83" s="740"/>
      <c r="KRI83" s="790"/>
      <c r="KRJ83" s="791"/>
      <c r="KRK83" s="791"/>
      <c r="KRL83" s="791"/>
      <c r="KRM83" s="791"/>
      <c r="KRN83" s="791"/>
      <c r="KRO83" s="740"/>
      <c r="KRP83" s="790"/>
      <c r="KRQ83" s="791"/>
      <c r="KRR83" s="791"/>
      <c r="KRS83" s="791"/>
      <c r="KRT83" s="791"/>
      <c r="KRU83" s="791"/>
      <c r="KRV83" s="740"/>
      <c r="KRW83" s="790"/>
      <c r="KRX83" s="791"/>
      <c r="KRY83" s="791"/>
      <c r="KRZ83" s="791"/>
      <c r="KSA83" s="791"/>
      <c r="KSB83" s="791"/>
      <c r="KSC83" s="740"/>
      <c r="KSD83" s="790"/>
      <c r="KSE83" s="791"/>
      <c r="KSF83" s="791"/>
      <c r="KSG83" s="791"/>
      <c r="KSH83" s="791"/>
      <c r="KSI83" s="791"/>
      <c r="KSJ83" s="740"/>
      <c r="KSK83" s="790"/>
      <c r="KSL83" s="791"/>
      <c r="KSM83" s="791"/>
      <c r="KSN83" s="791"/>
      <c r="KSO83" s="791"/>
      <c r="KSP83" s="791"/>
      <c r="KSQ83" s="740"/>
      <c r="KSR83" s="790"/>
      <c r="KSS83" s="791"/>
      <c r="KST83" s="791"/>
      <c r="KSU83" s="791"/>
      <c r="KSV83" s="791"/>
      <c r="KSW83" s="791"/>
      <c r="KSX83" s="740"/>
      <c r="KSY83" s="790"/>
      <c r="KSZ83" s="791"/>
      <c r="KTA83" s="791"/>
      <c r="KTB83" s="791"/>
      <c r="KTC83" s="791"/>
      <c r="KTD83" s="791"/>
      <c r="KTE83" s="740"/>
      <c r="KTF83" s="790"/>
      <c r="KTG83" s="791"/>
      <c r="KTH83" s="791"/>
      <c r="KTI83" s="791"/>
      <c r="KTJ83" s="791"/>
      <c r="KTK83" s="791"/>
      <c r="KTL83" s="740"/>
      <c r="KTM83" s="790"/>
      <c r="KTN83" s="791"/>
      <c r="KTO83" s="791"/>
      <c r="KTP83" s="791"/>
      <c r="KTQ83" s="791"/>
      <c r="KTR83" s="791"/>
      <c r="KTS83" s="740"/>
      <c r="KTT83" s="790"/>
      <c r="KTU83" s="791"/>
      <c r="KTV83" s="791"/>
      <c r="KTW83" s="791"/>
      <c r="KTX83" s="791"/>
      <c r="KTY83" s="791"/>
      <c r="KTZ83" s="740"/>
      <c r="KUA83" s="790"/>
      <c r="KUB83" s="791"/>
      <c r="KUC83" s="791"/>
      <c r="KUD83" s="791"/>
      <c r="KUE83" s="791"/>
      <c r="KUF83" s="791"/>
      <c r="KUG83" s="740"/>
      <c r="KUH83" s="790"/>
      <c r="KUI83" s="791"/>
      <c r="KUJ83" s="791"/>
      <c r="KUK83" s="791"/>
      <c r="KUL83" s="791"/>
      <c r="KUM83" s="791"/>
      <c r="KUN83" s="740"/>
      <c r="KUO83" s="790"/>
      <c r="KUP83" s="791"/>
      <c r="KUQ83" s="791"/>
      <c r="KUR83" s="791"/>
      <c r="KUS83" s="791"/>
      <c r="KUT83" s="791"/>
      <c r="KUU83" s="740"/>
      <c r="KUV83" s="790"/>
      <c r="KUW83" s="791"/>
      <c r="KUX83" s="791"/>
      <c r="KUY83" s="791"/>
      <c r="KUZ83" s="791"/>
      <c r="KVA83" s="791"/>
      <c r="KVB83" s="740"/>
      <c r="KVC83" s="790"/>
      <c r="KVD83" s="791"/>
      <c r="KVE83" s="791"/>
      <c r="KVF83" s="791"/>
      <c r="KVG83" s="791"/>
      <c r="KVH83" s="791"/>
      <c r="KVI83" s="740"/>
      <c r="KVJ83" s="790"/>
      <c r="KVK83" s="791"/>
      <c r="KVL83" s="791"/>
      <c r="KVM83" s="791"/>
      <c r="KVN83" s="791"/>
      <c r="KVO83" s="791"/>
      <c r="KVP83" s="740"/>
      <c r="KVQ83" s="790"/>
      <c r="KVR83" s="791"/>
      <c r="KVS83" s="791"/>
      <c r="KVT83" s="791"/>
      <c r="KVU83" s="791"/>
      <c r="KVV83" s="791"/>
      <c r="KVW83" s="740"/>
      <c r="KVX83" s="790"/>
      <c r="KVY83" s="791"/>
      <c r="KVZ83" s="791"/>
      <c r="KWA83" s="791"/>
      <c r="KWB83" s="791"/>
      <c r="KWC83" s="791"/>
      <c r="KWD83" s="740"/>
      <c r="KWE83" s="790"/>
      <c r="KWF83" s="791"/>
      <c r="KWG83" s="791"/>
      <c r="KWH83" s="791"/>
      <c r="KWI83" s="791"/>
      <c r="KWJ83" s="791"/>
      <c r="KWK83" s="740"/>
      <c r="KWL83" s="790"/>
      <c r="KWM83" s="791"/>
      <c r="KWN83" s="791"/>
      <c r="KWO83" s="791"/>
      <c r="KWP83" s="791"/>
      <c r="KWQ83" s="791"/>
      <c r="KWR83" s="740"/>
      <c r="KWS83" s="790"/>
      <c r="KWT83" s="791"/>
      <c r="KWU83" s="791"/>
      <c r="KWV83" s="791"/>
      <c r="KWW83" s="791"/>
      <c r="KWX83" s="791"/>
      <c r="KWY83" s="740"/>
      <c r="KWZ83" s="790"/>
      <c r="KXA83" s="791"/>
      <c r="KXB83" s="791"/>
      <c r="KXC83" s="791"/>
      <c r="KXD83" s="791"/>
      <c r="KXE83" s="791"/>
      <c r="KXF83" s="740"/>
      <c r="KXG83" s="790"/>
      <c r="KXH83" s="791"/>
      <c r="KXI83" s="791"/>
      <c r="KXJ83" s="791"/>
      <c r="KXK83" s="791"/>
      <c r="KXL83" s="791"/>
      <c r="KXM83" s="740"/>
      <c r="KXN83" s="790"/>
      <c r="KXO83" s="791"/>
      <c r="KXP83" s="791"/>
      <c r="KXQ83" s="791"/>
      <c r="KXR83" s="791"/>
      <c r="KXS83" s="791"/>
      <c r="KXT83" s="740"/>
      <c r="KXU83" s="790"/>
      <c r="KXV83" s="791"/>
      <c r="KXW83" s="791"/>
      <c r="KXX83" s="791"/>
      <c r="KXY83" s="791"/>
      <c r="KXZ83" s="791"/>
      <c r="KYA83" s="740"/>
      <c r="KYB83" s="790"/>
      <c r="KYC83" s="791"/>
      <c r="KYD83" s="791"/>
      <c r="KYE83" s="791"/>
      <c r="KYF83" s="791"/>
      <c r="KYG83" s="791"/>
      <c r="KYH83" s="740"/>
      <c r="KYI83" s="790"/>
      <c r="KYJ83" s="791"/>
      <c r="KYK83" s="791"/>
      <c r="KYL83" s="791"/>
      <c r="KYM83" s="791"/>
      <c r="KYN83" s="791"/>
      <c r="KYO83" s="740"/>
      <c r="KYP83" s="790"/>
      <c r="KYQ83" s="791"/>
      <c r="KYR83" s="791"/>
      <c r="KYS83" s="791"/>
      <c r="KYT83" s="791"/>
      <c r="KYU83" s="791"/>
      <c r="KYV83" s="740"/>
      <c r="KYW83" s="790"/>
      <c r="KYX83" s="791"/>
      <c r="KYY83" s="791"/>
      <c r="KYZ83" s="791"/>
      <c r="KZA83" s="791"/>
      <c r="KZB83" s="791"/>
      <c r="KZC83" s="740"/>
      <c r="KZD83" s="790"/>
      <c r="KZE83" s="791"/>
      <c r="KZF83" s="791"/>
      <c r="KZG83" s="791"/>
      <c r="KZH83" s="791"/>
      <c r="KZI83" s="791"/>
      <c r="KZJ83" s="740"/>
      <c r="KZK83" s="790"/>
      <c r="KZL83" s="791"/>
      <c r="KZM83" s="791"/>
      <c r="KZN83" s="791"/>
      <c r="KZO83" s="791"/>
      <c r="KZP83" s="791"/>
      <c r="KZQ83" s="740"/>
      <c r="KZR83" s="790"/>
      <c r="KZS83" s="791"/>
      <c r="KZT83" s="791"/>
      <c r="KZU83" s="791"/>
      <c r="KZV83" s="791"/>
      <c r="KZW83" s="791"/>
      <c r="KZX83" s="740"/>
      <c r="KZY83" s="790"/>
      <c r="KZZ83" s="791"/>
      <c r="LAA83" s="791"/>
      <c r="LAB83" s="791"/>
      <c r="LAC83" s="791"/>
      <c r="LAD83" s="791"/>
      <c r="LAE83" s="740"/>
      <c r="LAF83" s="790"/>
      <c r="LAG83" s="791"/>
      <c r="LAH83" s="791"/>
      <c r="LAI83" s="791"/>
      <c r="LAJ83" s="791"/>
      <c r="LAK83" s="791"/>
      <c r="LAL83" s="740"/>
      <c r="LAM83" s="790"/>
      <c r="LAN83" s="791"/>
      <c r="LAO83" s="791"/>
      <c r="LAP83" s="791"/>
      <c r="LAQ83" s="791"/>
      <c r="LAR83" s="791"/>
      <c r="LAS83" s="740"/>
      <c r="LAT83" s="790"/>
      <c r="LAU83" s="791"/>
      <c r="LAV83" s="791"/>
      <c r="LAW83" s="791"/>
      <c r="LAX83" s="791"/>
      <c r="LAY83" s="791"/>
      <c r="LAZ83" s="740"/>
      <c r="LBA83" s="790"/>
      <c r="LBB83" s="791"/>
      <c r="LBC83" s="791"/>
      <c r="LBD83" s="791"/>
      <c r="LBE83" s="791"/>
      <c r="LBF83" s="791"/>
      <c r="LBG83" s="740"/>
      <c r="LBH83" s="790"/>
      <c r="LBI83" s="791"/>
      <c r="LBJ83" s="791"/>
      <c r="LBK83" s="791"/>
      <c r="LBL83" s="791"/>
      <c r="LBM83" s="791"/>
      <c r="LBN83" s="740"/>
      <c r="LBO83" s="790"/>
      <c r="LBP83" s="791"/>
      <c r="LBQ83" s="791"/>
      <c r="LBR83" s="791"/>
      <c r="LBS83" s="791"/>
      <c r="LBT83" s="791"/>
      <c r="LBU83" s="740"/>
      <c r="LBV83" s="790"/>
      <c r="LBW83" s="791"/>
      <c r="LBX83" s="791"/>
      <c r="LBY83" s="791"/>
      <c r="LBZ83" s="791"/>
      <c r="LCA83" s="791"/>
      <c r="LCB83" s="740"/>
      <c r="LCC83" s="790"/>
      <c r="LCD83" s="791"/>
      <c r="LCE83" s="791"/>
      <c r="LCF83" s="791"/>
      <c r="LCG83" s="791"/>
      <c r="LCH83" s="791"/>
      <c r="LCI83" s="740"/>
      <c r="LCJ83" s="790"/>
      <c r="LCK83" s="791"/>
      <c r="LCL83" s="791"/>
      <c r="LCM83" s="791"/>
      <c r="LCN83" s="791"/>
      <c r="LCO83" s="791"/>
      <c r="LCP83" s="740"/>
      <c r="LCQ83" s="790"/>
      <c r="LCR83" s="791"/>
      <c r="LCS83" s="791"/>
      <c r="LCT83" s="791"/>
      <c r="LCU83" s="791"/>
      <c r="LCV83" s="791"/>
      <c r="LCW83" s="740"/>
      <c r="LCX83" s="790"/>
      <c r="LCY83" s="791"/>
      <c r="LCZ83" s="791"/>
      <c r="LDA83" s="791"/>
      <c r="LDB83" s="791"/>
      <c r="LDC83" s="791"/>
      <c r="LDD83" s="740"/>
      <c r="LDE83" s="790"/>
      <c r="LDF83" s="791"/>
      <c r="LDG83" s="791"/>
      <c r="LDH83" s="791"/>
      <c r="LDI83" s="791"/>
      <c r="LDJ83" s="791"/>
      <c r="LDK83" s="740"/>
      <c r="LDL83" s="790"/>
      <c r="LDM83" s="791"/>
      <c r="LDN83" s="791"/>
      <c r="LDO83" s="791"/>
      <c r="LDP83" s="791"/>
      <c r="LDQ83" s="791"/>
      <c r="LDR83" s="740"/>
      <c r="LDS83" s="790"/>
      <c r="LDT83" s="791"/>
      <c r="LDU83" s="791"/>
      <c r="LDV83" s="791"/>
      <c r="LDW83" s="791"/>
      <c r="LDX83" s="791"/>
      <c r="LDY83" s="740"/>
      <c r="LDZ83" s="790"/>
      <c r="LEA83" s="791"/>
      <c r="LEB83" s="791"/>
      <c r="LEC83" s="791"/>
      <c r="LED83" s="791"/>
      <c r="LEE83" s="791"/>
      <c r="LEF83" s="740"/>
      <c r="LEG83" s="790"/>
      <c r="LEH83" s="791"/>
      <c r="LEI83" s="791"/>
      <c r="LEJ83" s="791"/>
      <c r="LEK83" s="791"/>
      <c r="LEL83" s="791"/>
      <c r="LEM83" s="740"/>
      <c r="LEN83" s="790"/>
      <c r="LEO83" s="791"/>
      <c r="LEP83" s="791"/>
      <c r="LEQ83" s="791"/>
      <c r="LER83" s="791"/>
      <c r="LES83" s="791"/>
      <c r="LET83" s="740"/>
      <c r="LEU83" s="790"/>
      <c r="LEV83" s="791"/>
      <c r="LEW83" s="791"/>
      <c r="LEX83" s="791"/>
      <c r="LEY83" s="791"/>
      <c r="LEZ83" s="791"/>
      <c r="LFA83" s="740"/>
      <c r="LFB83" s="790"/>
      <c r="LFC83" s="791"/>
      <c r="LFD83" s="791"/>
      <c r="LFE83" s="791"/>
      <c r="LFF83" s="791"/>
      <c r="LFG83" s="791"/>
      <c r="LFH83" s="740"/>
      <c r="LFI83" s="790"/>
      <c r="LFJ83" s="791"/>
      <c r="LFK83" s="791"/>
      <c r="LFL83" s="791"/>
      <c r="LFM83" s="791"/>
      <c r="LFN83" s="791"/>
      <c r="LFO83" s="740"/>
      <c r="LFP83" s="790"/>
      <c r="LFQ83" s="791"/>
      <c r="LFR83" s="791"/>
      <c r="LFS83" s="791"/>
      <c r="LFT83" s="791"/>
      <c r="LFU83" s="791"/>
      <c r="LFV83" s="740"/>
      <c r="LFW83" s="790"/>
      <c r="LFX83" s="791"/>
      <c r="LFY83" s="791"/>
      <c r="LFZ83" s="791"/>
      <c r="LGA83" s="791"/>
      <c r="LGB83" s="791"/>
      <c r="LGC83" s="740"/>
      <c r="LGD83" s="790"/>
      <c r="LGE83" s="791"/>
      <c r="LGF83" s="791"/>
      <c r="LGG83" s="791"/>
      <c r="LGH83" s="791"/>
      <c r="LGI83" s="791"/>
      <c r="LGJ83" s="740"/>
      <c r="LGK83" s="790"/>
      <c r="LGL83" s="791"/>
      <c r="LGM83" s="791"/>
      <c r="LGN83" s="791"/>
      <c r="LGO83" s="791"/>
      <c r="LGP83" s="791"/>
      <c r="LGQ83" s="740"/>
      <c r="LGR83" s="790"/>
      <c r="LGS83" s="791"/>
      <c r="LGT83" s="791"/>
      <c r="LGU83" s="791"/>
      <c r="LGV83" s="791"/>
      <c r="LGW83" s="791"/>
      <c r="LGX83" s="740"/>
      <c r="LGY83" s="790"/>
      <c r="LGZ83" s="791"/>
      <c r="LHA83" s="791"/>
      <c r="LHB83" s="791"/>
      <c r="LHC83" s="791"/>
      <c r="LHD83" s="791"/>
      <c r="LHE83" s="740"/>
      <c r="LHF83" s="790"/>
      <c r="LHG83" s="791"/>
      <c r="LHH83" s="791"/>
      <c r="LHI83" s="791"/>
      <c r="LHJ83" s="791"/>
      <c r="LHK83" s="791"/>
      <c r="LHL83" s="740"/>
      <c r="LHM83" s="790"/>
      <c r="LHN83" s="791"/>
      <c r="LHO83" s="791"/>
      <c r="LHP83" s="791"/>
      <c r="LHQ83" s="791"/>
      <c r="LHR83" s="791"/>
      <c r="LHS83" s="740"/>
      <c r="LHT83" s="790"/>
      <c r="LHU83" s="791"/>
      <c r="LHV83" s="791"/>
      <c r="LHW83" s="791"/>
      <c r="LHX83" s="791"/>
      <c r="LHY83" s="791"/>
      <c r="LHZ83" s="740"/>
      <c r="LIA83" s="790"/>
      <c r="LIB83" s="791"/>
      <c r="LIC83" s="791"/>
      <c r="LID83" s="791"/>
      <c r="LIE83" s="791"/>
      <c r="LIF83" s="791"/>
      <c r="LIG83" s="740"/>
      <c r="LIH83" s="790"/>
      <c r="LII83" s="791"/>
      <c r="LIJ83" s="791"/>
      <c r="LIK83" s="791"/>
      <c r="LIL83" s="791"/>
      <c r="LIM83" s="791"/>
      <c r="LIN83" s="740"/>
      <c r="LIO83" s="790"/>
      <c r="LIP83" s="791"/>
      <c r="LIQ83" s="791"/>
      <c r="LIR83" s="791"/>
      <c r="LIS83" s="791"/>
      <c r="LIT83" s="791"/>
      <c r="LIU83" s="740"/>
      <c r="LIV83" s="790"/>
      <c r="LIW83" s="791"/>
      <c r="LIX83" s="791"/>
      <c r="LIY83" s="791"/>
      <c r="LIZ83" s="791"/>
      <c r="LJA83" s="791"/>
      <c r="LJB83" s="740"/>
      <c r="LJC83" s="790"/>
      <c r="LJD83" s="791"/>
      <c r="LJE83" s="791"/>
      <c r="LJF83" s="791"/>
      <c r="LJG83" s="791"/>
      <c r="LJH83" s="791"/>
      <c r="LJI83" s="740"/>
      <c r="LJJ83" s="790"/>
      <c r="LJK83" s="791"/>
      <c r="LJL83" s="791"/>
      <c r="LJM83" s="791"/>
      <c r="LJN83" s="791"/>
      <c r="LJO83" s="791"/>
      <c r="LJP83" s="740"/>
      <c r="LJQ83" s="790"/>
      <c r="LJR83" s="791"/>
      <c r="LJS83" s="791"/>
      <c r="LJT83" s="791"/>
      <c r="LJU83" s="791"/>
      <c r="LJV83" s="791"/>
      <c r="LJW83" s="740"/>
      <c r="LJX83" s="790"/>
      <c r="LJY83" s="791"/>
      <c r="LJZ83" s="791"/>
      <c r="LKA83" s="791"/>
      <c r="LKB83" s="791"/>
      <c r="LKC83" s="791"/>
      <c r="LKD83" s="740"/>
      <c r="LKE83" s="790"/>
      <c r="LKF83" s="791"/>
      <c r="LKG83" s="791"/>
      <c r="LKH83" s="791"/>
      <c r="LKI83" s="791"/>
      <c r="LKJ83" s="791"/>
      <c r="LKK83" s="740"/>
      <c r="LKL83" s="790"/>
      <c r="LKM83" s="791"/>
      <c r="LKN83" s="791"/>
      <c r="LKO83" s="791"/>
      <c r="LKP83" s="791"/>
      <c r="LKQ83" s="791"/>
      <c r="LKR83" s="740"/>
      <c r="LKS83" s="790"/>
      <c r="LKT83" s="791"/>
      <c r="LKU83" s="791"/>
      <c r="LKV83" s="791"/>
      <c r="LKW83" s="791"/>
      <c r="LKX83" s="791"/>
      <c r="LKY83" s="740"/>
      <c r="LKZ83" s="790"/>
      <c r="LLA83" s="791"/>
      <c r="LLB83" s="791"/>
      <c r="LLC83" s="791"/>
      <c r="LLD83" s="791"/>
      <c r="LLE83" s="791"/>
      <c r="LLF83" s="740"/>
      <c r="LLG83" s="790"/>
      <c r="LLH83" s="791"/>
      <c r="LLI83" s="791"/>
      <c r="LLJ83" s="791"/>
      <c r="LLK83" s="791"/>
      <c r="LLL83" s="791"/>
      <c r="LLM83" s="740"/>
      <c r="LLN83" s="790"/>
      <c r="LLO83" s="791"/>
      <c r="LLP83" s="791"/>
      <c r="LLQ83" s="791"/>
      <c r="LLR83" s="791"/>
      <c r="LLS83" s="791"/>
      <c r="LLT83" s="740"/>
      <c r="LLU83" s="790"/>
      <c r="LLV83" s="791"/>
      <c r="LLW83" s="791"/>
      <c r="LLX83" s="791"/>
      <c r="LLY83" s="791"/>
      <c r="LLZ83" s="791"/>
      <c r="LMA83" s="740"/>
      <c r="LMB83" s="790"/>
      <c r="LMC83" s="791"/>
      <c r="LMD83" s="791"/>
      <c r="LME83" s="791"/>
      <c r="LMF83" s="791"/>
      <c r="LMG83" s="791"/>
      <c r="LMH83" s="740"/>
      <c r="LMI83" s="790"/>
      <c r="LMJ83" s="791"/>
      <c r="LMK83" s="791"/>
      <c r="LML83" s="791"/>
      <c r="LMM83" s="791"/>
      <c r="LMN83" s="791"/>
      <c r="LMO83" s="740"/>
      <c r="LMP83" s="790"/>
      <c r="LMQ83" s="791"/>
      <c r="LMR83" s="791"/>
      <c r="LMS83" s="791"/>
      <c r="LMT83" s="791"/>
      <c r="LMU83" s="791"/>
      <c r="LMV83" s="740"/>
      <c r="LMW83" s="790"/>
      <c r="LMX83" s="791"/>
      <c r="LMY83" s="791"/>
      <c r="LMZ83" s="791"/>
      <c r="LNA83" s="791"/>
      <c r="LNB83" s="791"/>
      <c r="LNC83" s="740"/>
      <c r="LND83" s="790"/>
      <c r="LNE83" s="791"/>
      <c r="LNF83" s="791"/>
      <c r="LNG83" s="791"/>
      <c r="LNH83" s="791"/>
      <c r="LNI83" s="791"/>
      <c r="LNJ83" s="740"/>
      <c r="LNK83" s="790"/>
      <c r="LNL83" s="791"/>
      <c r="LNM83" s="791"/>
      <c r="LNN83" s="791"/>
      <c r="LNO83" s="791"/>
      <c r="LNP83" s="791"/>
      <c r="LNQ83" s="740"/>
      <c r="LNR83" s="790"/>
      <c r="LNS83" s="791"/>
      <c r="LNT83" s="791"/>
      <c r="LNU83" s="791"/>
      <c r="LNV83" s="791"/>
      <c r="LNW83" s="791"/>
      <c r="LNX83" s="740"/>
      <c r="LNY83" s="790"/>
      <c r="LNZ83" s="791"/>
      <c r="LOA83" s="791"/>
      <c r="LOB83" s="791"/>
      <c r="LOC83" s="791"/>
      <c r="LOD83" s="791"/>
      <c r="LOE83" s="740"/>
      <c r="LOF83" s="790"/>
      <c r="LOG83" s="791"/>
      <c r="LOH83" s="791"/>
      <c r="LOI83" s="791"/>
      <c r="LOJ83" s="791"/>
      <c r="LOK83" s="791"/>
      <c r="LOL83" s="740"/>
      <c r="LOM83" s="790"/>
      <c r="LON83" s="791"/>
      <c r="LOO83" s="791"/>
      <c r="LOP83" s="791"/>
      <c r="LOQ83" s="791"/>
      <c r="LOR83" s="791"/>
      <c r="LOS83" s="740"/>
      <c r="LOT83" s="790"/>
      <c r="LOU83" s="791"/>
      <c r="LOV83" s="791"/>
      <c r="LOW83" s="791"/>
      <c r="LOX83" s="791"/>
      <c r="LOY83" s="791"/>
      <c r="LOZ83" s="740"/>
      <c r="LPA83" s="790"/>
      <c r="LPB83" s="791"/>
      <c r="LPC83" s="791"/>
      <c r="LPD83" s="791"/>
      <c r="LPE83" s="791"/>
      <c r="LPF83" s="791"/>
      <c r="LPG83" s="740"/>
      <c r="LPH83" s="790"/>
      <c r="LPI83" s="791"/>
      <c r="LPJ83" s="791"/>
      <c r="LPK83" s="791"/>
      <c r="LPL83" s="791"/>
      <c r="LPM83" s="791"/>
      <c r="LPN83" s="740"/>
      <c r="LPO83" s="790"/>
      <c r="LPP83" s="791"/>
      <c r="LPQ83" s="791"/>
      <c r="LPR83" s="791"/>
      <c r="LPS83" s="791"/>
      <c r="LPT83" s="791"/>
      <c r="LPU83" s="740"/>
      <c r="LPV83" s="790"/>
      <c r="LPW83" s="791"/>
      <c r="LPX83" s="791"/>
      <c r="LPY83" s="791"/>
      <c r="LPZ83" s="791"/>
      <c r="LQA83" s="791"/>
      <c r="LQB83" s="740"/>
      <c r="LQC83" s="790"/>
      <c r="LQD83" s="791"/>
      <c r="LQE83" s="791"/>
      <c r="LQF83" s="791"/>
      <c r="LQG83" s="791"/>
      <c r="LQH83" s="791"/>
      <c r="LQI83" s="740"/>
      <c r="LQJ83" s="790"/>
      <c r="LQK83" s="791"/>
      <c r="LQL83" s="791"/>
      <c r="LQM83" s="791"/>
      <c r="LQN83" s="791"/>
      <c r="LQO83" s="791"/>
      <c r="LQP83" s="740"/>
      <c r="LQQ83" s="790"/>
      <c r="LQR83" s="791"/>
      <c r="LQS83" s="791"/>
      <c r="LQT83" s="791"/>
      <c r="LQU83" s="791"/>
      <c r="LQV83" s="791"/>
      <c r="LQW83" s="740"/>
      <c r="LQX83" s="790"/>
      <c r="LQY83" s="791"/>
      <c r="LQZ83" s="791"/>
      <c r="LRA83" s="791"/>
      <c r="LRB83" s="791"/>
      <c r="LRC83" s="791"/>
      <c r="LRD83" s="740"/>
      <c r="LRE83" s="790"/>
      <c r="LRF83" s="791"/>
      <c r="LRG83" s="791"/>
      <c r="LRH83" s="791"/>
      <c r="LRI83" s="791"/>
      <c r="LRJ83" s="791"/>
      <c r="LRK83" s="740"/>
      <c r="LRL83" s="790"/>
      <c r="LRM83" s="791"/>
      <c r="LRN83" s="791"/>
      <c r="LRO83" s="791"/>
      <c r="LRP83" s="791"/>
      <c r="LRQ83" s="791"/>
      <c r="LRR83" s="740"/>
      <c r="LRS83" s="790"/>
      <c r="LRT83" s="791"/>
      <c r="LRU83" s="791"/>
      <c r="LRV83" s="791"/>
      <c r="LRW83" s="791"/>
      <c r="LRX83" s="791"/>
      <c r="LRY83" s="740"/>
      <c r="LRZ83" s="790"/>
      <c r="LSA83" s="791"/>
      <c r="LSB83" s="791"/>
      <c r="LSC83" s="791"/>
      <c r="LSD83" s="791"/>
      <c r="LSE83" s="791"/>
      <c r="LSF83" s="740"/>
      <c r="LSG83" s="790"/>
      <c r="LSH83" s="791"/>
      <c r="LSI83" s="791"/>
      <c r="LSJ83" s="791"/>
      <c r="LSK83" s="791"/>
      <c r="LSL83" s="791"/>
      <c r="LSM83" s="740"/>
      <c r="LSN83" s="790"/>
      <c r="LSO83" s="791"/>
      <c r="LSP83" s="791"/>
      <c r="LSQ83" s="791"/>
      <c r="LSR83" s="791"/>
      <c r="LSS83" s="791"/>
      <c r="LST83" s="740"/>
      <c r="LSU83" s="790"/>
      <c r="LSV83" s="791"/>
      <c r="LSW83" s="791"/>
      <c r="LSX83" s="791"/>
      <c r="LSY83" s="791"/>
      <c r="LSZ83" s="791"/>
      <c r="LTA83" s="740"/>
      <c r="LTB83" s="790"/>
      <c r="LTC83" s="791"/>
      <c r="LTD83" s="791"/>
      <c r="LTE83" s="791"/>
      <c r="LTF83" s="791"/>
      <c r="LTG83" s="791"/>
      <c r="LTH83" s="740"/>
      <c r="LTI83" s="790"/>
      <c r="LTJ83" s="791"/>
      <c r="LTK83" s="791"/>
      <c r="LTL83" s="791"/>
      <c r="LTM83" s="791"/>
      <c r="LTN83" s="791"/>
      <c r="LTO83" s="740"/>
      <c r="LTP83" s="790"/>
      <c r="LTQ83" s="791"/>
      <c r="LTR83" s="791"/>
      <c r="LTS83" s="791"/>
      <c r="LTT83" s="791"/>
      <c r="LTU83" s="791"/>
      <c r="LTV83" s="740"/>
      <c r="LTW83" s="790"/>
      <c r="LTX83" s="791"/>
      <c r="LTY83" s="791"/>
      <c r="LTZ83" s="791"/>
      <c r="LUA83" s="791"/>
      <c r="LUB83" s="791"/>
      <c r="LUC83" s="740"/>
      <c r="LUD83" s="790"/>
      <c r="LUE83" s="791"/>
      <c r="LUF83" s="791"/>
      <c r="LUG83" s="791"/>
      <c r="LUH83" s="791"/>
      <c r="LUI83" s="791"/>
      <c r="LUJ83" s="740"/>
      <c r="LUK83" s="790"/>
      <c r="LUL83" s="791"/>
      <c r="LUM83" s="791"/>
      <c r="LUN83" s="791"/>
      <c r="LUO83" s="791"/>
      <c r="LUP83" s="791"/>
      <c r="LUQ83" s="740"/>
      <c r="LUR83" s="790"/>
      <c r="LUS83" s="791"/>
      <c r="LUT83" s="791"/>
      <c r="LUU83" s="791"/>
      <c r="LUV83" s="791"/>
      <c r="LUW83" s="791"/>
      <c r="LUX83" s="740"/>
      <c r="LUY83" s="790"/>
      <c r="LUZ83" s="791"/>
      <c r="LVA83" s="791"/>
      <c r="LVB83" s="791"/>
      <c r="LVC83" s="791"/>
      <c r="LVD83" s="791"/>
      <c r="LVE83" s="740"/>
      <c r="LVF83" s="790"/>
      <c r="LVG83" s="791"/>
      <c r="LVH83" s="791"/>
      <c r="LVI83" s="791"/>
      <c r="LVJ83" s="791"/>
      <c r="LVK83" s="791"/>
      <c r="LVL83" s="740"/>
      <c r="LVM83" s="790"/>
      <c r="LVN83" s="791"/>
      <c r="LVO83" s="791"/>
      <c r="LVP83" s="791"/>
      <c r="LVQ83" s="791"/>
      <c r="LVR83" s="791"/>
      <c r="LVS83" s="740"/>
      <c r="LVT83" s="790"/>
      <c r="LVU83" s="791"/>
      <c r="LVV83" s="791"/>
      <c r="LVW83" s="791"/>
      <c r="LVX83" s="791"/>
      <c r="LVY83" s="791"/>
      <c r="LVZ83" s="740"/>
      <c r="LWA83" s="790"/>
      <c r="LWB83" s="791"/>
      <c r="LWC83" s="791"/>
      <c r="LWD83" s="791"/>
      <c r="LWE83" s="791"/>
      <c r="LWF83" s="791"/>
      <c r="LWG83" s="740"/>
      <c r="LWH83" s="790"/>
      <c r="LWI83" s="791"/>
      <c r="LWJ83" s="791"/>
      <c r="LWK83" s="791"/>
      <c r="LWL83" s="791"/>
      <c r="LWM83" s="791"/>
      <c r="LWN83" s="740"/>
      <c r="LWO83" s="790"/>
      <c r="LWP83" s="791"/>
      <c r="LWQ83" s="791"/>
      <c r="LWR83" s="791"/>
      <c r="LWS83" s="791"/>
      <c r="LWT83" s="791"/>
      <c r="LWU83" s="740"/>
      <c r="LWV83" s="790"/>
      <c r="LWW83" s="791"/>
      <c r="LWX83" s="791"/>
      <c r="LWY83" s="791"/>
      <c r="LWZ83" s="791"/>
      <c r="LXA83" s="791"/>
      <c r="LXB83" s="740"/>
      <c r="LXC83" s="790"/>
      <c r="LXD83" s="791"/>
      <c r="LXE83" s="791"/>
      <c r="LXF83" s="791"/>
      <c r="LXG83" s="791"/>
      <c r="LXH83" s="791"/>
      <c r="LXI83" s="740"/>
      <c r="LXJ83" s="790"/>
      <c r="LXK83" s="791"/>
      <c r="LXL83" s="791"/>
      <c r="LXM83" s="791"/>
      <c r="LXN83" s="791"/>
      <c r="LXO83" s="791"/>
      <c r="LXP83" s="740"/>
      <c r="LXQ83" s="790"/>
      <c r="LXR83" s="791"/>
      <c r="LXS83" s="791"/>
      <c r="LXT83" s="791"/>
      <c r="LXU83" s="791"/>
      <c r="LXV83" s="791"/>
      <c r="LXW83" s="740"/>
      <c r="LXX83" s="790"/>
      <c r="LXY83" s="791"/>
      <c r="LXZ83" s="791"/>
      <c r="LYA83" s="791"/>
      <c r="LYB83" s="791"/>
      <c r="LYC83" s="791"/>
      <c r="LYD83" s="740"/>
      <c r="LYE83" s="790"/>
      <c r="LYF83" s="791"/>
      <c r="LYG83" s="791"/>
      <c r="LYH83" s="791"/>
      <c r="LYI83" s="791"/>
      <c r="LYJ83" s="791"/>
      <c r="LYK83" s="740"/>
      <c r="LYL83" s="790"/>
      <c r="LYM83" s="791"/>
      <c r="LYN83" s="791"/>
      <c r="LYO83" s="791"/>
      <c r="LYP83" s="791"/>
      <c r="LYQ83" s="791"/>
      <c r="LYR83" s="740"/>
      <c r="LYS83" s="790"/>
      <c r="LYT83" s="791"/>
      <c r="LYU83" s="791"/>
      <c r="LYV83" s="791"/>
      <c r="LYW83" s="791"/>
      <c r="LYX83" s="791"/>
      <c r="LYY83" s="740"/>
      <c r="LYZ83" s="790"/>
      <c r="LZA83" s="791"/>
      <c r="LZB83" s="791"/>
      <c r="LZC83" s="791"/>
      <c r="LZD83" s="791"/>
      <c r="LZE83" s="791"/>
      <c r="LZF83" s="740"/>
      <c r="LZG83" s="790"/>
      <c r="LZH83" s="791"/>
      <c r="LZI83" s="791"/>
      <c r="LZJ83" s="791"/>
      <c r="LZK83" s="791"/>
      <c r="LZL83" s="791"/>
      <c r="LZM83" s="740"/>
      <c r="LZN83" s="790"/>
      <c r="LZO83" s="791"/>
      <c r="LZP83" s="791"/>
      <c r="LZQ83" s="791"/>
      <c r="LZR83" s="791"/>
      <c r="LZS83" s="791"/>
      <c r="LZT83" s="740"/>
      <c r="LZU83" s="790"/>
      <c r="LZV83" s="791"/>
      <c r="LZW83" s="791"/>
      <c r="LZX83" s="791"/>
      <c r="LZY83" s="791"/>
      <c r="LZZ83" s="791"/>
      <c r="MAA83" s="740"/>
      <c r="MAB83" s="790"/>
      <c r="MAC83" s="791"/>
      <c r="MAD83" s="791"/>
      <c r="MAE83" s="791"/>
      <c r="MAF83" s="791"/>
      <c r="MAG83" s="791"/>
      <c r="MAH83" s="740"/>
      <c r="MAI83" s="790"/>
      <c r="MAJ83" s="791"/>
      <c r="MAK83" s="791"/>
      <c r="MAL83" s="791"/>
      <c r="MAM83" s="791"/>
      <c r="MAN83" s="791"/>
      <c r="MAO83" s="740"/>
      <c r="MAP83" s="790"/>
      <c r="MAQ83" s="791"/>
      <c r="MAR83" s="791"/>
      <c r="MAS83" s="791"/>
      <c r="MAT83" s="791"/>
      <c r="MAU83" s="791"/>
      <c r="MAV83" s="740"/>
      <c r="MAW83" s="790"/>
      <c r="MAX83" s="791"/>
      <c r="MAY83" s="791"/>
      <c r="MAZ83" s="791"/>
      <c r="MBA83" s="791"/>
      <c r="MBB83" s="791"/>
      <c r="MBC83" s="740"/>
      <c r="MBD83" s="790"/>
      <c r="MBE83" s="791"/>
      <c r="MBF83" s="791"/>
      <c r="MBG83" s="791"/>
      <c r="MBH83" s="791"/>
      <c r="MBI83" s="791"/>
      <c r="MBJ83" s="740"/>
      <c r="MBK83" s="790"/>
      <c r="MBL83" s="791"/>
      <c r="MBM83" s="791"/>
      <c r="MBN83" s="791"/>
      <c r="MBO83" s="791"/>
      <c r="MBP83" s="791"/>
      <c r="MBQ83" s="740"/>
      <c r="MBR83" s="790"/>
      <c r="MBS83" s="791"/>
      <c r="MBT83" s="791"/>
      <c r="MBU83" s="791"/>
      <c r="MBV83" s="791"/>
      <c r="MBW83" s="791"/>
      <c r="MBX83" s="740"/>
      <c r="MBY83" s="790"/>
      <c r="MBZ83" s="791"/>
      <c r="MCA83" s="791"/>
      <c r="MCB83" s="791"/>
      <c r="MCC83" s="791"/>
      <c r="MCD83" s="791"/>
      <c r="MCE83" s="740"/>
      <c r="MCF83" s="790"/>
      <c r="MCG83" s="791"/>
      <c r="MCH83" s="791"/>
      <c r="MCI83" s="791"/>
      <c r="MCJ83" s="791"/>
      <c r="MCK83" s="791"/>
      <c r="MCL83" s="740"/>
      <c r="MCM83" s="790"/>
      <c r="MCN83" s="791"/>
      <c r="MCO83" s="791"/>
      <c r="MCP83" s="791"/>
      <c r="MCQ83" s="791"/>
      <c r="MCR83" s="791"/>
      <c r="MCS83" s="740"/>
      <c r="MCT83" s="790"/>
      <c r="MCU83" s="791"/>
      <c r="MCV83" s="791"/>
      <c r="MCW83" s="791"/>
      <c r="MCX83" s="791"/>
      <c r="MCY83" s="791"/>
      <c r="MCZ83" s="740"/>
      <c r="MDA83" s="790"/>
      <c r="MDB83" s="791"/>
      <c r="MDC83" s="791"/>
      <c r="MDD83" s="791"/>
      <c r="MDE83" s="791"/>
      <c r="MDF83" s="791"/>
      <c r="MDG83" s="740"/>
      <c r="MDH83" s="790"/>
      <c r="MDI83" s="791"/>
      <c r="MDJ83" s="791"/>
      <c r="MDK83" s="791"/>
      <c r="MDL83" s="791"/>
      <c r="MDM83" s="791"/>
      <c r="MDN83" s="740"/>
      <c r="MDO83" s="790"/>
      <c r="MDP83" s="791"/>
      <c r="MDQ83" s="791"/>
      <c r="MDR83" s="791"/>
      <c r="MDS83" s="791"/>
      <c r="MDT83" s="791"/>
      <c r="MDU83" s="740"/>
      <c r="MDV83" s="790"/>
      <c r="MDW83" s="791"/>
      <c r="MDX83" s="791"/>
      <c r="MDY83" s="791"/>
      <c r="MDZ83" s="791"/>
      <c r="MEA83" s="791"/>
      <c r="MEB83" s="740"/>
      <c r="MEC83" s="790"/>
      <c r="MED83" s="791"/>
      <c r="MEE83" s="791"/>
      <c r="MEF83" s="791"/>
      <c r="MEG83" s="791"/>
      <c r="MEH83" s="791"/>
      <c r="MEI83" s="740"/>
      <c r="MEJ83" s="790"/>
      <c r="MEK83" s="791"/>
      <c r="MEL83" s="791"/>
      <c r="MEM83" s="791"/>
      <c r="MEN83" s="791"/>
      <c r="MEO83" s="791"/>
      <c r="MEP83" s="740"/>
      <c r="MEQ83" s="790"/>
      <c r="MER83" s="791"/>
      <c r="MES83" s="791"/>
      <c r="MET83" s="791"/>
      <c r="MEU83" s="791"/>
      <c r="MEV83" s="791"/>
      <c r="MEW83" s="740"/>
      <c r="MEX83" s="790"/>
      <c r="MEY83" s="791"/>
      <c r="MEZ83" s="791"/>
      <c r="MFA83" s="791"/>
      <c r="MFB83" s="791"/>
      <c r="MFC83" s="791"/>
      <c r="MFD83" s="740"/>
      <c r="MFE83" s="790"/>
      <c r="MFF83" s="791"/>
      <c r="MFG83" s="791"/>
      <c r="MFH83" s="791"/>
      <c r="MFI83" s="791"/>
      <c r="MFJ83" s="791"/>
      <c r="MFK83" s="740"/>
      <c r="MFL83" s="790"/>
      <c r="MFM83" s="791"/>
      <c r="MFN83" s="791"/>
      <c r="MFO83" s="791"/>
      <c r="MFP83" s="791"/>
      <c r="MFQ83" s="791"/>
      <c r="MFR83" s="740"/>
      <c r="MFS83" s="790"/>
      <c r="MFT83" s="791"/>
      <c r="MFU83" s="791"/>
      <c r="MFV83" s="791"/>
      <c r="MFW83" s="791"/>
      <c r="MFX83" s="791"/>
      <c r="MFY83" s="740"/>
      <c r="MFZ83" s="790"/>
      <c r="MGA83" s="791"/>
      <c r="MGB83" s="791"/>
      <c r="MGC83" s="791"/>
      <c r="MGD83" s="791"/>
      <c r="MGE83" s="791"/>
      <c r="MGF83" s="740"/>
      <c r="MGG83" s="790"/>
      <c r="MGH83" s="791"/>
      <c r="MGI83" s="791"/>
      <c r="MGJ83" s="791"/>
      <c r="MGK83" s="791"/>
      <c r="MGL83" s="791"/>
      <c r="MGM83" s="740"/>
      <c r="MGN83" s="790"/>
      <c r="MGO83" s="791"/>
      <c r="MGP83" s="791"/>
      <c r="MGQ83" s="791"/>
      <c r="MGR83" s="791"/>
      <c r="MGS83" s="791"/>
      <c r="MGT83" s="740"/>
      <c r="MGU83" s="790"/>
      <c r="MGV83" s="791"/>
      <c r="MGW83" s="791"/>
      <c r="MGX83" s="791"/>
      <c r="MGY83" s="791"/>
      <c r="MGZ83" s="791"/>
      <c r="MHA83" s="740"/>
      <c r="MHB83" s="790"/>
      <c r="MHC83" s="791"/>
      <c r="MHD83" s="791"/>
      <c r="MHE83" s="791"/>
      <c r="MHF83" s="791"/>
      <c r="MHG83" s="791"/>
      <c r="MHH83" s="740"/>
      <c r="MHI83" s="790"/>
      <c r="MHJ83" s="791"/>
      <c r="MHK83" s="791"/>
      <c r="MHL83" s="791"/>
      <c r="MHM83" s="791"/>
      <c r="MHN83" s="791"/>
      <c r="MHO83" s="740"/>
      <c r="MHP83" s="790"/>
      <c r="MHQ83" s="791"/>
      <c r="MHR83" s="791"/>
      <c r="MHS83" s="791"/>
      <c r="MHT83" s="791"/>
      <c r="MHU83" s="791"/>
      <c r="MHV83" s="740"/>
      <c r="MHW83" s="790"/>
      <c r="MHX83" s="791"/>
      <c r="MHY83" s="791"/>
      <c r="MHZ83" s="791"/>
      <c r="MIA83" s="791"/>
      <c r="MIB83" s="791"/>
      <c r="MIC83" s="740"/>
      <c r="MID83" s="790"/>
      <c r="MIE83" s="791"/>
      <c r="MIF83" s="791"/>
      <c r="MIG83" s="791"/>
      <c r="MIH83" s="791"/>
      <c r="MII83" s="791"/>
      <c r="MIJ83" s="740"/>
      <c r="MIK83" s="790"/>
      <c r="MIL83" s="791"/>
      <c r="MIM83" s="791"/>
      <c r="MIN83" s="791"/>
      <c r="MIO83" s="791"/>
      <c r="MIP83" s="791"/>
      <c r="MIQ83" s="740"/>
      <c r="MIR83" s="790"/>
      <c r="MIS83" s="791"/>
      <c r="MIT83" s="791"/>
      <c r="MIU83" s="791"/>
      <c r="MIV83" s="791"/>
      <c r="MIW83" s="791"/>
      <c r="MIX83" s="740"/>
      <c r="MIY83" s="790"/>
      <c r="MIZ83" s="791"/>
      <c r="MJA83" s="791"/>
      <c r="MJB83" s="791"/>
      <c r="MJC83" s="791"/>
      <c r="MJD83" s="791"/>
      <c r="MJE83" s="740"/>
      <c r="MJF83" s="790"/>
      <c r="MJG83" s="791"/>
      <c r="MJH83" s="791"/>
      <c r="MJI83" s="791"/>
      <c r="MJJ83" s="791"/>
      <c r="MJK83" s="791"/>
      <c r="MJL83" s="740"/>
      <c r="MJM83" s="790"/>
      <c r="MJN83" s="791"/>
      <c r="MJO83" s="791"/>
      <c r="MJP83" s="791"/>
      <c r="MJQ83" s="791"/>
      <c r="MJR83" s="791"/>
      <c r="MJS83" s="740"/>
      <c r="MJT83" s="790"/>
      <c r="MJU83" s="791"/>
      <c r="MJV83" s="791"/>
      <c r="MJW83" s="791"/>
      <c r="MJX83" s="791"/>
      <c r="MJY83" s="791"/>
      <c r="MJZ83" s="740"/>
      <c r="MKA83" s="790"/>
      <c r="MKB83" s="791"/>
      <c r="MKC83" s="791"/>
      <c r="MKD83" s="791"/>
      <c r="MKE83" s="791"/>
      <c r="MKF83" s="791"/>
      <c r="MKG83" s="740"/>
      <c r="MKH83" s="790"/>
      <c r="MKI83" s="791"/>
      <c r="MKJ83" s="791"/>
      <c r="MKK83" s="791"/>
      <c r="MKL83" s="791"/>
      <c r="MKM83" s="791"/>
      <c r="MKN83" s="740"/>
      <c r="MKO83" s="790"/>
      <c r="MKP83" s="791"/>
      <c r="MKQ83" s="791"/>
      <c r="MKR83" s="791"/>
      <c r="MKS83" s="791"/>
      <c r="MKT83" s="791"/>
      <c r="MKU83" s="740"/>
      <c r="MKV83" s="790"/>
      <c r="MKW83" s="791"/>
      <c r="MKX83" s="791"/>
      <c r="MKY83" s="791"/>
      <c r="MKZ83" s="791"/>
      <c r="MLA83" s="791"/>
      <c r="MLB83" s="740"/>
      <c r="MLC83" s="790"/>
      <c r="MLD83" s="791"/>
      <c r="MLE83" s="791"/>
      <c r="MLF83" s="791"/>
      <c r="MLG83" s="791"/>
      <c r="MLH83" s="791"/>
      <c r="MLI83" s="740"/>
      <c r="MLJ83" s="790"/>
      <c r="MLK83" s="791"/>
      <c r="MLL83" s="791"/>
      <c r="MLM83" s="791"/>
      <c r="MLN83" s="791"/>
      <c r="MLO83" s="791"/>
      <c r="MLP83" s="740"/>
      <c r="MLQ83" s="790"/>
      <c r="MLR83" s="791"/>
      <c r="MLS83" s="791"/>
      <c r="MLT83" s="791"/>
      <c r="MLU83" s="791"/>
      <c r="MLV83" s="791"/>
      <c r="MLW83" s="740"/>
      <c r="MLX83" s="790"/>
      <c r="MLY83" s="791"/>
      <c r="MLZ83" s="791"/>
      <c r="MMA83" s="791"/>
      <c r="MMB83" s="791"/>
      <c r="MMC83" s="791"/>
      <c r="MMD83" s="740"/>
      <c r="MME83" s="790"/>
      <c r="MMF83" s="791"/>
      <c r="MMG83" s="791"/>
      <c r="MMH83" s="791"/>
      <c r="MMI83" s="791"/>
      <c r="MMJ83" s="791"/>
      <c r="MMK83" s="740"/>
      <c r="MML83" s="790"/>
      <c r="MMM83" s="791"/>
      <c r="MMN83" s="791"/>
      <c r="MMO83" s="791"/>
      <c r="MMP83" s="791"/>
      <c r="MMQ83" s="791"/>
      <c r="MMR83" s="740"/>
      <c r="MMS83" s="790"/>
      <c r="MMT83" s="791"/>
      <c r="MMU83" s="791"/>
      <c r="MMV83" s="791"/>
      <c r="MMW83" s="791"/>
      <c r="MMX83" s="791"/>
      <c r="MMY83" s="740"/>
      <c r="MMZ83" s="790"/>
      <c r="MNA83" s="791"/>
      <c r="MNB83" s="791"/>
      <c r="MNC83" s="791"/>
      <c r="MND83" s="791"/>
      <c r="MNE83" s="791"/>
      <c r="MNF83" s="740"/>
      <c r="MNG83" s="790"/>
      <c r="MNH83" s="791"/>
      <c r="MNI83" s="791"/>
      <c r="MNJ83" s="791"/>
      <c r="MNK83" s="791"/>
      <c r="MNL83" s="791"/>
      <c r="MNM83" s="740"/>
      <c r="MNN83" s="790"/>
      <c r="MNO83" s="791"/>
      <c r="MNP83" s="791"/>
      <c r="MNQ83" s="791"/>
      <c r="MNR83" s="791"/>
      <c r="MNS83" s="791"/>
      <c r="MNT83" s="740"/>
      <c r="MNU83" s="790"/>
      <c r="MNV83" s="791"/>
      <c r="MNW83" s="791"/>
      <c r="MNX83" s="791"/>
      <c r="MNY83" s="791"/>
      <c r="MNZ83" s="791"/>
      <c r="MOA83" s="740"/>
      <c r="MOB83" s="790"/>
      <c r="MOC83" s="791"/>
      <c r="MOD83" s="791"/>
      <c r="MOE83" s="791"/>
      <c r="MOF83" s="791"/>
      <c r="MOG83" s="791"/>
      <c r="MOH83" s="740"/>
      <c r="MOI83" s="790"/>
      <c r="MOJ83" s="791"/>
      <c r="MOK83" s="791"/>
      <c r="MOL83" s="791"/>
      <c r="MOM83" s="791"/>
      <c r="MON83" s="791"/>
      <c r="MOO83" s="740"/>
      <c r="MOP83" s="790"/>
      <c r="MOQ83" s="791"/>
      <c r="MOR83" s="791"/>
      <c r="MOS83" s="791"/>
      <c r="MOT83" s="791"/>
      <c r="MOU83" s="791"/>
      <c r="MOV83" s="740"/>
      <c r="MOW83" s="790"/>
      <c r="MOX83" s="791"/>
      <c r="MOY83" s="791"/>
      <c r="MOZ83" s="791"/>
      <c r="MPA83" s="791"/>
      <c r="MPB83" s="791"/>
      <c r="MPC83" s="740"/>
      <c r="MPD83" s="790"/>
      <c r="MPE83" s="791"/>
      <c r="MPF83" s="791"/>
      <c r="MPG83" s="791"/>
      <c r="MPH83" s="791"/>
      <c r="MPI83" s="791"/>
      <c r="MPJ83" s="740"/>
      <c r="MPK83" s="790"/>
      <c r="MPL83" s="791"/>
      <c r="MPM83" s="791"/>
      <c r="MPN83" s="791"/>
      <c r="MPO83" s="791"/>
      <c r="MPP83" s="791"/>
      <c r="MPQ83" s="740"/>
      <c r="MPR83" s="790"/>
      <c r="MPS83" s="791"/>
      <c r="MPT83" s="791"/>
      <c r="MPU83" s="791"/>
      <c r="MPV83" s="791"/>
      <c r="MPW83" s="791"/>
      <c r="MPX83" s="740"/>
      <c r="MPY83" s="790"/>
      <c r="MPZ83" s="791"/>
      <c r="MQA83" s="791"/>
      <c r="MQB83" s="791"/>
      <c r="MQC83" s="791"/>
      <c r="MQD83" s="791"/>
      <c r="MQE83" s="740"/>
      <c r="MQF83" s="790"/>
      <c r="MQG83" s="791"/>
      <c r="MQH83" s="791"/>
      <c r="MQI83" s="791"/>
      <c r="MQJ83" s="791"/>
      <c r="MQK83" s="791"/>
      <c r="MQL83" s="740"/>
      <c r="MQM83" s="790"/>
      <c r="MQN83" s="791"/>
      <c r="MQO83" s="791"/>
      <c r="MQP83" s="791"/>
      <c r="MQQ83" s="791"/>
      <c r="MQR83" s="791"/>
      <c r="MQS83" s="740"/>
      <c r="MQT83" s="790"/>
      <c r="MQU83" s="791"/>
      <c r="MQV83" s="791"/>
      <c r="MQW83" s="791"/>
      <c r="MQX83" s="791"/>
      <c r="MQY83" s="791"/>
      <c r="MQZ83" s="740"/>
      <c r="MRA83" s="790"/>
      <c r="MRB83" s="791"/>
      <c r="MRC83" s="791"/>
      <c r="MRD83" s="791"/>
      <c r="MRE83" s="791"/>
      <c r="MRF83" s="791"/>
      <c r="MRG83" s="740"/>
      <c r="MRH83" s="790"/>
      <c r="MRI83" s="791"/>
      <c r="MRJ83" s="791"/>
      <c r="MRK83" s="791"/>
      <c r="MRL83" s="791"/>
      <c r="MRM83" s="791"/>
      <c r="MRN83" s="740"/>
      <c r="MRO83" s="790"/>
      <c r="MRP83" s="791"/>
      <c r="MRQ83" s="791"/>
      <c r="MRR83" s="791"/>
      <c r="MRS83" s="791"/>
      <c r="MRT83" s="791"/>
      <c r="MRU83" s="740"/>
      <c r="MRV83" s="790"/>
      <c r="MRW83" s="791"/>
      <c r="MRX83" s="791"/>
      <c r="MRY83" s="791"/>
      <c r="MRZ83" s="791"/>
      <c r="MSA83" s="791"/>
      <c r="MSB83" s="740"/>
      <c r="MSC83" s="790"/>
      <c r="MSD83" s="791"/>
      <c r="MSE83" s="791"/>
      <c r="MSF83" s="791"/>
      <c r="MSG83" s="791"/>
      <c r="MSH83" s="791"/>
      <c r="MSI83" s="740"/>
      <c r="MSJ83" s="790"/>
      <c r="MSK83" s="791"/>
      <c r="MSL83" s="791"/>
      <c r="MSM83" s="791"/>
      <c r="MSN83" s="791"/>
      <c r="MSO83" s="791"/>
      <c r="MSP83" s="740"/>
      <c r="MSQ83" s="790"/>
      <c r="MSR83" s="791"/>
      <c r="MSS83" s="791"/>
      <c r="MST83" s="791"/>
      <c r="MSU83" s="791"/>
      <c r="MSV83" s="791"/>
      <c r="MSW83" s="740"/>
      <c r="MSX83" s="790"/>
      <c r="MSY83" s="791"/>
      <c r="MSZ83" s="791"/>
      <c r="MTA83" s="791"/>
      <c r="MTB83" s="791"/>
      <c r="MTC83" s="791"/>
      <c r="MTD83" s="740"/>
      <c r="MTE83" s="790"/>
      <c r="MTF83" s="791"/>
      <c r="MTG83" s="791"/>
      <c r="MTH83" s="791"/>
      <c r="MTI83" s="791"/>
      <c r="MTJ83" s="791"/>
      <c r="MTK83" s="740"/>
      <c r="MTL83" s="790"/>
      <c r="MTM83" s="791"/>
      <c r="MTN83" s="791"/>
      <c r="MTO83" s="791"/>
      <c r="MTP83" s="791"/>
      <c r="MTQ83" s="791"/>
      <c r="MTR83" s="740"/>
      <c r="MTS83" s="790"/>
      <c r="MTT83" s="791"/>
      <c r="MTU83" s="791"/>
      <c r="MTV83" s="791"/>
      <c r="MTW83" s="791"/>
      <c r="MTX83" s="791"/>
      <c r="MTY83" s="740"/>
      <c r="MTZ83" s="790"/>
      <c r="MUA83" s="791"/>
      <c r="MUB83" s="791"/>
      <c r="MUC83" s="791"/>
      <c r="MUD83" s="791"/>
      <c r="MUE83" s="791"/>
      <c r="MUF83" s="740"/>
      <c r="MUG83" s="790"/>
      <c r="MUH83" s="791"/>
      <c r="MUI83" s="791"/>
      <c r="MUJ83" s="791"/>
      <c r="MUK83" s="791"/>
      <c r="MUL83" s="791"/>
      <c r="MUM83" s="740"/>
      <c r="MUN83" s="790"/>
      <c r="MUO83" s="791"/>
      <c r="MUP83" s="791"/>
      <c r="MUQ83" s="791"/>
      <c r="MUR83" s="791"/>
      <c r="MUS83" s="791"/>
      <c r="MUT83" s="740"/>
      <c r="MUU83" s="790"/>
      <c r="MUV83" s="791"/>
      <c r="MUW83" s="791"/>
      <c r="MUX83" s="791"/>
      <c r="MUY83" s="791"/>
      <c r="MUZ83" s="791"/>
      <c r="MVA83" s="740"/>
      <c r="MVB83" s="790"/>
      <c r="MVC83" s="791"/>
      <c r="MVD83" s="791"/>
      <c r="MVE83" s="791"/>
      <c r="MVF83" s="791"/>
      <c r="MVG83" s="791"/>
      <c r="MVH83" s="740"/>
      <c r="MVI83" s="790"/>
      <c r="MVJ83" s="791"/>
      <c r="MVK83" s="791"/>
      <c r="MVL83" s="791"/>
      <c r="MVM83" s="791"/>
      <c r="MVN83" s="791"/>
      <c r="MVO83" s="740"/>
      <c r="MVP83" s="790"/>
      <c r="MVQ83" s="791"/>
      <c r="MVR83" s="791"/>
      <c r="MVS83" s="791"/>
      <c r="MVT83" s="791"/>
      <c r="MVU83" s="791"/>
      <c r="MVV83" s="740"/>
      <c r="MVW83" s="790"/>
      <c r="MVX83" s="791"/>
      <c r="MVY83" s="791"/>
      <c r="MVZ83" s="791"/>
      <c r="MWA83" s="791"/>
      <c r="MWB83" s="791"/>
      <c r="MWC83" s="740"/>
      <c r="MWD83" s="790"/>
      <c r="MWE83" s="791"/>
      <c r="MWF83" s="791"/>
      <c r="MWG83" s="791"/>
      <c r="MWH83" s="791"/>
      <c r="MWI83" s="791"/>
      <c r="MWJ83" s="740"/>
      <c r="MWK83" s="790"/>
      <c r="MWL83" s="791"/>
      <c r="MWM83" s="791"/>
      <c r="MWN83" s="791"/>
      <c r="MWO83" s="791"/>
      <c r="MWP83" s="791"/>
      <c r="MWQ83" s="740"/>
      <c r="MWR83" s="790"/>
      <c r="MWS83" s="791"/>
      <c r="MWT83" s="791"/>
      <c r="MWU83" s="791"/>
      <c r="MWV83" s="791"/>
      <c r="MWW83" s="791"/>
      <c r="MWX83" s="740"/>
      <c r="MWY83" s="790"/>
      <c r="MWZ83" s="791"/>
      <c r="MXA83" s="791"/>
      <c r="MXB83" s="791"/>
      <c r="MXC83" s="791"/>
      <c r="MXD83" s="791"/>
      <c r="MXE83" s="740"/>
      <c r="MXF83" s="790"/>
      <c r="MXG83" s="791"/>
      <c r="MXH83" s="791"/>
      <c r="MXI83" s="791"/>
      <c r="MXJ83" s="791"/>
      <c r="MXK83" s="791"/>
      <c r="MXL83" s="740"/>
      <c r="MXM83" s="790"/>
      <c r="MXN83" s="791"/>
      <c r="MXO83" s="791"/>
      <c r="MXP83" s="791"/>
      <c r="MXQ83" s="791"/>
      <c r="MXR83" s="791"/>
      <c r="MXS83" s="740"/>
      <c r="MXT83" s="790"/>
      <c r="MXU83" s="791"/>
      <c r="MXV83" s="791"/>
      <c r="MXW83" s="791"/>
      <c r="MXX83" s="791"/>
      <c r="MXY83" s="791"/>
      <c r="MXZ83" s="740"/>
      <c r="MYA83" s="790"/>
      <c r="MYB83" s="791"/>
      <c r="MYC83" s="791"/>
      <c r="MYD83" s="791"/>
      <c r="MYE83" s="791"/>
      <c r="MYF83" s="791"/>
      <c r="MYG83" s="740"/>
      <c r="MYH83" s="790"/>
      <c r="MYI83" s="791"/>
      <c r="MYJ83" s="791"/>
      <c r="MYK83" s="791"/>
      <c r="MYL83" s="791"/>
      <c r="MYM83" s="791"/>
      <c r="MYN83" s="740"/>
      <c r="MYO83" s="790"/>
      <c r="MYP83" s="791"/>
      <c r="MYQ83" s="791"/>
      <c r="MYR83" s="791"/>
      <c r="MYS83" s="791"/>
      <c r="MYT83" s="791"/>
      <c r="MYU83" s="740"/>
      <c r="MYV83" s="790"/>
      <c r="MYW83" s="791"/>
      <c r="MYX83" s="791"/>
      <c r="MYY83" s="791"/>
      <c r="MYZ83" s="791"/>
      <c r="MZA83" s="791"/>
      <c r="MZB83" s="740"/>
      <c r="MZC83" s="790"/>
      <c r="MZD83" s="791"/>
      <c r="MZE83" s="791"/>
      <c r="MZF83" s="791"/>
      <c r="MZG83" s="791"/>
      <c r="MZH83" s="791"/>
      <c r="MZI83" s="740"/>
      <c r="MZJ83" s="790"/>
      <c r="MZK83" s="791"/>
      <c r="MZL83" s="791"/>
      <c r="MZM83" s="791"/>
      <c r="MZN83" s="791"/>
      <c r="MZO83" s="791"/>
      <c r="MZP83" s="740"/>
      <c r="MZQ83" s="790"/>
      <c r="MZR83" s="791"/>
      <c r="MZS83" s="791"/>
      <c r="MZT83" s="791"/>
      <c r="MZU83" s="791"/>
      <c r="MZV83" s="791"/>
      <c r="MZW83" s="740"/>
      <c r="MZX83" s="790"/>
      <c r="MZY83" s="791"/>
      <c r="MZZ83" s="791"/>
      <c r="NAA83" s="791"/>
      <c r="NAB83" s="791"/>
      <c r="NAC83" s="791"/>
      <c r="NAD83" s="740"/>
      <c r="NAE83" s="790"/>
      <c r="NAF83" s="791"/>
      <c r="NAG83" s="791"/>
      <c r="NAH83" s="791"/>
      <c r="NAI83" s="791"/>
      <c r="NAJ83" s="791"/>
      <c r="NAK83" s="740"/>
      <c r="NAL83" s="790"/>
      <c r="NAM83" s="791"/>
      <c r="NAN83" s="791"/>
      <c r="NAO83" s="791"/>
      <c r="NAP83" s="791"/>
      <c r="NAQ83" s="791"/>
      <c r="NAR83" s="740"/>
      <c r="NAS83" s="790"/>
      <c r="NAT83" s="791"/>
      <c r="NAU83" s="791"/>
      <c r="NAV83" s="791"/>
      <c r="NAW83" s="791"/>
      <c r="NAX83" s="791"/>
      <c r="NAY83" s="740"/>
      <c r="NAZ83" s="790"/>
      <c r="NBA83" s="791"/>
      <c r="NBB83" s="791"/>
      <c r="NBC83" s="791"/>
      <c r="NBD83" s="791"/>
      <c r="NBE83" s="791"/>
      <c r="NBF83" s="740"/>
      <c r="NBG83" s="790"/>
      <c r="NBH83" s="791"/>
      <c r="NBI83" s="791"/>
      <c r="NBJ83" s="791"/>
      <c r="NBK83" s="791"/>
      <c r="NBL83" s="791"/>
      <c r="NBM83" s="740"/>
      <c r="NBN83" s="790"/>
      <c r="NBO83" s="791"/>
      <c r="NBP83" s="791"/>
      <c r="NBQ83" s="791"/>
      <c r="NBR83" s="791"/>
      <c r="NBS83" s="791"/>
      <c r="NBT83" s="740"/>
      <c r="NBU83" s="790"/>
      <c r="NBV83" s="791"/>
      <c r="NBW83" s="791"/>
      <c r="NBX83" s="791"/>
      <c r="NBY83" s="791"/>
      <c r="NBZ83" s="791"/>
      <c r="NCA83" s="740"/>
      <c r="NCB83" s="790"/>
      <c r="NCC83" s="791"/>
      <c r="NCD83" s="791"/>
      <c r="NCE83" s="791"/>
      <c r="NCF83" s="791"/>
      <c r="NCG83" s="791"/>
      <c r="NCH83" s="740"/>
      <c r="NCI83" s="790"/>
      <c r="NCJ83" s="791"/>
      <c r="NCK83" s="791"/>
      <c r="NCL83" s="791"/>
      <c r="NCM83" s="791"/>
      <c r="NCN83" s="791"/>
      <c r="NCO83" s="740"/>
      <c r="NCP83" s="790"/>
      <c r="NCQ83" s="791"/>
      <c r="NCR83" s="791"/>
      <c r="NCS83" s="791"/>
      <c r="NCT83" s="791"/>
      <c r="NCU83" s="791"/>
      <c r="NCV83" s="740"/>
      <c r="NCW83" s="790"/>
      <c r="NCX83" s="791"/>
      <c r="NCY83" s="791"/>
      <c r="NCZ83" s="791"/>
      <c r="NDA83" s="791"/>
      <c r="NDB83" s="791"/>
      <c r="NDC83" s="740"/>
      <c r="NDD83" s="790"/>
      <c r="NDE83" s="791"/>
      <c r="NDF83" s="791"/>
      <c r="NDG83" s="791"/>
      <c r="NDH83" s="791"/>
      <c r="NDI83" s="791"/>
      <c r="NDJ83" s="740"/>
      <c r="NDK83" s="790"/>
      <c r="NDL83" s="791"/>
      <c r="NDM83" s="791"/>
      <c r="NDN83" s="791"/>
      <c r="NDO83" s="791"/>
      <c r="NDP83" s="791"/>
      <c r="NDQ83" s="740"/>
      <c r="NDR83" s="790"/>
      <c r="NDS83" s="791"/>
      <c r="NDT83" s="791"/>
      <c r="NDU83" s="791"/>
      <c r="NDV83" s="791"/>
      <c r="NDW83" s="791"/>
      <c r="NDX83" s="740"/>
      <c r="NDY83" s="790"/>
      <c r="NDZ83" s="791"/>
      <c r="NEA83" s="791"/>
      <c r="NEB83" s="791"/>
      <c r="NEC83" s="791"/>
      <c r="NED83" s="791"/>
      <c r="NEE83" s="740"/>
      <c r="NEF83" s="790"/>
      <c r="NEG83" s="791"/>
      <c r="NEH83" s="791"/>
      <c r="NEI83" s="791"/>
      <c r="NEJ83" s="791"/>
      <c r="NEK83" s="791"/>
      <c r="NEL83" s="740"/>
      <c r="NEM83" s="790"/>
      <c r="NEN83" s="791"/>
      <c r="NEO83" s="791"/>
      <c r="NEP83" s="791"/>
      <c r="NEQ83" s="791"/>
      <c r="NER83" s="791"/>
      <c r="NES83" s="740"/>
      <c r="NET83" s="790"/>
      <c r="NEU83" s="791"/>
      <c r="NEV83" s="791"/>
      <c r="NEW83" s="791"/>
      <c r="NEX83" s="791"/>
      <c r="NEY83" s="791"/>
      <c r="NEZ83" s="740"/>
      <c r="NFA83" s="790"/>
      <c r="NFB83" s="791"/>
      <c r="NFC83" s="791"/>
      <c r="NFD83" s="791"/>
      <c r="NFE83" s="791"/>
      <c r="NFF83" s="791"/>
      <c r="NFG83" s="740"/>
      <c r="NFH83" s="790"/>
      <c r="NFI83" s="791"/>
      <c r="NFJ83" s="791"/>
      <c r="NFK83" s="791"/>
      <c r="NFL83" s="791"/>
      <c r="NFM83" s="791"/>
      <c r="NFN83" s="740"/>
      <c r="NFO83" s="790"/>
      <c r="NFP83" s="791"/>
      <c r="NFQ83" s="791"/>
      <c r="NFR83" s="791"/>
      <c r="NFS83" s="791"/>
      <c r="NFT83" s="791"/>
      <c r="NFU83" s="740"/>
      <c r="NFV83" s="790"/>
      <c r="NFW83" s="791"/>
      <c r="NFX83" s="791"/>
      <c r="NFY83" s="791"/>
      <c r="NFZ83" s="791"/>
      <c r="NGA83" s="791"/>
      <c r="NGB83" s="740"/>
      <c r="NGC83" s="790"/>
      <c r="NGD83" s="791"/>
      <c r="NGE83" s="791"/>
      <c r="NGF83" s="791"/>
      <c r="NGG83" s="791"/>
      <c r="NGH83" s="791"/>
      <c r="NGI83" s="740"/>
      <c r="NGJ83" s="790"/>
      <c r="NGK83" s="791"/>
      <c r="NGL83" s="791"/>
      <c r="NGM83" s="791"/>
      <c r="NGN83" s="791"/>
      <c r="NGO83" s="791"/>
      <c r="NGP83" s="740"/>
      <c r="NGQ83" s="790"/>
      <c r="NGR83" s="791"/>
      <c r="NGS83" s="791"/>
      <c r="NGT83" s="791"/>
      <c r="NGU83" s="791"/>
      <c r="NGV83" s="791"/>
      <c r="NGW83" s="740"/>
      <c r="NGX83" s="790"/>
      <c r="NGY83" s="791"/>
      <c r="NGZ83" s="791"/>
      <c r="NHA83" s="791"/>
      <c r="NHB83" s="791"/>
      <c r="NHC83" s="791"/>
      <c r="NHD83" s="740"/>
      <c r="NHE83" s="790"/>
      <c r="NHF83" s="791"/>
      <c r="NHG83" s="791"/>
      <c r="NHH83" s="791"/>
      <c r="NHI83" s="791"/>
      <c r="NHJ83" s="791"/>
      <c r="NHK83" s="740"/>
      <c r="NHL83" s="790"/>
      <c r="NHM83" s="791"/>
      <c r="NHN83" s="791"/>
      <c r="NHO83" s="791"/>
      <c r="NHP83" s="791"/>
      <c r="NHQ83" s="791"/>
      <c r="NHR83" s="740"/>
      <c r="NHS83" s="790"/>
      <c r="NHT83" s="791"/>
      <c r="NHU83" s="791"/>
      <c r="NHV83" s="791"/>
      <c r="NHW83" s="791"/>
      <c r="NHX83" s="791"/>
      <c r="NHY83" s="740"/>
      <c r="NHZ83" s="790"/>
      <c r="NIA83" s="791"/>
      <c r="NIB83" s="791"/>
      <c r="NIC83" s="791"/>
      <c r="NID83" s="791"/>
      <c r="NIE83" s="791"/>
      <c r="NIF83" s="740"/>
      <c r="NIG83" s="790"/>
      <c r="NIH83" s="791"/>
      <c r="NII83" s="791"/>
      <c r="NIJ83" s="791"/>
      <c r="NIK83" s="791"/>
      <c r="NIL83" s="791"/>
      <c r="NIM83" s="740"/>
      <c r="NIN83" s="790"/>
      <c r="NIO83" s="791"/>
      <c r="NIP83" s="791"/>
      <c r="NIQ83" s="791"/>
      <c r="NIR83" s="791"/>
      <c r="NIS83" s="791"/>
      <c r="NIT83" s="740"/>
      <c r="NIU83" s="790"/>
      <c r="NIV83" s="791"/>
      <c r="NIW83" s="791"/>
      <c r="NIX83" s="791"/>
      <c r="NIY83" s="791"/>
      <c r="NIZ83" s="791"/>
      <c r="NJA83" s="740"/>
      <c r="NJB83" s="790"/>
      <c r="NJC83" s="791"/>
      <c r="NJD83" s="791"/>
      <c r="NJE83" s="791"/>
      <c r="NJF83" s="791"/>
      <c r="NJG83" s="791"/>
      <c r="NJH83" s="740"/>
      <c r="NJI83" s="790"/>
      <c r="NJJ83" s="791"/>
      <c r="NJK83" s="791"/>
      <c r="NJL83" s="791"/>
      <c r="NJM83" s="791"/>
      <c r="NJN83" s="791"/>
      <c r="NJO83" s="740"/>
      <c r="NJP83" s="790"/>
      <c r="NJQ83" s="791"/>
      <c r="NJR83" s="791"/>
      <c r="NJS83" s="791"/>
      <c r="NJT83" s="791"/>
      <c r="NJU83" s="791"/>
      <c r="NJV83" s="740"/>
      <c r="NJW83" s="790"/>
      <c r="NJX83" s="791"/>
      <c r="NJY83" s="791"/>
      <c r="NJZ83" s="791"/>
      <c r="NKA83" s="791"/>
      <c r="NKB83" s="791"/>
      <c r="NKC83" s="740"/>
      <c r="NKD83" s="790"/>
      <c r="NKE83" s="791"/>
      <c r="NKF83" s="791"/>
      <c r="NKG83" s="791"/>
      <c r="NKH83" s="791"/>
      <c r="NKI83" s="791"/>
      <c r="NKJ83" s="740"/>
      <c r="NKK83" s="790"/>
      <c r="NKL83" s="791"/>
      <c r="NKM83" s="791"/>
      <c r="NKN83" s="791"/>
      <c r="NKO83" s="791"/>
      <c r="NKP83" s="791"/>
      <c r="NKQ83" s="740"/>
      <c r="NKR83" s="790"/>
      <c r="NKS83" s="791"/>
      <c r="NKT83" s="791"/>
      <c r="NKU83" s="791"/>
      <c r="NKV83" s="791"/>
      <c r="NKW83" s="791"/>
      <c r="NKX83" s="740"/>
      <c r="NKY83" s="790"/>
      <c r="NKZ83" s="791"/>
      <c r="NLA83" s="791"/>
      <c r="NLB83" s="791"/>
      <c r="NLC83" s="791"/>
      <c r="NLD83" s="791"/>
      <c r="NLE83" s="740"/>
      <c r="NLF83" s="790"/>
      <c r="NLG83" s="791"/>
      <c r="NLH83" s="791"/>
      <c r="NLI83" s="791"/>
      <c r="NLJ83" s="791"/>
      <c r="NLK83" s="791"/>
      <c r="NLL83" s="740"/>
      <c r="NLM83" s="790"/>
      <c r="NLN83" s="791"/>
      <c r="NLO83" s="791"/>
      <c r="NLP83" s="791"/>
      <c r="NLQ83" s="791"/>
      <c r="NLR83" s="791"/>
      <c r="NLS83" s="740"/>
      <c r="NLT83" s="790"/>
      <c r="NLU83" s="791"/>
      <c r="NLV83" s="791"/>
      <c r="NLW83" s="791"/>
      <c r="NLX83" s="791"/>
      <c r="NLY83" s="791"/>
      <c r="NLZ83" s="740"/>
      <c r="NMA83" s="790"/>
      <c r="NMB83" s="791"/>
      <c r="NMC83" s="791"/>
      <c r="NMD83" s="791"/>
      <c r="NME83" s="791"/>
      <c r="NMF83" s="791"/>
      <c r="NMG83" s="740"/>
      <c r="NMH83" s="790"/>
      <c r="NMI83" s="791"/>
      <c r="NMJ83" s="791"/>
      <c r="NMK83" s="791"/>
      <c r="NML83" s="791"/>
      <c r="NMM83" s="791"/>
      <c r="NMN83" s="740"/>
      <c r="NMO83" s="790"/>
      <c r="NMP83" s="791"/>
      <c r="NMQ83" s="791"/>
      <c r="NMR83" s="791"/>
      <c r="NMS83" s="791"/>
      <c r="NMT83" s="791"/>
      <c r="NMU83" s="740"/>
      <c r="NMV83" s="790"/>
      <c r="NMW83" s="791"/>
      <c r="NMX83" s="791"/>
      <c r="NMY83" s="791"/>
      <c r="NMZ83" s="791"/>
      <c r="NNA83" s="791"/>
      <c r="NNB83" s="740"/>
      <c r="NNC83" s="790"/>
      <c r="NND83" s="791"/>
      <c r="NNE83" s="791"/>
      <c r="NNF83" s="791"/>
      <c r="NNG83" s="791"/>
      <c r="NNH83" s="791"/>
      <c r="NNI83" s="740"/>
      <c r="NNJ83" s="790"/>
      <c r="NNK83" s="791"/>
      <c r="NNL83" s="791"/>
      <c r="NNM83" s="791"/>
      <c r="NNN83" s="791"/>
      <c r="NNO83" s="791"/>
      <c r="NNP83" s="740"/>
      <c r="NNQ83" s="790"/>
      <c r="NNR83" s="791"/>
      <c r="NNS83" s="791"/>
      <c r="NNT83" s="791"/>
      <c r="NNU83" s="791"/>
      <c r="NNV83" s="791"/>
      <c r="NNW83" s="740"/>
      <c r="NNX83" s="790"/>
      <c r="NNY83" s="791"/>
      <c r="NNZ83" s="791"/>
      <c r="NOA83" s="791"/>
      <c r="NOB83" s="791"/>
      <c r="NOC83" s="791"/>
      <c r="NOD83" s="740"/>
      <c r="NOE83" s="790"/>
      <c r="NOF83" s="791"/>
      <c r="NOG83" s="791"/>
      <c r="NOH83" s="791"/>
      <c r="NOI83" s="791"/>
      <c r="NOJ83" s="791"/>
      <c r="NOK83" s="740"/>
      <c r="NOL83" s="790"/>
      <c r="NOM83" s="791"/>
      <c r="NON83" s="791"/>
      <c r="NOO83" s="791"/>
      <c r="NOP83" s="791"/>
      <c r="NOQ83" s="791"/>
      <c r="NOR83" s="740"/>
      <c r="NOS83" s="790"/>
      <c r="NOT83" s="791"/>
      <c r="NOU83" s="791"/>
      <c r="NOV83" s="791"/>
      <c r="NOW83" s="791"/>
      <c r="NOX83" s="791"/>
      <c r="NOY83" s="740"/>
      <c r="NOZ83" s="790"/>
      <c r="NPA83" s="791"/>
      <c r="NPB83" s="791"/>
      <c r="NPC83" s="791"/>
      <c r="NPD83" s="791"/>
      <c r="NPE83" s="791"/>
      <c r="NPF83" s="740"/>
      <c r="NPG83" s="790"/>
      <c r="NPH83" s="791"/>
      <c r="NPI83" s="791"/>
      <c r="NPJ83" s="791"/>
      <c r="NPK83" s="791"/>
      <c r="NPL83" s="791"/>
      <c r="NPM83" s="740"/>
      <c r="NPN83" s="790"/>
      <c r="NPO83" s="791"/>
      <c r="NPP83" s="791"/>
      <c r="NPQ83" s="791"/>
      <c r="NPR83" s="791"/>
      <c r="NPS83" s="791"/>
      <c r="NPT83" s="740"/>
      <c r="NPU83" s="790"/>
      <c r="NPV83" s="791"/>
      <c r="NPW83" s="791"/>
      <c r="NPX83" s="791"/>
      <c r="NPY83" s="791"/>
      <c r="NPZ83" s="791"/>
      <c r="NQA83" s="740"/>
      <c r="NQB83" s="790"/>
      <c r="NQC83" s="791"/>
      <c r="NQD83" s="791"/>
      <c r="NQE83" s="791"/>
      <c r="NQF83" s="791"/>
      <c r="NQG83" s="791"/>
      <c r="NQH83" s="740"/>
      <c r="NQI83" s="790"/>
      <c r="NQJ83" s="791"/>
      <c r="NQK83" s="791"/>
      <c r="NQL83" s="791"/>
      <c r="NQM83" s="791"/>
      <c r="NQN83" s="791"/>
      <c r="NQO83" s="740"/>
      <c r="NQP83" s="790"/>
      <c r="NQQ83" s="791"/>
      <c r="NQR83" s="791"/>
      <c r="NQS83" s="791"/>
      <c r="NQT83" s="791"/>
      <c r="NQU83" s="791"/>
      <c r="NQV83" s="740"/>
      <c r="NQW83" s="790"/>
      <c r="NQX83" s="791"/>
      <c r="NQY83" s="791"/>
      <c r="NQZ83" s="791"/>
      <c r="NRA83" s="791"/>
      <c r="NRB83" s="791"/>
      <c r="NRC83" s="740"/>
      <c r="NRD83" s="790"/>
      <c r="NRE83" s="791"/>
      <c r="NRF83" s="791"/>
      <c r="NRG83" s="791"/>
      <c r="NRH83" s="791"/>
      <c r="NRI83" s="791"/>
      <c r="NRJ83" s="740"/>
      <c r="NRK83" s="790"/>
      <c r="NRL83" s="791"/>
      <c r="NRM83" s="791"/>
      <c r="NRN83" s="791"/>
      <c r="NRO83" s="791"/>
      <c r="NRP83" s="791"/>
      <c r="NRQ83" s="740"/>
      <c r="NRR83" s="790"/>
      <c r="NRS83" s="791"/>
      <c r="NRT83" s="791"/>
      <c r="NRU83" s="791"/>
      <c r="NRV83" s="791"/>
      <c r="NRW83" s="791"/>
      <c r="NRX83" s="740"/>
      <c r="NRY83" s="790"/>
      <c r="NRZ83" s="791"/>
      <c r="NSA83" s="791"/>
      <c r="NSB83" s="791"/>
      <c r="NSC83" s="791"/>
      <c r="NSD83" s="791"/>
      <c r="NSE83" s="740"/>
      <c r="NSF83" s="790"/>
      <c r="NSG83" s="791"/>
      <c r="NSH83" s="791"/>
      <c r="NSI83" s="791"/>
      <c r="NSJ83" s="791"/>
      <c r="NSK83" s="791"/>
      <c r="NSL83" s="740"/>
      <c r="NSM83" s="790"/>
      <c r="NSN83" s="791"/>
      <c r="NSO83" s="791"/>
      <c r="NSP83" s="791"/>
      <c r="NSQ83" s="791"/>
      <c r="NSR83" s="791"/>
      <c r="NSS83" s="740"/>
      <c r="NST83" s="790"/>
      <c r="NSU83" s="791"/>
      <c r="NSV83" s="791"/>
      <c r="NSW83" s="791"/>
      <c r="NSX83" s="791"/>
      <c r="NSY83" s="791"/>
      <c r="NSZ83" s="740"/>
      <c r="NTA83" s="790"/>
      <c r="NTB83" s="791"/>
      <c r="NTC83" s="791"/>
      <c r="NTD83" s="791"/>
      <c r="NTE83" s="791"/>
      <c r="NTF83" s="791"/>
      <c r="NTG83" s="740"/>
      <c r="NTH83" s="790"/>
      <c r="NTI83" s="791"/>
      <c r="NTJ83" s="791"/>
      <c r="NTK83" s="791"/>
      <c r="NTL83" s="791"/>
      <c r="NTM83" s="791"/>
      <c r="NTN83" s="740"/>
      <c r="NTO83" s="790"/>
      <c r="NTP83" s="791"/>
      <c r="NTQ83" s="791"/>
      <c r="NTR83" s="791"/>
      <c r="NTS83" s="791"/>
      <c r="NTT83" s="791"/>
      <c r="NTU83" s="740"/>
      <c r="NTV83" s="790"/>
      <c r="NTW83" s="791"/>
      <c r="NTX83" s="791"/>
      <c r="NTY83" s="791"/>
      <c r="NTZ83" s="791"/>
      <c r="NUA83" s="791"/>
      <c r="NUB83" s="740"/>
      <c r="NUC83" s="790"/>
      <c r="NUD83" s="791"/>
      <c r="NUE83" s="791"/>
      <c r="NUF83" s="791"/>
      <c r="NUG83" s="791"/>
      <c r="NUH83" s="791"/>
      <c r="NUI83" s="740"/>
      <c r="NUJ83" s="790"/>
      <c r="NUK83" s="791"/>
      <c r="NUL83" s="791"/>
      <c r="NUM83" s="791"/>
      <c r="NUN83" s="791"/>
      <c r="NUO83" s="791"/>
      <c r="NUP83" s="740"/>
      <c r="NUQ83" s="790"/>
      <c r="NUR83" s="791"/>
      <c r="NUS83" s="791"/>
      <c r="NUT83" s="791"/>
      <c r="NUU83" s="791"/>
      <c r="NUV83" s="791"/>
      <c r="NUW83" s="740"/>
      <c r="NUX83" s="790"/>
      <c r="NUY83" s="791"/>
      <c r="NUZ83" s="791"/>
      <c r="NVA83" s="791"/>
      <c r="NVB83" s="791"/>
      <c r="NVC83" s="791"/>
      <c r="NVD83" s="740"/>
      <c r="NVE83" s="790"/>
      <c r="NVF83" s="791"/>
      <c r="NVG83" s="791"/>
      <c r="NVH83" s="791"/>
      <c r="NVI83" s="791"/>
      <c r="NVJ83" s="791"/>
      <c r="NVK83" s="740"/>
      <c r="NVL83" s="790"/>
      <c r="NVM83" s="791"/>
      <c r="NVN83" s="791"/>
      <c r="NVO83" s="791"/>
      <c r="NVP83" s="791"/>
      <c r="NVQ83" s="791"/>
      <c r="NVR83" s="740"/>
      <c r="NVS83" s="790"/>
      <c r="NVT83" s="791"/>
      <c r="NVU83" s="791"/>
      <c r="NVV83" s="791"/>
      <c r="NVW83" s="791"/>
      <c r="NVX83" s="791"/>
      <c r="NVY83" s="740"/>
      <c r="NVZ83" s="790"/>
      <c r="NWA83" s="791"/>
      <c r="NWB83" s="791"/>
      <c r="NWC83" s="791"/>
      <c r="NWD83" s="791"/>
      <c r="NWE83" s="791"/>
      <c r="NWF83" s="740"/>
      <c r="NWG83" s="790"/>
      <c r="NWH83" s="791"/>
      <c r="NWI83" s="791"/>
      <c r="NWJ83" s="791"/>
      <c r="NWK83" s="791"/>
      <c r="NWL83" s="791"/>
      <c r="NWM83" s="740"/>
      <c r="NWN83" s="790"/>
      <c r="NWO83" s="791"/>
      <c r="NWP83" s="791"/>
      <c r="NWQ83" s="791"/>
      <c r="NWR83" s="791"/>
      <c r="NWS83" s="791"/>
      <c r="NWT83" s="740"/>
      <c r="NWU83" s="790"/>
      <c r="NWV83" s="791"/>
      <c r="NWW83" s="791"/>
      <c r="NWX83" s="791"/>
      <c r="NWY83" s="791"/>
      <c r="NWZ83" s="791"/>
      <c r="NXA83" s="740"/>
      <c r="NXB83" s="790"/>
      <c r="NXC83" s="791"/>
      <c r="NXD83" s="791"/>
      <c r="NXE83" s="791"/>
      <c r="NXF83" s="791"/>
      <c r="NXG83" s="791"/>
      <c r="NXH83" s="740"/>
      <c r="NXI83" s="790"/>
      <c r="NXJ83" s="791"/>
      <c r="NXK83" s="791"/>
      <c r="NXL83" s="791"/>
      <c r="NXM83" s="791"/>
      <c r="NXN83" s="791"/>
      <c r="NXO83" s="740"/>
      <c r="NXP83" s="790"/>
      <c r="NXQ83" s="791"/>
      <c r="NXR83" s="791"/>
      <c r="NXS83" s="791"/>
      <c r="NXT83" s="791"/>
      <c r="NXU83" s="791"/>
      <c r="NXV83" s="740"/>
      <c r="NXW83" s="790"/>
      <c r="NXX83" s="791"/>
      <c r="NXY83" s="791"/>
      <c r="NXZ83" s="791"/>
      <c r="NYA83" s="791"/>
      <c r="NYB83" s="791"/>
      <c r="NYC83" s="740"/>
      <c r="NYD83" s="790"/>
      <c r="NYE83" s="791"/>
      <c r="NYF83" s="791"/>
      <c r="NYG83" s="791"/>
      <c r="NYH83" s="791"/>
      <c r="NYI83" s="791"/>
      <c r="NYJ83" s="740"/>
      <c r="NYK83" s="790"/>
      <c r="NYL83" s="791"/>
      <c r="NYM83" s="791"/>
      <c r="NYN83" s="791"/>
      <c r="NYO83" s="791"/>
      <c r="NYP83" s="791"/>
      <c r="NYQ83" s="740"/>
      <c r="NYR83" s="790"/>
      <c r="NYS83" s="791"/>
      <c r="NYT83" s="791"/>
      <c r="NYU83" s="791"/>
      <c r="NYV83" s="791"/>
      <c r="NYW83" s="791"/>
      <c r="NYX83" s="740"/>
      <c r="NYY83" s="790"/>
      <c r="NYZ83" s="791"/>
      <c r="NZA83" s="791"/>
      <c r="NZB83" s="791"/>
      <c r="NZC83" s="791"/>
      <c r="NZD83" s="791"/>
      <c r="NZE83" s="740"/>
      <c r="NZF83" s="790"/>
      <c r="NZG83" s="791"/>
      <c r="NZH83" s="791"/>
      <c r="NZI83" s="791"/>
      <c r="NZJ83" s="791"/>
      <c r="NZK83" s="791"/>
      <c r="NZL83" s="740"/>
      <c r="NZM83" s="790"/>
      <c r="NZN83" s="791"/>
      <c r="NZO83" s="791"/>
      <c r="NZP83" s="791"/>
      <c r="NZQ83" s="791"/>
      <c r="NZR83" s="791"/>
      <c r="NZS83" s="740"/>
      <c r="NZT83" s="790"/>
      <c r="NZU83" s="791"/>
      <c r="NZV83" s="791"/>
      <c r="NZW83" s="791"/>
      <c r="NZX83" s="791"/>
      <c r="NZY83" s="791"/>
      <c r="NZZ83" s="740"/>
      <c r="OAA83" s="790"/>
      <c r="OAB83" s="791"/>
      <c r="OAC83" s="791"/>
      <c r="OAD83" s="791"/>
      <c r="OAE83" s="791"/>
      <c r="OAF83" s="791"/>
      <c r="OAG83" s="740"/>
      <c r="OAH83" s="790"/>
      <c r="OAI83" s="791"/>
      <c r="OAJ83" s="791"/>
      <c r="OAK83" s="791"/>
      <c r="OAL83" s="791"/>
      <c r="OAM83" s="791"/>
      <c r="OAN83" s="740"/>
      <c r="OAO83" s="790"/>
      <c r="OAP83" s="791"/>
      <c r="OAQ83" s="791"/>
      <c r="OAR83" s="791"/>
      <c r="OAS83" s="791"/>
      <c r="OAT83" s="791"/>
      <c r="OAU83" s="740"/>
      <c r="OAV83" s="790"/>
      <c r="OAW83" s="791"/>
      <c r="OAX83" s="791"/>
      <c r="OAY83" s="791"/>
      <c r="OAZ83" s="791"/>
      <c r="OBA83" s="791"/>
      <c r="OBB83" s="740"/>
      <c r="OBC83" s="790"/>
      <c r="OBD83" s="791"/>
      <c r="OBE83" s="791"/>
      <c r="OBF83" s="791"/>
      <c r="OBG83" s="791"/>
      <c r="OBH83" s="791"/>
      <c r="OBI83" s="740"/>
      <c r="OBJ83" s="790"/>
      <c r="OBK83" s="791"/>
      <c r="OBL83" s="791"/>
      <c r="OBM83" s="791"/>
      <c r="OBN83" s="791"/>
      <c r="OBO83" s="791"/>
      <c r="OBP83" s="740"/>
      <c r="OBQ83" s="790"/>
      <c r="OBR83" s="791"/>
      <c r="OBS83" s="791"/>
      <c r="OBT83" s="791"/>
      <c r="OBU83" s="791"/>
      <c r="OBV83" s="791"/>
      <c r="OBW83" s="740"/>
      <c r="OBX83" s="790"/>
      <c r="OBY83" s="791"/>
      <c r="OBZ83" s="791"/>
      <c r="OCA83" s="791"/>
      <c r="OCB83" s="791"/>
      <c r="OCC83" s="791"/>
      <c r="OCD83" s="740"/>
      <c r="OCE83" s="790"/>
      <c r="OCF83" s="791"/>
      <c r="OCG83" s="791"/>
      <c r="OCH83" s="791"/>
      <c r="OCI83" s="791"/>
      <c r="OCJ83" s="791"/>
      <c r="OCK83" s="740"/>
      <c r="OCL83" s="790"/>
      <c r="OCM83" s="791"/>
      <c r="OCN83" s="791"/>
      <c r="OCO83" s="791"/>
      <c r="OCP83" s="791"/>
      <c r="OCQ83" s="791"/>
      <c r="OCR83" s="740"/>
      <c r="OCS83" s="790"/>
      <c r="OCT83" s="791"/>
      <c r="OCU83" s="791"/>
      <c r="OCV83" s="791"/>
      <c r="OCW83" s="791"/>
      <c r="OCX83" s="791"/>
      <c r="OCY83" s="740"/>
      <c r="OCZ83" s="790"/>
      <c r="ODA83" s="791"/>
      <c r="ODB83" s="791"/>
      <c r="ODC83" s="791"/>
      <c r="ODD83" s="791"/>
      <c r="ODE83" s="791"/>
      <c r="ODF83" s="740"/>
      <c r="ODG83" s="790"/>
      <c r="ODH83" s="791"/>
      <c r="ODI83" s="791"/>
      <c r="ODJ83" s="791"/>
      <c r="ODK83" s="791"/>
      <c r="ODL83" s="791"/>
      <c r="ODM83" s="740"/>
      <c r="ODN83" s="790"/>
      <c r="ODO83" s="791"/>
      <c r="ODP83" s="791"/>
      <c r="ODQ83" s="791"/>
      <c r="ODR83" s="791"/>
      <c r="ODS83" s="791"/>
      <c r="ODT83" s="740"/>
      <c r="ODU83" s="790"/>
      <c r="ODV83" s="791"/>
      <c r="ODW83" s="791"/>
      <c r="ODX83" s="791"/>
      <c r="ODY83" s="791"/>
      <c r="ODZ83" s="791"/>
      <c r="OEA83" s="740"/>
      <c r="OEB83" s="790"/>
      <c r="OEC83" s="791"/>
      <c r="OED83" s="791"/>
      <c r="OEE83" s="791"/>
      <c r="OEF83" s="791"/>
      <c r="OEG83" s="791"/>
      <c r="OEH83" s="740"/>
      <c r="OEI83" s="790"/>
      <c r="OEJ83" s="791"/>
      <c r="OEK83" s="791"/>
      <c r="OEL83" s="791"/>
      <c r="OEM83" s="791"/>
      <c r="OEN83" s="791"/>
      <c r="OEO83" s="740"/>
      <c r="OEP83" s="790"/>
      <c r="OEQ83" s="791"/>
      <c r="OER83" s="791"/>
      <c r="OES83" s="791"/>
      <c r="OET83" s="791"/>
      <c r="OEU83" s="791"/>
      <c r="OEV83" s="740"/>
      <c r="OEW83" s="790"/>
      <c r="OEX83" s="791"/>
      <c r="OEY83" s="791"/>
      <c r="OEZ83" s="791"/>
      <c r="OFA83" s="791"/>
      <c r="OFB83" s="791"/>
      <c r="OFC83" s="740"/>
      <c r="OFD83" s="790"/>
      <c r="OFE83" s="791"/>
      <c r="OFF83" s="791"/>
      <c r="OFG83" s="791"/>
      <c r="OFH83" s="791"/>
      <c r="OFI83" s="791"/>
      <c r="OFJ83" s="740"/>
      <c r="OFK83" s="790"/>
      <c r="OFL83" s="791"/>
      <c r="OFM83" s="791"/>
      <c r="OFN83" s="791"/>
      <c r="OFO83" s="791"/>
      <c r="OFP83" s="791"/>
      <c r="OFQ83" s="740"/>
      <c r="OFR83" s="790"/>
      <c r="OFS83" s="791"/>
      <c r="OFT83" s="791"/>
      <c r="OFU83" s="791"/>
      <c r="OFV83" s="791"/>
      <c r="OFW83" s="791"/>
      <c r="OFX83" s="740"/>
      <c r="OFY83" s="790"/>
      <c r="OFZ83" s="791"/>
      <c r="OGA83" s="791"/>
      <c r="OGB83" s="791"/>
      <c r="OGC83" s="791"/>
      <c r="OGD83" s="791"/>
      <c r="OGE83" s="740"/>
      <c r="OGF83" s="790"/>
      <c r="OGG83" s="791"/>
      <c r="OGH83" s="791"/>
      <c r="OGI83" s="791"/>
      <c r="OGJ83" s="791"/>
      <c r="OGK83" s="791"/>
      <c r="OGL83" s="740"/>
      <c r="OGM83" s="790"/>
      <c r="OGN83" s="791"/>
      <c r="OGO83" s="791"/>
      <c r="OGP83" s="791"/>
      <c r="OGQ83" s="791"/>
      <c r="OGR83" s="791"/>
      <c r="OGS83" s="740"/>
      <c r="OGT83" s="790"/>
      <c r="OGU83" s="791"/>
      <c r="OGV83" s="791"/>
      <c r="OGW83" s="791"/>
      <c r="OGX83" s="791"/>
      <c r="OGY83" s="791"/>
      <c r="OGZ83" s="740"/>
      <c r="OHA83" s="790"/>
      <c r="OHB83" s="791"/>
      <c r="OHC83" s="791"/>
      <c r="OHD83" s="791"/>
      <c r="OHE83" s="791"/>
      <c r="OHF83" s="791"/>
      <c r="OHG83" s="740"/>
      <c r="OHH83" s="790"/>
      <c r="OHI83" s="791"/>
      <c r="OHJ83" s="791"/>
      <c r="OHK83" s="791"/>
      <c r="OHL83" s="791"/>
      <c r="OHM83" s="791"/>
      <c r="OHN83" s="740"/>
      <c r="OHO83" s="790"/>
      <c r="OHP83" s="791"/>
      <c r="OHQ83" s="791"/>
      <c r="OHR83" s="791"/>
      <c r="OHS83" s="791"/>
      <c r="OHT83" s="791"/>
      <c r="OHU83" s="740"/>
      <c r="OHV83" s="790"/>
      <c r="OHW83" s="791"/>
      <c r="OHX83" s="791"/>
      <c r="OHY83" s="791"/>
      <c r="OHZ83" s="791"/>
      <c r="OIA83" s="791"/>
      <c r="OIB83" s="740"/>
      <c r="OIC83" s="790"/>
      <c r="OID83" s="791"/>
      <c r="OIE83" s="791"/>
      <c r="OIF83" s="791"/>
      <c r="OIG83" s="791"/>
      <c r="OIH83" s="791"/>
      <c r="OII83" s="740"/>
      <c r="OIJ83" s="790"/>
      <c r="OIK83" s="791"/>
      <c r="OIL83" s="791"/>
      <c r="OIM83" s="791"/>
      <c r="OIN83" s="791"/>
      <c r="OIO83" s="791"/>
      <c r="OIP83" s="740"/>
      <c r="OIQ83" s="790"/>
      <c r="OIR83" s="791"/>
      <c r="OIS83" s="791"/>
      <c r="OIT83" s="791"/>
      <c r="OIU83" s="791"/>
      <c r="OIV83" s="791"/>
      <c r="OIW83" s="740"/>
      <c r="OIX83" s="790"/>
      <c r="OIY83" s="791"/>
      <c r="OIZ83" s="791"/>
      <c r="OJA83" s="791"/>
      <c r="OJB83" s="791"/>
      <c r="OJC83" s="791"/>
      <c r="OJD83" s="740"/>
      <c r="OJE83" s="790"/>
      <c r="OJF83" s="791"/>
      <c r="OJG83" s="791"/>
      <c r="OJH83" s="791"/>
      <c r="OJI83" s="791"/>
      <c r="OJJ83" s="791"/>
      <c r="OJK83" s="740"/>
      <c r="OJL83" s="790"/>
      <c r="OJM83" s="791"/>
      <c r="OJN83" s="791"/>
      <c r="OJO83" s="791"/>
      <c r="OJP83" s="791"/>
      <c r="OJQ83" s="791"/>
      <c r="OJR83" s="740"/>
      <c r="OJS83" s="790"/>
      <c r="OJT83" s="791"/>
      <c r="OJU83" s="791"/>
      <c r="OJV83" s="791"/>
      <c r="OJW83" s="791"/>
      <c r="OJX83" s="791"/>
      <c r="OJY83" s="740"/>
      <c r="OJZ83" s="790"/>
      <c r="OKA83" s="791"/>
      <c r="OKB83" s="791"/>
      <c r="OKC83" s="791"/>
      <c r="OKD83" s="791"/>
      <c r="OKE83" s="791"/>
      <c r="OKF83" s="740"/>
      <c r="OKG83" s="790"/>
      <c r="OKH83" s="791"/>
      <c r="OKI83" s="791"/>
      <c r="OKJ83" s="791"/>
      <c r="OKK83" s="791"/>
      <c r="OKL83" s="791"/>
      <c r="OKM83" s="740"/>
      <c r="OKN83" s="790"/>
      <c r="OKO83" s="791"/>
      <c r="OKP83" s="791"/>
      <c r="OKQ83" s="791"/>
      <c r="OKR83" s="791"/>
      <c r="OKS83" s="791"/>
      <c r="OKT83" s="740"/>
      <c r="OKU83" s="790"/>
      <c r="OKV83" s="791"/>
      <c r="OKW83" s="791"/>
      <c r="OKX83" s="791"/>
      <c r="OKY83" s="791"/>
      <c r="OKZ83" s="791"/>
      <c r="OLA83" s="740"/>
      <c r="OLB83" s="790"/>
      <c r="OLC83" s="791"/>
      <c r="OLD83" s="791"/>
      <c r="OLE83" s="791"/>
      <c r="OLF83" s="791"/>
      <c r="OLG83" s="791"/>
      <c r="OLH83" s="740"/>
      <c r="OLI83" s="790"/>
      <c r="OLJ83" s="791"/>
      <c r="OLK83" s="791"/>
      <c r="OLL83" s="791"/>
      <c r="OLM83" s="791"/>
      <c r="OLN83" s="791"/>
      <c r="OLO83" s="740"/>
      <c r="OLP83" s="790"/>
      <c r="OLQ83" s="791"/>
      <c r="OLR83" s="791"/>
      <c r="OLS83" s="791"/>
      <c r="OLT83" s="791"/>
      <c r="OLU83" s="791"/>
      <c r="OLV83" s="740"/>
      <c r="OLW83" s="790"/>
      <c r="OLX83" s="791"/>
      <c r="OLY83" s="791"/>
      <c r="OLZ83" s="791"/>
      <c r="OMA83" s="791"/>
      <c r="OMB83" s="791"/>
      <c r="OMC83" s="740"/>
      <c r="OMD83" s="790"/>
      <c r="OME83" s="791"/>
      <c r="OMF83" s="791"/>
      <c r="OMG83" s="791"/>
      <c r="OMH83" s="791"/>
      <c r="OMI83" s="791"/>
      <c r="OMJ83" s="740"/>
      <c r="OMK83" s="790"/>
      <c r="OML83" s="791"/>
      <c r="OMM83" s="791"/>
      <c r="OMN83" s="791"/>
      <c r="OMO83" s="791"/>
      <c r="OMP83" s="791"/>
      <c r="OMQ83" s="740"/>
      <c r="OMR83" s="790"/>
      <c r="OMS83" s="791"/>
      <c r="OMT83" s="791"/>
      <c r="OMU83" s="791"/>
      <c r="OMV83" s="791"/>
      <c r="OMW83" s="791"/>
      <c r="OMX83" s="740"/>
      <c r="OMY83" s="790"/>
      <c r="OMZ83" s="791"/>
      <c r="ONA83" s="791"/>
      <c r="ONB83" s="791"/>
      <c r="ONC83" s="791"/>
      <c r="OND83" s="791"/>
      <c r="ONE83" s="740"/>
      <c r="ONF83" s="790"/>
      <c r="ONG83" s="791"/>
      <c r="ONH83" s="791"/>
      <c r="ONI83" s="791"/>
      <c r="ONJ83" s="791"/>
      <c r="ONK83" s="791"/>
      <c r="ONL83" s="740"/>
      <c r="ONM83" s="790"/>
      <c r="ONN83" s="791"/>
      <c r="ONO83" s="791"/>
      <c r="ONP83" s="791"/>
      <c r="ONQ83" s="791"/>
      <c r="ONR83" s="791"/>
      <c r="ONS83" s="740"/>
      <c r="ONT83" s="790"/>
      <c r="ONU83" s="791"/>
      <c r="ONV83" s="791"/>
      <c r="ONW83" s="791"/>
      <c r="ONX83" s="791"/>
      <c r="ONY83" s="791"/>
      <c r="ONZ83" s="740"/>
      <c r="OOA83" s="790"/>
      <c r="OOB83" s="791"/>
      <c r="OOC83" s="791"/>
      <c r="OOD83" s="791"/>
      <c r="OOE83" s="791"/>
      <c r="OOF83" s="791"/>
      <c r="OOG83" s="740"/>
      <c r="OOH83" s="790"/>
      <c r="OOI83" s="791"/>
      <c r="OOJ83" s="791"/>
      <c r="OOK83" s="791"/>
      <c r="OOL83" s="791"/>
      <c r="OOM83" s="791"/>
      <c r="OON83" s="740"/>
      <c r="OOO83" s="790"/>
      <c r="OOP83" s="791"/>
      <c r="OOQ83" s="791"/>
      <c r="OOR83" s="791"/>
      <c r="OOS83" s="791"/>
      <c r="OOT83" s="791"/>
      <c r="OOU83" s="740"/>
      <c r="OOV83" s="790"/>
      <c r="OOW83" s="791"/>
      <c r="OOX83" s="791"/>
      <c r="OOY83" s="791"/>
      <c r="OOZ83" s="791"/>
      <c r="OPA83" s="791"/>
      <c r="OPB83" s="740"/>
      <c r="OPC83" s="790"/>
      <c r="OPD83" s="791"/>
      <c r="OPE83" s="791"/>
      <c r="OPF83" s="791"/>
      <c r="OPG83" s="791"/>
      <c r="OPH83" s="791"/>
      <c r="OPI83" s="740"/>
      <c r="OPJ83" s="790"/>
      <c r="OPK83" s="791"/>
      <c r="OPL83" s="791"/>
      <c r="OPM83" s="791"/>
      <c r="OPN83" s="791"/>
      <c r="OPO83" s="791"/>
      <c r="OPP83" s="740"/>
      <c r="OPQ83" s="790"/>
      <c r="OPR83" s="791"/>
      <c r="OPS83" s="791"/>
      <c r="OPT83" s="791"/>
      <c r="OPU83" s="791"/>
      <c r="OPV83" s="791"/>
      <c r="OPW83" s="740"/>
      <c r="OPX83" s="790"/>
      <c r="OPY83" s="791"/>
      <c r="OPZ83" s="791"/>
      <c r="OQA83" s="791"/>
      <c r="OQB83" s="791"/>
      <c r="OQC83" s="791"/>
      <c r="OQD83" s="740"/>
      <c r="OQE83" s="790"/>
      <c r="OQF83" s="791"/>
      <c r="OQG83" s="791"/>
      <c r="OQH83" s="791"/>
      <c r="OQI83" s="791"/>
      <c r="OQJ83" s="791"/>
      <c r="OQK83" s="740"/>
      <c r="OQL83" s="790"/>
      <c r="OQM83" s="791"/>
      <c r="OQN83" s="791"/>
      <c r="OQO83" s="791"/>
      <c r="OQP83" s="791"/>
      <c r="OQQ83" s="791"/>
      <c r="OQR83" s="740"/>
      <c r="OQS83" s="790"/>
      <c r="OQT83" s="791"/>
      <c r="OQU83" s="791"/>
      <c r="OQV83" s="791"/>
      <c r="OQW83" s="791"/>
      <c r="OQX83" s="791"/>
      <c r="OQY83" s="740"/>
      <c r="OQZ83" s="790"/>
      <c r="ORA83" s="791"/>
      <c r="ORB83" s="791"/>
      <c r="ORC83" s="791"/>
      <c r="ORD83" s="791"/>
      <c r="ORE83" s="791"/>
      <c r="ORF83" s="740"/>
      <c r="ORG83" s="790"/>
      <c r="ORH83" s="791"/>
      <c r="ORI83" s="791"/>
      <c r="ORJ83" s="791"/>
      <c r="ORK83" s="791"/>
      <c r="ORL83" s="791"/>
      <c r="ORM83" s="740"/>
      <c r="ORN83" s="790"/>
      <c r="ORO83" s="791"/>
      <c r="ORP83" s="791"/>
      <c r="ORQ83" s="791"/>
      <c r="ORR83" s="791"/>
      <c r="ORS83" s="791"/>
      <c r="ORT83" s="740"/>
      <c r="ORU83" s="790"/>
      <c r="ORV83" s="791"/>
      <c r="ORW83" s="791"/>
      <c r="ORX83" s="791"/>
      <c r="ORY83" s="791"/>
      <c r="ORZ83" s="791"/>
      <c r="OSA83" s="740"/>
      <c r="OSB83" s="790"/>
      <c r="OSC83" s="791"/>
      <c r="OSD83" s="791"/>
      <c r="OSE83" s="791"/>
      <c r="OSF83" s="791"/>
      <c r="OSG83" s="791"/>
      <c r="OSH83" s="740"/>
      <c r="OSI83" s="790"/>
      <c r="OSJ83" s="791"/>
      <c r="OSK83" s="791"/>
      <c r="OSL83" s="791"/>
      <c r="OSM83" s="791"/>
      <c r="OSN83" s="791"/>
      <c r="OSO83" s="740"/>
      <c r="OSP83" s="790"/>
      <c r="OSQ83" s="791"/>
      <c r="OSR83" s="791"/>
      <c r="OSS83" s="791"/>
      <c r="OST83" s="791"/>
      <c r="OSU83" s="791"/>
      <c r="OSV83" s="740"/>
      <c r="OSW83" s="790"/>
      <c r="OSX83" s="791"/>
      <c r="OSY83" s="791"/>
      <c r="OSZ83" s="791"/>
      <c r="OTA83" s="791"/>
      <c r="OTB83" s="791"/>
      <c r="OTC83" s="740"/>
      <c r="OTD83" s="790"/>
      <c r="OTE83" s="791"/>
      <c r="OTF83" s="791"/>
      <c r="OTG83" s="791"/>
      <c r="OTH83" s="791"/>
      <c r="OTI83" s="791"/>
      <c r="OTJ83" s="740"/>
      <c r="OTK83" s="790"/>
      <c r="OTL83" s="791"/>
      <c r="OTM83" s="791"/>
      <c r="OTN83" s="791"/>
      <c r="OTO83" s="791"/>
      <c r="OTP83" s="791"/>
      <c r="OTQ83" s="740"/>
      <c r="OTR83" s="790"/>
      <c r="OTS83" s="791"/>
      <c r="OTT83" s="791"/>
      <c r="OTU83" s="791"/>
      <c r="OTV83" s="791"/>
      <c r="OTW83" s="791"/>
      <c r="OTX83" s="740"/>
      <c r="OTY83" s="790"/>
      <c r="OTZ83" s="791"/>
      <c r="OUA83" s="791"/>
      <c r="OUB83" s="791"/>
      <c r="OUC83" s="791"/>
      <c r="OUD83" s="791"/>
      <c r="OUE83" s="740"/>
      <c r="OUF83" s="790"/>
      <c r="OUG83" s="791"/>
      <c r="OUH83" s="791"/>
      <c r="OUI83" s="791"/>
      <c r="OUJ83" s="791"/>
      <c r="OUK83" s="791"/>
      <c r="OUL83" s="740"/>
      <c r="OUM83" s="790"/>
      <c r="OUN83" s="791"/>
      <c r="OUO83" s="791"/>
      <c r="OUP83" s="791"/>
      <c r="OUQ83" s="791"/>
      <c r="OUR83" s="791"/>
      <c r="OUS83" s="740"/>
      <c r="OUT83" s="790"/>
      <c r="OUU83" s="791"/>
      <c r="OUV83" s="791"/>
      <c r="OUW83" s="791"/>
      <c r="OUX83" s="791"/>
      <c r="OUY83" s="791"/>
      <c r="OUZ83" s="740"/>
      <c r="OVA83" s="790"/>
      <c r="OVB83" s="791"/>
      <c r="OVC83" s="791"/>
      <c r="OVD83" s="791"/>
      <c r="OVE83" s="791"/>
      <c r="OVF83" s="791"/>
      <c r="OVG83" s="740"/>
      <c r="OVH83" s="790"/>
      <c r="OVI83" s="791"/>
      <c r="OVJ83" s="791"/>
      <c r="OVK83" s="791"/>
      <c r="OVL83" s="791"/>
      <c r="OVM83" s="791"/>
      <c r="OVN83" s="740"/>
      <c r="OVO83" s="790"/>
      <c r="OVP83" s="791"/>
      <c r="OVQ83" s="791"/>
      <c r="OVR83" s="791"/>
      <c r="OVS83" s="791"/>
      <c r="OVT83" s="791"/>
      <c r="OVU83" s="740"/>
      <c r="OVV83" s="790"/>
      <c r="OVW83" s="791"/>
      <c r="OVX83" s="791"/>
      <c r="OVY83" s="791"/>
      <c r="OVZ83" s="791"/>
      <c r="OWA83" s="791"/>
      <c r="OWB83" s="740"/>
      <c r="OWC83" s="790"/>
      <c r="OWD83" s="791"/>
      <c r="OWE83" s="791"/>
      <c r="OWF83" s="791"/>
      <c r="OWG83" s="791"/>
      <c r="OWH83" s="791"/>
      <c r="OWI83" s="740"/>
      <c r="OWJ83" s="790"/>
      <c r="OWK83" s="791"/>
      <c r="OWL83" s="791"/>
      <c r="OWM83" s="791"/>
      <c r="OWN83" s="791"/>
      <c r="OWO83" s="791"/>
      <c r="OWP83" s="740"/>
      <c r="OWQ83" s="790"/>
      <c r="OWR83" s="791"/>
      <c r="OWS83" s="791"/>
      <c r="OWT83" s="791"/>
      <c r="OWU83" s="791"/>
      <c r="OWV83" s="791"/>
      <c r="OWW83" s="740"/>
      <c r="OWX83" s="790"/>
      <c r="OWY83" s="791"/>
      <c r="OWZ83" s="791"/>
      <c r="OXA83" s="791"/>
      <c r="OXB83" s="791"/>
      <c r="OXC83" s="791"/>
      <c r="OXD83" s="740"/>
      <c r="OXE83" s="790"/>
      <c r="OXF83" s="791"/>
      <c r="OXG83" s="791"/>
      <c r="OXH83" s="791"/>
      <c r="OXI83" s="791"/>
      <c r="OXJ83" s="791"/>
      <c r="OXK83" s="740"/>
      <c r="OXL83" s="790"/>
      <c r="OXM83" s="791"/>
      <c r="OXN83" s="791"/>
      <c r="OXO83" s="791"/>
      <c r="OXP83" s="791"/>
      <c r="OXQ83" s="791"/>
      <c r="OXR83" s="740"/>
      <c r="OXS83" s="790"/>
      <c r="OXT83" s="791"/>
      <c r="OXU83" s="791"/>
      <c r="OXV83" s="791"/>
      <c r="OXW83" s="791"/>
      <c r="OXX83" s="791"/>
      <c r="OXY83" s="740"/>
      <c r="OXZ83" s="790"/>
      <c r="OYA83" s="791"/>
      <c r="OYB83" s="791"/>
      <c r="OYC83" s="791"/>
      <c r="OYD83" s="791"/>
      <c r="OYE83" s="791"/>
      <c r="OYF83" s="740"/>
      <c r="OYG83" s="790"/>
      <c r="OYH83" s="791"/>
      <c r="OYI83" s="791"/>
      <c r="OYJ83" s="791"/>
      <c r="OYK83" s="791"/>
      <c r="OYL83" s="791"/>
      <c r="OYM83" s="740"/>
      <c r="OYN83" s="790"/>
      <c r="OYO83" s="791"/>
      <c r="OYP83" s="791"/>
      <c r="OYQ83" s="791"/>
      <c r="OYR83" s="791"/>
      <c r="OYS83" s="791"/>
      <c r="OYT83" s="740"/>
      <c r="OYU83" s="790"/>
      <c r="OYV83" s="791"/>
      <c r="OYW83" s="791"/>
      <c r="OYX83" s="791"/>
      <c r="OYY83" s="791"/>
      <c r="OYZ83" s="791"/>
      <c r="OZA83" s="740"/>
      <c r="OZB83" s="790"/>
      <c r="OZC83" s="791"/>
      <c r="OZD83" s="791"/>
      <c r="OZE83" s="791"/>
      <c r="OZF83" s="791"/>
      <c r="OZG83" s="791"/>
      <c r="OZH83" s="740"/>
      <c r="OZI83" s="790"/>
      <c r="OZJ83" s="791"/>
      <c r="OZK83" s="791"/>
      <c r="OZL83" s="791"/>
      <c r="OZM83" s="791"/>
      <c r="OZN83" s="791"/>
      <c r="OZO83" s="740"/>
      <c r="OZP83" s="790"/>
      <c r="OZQ83" s="791"/>
      <c r="OZR83" s="791"/>
      <c r="OZS83" s="791"/>
      <c r="OZT83" s="791"/>
      <c r="OZU83" s="791"/>
      <c r="OZV83" s="740"/>
      <c r="OZW83" s="790"/>
      <c r="OZX83" s="791"/>
      <c r="OZY83" s="791"/>
      <c r="OZZ83" s="791"/>
      <c r="PAA83" s="791"/>
      <c r="PAB83" s="791"/>
      <c r="PAC83" s="740"/>
      <c r="PAD83" s="790"/>
      <c r="PAE83" s="791"/>
      <c r="PAF83" s="791"/>
      <c r="PAG83" s="791"/>
      <c r="PAH83" s="791"/>
      <c r="PAI83" s="791"/>
      <c r="PAJ83" s="740"/>
      <c r="PAK83" s="790"/>
      <c r="PAL83" s="791"/>
      <c r="PAM83" s="791"/>
      <c r="PAN83" s="791"/>
      <c r="PAO83" s="791"/>
      <c r="PAP83" s="791"/>
      <c r="PAQ83" s="740"/>
      <c r="PAR83" s="790"/>
      <c r="PAS83" s="791"/>
      <c r="PAT83" s="791"/>
      <c r="PAU83" s="791"/>
      <c r="PAV83" s="791"/>
      <c r="PAW83" s="791"/>
      <c r="PAX83" s="740"/>
      <c r="PAY83" s="790"/>
      <c r="PAZ83" s="791"/>
      <c r="PBA83" s="791"/>
      <c r="PBB83" s="791"/>
      <c r="PBC83" s="791"/>
      <c r="PBD83" s="791"/>
      <c r="PBE83" s="740"/>
      <c r="PBF83" s="790"/>
      <c r="PBG83" s="791"/>
      <c r="PBH83" s="791"/>
      <c r="PBI83" s="791"/>
      <c r="PBJ83" s="791"/>
      <c r="PBK83" s="791"/>
      <c r="PBL83" s="740"/>
      <c r="PBM83" s="790"/>
      <c r="PBN83" s="791"/>
      <c r="PBO83" s="791"/>
      <c r="PBP83" s="791"/>
      <c r="PBQ83" s="791"/>
      <c r="PBR83" s="791"/>
      <c r="PBS83" s="740"/>
      <c r="PBT83" s="790"/>
      <c r="PBU83" s="791"/>
      <c r="PBV83" s="791"/>
      <c r="PBW83" s="791"/>
      <c r="PBX83" s="791"/>
      <c r="PBY83" s="791"/>
      <c r="PBZ83" s="740"/>
      <c r="PCA83" s="790"/>
      <c r="PCB83" s="791"/>
      <c r="PCC83" s="791"/>
      <c r="PCD83" s="791"/>
      <c r="PCE83" s="791"/>
      <c r="PCF83" s="791"/>
      <c r="PCG83" s="740"/>
      <c r="PCH83" s="790"/>
      <c r="PCI83" s="791"/>
      <c r="PCJ83" s="791"/>
      <c r="PCK83" s="791"/>
      <c r="PCL83" s="791"/>
      <c r="PCM83" s="791"/>
      <c r="PCN83" s="740"/>
      <c r="PCO83" s="790"/>
      <c r="PCP83" s="791"/>
      <c r="PCQ83" s="791"/>
      <c r="PCR83" s="791"/>
      <c r="PCS83" s="791"/>
      <c r="PCT83" s="791"/>
      <c r="PCU83" s="740"/>
      <c r="PCV83" s="790"/>
      <c r="PCW83" s="791"/>
      <c r="PCX83" s="791"/>
      <c r="PCY83" s="791"/>
      <c r="PCZ83" s="791"/>
      <c r="PDA83" s="791"/>
      <c r="PDB83" s="740"/>
      <c r="PDC83" s="790"/>
      <c r="PDD83" s="791"/>
      <c r="PDE83" s="791"/>
      <c r="PDF83" s="791"/>
      <c r="PDG83" s="791"/>
      <c r="PDH83" s="791"/>
      <c r="PDI83" s="740"/>
      <c r="PDJ83" s="790"/>
      <c r="PDK83" s="791"/>
      <c r="PDL83" s="791"/>
      <c r="PDM83" s="791"/>
      <c r="PDN83" s="791"/>
      <c r="PDO83" s="791"/>
      <c r="PDP83" s="740"/>
      <c r="PDQ83" s="790"/>
      <c r="PDR83" s="791"/>
      <c r="PDS83" s="791"/>
      <c r="PDT83" s="791"/>
      <c r="PDU83" s="791"/>
      <c r="PDV83" s="791"/>
      <c r="PDW83" s="740"/>
      <c r="PDX83" s="790"/>
      <c r="PDY83" s="791"/>
      <c r="PDZ83" s="791"/>
      <c r="PEA83" s="791"/>
      <c r="PEB83" s="791"/>
      <c r="PEC83" s="791"/>
      <c r="PED83" s="740"/>
      <c r="PEE83" s="790"/>
      <c r="PEF83" s="791"/>
      <c r="PEG83" s="791"/>
      <c r="PEH83" s="791"/>
      <c r="PEI83" s="791"/>
      <c r="PEJ83" s="791"/>
      <c r="PEK83" s="740"/>
      <c r="PEL83" s="790"/>
      <c r="PEM83" s="791"/>
      <c r="PEN83" s="791"/>
      <c r="PEO83" s="791"/>
      <c r="PEP83" s="791"/>
      <c r="PEQ83" s="791"/>
      <c r="PER83" s="740"/>
      <c r="PES83" s="790"/>
      <c r="PET83" s="791"/>
      <c r="PEU83" s="791"/>
      <c r="PEV83" s="791"/>
      <c r="PEW83" s="791"/>
      <c r="PEX83" s="791"/>
      <c r="PEY83" s="740"/>
      <c r="PEZ83" s="790"/>
      <c r="PFA83" s="791"/>
      <c r="PFB83" s="791"/>
      <c r="PFC83" s="791"/>
      <c r="PFD83" s="791"/>
      <c r="PFE83" s="791"/>
      <c r="PFF83" s="740"/>
      <c r="PFG83" s="790"/>
      <c r="PFH83" s="791"/>
      <c r="PFI83" s="791"/>
      <c r="PFJ83" s="791"/>
      <c r="PFK83" s="791"/>
      <c r="PFL83" s="791"/>
      <c r="PFM83" s="740"/>
      <c r="PFN83" s="790"/>
      <c r="PFO83" s="791"/>
      <c r="PFP83" s="791"/>
      <c r="PFQ83" s="791"/>
      <c r="PFR83" s="791"/>
      <c r="PFS83" s="791"/>
      <c r="PFT83" s="740"/>
      <c r="PFU83" s="790"/>
      <c r="PFV83" s="791"/>
      <c r="PFW83" s="791"/>
      <c r="PFX83" s="791"/>
      <c r="PFY83" s="791"/>
      <c r="PFZ83" s="791"/>
      <c r="PGA83" s="740"/>
      <c r="PGB83" s="790"/>
      <c r="PGC83" s="791"/>
      <c r="PGD83" s="791"/>
      <c r="PGE83" s="791"/>
      <c r="PGF83" s="791"/>
      <c r="PGG83" s="791"/>
      <c r="PGH83" s="740"/>
      <c r="PGI83" s="790"/>
      <c r="PGJ83" s="791"/>
      <c r="PGK83" s="791"/>
      <c r="PGL83" s="791"/>
      <c r="PGM83" s="791"/>
      <c r="PGN83" s="791"/>
      <c r="PGO83" s="740"/>
      <c r="PGP83" s="790"/>
      <c r="PGQ83" s="791"/>
      <c r="PGR83" s="791"/>
      <c r="PGS83" s="791"/>
      <c r="PGT83" s="791"/>
      <c r="PGU83" s="791"/>
      <c r="PGV83" s="740"/>
      <c r="PGW83" s="790"/>
      <c r="PGX83" s="791"/>
      <c r="PGY83" s="791"/>
      <c r="PGZ83" s="791"/>
      <c r="PHA83" s="791"/>
      <c r="PHB83" s="791"/>
      <c r="PHC83" s="740"/>
      <c r="PHD83" s="790"/>
      <c r="PHE83" s="791"/>
      <c r="PHF83" s="791"/>
      <c r="PHG83" s="791"/>
      <c r="PHH83" s="791"/>
      <c r="PHI83" s="791"/>
      <c r="PHJ83" s="740"/>
      <c r="PHK83" s="790"/>
      <c r="PHL83" s="791"/>
      <c r="PHM83" s="791"/>
      <c r="PHN83" s="791"/>
      <c r="PHO83" s="791"/>
      <c r="PHP83" s="791"/>
      <c r="PHQ83" s="740"/>
      <c r="PHR83" s="790"/>
      <c r="PHS83" s="791"/>
      <c r="PHT83" s="791"/>
      <c r="PHU83" s="791"/>
      <c r="PHV83" s="791"/>
      <c r="PHW83" s="791"/>
      <c r="PHX83" s="740"/>
      <c r="PHY83" s="790"/>
      <c r="PHZ83" s="791"/>
      <c r="PIA83" s="791"/>
      <c r="PIB83" s="791"/>
      <c r="PIC83" s="791"/>
      <c r="PID83" s="791"/>
      <c r="PIE83" s="740"/>
      <c r="PIF83" s="790"/>
      <c r="PIG83" s="791"/>
      <c r="PIH83" s="791"/>
      <c r="PII83" s="791"/>
      <c r="PIJ83" s="791"/>
      <c r="PIK83" s="791"/>
      <c r="PIL83" s="740"/>
      <c r="PIM83" s="790"/>
      <c r="PIN83" s="791"/>
      <c r="PIO83" s="791"/>
      <c r="PIP83" s="791"/>
      <c r="PIQ83" s="791"/>
      <c r="PIR83" s="791"/>
      <c r="PIS83" s="740"/>
      <c r="PIT83" s="790"/>
      <c r="PIU83" s="791"/>
      <c r="PIV83" s="791"/>
      <c r="PIW83" s="791"/>
      <c r="PIX83" s="791"/>
      <c r="PIY83" s="791"/>
      <c r="PIZ83" s="740"/>
      <c r="PJA83" s="790"/>
      <c r="PJB83" s="791"/>
      <c r="PJC83" s="791"/>
      <c r="PJD83" s="791"/>
      <c r="PJE83" s="791"/>
      <c r="PJF83" s="791"/>
      <c r="PJG83" s="740"/>
      <c r="PJH83" s="790"/>
      <c r="PJI83" s="791"/>
      <c r="PJJ83" s="791"/>
      <c r="PJK83" s="791"/>
      <c r="PJL83" s="791"/>
      <c r="PJM83" s="791"/>
      <c r="PJN83" s="740"/>
      <c r="PJO83" s="790"/>
      <c r="PJP83" s="791"/>
      <c r="PJQ83" s="791"/>
      <c r="PJR83" s="791"/>
      <c r="PJS83" s="791"/>
      <c r="PJT83" s="791"/>
      <c r="PJU83" s="740"/>
      <c r="PJV83" s="790"/>
      <c r="PJW83" s="791"/>
      <c r="PJX83" s="791"/>
      <c r="PJY83" s="791"/>
      <c r="PJZ83" s="791"/>
      <c r="PKA83" s="791"/>
      <c r="PKB83" s="740"/>
      <c r="PKC83" s="790"/>
      <c r="PKD83" s="791"/>
      <c r="PKE83" s="791"/>
      <c r="PKF83" s="791"/>
      <c r="PKG83" s="791"/>
      <c r="PKH83" s="791"/>
      <c r="PKI83" s="740"/>
      <c r="PKJ83" s="790"/>
      <c r="PKK83" s="791"/>
      <c r="PKL83" s="791"/>
      <c r="PKM83" s="791"/>
      <c r="PKN83" s="791"/>
      <c r="PKO83" s="791"/>
      <c r="PKP83" s="740"/>
      <c r="PKQ83" s="790"/>
      <c r="PKR83" s="791"/>
      <c r="PKS83" s="791"/>
      <c r="PKT83" s="791"/>
      <c r="PKU83" s="791"/>
      <c r="PKV83" s="791"/>
      <c r="PKW83" s="740"/>
      <c r="PKX83" s="790"/>
      <c r="PKY83" s="791"/>
      <c r="PKZ83" s="791"/>
      <c r="PLA83" s="791"/>
      <c r="PLB83" s="791"/>
      <c r="PLC83" s="791"/>
      <c r="PLD83" s="740"/>
      <c r="PLE83" s="790"/>
      <c r="PLF83" s="791"/>
      <c r="PLG83" s="791"/>
      <c r="PLH83" s="791"/>
      <c r="PLI83" s="791"/>
      <c r="PLJ83" s="791"/>
      <c r="PLK83" s="740"/>
      <c r="PLL83" s="790"/>
      <c r="PLM83" s="791"/>
      <c r="PLN83" s="791"/>
      <c r="PLO83" s="791"/>
      <c r="PLP83" s="791"/>
      <c r="PLQ83" s="791"/>
      <c r="PLR83" s="740"/>
      <c r="PLS83" s="790"/>
      <c r="PLT83" s="791"/>
      <c r="PLU83" s="791"/>
      <c r="PLV83" s="791"/>
      <c r="PLW83" s="791"/>
      <c r="PLX83" s="791"/>
      <c r="PLY83" s="740"/>
      <c r="PLZ83" s="790"/>
      <c r="PMA83" s="791"/>
      <c r="PMB83" s="791"/>
      <c r="PMC83" s="791"/>
      <c r="PMD83" s="791"/>
      <c r="PME83" s="791"/>
      <c r="PMF83" s="740"/>
      <c r="PMG83" s="790"/>
      <c r="PMH83" s="791"/>
      <c r="PMI83" s="791"/>
      <c r="PMJ83" s="791"/>
      <c r="PMK83" s="791"/>
      <c r="PML83" s="791"/>
      <c r="PMM83" s="740"/>
      <c r="PMN83" s="790"/>
      <c r="PMO83" s="791"/>
      <c r="PMP83" s="791"/>
      <c r="PMQ83" s="791"/>
      <c r="PMR83" s="791"/>
      <c r="PMS83" s="791"/>
      <c r="PMT83" s="740"/>
      <c r="PMU83" s="790"/>
      <c r="PMV83" s="791"/>
      <c r="PMW83" s="791"/>
      <c r="PMX83" s="791"/>
      <c r="PMY83" s="791"/>
      <c r="PMZ83" s="791"/>
      <c r="PNA83" s="740"/>
      <c r="PNB83" s="790"/>
      <c r="PNC83" s="791"/>
      <c r="PND83" s="791"/>
      <c r="PNE83" s="791"/>
      <c r="PNF83" s="791"/>
      <c r="PNG83" s="791"/>
      <c r="PNH83" s="740"/>
      <c r="PNI83" s="790"/>
      <c r="PNJ83" s="791"/>
      <c r="PNK83" s="791"/>
      <c r="PNL83" s="791"/>
      <c r="PNM83" s="791"/>
      <c r="PNN83" s="791"/>
      <c r="PNO83" s="740"/>
      <c r="PNP83" s="790"/>
      <c r="PNQ83" s="791"/>
      <c r="PNR83" s="791"/>
      <c r="PNS83" s="791"/>
      <c r="PNT83" s="791"/>
      <c r="PNU83" s="791"/>
      <c r="PNV83" s="740"/>
      <c r="PNW83" s="790"/>
      <c r="PNX83" s="791"/>
      <c r="PNY83" s="791"/>
      <c r="PNZ83" s="791"/>
      <c r="POA83" s="791"/>
      <c r="POB83" s="791"/>
      <c r="POC83" s="740"/>
      <c r="POD83" s="790"/>
      <c r="POE83" s="791"/>
      <c r="POF83" s="791"/>
      <c r="POG83" s="791"/>
      <c r="POH83" s="791"/>
      <c r="POI83" s="791"/>
      <c r="POJ83" s="740"/>
      <c r="POK83" s="790"/>
      <c r="POL83" s="791"/>
      <c r="POM83" s="791"/>
      <c r="PON83" s="791"/>
      <c r="POO83" s="791"/>
      <c r="POP83" s="791"/>
      <c r="POQ83" s="740"/>
      <c r="POR83" s="790"/>
      <c r="POS83" s="791"/>
      <c r="POT83" s="791"/>
      <c r="POU83" s="791"/>
      <c r="POV83" s="791"/>
      <c r="POW83" s="791"/>
      <c r="POX83" s="740"/>
      <c r="POY83" s="790"/>
      <c r="POZ83" s="791"/>
      <c r="PPA83" s="791"/>
      <c r="PPB83" s="791"/>
      <c r="PPC83" s="791"/>
      <c r="PPD83" s="791"/>
      <c r="PPE83" s="740"/>
      <c r="PPF83" s="790"/>
      <c r="PPG83" s="791"/>
      <c r="PPH83" s="791"/>
      <c r="PPI83" s="791"/>
      <c r="PPJ83" s="791"/>
      <c r="PPK83" s="791"/>
      <c r="PPL83" s="740"/>
      <c r="PPM83" s="790"/>
      <c r="PPN83" s="791"/>
      <c r="PPO83" s="791"/>
      <c r="PPP83" s="791"/>
      <c r="PPQ83" s="791"/>
      <c r="PPR83" s="791"/>
      <c r="PPS83" s="740"/>
      <c r="PPT83" s="790"/>
      <c r="PPU83" s="791"/>
      <c r="PPV83" s="791"/>
      <c r="PPW83" s="791"/>
      <c r="PPX83" s="791"/>
      <c r="PPY83" s="791"/>
      <c r="PPZ83" s="740"/>
      <c r="PQA83" s="790"/>
      <c r="PQB83" s="791"/>
      <c r="PQC83" s="791"/>
      <c r="PQD83" s="791"/>
      <c r="PQE83" s="791"/>
      <c r="PQF83" s="791"/>
      <c r="PQG83" s="740"/>
      <c r="PQH83" s="790"/>
      <c r="PQI83" s="791"/>
      <c r="PQJ83" s="791"/>
      <c r="PQK83" s="791"/>
      <c r="PQL83" s="791"/>
      <c r="PQM83" s="791"/>
      <c r="PQN83" s="740"/>
      <c r="PQO83" s="790"/>
      <c r="PQP83" s="791"/>
      <c r="PQQ83" s="791"/>
      <c r="PQR83" s="791"/>
      <c r="PQS83" s="791"/>
      <c r="PQT83" s="791"/>
      <c r="PQU83" s="740"/>
      <c r="PQV83" s="790"/>
      <c r="PQW83" s="791"/>
      <c r="PQX83" s="791"/>
      <c r="PQY83" s="791"/>
      <c r="PQZ83" s="791"/>
      <c r="PRA83" s="791"/>
      <c r="PRB83" s="740"/>
      <c r="PRC83" s="790"/>
      <c r="PRD83" s="791"/>
      <c r="PRE83" s="791"/>
      <c r="PRF83" s="791"/>
      <c r="PRG83" s="791"/>
      <c r="PRH83" s="791"/>
      <c r="PRI83" s="740"/>
      <c r="PRJ83" s="790"/>
      <c r="PRK83" s="791"/>
      <c r="PRL83" s="791"/>
      <c r="PRM83" s="791"/>
      <c r="PRN83" s="791"/>
      <c r="PRO83" s="791"/>
      <c r="PRP83" s="740"/>
      <c r="PRQ83" s="790"/>
      <c r="PRR83" s="791"/>
      <c r="PRS83" s="791"/>
      <c r="PRT83" s="791"/>
      <c r="PRU83" s="791"/>
      <c r="PRV83" s="791"/>
      <c r="PRW83" s="740"/>
      <c r="PRX83" s="790"/>
      <c r="PRY83" s="791"/>
      <c r="PRZ83" s="791"/>
      <c r="PSA83" s="791"/>
      <c r="PSB83" s="791"/>
      <c r="PSC83" s="791"/>
      <c r="PSD83" s="740"/>
      <c r="PSE83" s="790"/>
      <c r="PSF83" s="791"/>
      <c r="PSG83" s="791"/>
      <c r="PSH83" s="791"/>
      <c r="PSI83" s="791"/>
      <c r="PSJ83" s="791"/>
      <c r="PSK83" s="740"/>
      <c r="PSL83" s="790"/>
      <c r="PSM83" s="791"/>
      <c r="PSN83" s="791"/>
      <c r="PSO83" s="791"/>
      <c r="PSP83" s="791"/>
      <c r="PSQ83" s="791"/>
      <c r="PSR83" s="740"/>
      <c r="PSS83" s="790"/>
      <c r="PST83" s="791"/>
      <c r="PSU83" s="791"/>
      <c r="PSV83" s="791"/>
      <c r="PSW83" s="791"/>
      <c r="PSX83" s="791"/>
      <c r="PSY83" s="740"/>
      <c r="PSZ83" s="790"/>
      <c r="PTA83" s="791"/>
      <c r="PTB83" s="791"/>
      <c r="PTC83" s="791"/>
      <c r="PTD83" s="791"/>
      <c r="PTE83" s="791"/>
      <c r="PTF83" s="740"/>
      <c r="PTG83" s="790"/>
      <c r="PTH83" s="791"/>
      <c r="PTI83" s="791"/>
      <c r="PTJ83" s="791"/>
      <c r="PTK83" s="791"/>
      <c r="PTL83" s="791"/>
      <c r="PTM83" s="740"/>
      <c r="PTN83" s="790"/>
      <c r="PTO83" s="791"/>
      <c r="PTP83" s="791"/>
      <c r="PTQ83" s="791"/>
      <c r="PTR83" s="791"/>
      <c r="PTS83" s="791"/>
      <c r="PTT83" s="740"/>
      <c r="PTU83" s="790"/>
      <c r="PTV83" s="791"/>
      <c r="PTW83" s="791"/>
      <c r="PTX83" s="791"/>
      <c r="PTY83" s="791"/>
      <c r="PTZ83" s="791"/>
      <c r="PUA83" s="740"/>
      <c r="PUB83" s="790"/>
      <c r="PUC83" s="791"/>
      <c r="PUD83" s="791"/>
      <c r="PUE83" s="791"/>
      <c r="PUF83" s="791"/>
      <c r="PUG83" s="791"/>
      <c r="PUH83" s="740"/>
      <c r="PUI83" s="790"/>
      <c r="PUJ83" s="791"/>
      <c r="PUK83" s="791"/>
      <c r="PUL83" s="791"/>
      <c r="PUM83" s="791"/>
      <c r="PUN83" s="791"/>
      <c r="PUO83" s="740"/>
      <c r="PUP83" s="790"/>
      <c r="PUQ83" s="791"/>
      <c r="PUR83" s="791"/>
      <c r="PUS83" s="791"/>
      <c r="PUT83" s="791"/>
      <c r="PUU83" s="791"/>
      <c r="PUV83" s="740"/>
      <c r="PUW83" s="790"/>
      <c r="PUX83" s="791"/>
      <c r="PUY83" s="791"/>
      <c r="PUZ83" s="791"/>
      <c r="PVA83" s="791"/>
      <c r="PVB83" s="791"/>
      <c r="PVC83" s="740"/>
      <c r="PVD83" s="790"/>
      <c r="PVE83" s="791"/>
      <c r="PVF83" s="791"/>
      <c r="PVG83" s="791"/>
      <c r="PVH83" s="791"/>
      <c r="PVI83" s="791"/>
      <c r="PVJ83" s="740"/>
      <c r="PVK83" s="790"/>
      <c r="PVL83" s="791"/>
      <c r="PVM83" s="791"/>
      <c r="PVN83" s="791"/>
      <c r="PVO83" s="791"/>
      <c r="PVP83" s="791"/>
      <c r="PVQ83" s="740"/>
      <c r="PVR83" s="790"/>
      <c r="PVS83" s="791"/>
      <c r="PVT83" s="791"/>
      <c r="PVU83" s="791"/>
      <c r="PVV83" s="791"/>
      <c r="PVW83" s="791"/>
      <c r="PVX83" s="740"/>
      <c r="PVY83" s="790"/>
      <c r="PVZ83" s="791"/>
      <c r="PWA83" s="791"/>
      <c r="PWB83" s="791"/>
      <c r="PWC83" s="791"/>
      <c r="PWD83" s="791"/>
      <c r="PWE83" s="740"/>
      <c r="PWF83" s="790"/>
      <c r="PWG83" s="791"/>
      <c r="PWH83" s="791"/>
      <c r="PWI83" s="791"/>
      <c r="PWJ83" s="791"/>
      <c r="PWK83" s="791"/>
      <c r="PWL83" s="740"/>
      <c r="PWM83" s="790"/>
      <c r="PWN83" s="791"/>
      <c r="PWO83" s="791"/>
      <c r="PWP83" s="791"/>
      <c r="PWQ83" s="791"/>
      <c r="PWR83" s="791"/>
      <c r="PWS83" s="740"/>
      <c r="PWT83" s="790"/>
      <c r="PWU83" s="791"/>
      <c r="PWV83" s="791"/>
      <c r="PWW83" s="791"/>
      <c r="PWX83" s="791"/>
      <c r="PWY83" s="791"/>
      <c r="PWZ83" s="740"/>
      <c r="PXA83" s="790"/>
      <c r="PXB83" s="791"/>
      <c r="PXC83" s="791"/>
      <c r="PXD83" s="791"/>
      <c r="PXE83" s="791"/>
      <c r="PXF83" s="791"/>
      <c r="PXG83" s="740"/>
      <c r="PXH83" s="790"/>
      <c r="PXI83" s="791"/>
      <c r="PXJ83" s="791"/>
      <c r="PXK83" s="791"/>
      <c r="PXL83" s="791"/>
      <c r="PXM83" s="791"/>
      <c r="PXN83" s="740"/>
      <c r="PXO83" s="790"/>
      <c r="PXP83" s="791"/>
      <c r="PXQ83" s="791"/>
      <c r="PXR83" s="791"/>
      <c r="PXS83" s="791"/>
      <c r="PXT83" s="791"/>
      <c r="PXU83" s="740"/>
      <c r="PXV83" s="790"/>
      <c r="PXW83" s="791"/>
      <c r="PXX83" s="791"/>
      <c r="PXY83" s="791"/>
      <c r="PXZ83" s="791"/>
      <c r="PYA83" s="791"/>
      <c r="PYB83" s="740"/>
      <c r="PYC83" s="790"/>
      <c r="PYD83" s="791"/>
      <c r="PYE83" s="791"/>
      <c r="PYF83" s="791"/>
      <c r="PYG83" s="791"/>
      <c r="PYH83" s="791"/>
      <c r="PYI83" s="740"/>
      <c r="PYJ83" s="790"/>
      <c r="PYK83" s="791"/>
      <c r="PYL83" s="791"/>
      <c r="PYM83" s="791"/>
      <c r="PYN83" s="791"/>
      <c r="PYO83" s="791"/>
      <c r="PYP83" s="740"/>
      <c r="PYQ83" s="790"/>
      <c r="PYR83" s="791"/>
      <c r="PYS83" s="791"/>
      <c r="PYT83" s="791"/>
      <c r="PYU83" s="791"/>
      <c r="PYV83" s="791"/>
      <c r="PYW83" s="740"/>
      <c r="PYX83" s="790"/>
      <c r="PYY83" s="791"/>
      <c r="PYZ83" s="791"/>
      <c r="PZA83" s="791"/>
      <c r="PZB83" s="791"/>
      <c r="PZC83" s="791"/>
      <c r="PZD83" s="740"/>
      <c r="PZE83" s="790"/>
      <c r="PZF83" s="791"/>
      <c r="PZG83" s="791"/>
      <c r="PZH83" s="791"/>
      <c r="PZI83" s="791"/>
      <c r="PZJ83" s="791"/>
      <c r="PZK83" s="740"/>
      <c r="PZL83" s="790"/>
      <c r="PZM83" s="791"/>
      <c r="PZN83" s="791"/>
      <c r="PZO83" s="791"/>
      <c r="PZP83" s="791"/>
      <c r="PZQ83" s="791"/>
      <c r="PZR83" s="740"/>
      <c r="PZS83" s="790"/>
      <c r="PZT83" s="791"/>
      <c r="PZU83" s="791"/>
      <c r="PZV83" s="791"/>
      <c r="PZW83" s="791"/>
      <c r="PZX83" s="791"/>
      <c r="PZY83" s="740"/>
      <c r="PZZ83" s="790"/>
      <c r="QAA83" s="791"/>
      <c r="QAB83" s="791"/>
      <c r="QAC83" s="791"/>
      <c r="QAD83" s="791"/>
      <c r="QAE83" s="791"/>
      <c r="QAF83" s="740"/>
      <c r="QAG83" s="790"/>
      <c r="QAH83" s="791"/>
      <c r="QAI83" s="791"/>
      <c r="QAJ83" s="791"/>
      <c r="QAK83" s="791"/>
      <c r="QAL83" s="791"/>
      <c r="QAM83" s="740"/>
      <c r="QAN83" s="790"/>
      <c r="QAO83" s="791"/>
      <c r="QAP83" s="791"/>
      <c r="QAQ83" s="791"/>
      <c r="QAR83" s="791"/>
      <c r="QAS83" s="791"/>
      <c r="QAT83" s="740"/>
      <c r="QAU83" s="790"/>
      <c r="QAV83" s="791"/>
      <c r="QAW83" s="791"/>
      <c r="QAX83" s="791"/>
      <c r="QAY83" s="791"/>
      <c r="QAZ83" s="791"/>
      <c r="QBA83" s="740"/>
      <c r="QBB83" s="790"/>
      <c r="QBC83" s="791"/>
      <c r="QBD83" s="791"/>
      <c r="QBE83" s="791"/>
      <c r="QBF83" s="791"/>
      <c r="QBG83" s="791"/>
      <c r="QBH83" s="740"/>
      <c r="QBI83" s="790"/>
      <c r="QBJ83" s="791"/>
      <c r="QBK83" s="791"/>
      <c r="QBL83" s="791"/>
      <c r="QBM83" s="791"/>
      <c r="QBN83" s="791"/>
      <c r="QBO83" s="740"/>
      <c r="QBP83" s="790"/>
      <c r="QBQ83" s="791"/>
      <c r="QBR83" s="791"/>
      <c r="QBS83" s="791"/>
      <c r="QBT83" s="791"/>
      <c r="QBU83" s="791"/>
      <c r="QBV83" s="740"/>
      <c r="QBW83" s="790"/>
      <c r="QBX83" s="791"/>
      <c r="QBY83" s="791"/>
      <c r="QBZ83" s="791"/>
      <c r="QCA83" s="791"/>
      <c r="QCB83" s="791"/>
      <c r="QCC83" s="740"/>
      <c r="QCD83" s="790"/>
      <c r="QCE83" s="791"/>
      <c r="QCF83" s="791"/>
      <c r="QCG83" s="791"/>
      <c r="QCH83" s="791"/>
      <c r="QCI83" s="791"/>
      <c r="QCJ83" s="740"/>
      <c r="QCK83" s="790"/>
      <c r="QCL83" s="791"/>
      <c r="QCM83" s="791"/>
      <c r="QCN83" s="791"/>
      <c r="QCO83" s="791"/>
      <c r="QCP83" s="791"/>
      <c r="QCQ83" s="740"/>
      <c r="QCR83" s="790"/>
      <c r="QCS83" s="791"/>
      <c r="QCT83" s="791"/>
      <c r="QCU83" s="791"/>
      <c r="QCV83" s="791"/>
      <c r="QCW83" s="791"/>
      <c r="QCX83" s="740"/>
      <c r="QCY83" s="790"/>
      <c r="QCZ83" s="791"/>
      <c r="QDA83" s="791"/>
      <c r="QDB83" s="791"/>
      <c r="QDC83" s="791"/>
      <c r="QDD83" s="791"/>
      <c r="QDE83" s="740"/>
      <c r="QDF83" s="790"/>
      <c r="QDG83" s="791"/>
      <c r="QDH83" s="791"/>
      <c r="QDI83" s="791"/>
      <c r="QDJ83" s="791"/>
      <c r="QDK83" s="791"/>
      <c r="QDL83" s="740"/>
      <c r="QDM83" s="790"/>
      <c r="QDN83" s="791"/>
      <c r="QDO83" s="791"/>
      <c r="QDP83" s="791"/>
      <c r="QDQ83" s="791"/>
      <c r="QDR83" s="791"/>
      <c r="QDS83" s="740"/>
      <c r="QDT83" s="790"/>
      <c r="QDU83" s="791"/>
      <c r="QDV83" s="791"/>
      <c r="QDW83" s="791"/>
      <c r="QDX83" s="791"/>
      <c r="QDY83" s="791"/>
      <c r="QDZ83" s="740"/>
      <c r="QEA83" s="790"/>
      <c r="QEB83" s="791"/>
      <c r="QEC83" s="791"/>
      <c r="QED83" s="791"/>
      <c r="QEE83" s="791"/>
      <c r="QEF83" s="791"/>
      <c r="QEG83" s="740"/>
      <c r="QEH83" s="790"/>
      <c r="QEI83" s="791"/>
      <c r="QEJ83" s="791"/>
      <c r="QEK83" s="791"/>
      <c r="QEL83" s="791"/>
      <c r="QEM83" s="791"/>
      <c r="QEN83" s="740"/>
      <c r="QEO83" s="790"/>
      <c r="QEP83" s="791"/>
      <c r="QEQ83" s="791"/>
      <c r="QER83" s="791"/>
      <c r="QES83" s="791"/>
      <c r="QET83" s="791"/>
      <c r="QEU83" s="740"/>
      <c r="QEV83" s="790"/>
      <c r="QEW83" s="791"/>
      <c r="QEX83" s="791"/>
      <c r="QEY83" s="791"/>
      <c r="QEZ83" s="791"/>
      <c r="QFA83" s="791"/>
      <c r="QFB83" s="740"/>
      <c r="QFC83" s="790"/>
      <c r="QFD83" s="791"/>
      <c r="QFE83" s="791"/>
      <c r="QFF83" s="791"/>
      <c r="QFG83" s="791"/>
      <c r="QFH83" s="791"/>
      <c r="QFI83" s="740"/>
      <c r="QFJ83" s="790"/>
      <c r="QFK83" s="791"/>
      <c r="QFL83" s="791"/>
      <c r="QFM83" s="791"/>
      <c r="QFN83" s="791"/>
      <c r="QFO83" s="791"/>
      <c r="QFP83" s="740"/>
      <c r="QFQ83" s="790"/>
      <c r="QFR83" s="791"/>
      <c r="QFS83" s="791"/>
      <c r="QFT83" s="791"/>
      <c r="QFU83" s="791"/>
      <c r="QFV83" s="791"/>
      <c r="QFW83" s="740"/>
      <c r="QFX83" s="790"/>
      <c r="QFY83" s="791"/>
      <c r="QFZ83" s="791"/>
      <c r="QGA83" s="791"/>
      <c r="QGB83" s="791"/>
      <c r="QGC83" s="791"/>
      <c r="QGD83" s="740"/>
      <c r="QGE83" s="790"/>
      <c r="QGF83" s="791"/>
      <c r="QGG83" s="791"/>
      <c r="QGH83" s="791"/>
      <c r="QGI83" s="791"/>
      <c r="QGJ83" s="791"/>
      <c r="QGK83" s="740"/>
      <c r="QGL83" s="790"/>
      <c r="QGM83" s="791"/>
      <c r="QGN83" s="791"/>
      <c r="QGO83" s="791"/>
      <c r="QGP83" s="791"/>
      <c r="QGQ83" s="791"/>
      <c r="QGR83" s="740"/>
      <c r="QGS83" s="790"/>
      <c r="QGT83" s="791"/>
      <c r="QGU83" s="791"/>
      <c r="QGV83" s="791"/>
      <c r="QGW83" s="791"/>
      <c r="QGX83" s="791"/>
      <c r="QGY83" s="740"/>
      <c r="QGZ83" s="790"/>
      <c r="QHA83" s="791"/>
      <c r="QHB83" s="791"/>
      <c r="QHC83" s="791"/>
      <c r="QHD83" s="791"/>
      <c r="QHE83" s="791"/>
      <c r="QHF83" s="740"/>
      <c r="QHG83" s="790"/>
      <c r="QHH83" s="791"/>
      <c r="QHI83" s="791"/>
      <c r="QHJ83" s="791"/>
      <c r="QHK83" s="791"/>
      <c r="QHL83" s="791"/>
      <c r="QHM83" s="740"/>
      <c r="QHN83" s="790"/>
      <c r="QHO83" s="791"/>
      <c r="QHP83" s="791"/>
      <c r="QHQ83" s="791"/>
      <c r="QHR83" s="791"/>
      <c r="QHS83" s="791"/>
      <c r="QHT83" s="740"/>
      <c r="QHU83" s="790"/>
      <c r="QHV83" s="791"/>
      <c r="QHW83" s="791"/>
      <c r="QHX83" s="791"/>
      <c r="QHY83" s="791"/>
      <c r="QHZ83" s="791"/>
      <c r="QIA83" s="740"/>
      <c r="QIB83" s="790"/>
      <c r="QIC83" s="791"/>
      <c r="QID83" s="791"/>
      <c r="QIE83" s="791"/>
      <c r="QIF83" s="791"/>
      <c r="QIG83" s="791"/>
      <c r="QIH83" s="740"/>
      <c r="QII83" s="790"/>
      <c r="QIJ83" s="791"/>
      <c r="QIK83" s="791"/>
      <c r="QIL83" s="791"/>
      <c r="QIM83" s="791"/>
      <c r="QIN83" s="791"/>
      <c r="QIO83" s="740"/>
      <c r="QIP83" s="790"/>
      <c r="QIQ83" s="791"/>
      <c r="QIR83" s="791"/>
      <c r="QIS83" s="791"/>
      <c r="QIT83" s="791"/>
      <c r="QIU83" s="791"/>
      <c r="QIV83" s="740"/>
      <c r="QIW83" s="790"/>
      <c r="QIX83" s="791"/>
      <c r="QIY83" s="791"/>
      <c r="QIZ83" s="791"/>
      <c r="QJA83" s="791"/>
      <c r="QJB83" s="791"/>
      <c r="QJC83" s="740"/>
      <c r="QJD83" s="790"/>
      <c r="QJE83" s="791"/>
      <c r="QJF83" s="791"/>
      <c r="QJG83" s="791"/>
      <c r="QJH83" s="791"/>
      <c r="QJI83" s="791"/>
      <c r="QJJ83" s="740"/>
      <c r="QJK83" s="790"/>
      <c r="QJL83" s="791"/>
      <c r="QJM83" s="791"/>
      <c r="QJN83" s="791"/>
      <c r="QJO83" s="791"/>
      <c r="QJP83" s="791"/>
      <c r="QJQ83" s="740"/>
      <c r="QJR83" s="790"/>
      <c r="QJS83" s="791"/>
      <c r="QJT83" s="791"/>
      <c r="QJU83" s="791"/>
      <c r="QJV83" s="791"/>
      <c r="QJW83" s="791"/>
      <c r="QJX83" s="740"/>
      <c r="QJY83" s="790"/>
      <c r="QJZ83" s="791"/>
      <c r="QKA83" s="791"/>
      <c r="QKB83" s="791"/>
      <c r="QKC83" s="791"/>
      <c r="QKD83" s="791"/>
      <c r="QKE83" s="740"/>
      <c r="QKF83" s="790"/>
      <c r="QKG83" s="791"/>
      <c r="QKH83" s="791"/>
      <c r="QKI83" s="791"/>
      <c r="QKJ83" s="791"/>
      <c r="QKK83" s="791"/>
      <c r="QKL83" s="740"/>
      <c r="QKM83" s="790"/>
      <c r="QKN83" s="791"/>
      <c r="QKO83" s="791"/>
      <c r="QKP83" s="791"/>
      <c r="QKQ83" s="791"/>
      <c r="QKR83" s="791"/>
      <c r="QKS83" s="740"/>
      <c r="QKT83" s="790"/>
      <c r="QKU83" s="791"/>
      <c r="QKV83" s="791"/>
      <c r="QKW83" s="791"/>
      <c r="QKX83" s="791"/>
      <c r="QKY83" s="791"/>
      <c r="QKZ83" s="740"/>
      <c r="QLA83" s="790"/>
      <c r="QLB83" s="791"/>
      <c r="QLC83" s="791"/>
      <c r="QLD83" s="791"/>
      <c r="QLE83" s="791"/>
      <c r="QLF83" s="791"/>
      <c r="QLG83" s="740"/>
      <c r="QLH83" s="790"/>
      <c r="QLI83" s="791"/>
      <c r="QLJ83" s="791"/>
      <c r="QLK83" s="791"/>
      <c r="QLL83" s="791"/>
      <c r="QLM83" s="791"/>
      <c r="QLN83" s="740"/>
      <c r="QLO83" s="790"/>
      <c r="QLP83" s="791"/>
      <c r="QLQ83" s="791"/>
      <c r="QLR83" s="791"/>
      <c r="QLS83" s="791"/>
      <c r="QLT83" s="791"/>
      <c r="QLU83" s="740"/>
      <c r="QLV83" s="790"/>
      <c r="QLW83" s="791"/>
      <c r="QLX83" s="791"/>
      <c r="QLY83" s="791"/>
      <c r="QLZ83" s="791"/>
      <c r="QMA83" s="791"/>
      <c r="QMB83" s="740"/>
      <c r="QMC83" s="790"/>
      <c r="QMD83" s="791"/>
      <c r="QME83" s="791"/>
      <c r="QMF83" s="791"/>
      <c r="QMG83" s="791"/>
      <c r="QMH83" s="791"/>
      <c r="QMI83" s="740"/>
      <c r="QMJ83" s="790"/>
      <c r="QMK83" s="791"/>
      <c r="QML83" s="791"/>
      <c r="QMM83" s="791"/>
      <c r="QMN83" s="791"/>
      <c r="QMO83" s="791"/>
      <c r="QMP83" s="740"/>
      <c r="QMQ83" s="790"/>
      <c r="QMR83" s="791"/>
      <c r="QMS83" s="791"/>
      <c r="QMT83" s="791"/>
      <c r="QMU83" s="791"/>
      <c r="QMV83" s="791"/>
      <c r="QMW83" s="740"/>
      <c r="QMX83" s="790"/>
      <c r="QMY83" s="791"/>
      <c r="QMZ83" s="791"/>
      <c r="QNA83" s="791"/>
      <c r="QNB83" s="791"/>
      <c r="QNC83" s="791"/>
      <c r="QND83" s="740"/>
      <c r="QNE83" s="790"/>
      <c r="QNF83" s="791"/>
      <c r="QNG83" s="791"/>
      <c r="QNH83" s="791"/>
      <c r="QNI83" s="791"/>
      <c r="QNJ83" s="791"/>
      <c r="QNK83" s="740"/>
      <c r="QNL83" s="790"/>
      <c r="QNM83" s="791"/>
      <c r="QNN83" s="791"/>
      <c r="QNO83" s="791"/>
      <c r="QNP83" s="791"/>
      <c r="QNQ83" s="791"/>
      <c r="QNR83" s="740"/>
      <c r="QNS83" s="790"/>
      <c r="QNT83" s="791"/>
      <c r="QNU83" s="791"/>
      <c r="QNV83" s="791"/>
      <c r="QNW83" s="791"/>
      <c r="QNX83" s="791"/>
      <c r="QNY83" s="740"/>
      <c r="QNZ83" s="790"/>
      <c r="QOA83" s="791"/>
      <c r="QOB83" s="791"/>
      <c r="QOC83" s="791"/>
      <c r="QOD83" s="791"/>
      <c r="QOE83" s="791"/>
      <c r="QOF83" s="740"/>
      <c r="QOG83" s="790"/>
      <c r="QOH83" s="791"/>
      <c r="QOI83" s="791"/>
      <c r="QOJ83" s="791"/>
      <c r="QOK83" s="791"/>
      <c r="QOL83" s="791"/>
      <c r="QOM83" s="740"/>
      <c r="QON83" s="790"/>
      <c r="QOO83" s="791"/>
      <c r="QOP83" s="791"/>
      <c r="QOQ83" s="791"/>
      <c r="QOR83" s="791"/>
      <c r="QOS83" s="791"/>
      <c r="QOT83" s="740"/>
      <c r="QOU83" s="790"/>
      <c r="QOV83" s="791"/>
      <c r="QOW83" s="791"/>
      <c r="QOX83" s="791"/>
      <c r="QOY83" s="791"/>
      <c r="QOZ83" s="791"/>
      <c r="QPA83" s="740"/>
      <c r="QPB83" s="790"/>
      <c r="QPC83" s="791"/>
      <c r="QPD83" s="791"/>
      <c r="QPE83" s="791"/>
      <c r="QPF83" s="791"/>
      <c r="QPG83" s="791"/>
      <c r="QPH83" s="740"/>
      <c r="QPI83" s="790"/>
      <c r="QPJ83" s="791"/>
      <c r="QPK83" s="791"/>
      <c r="QPL83" s="791"/>
      <c r="QPM83" s="791"/>
      <c r="QPN83" s="791"/>
      <c r="QPO83" s="740"/>
      <c r="QPP83" s="790"/>
      <c r="QPQ83" s="791"/>
      <c r="QPR83" s="791"/>
      <c r="QPS83" s="791"/>
      <c r="QPT83" s="791"/>
      <c r="QPU83" s="791"/>
      <c r="QPV83" s="740"/>
      <c r="QPW83" s="790"/>
      <c r="QPX83" s="791"/>
      <c r="QPY83" s="791"/>
      <c r="QPZ83" s="791"/>
      <c r="QQA83" s="791"/>
      <c r="QQB83" s="791"/>
      <c r="QQC83" s="740"/>
      <c r="QQD83" s="790"/>
      <c r="QQE83" s="791"/>
      <c r="QQF83" s="791"/>
      <c r="QQG83" s="791"/>
      <c r="QQH83" s="791"/>
      <c r="QQI83" s="791"/>
      <c r="QQJ83" s="740"/>
      <c r="QQK83" s="790"/>
      <c r="QQL83" s="791"/>
      <c r="QQM83" s="791"/>
      <c r="QQN83" s="791"/>
      <c r="QQO83" s="791"/>
      <c r="QQP83" s="791"/>
      <c r="QQQ83" s="740"/>
      <c r="QQR83" s="790"/>
      <c r="QQS83" s="791"/>
      <c r="QQT83" s="791"/>
      <c r="QQU83" s="791"/>
      <c r="QQV83" s="791"/>
      <c r="QQW83" s="791"/>
      <c r="QQX83" s="740"/>
      <c r="QQY83" s="790"/>
      <c r="QQZ83" s="791"/>
      <c r="QRA83" s="791"/>
      <c r="QRB83" s="791"/>
      <c r="QRC83" s="791"/>
      <c r="QRD83" s="791"/>
      <c r="QRE83" s="740"/>
      <c r="QRF83" s="790"/>
      <c r="QRG83" s="791"/>
      <c r="QRH83" s="791"/>
      <c r="QRI83" s="791"/>
      <c r="QRJ83" s="791"/>
      <c r="QRK83" s="791"/>
      <c r="QRL83" s="740"/>
      <c r="QRM83" s="790"/>
      <c r="QRN83" s="791"/>
      <c r="QRO83" s="791"/>
      <c r="QRP83" s="791"/>
      <c r="QRQ83" s="791"/>
      <c r="QRR83" s="791"/>
      <c r="QRS83" s="740"/>
      <c r="QRT83" s="790"/>
      <c r="QRU83" s="791"/>
      <c r="QRV83" s="791"/>
      <c r="QRW83" s="791"/>
      <c r="QRX83" s="791"/>
      <c r="QRY83" s="791"/>
      <c r="QRZ83" s="740"/>
      <c r="QSA83" s="790"/>
      <c r="QSB83" s="791"/>
      <c r="QSC83" s="791"/>
      <c r="QSD83" s="791"/>
      <c r="QSE83" s="791"/>
      <c r="QSF83" s="791"/>
      <c r="QSG83" s="740"/>
      <c r="QSH83" s="790"/>
      <c r="QSI83" s="791"/>
      <c r="QSJ83" s="791"/>
      <c r="QSK83" s="791"/>
      <c r="QSL83" s="791"/>
      <c r="QSM83" s="791"/>
      <c r="QSN83" s="740"/>
      <c r="QSO83" s="790"/>
      <c r="QSP83" s="791"/>
      <c r="QSQ83" s="791"/>
      <c r="QSR83" s="791"/>
      <c r="QSS83" s="791"/>
      <c r="QST83" s="791"/>
      <c r="QSU83" s="740"/>
      <c r="QSV83" s="790"/>
      <c r="QSW83" s="791"/>
      <c r="QSX83" s="791"/>
      <c r="QSY83" s="791"/>
      <c r="QSZ83" s="791"/>
      <c r="QTA83" s="791"/>
      <c r="QTB83" s="740"/>
      <c r="QTC83" s="790"/>
      <c r="QTD83" s="791"/>
      <c r="QTE83" s="791"/>
      <c r="QTF83" s="791"/>
      <c r="QTG83" s="791"/>
      <c r="QTH83" s="791"/>
      <c r="QTI83" s="740"/>
      <c r="QTJ83" s="790"/>
      <c r="QTK83" s="791"/>
      <c r="QTL83" s="791"/>
      <c r="QTM83" s="791"/>
      <c r="QTN83" s="791"/>
      <c r="QTO83" s="791"/>
      <c r="QTP83" s="740"/>
      <c r="QTQ83" s="790"/>
      <c r="QTR83" s="791"/>
      <c r="QTS83" s="791"/>
      <c r="QTT83" s="791"/>
      <c r="QTU83" s="791"/>
      <c r="QTV83" s="791"/>
      <c r="QTW83" s="740"/>
      <c r="QTX83" s="790"/>
      <c r="QTY83" s="791"/>
      <c r="QTZ83" s="791"/>
      <c r="QUA83" s="791"/>
      <c r="QUB83" s="791"/>
      <c r="QUC83" s="791"/>
      <c r="QUD83" s="740"/>
      <c r="QUE83" s="790"/>
      <c r="QUF83" s="791"/>
      <c r="QUG83" s="791"/>
      <c r="QUH83" s="791"/>
      <c r="QUI83" s="791"/>
      <c r="QUJ83" s="791"/>
      <c r="QUK83" s="740"/>
      <c r="QUL83" s="790"/>
      <c r="QUM83" s="791"/>
      <c r="QUN83" s="791"/>
      <c r="QUO83" s="791"/>
      <c r="QUP83" s="791"/>
      <c r="QUQ83" s="791"/>
      <c r="QUR83" s="740"/>
      <c r="QUS83" s="790"/>
      <c r="QUT83" s="791"/>
      <c r="QUU83" s="791"/>
      <c r="QUV83" s="791"/>
      <c r="QUW83" s="791"/>
      <c r="QUX83" s="791"/>
      <c r="QUY83" s="740"/>
      <c r="QUZ83" s="790"/>
      <c r="QVA83" s="791"/>
      <c r="QVB83" s="791"/>
      <c r="QVC83" s="791"/>
      <c r="QVD83" s="791"/>
      <c r="QVE83" s="791"/>
      <c r="QVF83" s="740"/>
      <c r="QVG83" s="790"/>
      <c r="QVH83" s="791"/>
      <c r="QVI83" s="791"/>
      <c r="QVJ83" s="791"/>
      <c r="QVK83" s="791"/>
      <c r="QVL83" s="791"/>
      <c r="QVM83" s="740"/>
      <c r="QVN83" s="790"/>
      <c r="QVO83" s="791"/>
      <c r="QVP83" s="791"/>
      <c r="QVQ83" s="791"/>
      <c r="QVR83" s="791"/>
      <c r="QVS83" s="791"/>
      <c r="QVT83" s="740"/>
      <c r="QVU83" s="790"/>
      <c r="QVV83" s="791"/>
      <c r="QVW83" s="791"/>
      <c r="QVX83" s="791"/>
      <c r="QVY83" s="791"/>
      <c r="QVZ83" s="791"/>
      <c r="QWA83" s="740"/>
      <c r="QWB83" s="790"/>
      <c r="QWC83" s="791"/>
      <c r="QWD83" s="791"/>
      <c r="QWE83" s="791"/>
      <c r="QWF83" s="791"/>
      <c r="QWG83" s="791"/>
      <c r="QWH83" s="740"/>
      <c r="QWI83" s="790"/>
      <c r="QWJ83" s="791"/>
      <c r="QWK83" s="791"/>
      <c r="QWL83" s="791"/>
      <c r="QWM83" s="791"/>
      <c r="QWN83" s="791"/>
      <c r="QWO83" s="740"/>
      <c r="QWP83" s="790"/>
      <c r="QWQ83" s="791"/>
      <c r="QWR83" s="791"/>
      <c r="QWS83" s="791"/>
      <c r="QWT83" s="791"/>
      <c r="QWU83" s="791"/>
      <c r="QWV83" s="740"/>
      <c r="QWW83" s="790"/>
      <c r="QWX83" s="791"/>
      <c r="QWY83" s="791"/>
      <c r="QWZ83" s="791"/>
      <c r="QXA83" s="791"/>
      <c r="QXB83" s="791"/>
      <c r="QXC83" s="740"/>
      <c r="QXD83" s="790"/>
      <c r="QXE83" s="791"/>
      <c r="QXF83" s="791"/>
      <c r="QXG83" s="791"/>
      <c r="QXH83" s="791"/>
      <c r="QXI83" s="791"/>
      <c r="QXJ83" s="740"/>
      <c r="QXK83" s="790"/>
      <c r="QXL83" s="791"/>
      <c r="QXM83" s="791"/>
      <c r="QXN83" s="791"/>
      <c r="QXO83" s="791"/>
      <c r="QXP83" s="791"/>
      <c r="QXQ83" s="740"/>
      <c r="QXR83" s="790"/>
      <c r="QXS83" s="791"/>
      <c r="QXT83" s="791"/>
      <c r="QXU83" s="791"/>
      <c r="QXV83" s="791"/>
      <c r="QXW83" s="791"/>
      <c r="QXX83" s="740"/>
      <c r="QXY83" s="790"/>
      <c r="QXZ83" s="791"/>
      <c r="QYA83" s="791"/>
      <c r="QYB83" s="791"/>
      <c r="QYC83" s="791"/>
      <c r="QYD83" s="791"/>
      <c r="QYE83" s="740"/>
      <c r="QYF83" s="790"/>
      <c r="QYG83" s="791"/>
      <c r="QYH83" s="791"/>
      <c r="QYI83" s="791"/>
      <c r="QYJ83" s="791"/>
      <c r="QYK83" s="791"/>
      <c r="QYL83" s="740"/>
      <c r="QYM83" s="790"/>
      <c r="QYN83" s="791"/>
      <c r="QYO83" s="791"/>
      <c r="QYP83" s="791"/>
      <c r="QYQ83" s="791"/>
      <c r="QYR83" s="791"/>
      <c r="QYS83" s="740"/>
      <c r="QYT83" s="790"/>
      <c r="QYU83" s="791"/>
      <c r="QYV83" s="791"/>
      <c r="QYW83" s="791"/>
      <c r="QYX83" s="791"/>
      <c r="QYY83" s="791"/>
      <c r="QYZ83" s="740"/>
      <c r="QZA83" s="790"/>
      <c r="QZB83" s="791"/>
      <c r="QZC83" s="791"/>
      <c r="QZD83" s="791"/>
      <c r="QZE83" s="791"/>
      <c r="QZF83" s="791"/>
      <c r="QZG83" s="740"/>
      <c r="QZH83" s="790"/>
      <c r="QZI83" s="791"/>
      <c r="QZJ83" s="791"/>
      <c r="QZK83" s="791"/>
      <c r="QZL83" s="791"/>
      <c r="QZM83" s="791"/>
      <c r="QZN83" s="740"/>
      <c r="QZO83" s="790"/>
      <c r="QZP83" s="791"/>
      <c r="QZQ83" s="791"/>
      <c r="QZR83" s="791"/>
      <c r="QZS83" s="791"/>
      <c r="QZT83" s="791"/>
      <c r="QZU83" s="740"/>
      <c r="QZV83" s="790"/>
      <c r="QZW83" s="791"/>
      <c r="QZX83" s="791"/>
      <c r="QZY83" s="791"/>
      <c r="QZZ83" s="791"/>
      <c r="RAA83" s="791"/>
      <c r="RAB83" s="740"/>
      <c r="RAC83" s="790"/>
      <c r="RAD83" s="791"/>
      <c r="RAE83" s="791"/>
      <c r="RAF83" s="791"/>
      <c r="RAG83" s="791"/>
      <c r="RAH83" s="791"/>
      <c r="RAI83" s="740"/>
      <c r="RAJ83" s="790"/>
      <c r="RAK83" s="791"/>
      <c r="RAL83" s="791"/>
      <c r="RAM83" s="791"/>
      <c r="RAN83" s="791"/>
      <c r="RAO83" s="791"/>
      <c r="RAP83" s="740"/>
      <c r="RAQ83" s="790"/>
      <c r="RAR83" s="791"/>
      <c r="RAS83" s="791"/>
      <c r="RAT83" s="791"/>
      <c r="RAU83" s="791"/>
      <c r="RAV83" s="791"/>
      <c r="RAW83" s="740"/>
      <c r="RAX83" s="790"/>
      <c r="RAY83" s="791"/>
      <c r="RAZ83" s="791"/>
      <c r="RBA83" s="791"/>
      <c r="RBB83" s="791"/>
      <c r="RBC83" s="791"/>
      <c r="RBD83" s="740"/>
      <c r="RBE83" s="790"/>
      <c r="RBF83" s="791"/>
      <c r="RBG83" s="791"/>
      <c r="RBH83" s="791"/>
      <c r="RBI83" s="791"/>
      <c r="RBJ83" s="791"/>
      <c r="RBK83" s="740"/>
      <c r="RBL83" s="790"/>
      <c r="RBM83" s="791"/>
      <c r="RBN83" s="791"/>
      <c r="RBO83" s="791"/>
      <c r="RBP83" s="791"/>
      <c r="RBQ83" s="791"/>
      <c r="RBR83" s="740"/>
      <c r="RBS83" s="790"/>
      <c r="RBT83" s="791"/>
      <c r="RBU83" s="791"/>
      <c r="RBV83" s="791"/>
      <c r="RBW83" s="791"/>
      <c r="RBX83" s="791"/>
      <c r="RBY83" s="740"/>
      <c r="RBZ83" s="790"/>
      <c r="RCA83" s="791"/>
      <c r="RCB83" s="791"/>
      <c r="RCC83" s="791"/>
      <c r="RCD83" s="791"/>
      <c r="RCE83" s="791"/>
      <c r="RCF83" s="740"/>
      <c r="RCG83" s="790"/>
      <c r="RCH83" s="791"/>
      <c r="RCI83" s="791"/>
      <c r="RCJ83" s="791"/>
      <c r="RCK83" s="791"/>
      <c r="RCL83" s="791"/>
      <c r="RCM83" s="740"/>
      <c r="RCN83" s="790"/>
      <c r="RCO83" s="791"/>
      <c r="RCP83" s="791"/>
      <c r="RCQ83" s="791"/>
      <c r="RCR83" s="791"/>
      <c r="RCS83" s="791"/>
      <c r="RCT83" s="740"/>
      <c r="RCU83" s="790"/>
      <c r="RCV83" s="791"/>
      <c r="RCW83" s="791"/>
      <c r="RCX83" s="791"/>
      <c r="RCY83" s="791"/>
      <c r="RCZ83" s="791"/>
      <c r="RDA83" s="740"/>
      <c r="RDB83" s="790"/>
      <c r="RDC83" s="791"/>
      <c r="RDD83" s="791"/>
      <c r="RDE83" s="791"/>
      <c r="RDF83" s="791"/>
      <c r="RDG83" s="791"/>
      <c r="RDH83" s="740"/>
      <c r="RDI83" s="790"/>
      <c r="RDJ83" s="791"/>
      <c r="RDK83" s="791"/>
      <c r="RDL83" s="791"/>
      <c r="RDM83" s="791"/>
      <c r="RDN83" s="791"/>
      <c r="RDO83" s="740"/>
      <c r="RDP83" s="790"/>
      <c r="RDQ83" s="791"/>
      <c r="RDR83" s="791"/>
      <c r="RDS83" s="791"/>
      <c r="RDT83" s="791"/>
      <c r="RDU83" s="791"/>
      <c r="RDV83" s="740"/>
      <c r="RDW83" s="790"/>
      <c r="RDX83" s="791"/>
      <c r="RDY83" s="791"/>
      <c r="RDZ83" s="791"/>
      <c r="REA83" s="791"/>
      <c r="REB83" s="791"/>
      <c r="REC83" s="740"/>
      <c r="RED83" s="790"/>
      <c r="REE83" s="791"/>
      <c r="REF83" s="791"/>
      <c r="REG83" s="791"/>
      <c r="REH83" s="791"/>
      <c r="REI83" s="791"/>
      <c r="REJ83" s="740"/>
      <c r="REK83" s="790"/>
      <c r="REL83" s="791"/>
      <c r="REM83" s="791"/>
      <c r="REN83" s="791"/>
      <c r="REO83" s="791"/>
      <c r="REP83" s="791"/>
      <c r="REQ83" s="740"/>
      <c r="RER83" s="790"/>
      <c r="RES83" s="791"/>
      <c r="RET83" s="791"/>
      <c r="REU83" s="791"/>
      <c r="REV83" s="791"/>
      <c r="REW83" s="791"/>
      <c r="REX83" s="740"/>
      <c r="REY83" s="790"/>
      <c r="REZ83" s="791"/>
      <c r="RFA83" s="791"/>
      <c r="RFB83" s="791"/>
      <c r="RFC83" s="791"/>
      <c r="RFD83" s="791"/>
      <c r="RFE83" s="740"/>
      <c r="RFF83" s="790"/>
      <c r="RFG83" s="791"/>
      <c r="RFH83" s="791"/>
      <c r="RFI83" s="791"/>
      <c r="RFJ83" s="791"/>
      <c r="RFK83" s="791"/>
      <c r="RFL83" s="740"/>
      <c r="RFM83" s="790"/>
      <c r="RFN83" s="791"/>
      <c r="RFO83" s="791"/>
      <c r="RFP83" s="791"/>
      <c r="RFQ83" s="791"/>
      <c r="RFR83" s="791"/>
      <c r="RFS83" s="740"/>
      <c r="RFT83" s="790"/>
      <c r="RFU83" s="791"/>
      <c r="RFV83" s="791"/>
      <c r="RFW83" s="791"/>
      <c r="RFX83" s="791"/>
      <c r="RFY83" s="791"/>
      <c r="RFZ83" s="740"/>
      <c r="RGA83" s="790"/>
      <c r="RGB83" s="791"/>
      <c r="RGC83" s="791"/>
      <c r="RGD83" s="791"/>
      <c r="RGE83" s="791"/>
      <c r="RGF83" s="791"/>
      <c r="RGG83" s="740"/>
      <c r="RGH83" s="790"/>
      <c r="RGI83" s="791"/>
      <c r="RGJ83" s="791"/>
      <c r="RGK83" s="791"/>
      <c r="RGL83" s="791"/>
      <c r="RGM83" s="791"/>
      <c r="RGN83" s="740"/>
      <c r="RGO83" s="790"/>
      <c r="RGP83" s="791"/>
      <c r="RGQ83" s="791"/>
      <c r="RGR83" s="791"/>
      <c r="RGS83" s="791"/>
      <c r="RGT83" s="791"/>
      <c r="RGU83" s="740"/>
      <c r="RGV83" s="790"/>
      <c r="RGW83" s="791"/>
      <c r="RGX83" s="791"/>
      <c r="RGY83" s="791"/>
      <c r="RGZ83" s="791"/>
      <c r="RHA83" s="791"/>
      <c r="RHB83" s="740"/>
      <c r="RHC83" s="790"/>
      <c r="RHD83" s="791"/>
      <c r="RHE83" s="791"/>
      <c r="RHF83" s="791"/>
      <c r="RHG83" s="791"/>
      <c r="RHH83" s="791"/>
      <c r="RHI83" s="740"/>
      <c r="RHJ83" s="790"/>
      <c r="RHK83" s="791"/>
      <c r="RHL83" s="791"/>
      <c r="RHM83" s="791"/>
      <c r="RHN83" s="791"/>
      <c r="RHO83" s="791"/>
      <c r="RHP83" s="740"/>
      <c r="RHQ83" s="790"/>
      <c r="RHR83" s="791"/>
      <c r="RHS83" s="791"/>
      <c r="RHT83" s="791"/>
      <c r="RHU83" s="791"/>
      <c r="RHV83" s="791"/>
      <c r="RHW83" s="740"/>
      <c r="RHX83" s="790"/>
      <c r="RHY83" s="791"/>
      <c r="RHZ83" s="791"/>
      <c r="RIA83" s="791"/>
      <c r="RIB83" s="791"/>
      <c r="RIC83" s="791"/>
      <c r="RID83" s="740"/>
      <c r="RIE83" s="790"/>
      <c r="RIF83" s="791"/>
      <c r="RIG83" s="791"/>
      <c r="RIH83" s="791"/>
      <c r="RII83" s="791"/>
      <c r="RIJ83" s="791"/>
      <c r="RIK83" s="740"/>
      <c r="RIL83" s="790"/>
      <c r="RIM83" s="791"/>
      <c r="RIN83" s="791"/>
      <c r="RIO83" s="791"/>
      <c r="RIP83" s="791"/>
      <c r="RIQ83" s="791"/>
      <c r="RIR83" s="740"/>
      <c r="RIS83" s="790"/>
      <c r="RIT83" s="791"/>
      <c r="RIU83" s="791"/>
      <c r="RIV83" s="791"/>
      <c r="RIW83" s="791"/>
      <c r="RIX83" s="791"/>
      <c r="RIY83" s="740"/>
      <c r="RIZ83" s="790"/>
      <c r="RJA83" s="791"/>
      <c r="RJB83" s="791"/>
      <c r="RJC83" s="791"/>
      <c r="RJD83" s="791"/>
      <c r="RJE83" s="791"/>
      <c r="RJF83" s="740"/>
      <c r="RJG83" s="790"/>
      <c r="RJH83" s="791"/>
      <c r="RJI83" s="791"/>
      <c r="RJJ83" s="791"/>
      <c r="RJK83" s="791"/>
      <c r="RJL83" s="791"/>
      <c r="RJM83" s="740"/>
      <c r="RJN83" s="790"/>
      <c r="RJO83" s="791"/>
      <c r="RJP83" s="791"/>
      <c r="RJQ83" s="791"/>
      <c r="RJR83" s="791"/>
      <c r="RJS83" s="791"/>
      <c r="RJT83" s="740"/>
      <c r="RJU83" s="790"/>
      <c r="RJV83" s="791"/>
      <c r="RJW83" s="791"/>
      <c r="RJX83" s="791"/>
      <c r="RJY83" s="791"/>
      <c r="RJZ83" s="791"/>
      <c r="RKA83" s="740"/>
      <c r="RKB83" s="790"/>
      <c r="RKC83" s="791"/>
      <c r="RKD83" s="791"/>
      <c r="RKE83" s="791"/>
      <c r="RKF83" s="791"/>
      <c r="RKG83" s="791"/>
      <c r="RKH83" s="740"/>
      <c r="RKI83" s="790"/>
      <c r="RKJ83" s="791"/>
      <c r="RKK83" s="791"/>
      <c r="RKL83" s="791"/>
      <c r="RKM83" s="791"/>
      <c r="RKN83" s="791"/>
      <c r="RKO83" s="740"/>
      <c r="RKP83" s="790"/>
      <c r="RKQ83" s="791"/>
      <c r="RKR83" s="791"/>
      <c r="RKS83" s="791"/>
      <c r="RKT83" s="791"/>
      <c r="RKU83" s="791"/>
      <c r="RKV83" s="740"/>
      <c r="RKW83" s="790"/>
      <c r="RKX83" s="791"/>
      <c r="RKY83" s="791"/>
      <c r="RKZ83" s="791"/>
      <c r="RLA83" s="791"/>
      <c r="RLB83" s="791"/>
      <c r="RLC83" s="740"/>
      <c r="RLD83" s="790"/>
      <c r="RLE83" s="791"/>
      <c r="RLF83" s="791"/>
      <c r="RLG83" s="791"/>
      <c r="RLH83" s="791"/>
      <c r="RLI83" s="791"/>
      <c r="RLJ83" s="740"/>
      <c r="RLK83" s="790"/>
      <c r="RLL83" s="791"/>
      <c r="RLM83" s="791"/>
      <c r="RLN83" s="791"/>
      <c r="RLO83" s="791"/>
      <c r="RLP83" s="791"/>
      <c r="RLQ83" s="740"/>
      <c r="RLR83" s="790"/>
      <c r="RLS83" s="791"/>
      <c r="RLT83" s="791"/>
      <c r="RLU83" s="791"/>
      <c r="RLV83" s="791"/>
      <c r="RLW83" s="791"/>
      <c r="RLX83" s="740"/>
      <c r="RLY83" s="790"/>
      <c r="RLZ83" s="791"/>
      <c r="RMA83" s="791"/>
      <c r="RMB83" s="791"/>
      <c r="RMC83" s="791"/>
      <c r="RMD83" s="791"/>
      <c r="RME83" s="740"/>
      <c r="RMF83" s="790"/>
      <c r="RMG83" s="791"/>
      <c r="RMH83" s="791"/>
      <c r="RMI83" s="791"/>
      <c r="RMJ83" s="791"/>
      <c r="RMK83" s="791"/>
      <c r="RML83" s="740"/>
      <c r="RMM83" s="790"/>
      <c r="RMN83" s="791"/>
      <c r="RMO83" s="791"/>
      <c r="RMP83" s="791"/>
      <c r="RMQ83" s="791"/>
      <c r="RMR83" s="791"/>
      <c r="RMS83" s="740"/>
      <c r="RMT83" s="790"/>
      <c r="RMU83" s="791"/>
      <c r="RMV83" s="791"/>
      <c r="RMW83" s="791"/>
      <c r="RMX83" s="791"/>
      <c r="RMY83" s="791"/>
      <c r="RMZ83" s="740"/>
      <c r="RNA83" s="790"/>
      <c r="RNB83" s="791"/>
      <c r="RNC83" s="791"/>
      <c r="RND83" s="791"/>
      <c r="RNE83" s="791"/>
      <c r="RNF83" s="791"/>
      <c r="RNG83" s="740"/>
      <c r="RNH83" s="790"/>
      <c r="RNI83" s="791"/>
      <c r="RNJ83" s="791"/>
      <c r="RNK83" s="791"/>
      <c r="RNL83" s="791"/>
      <c r="RNM83" s="791"/>
      <c r="RNN83" s="740"/>
      <c r="RNO83" s="790"/>
      <c r="RNP83" s="791"/>
      <c r="RNQ83" s="791"/>
      <c r="RNR83" s="791"/>
      <c r="RNS83" s="791"/>
      <c r="RNT83" s="791"/>
      <c r="RNU83" s="740"/>
      <c r="RNV83" s="790"/>
      <c r="RNW83" s="791"/>
      <c r="RNX83" s="791"/>
      <c r="RNY83" s="791"/>
      <c r="RNZ83" s="791"/>
      <c r="ROA83" s="791"/>
      <c r="ROB83" s="740"/>
      <c r="ROC83" s="790"/>
      <c r="ROD83" s="791"/>
      <c r="ROE83" s="791"/>
      <c r="ROF83" s="791"/>
      <c r="ROG83" s="791"/>
      <c r="ROH83" s="791"/>
      <c r="ROI83" s="740"/>
      <c r="ROJ83" s="790"/>
      <c r="ROK83" s="791"/>
      <c r="ROL83" s="791"/>
      <c r="ROM83" s="791"/>
      <c r="RON83" s="791"/>
      <c r="ROO83" s="791"/>
      <c r="ROP83" s="740"/>
      <c r="ROQ83" s="790"/>
      <c r="ROR83" s="791"/>
      <c r="ROS83" s="791"/>
      <c r="ROT83" s="791"/>
      <c r="ROU83" s="791"/>
      <c r="ROV83" s="791"/>
      <c r="ROW83" s="740"/>
      <c r="ROX83" s="790"/>
      <c r="ROY83" s="791"/>
      <c r="ROZ83" s="791"/>
      <c r="RPA83" s="791"/>
      <c r="RPB83" s="791"/>
      <c r="RPC83" s="791"/>
      <c r="RPD83" s="740"/>
      <c r="RPE83" s="790"/>
      <c r="RPF83" s="791"/>
      <c r="RPG83" s="791"/>
      <c r="RPH83" s="791"/>
      <c r="RPI83" s="791"/>
      <c r="RPJ83" s="791"/>
      <c r="RPK83" s="740"/>
      <c r="RPL83" s="790"/>
      <c r="RPM83" s="791"/>
      <c r="RPN83" s="791"/>
      <c r="RPO83" s="791"/>
      <c r="RPP83" s="791"/>
      <c r="RPQ83" s="791"/>
      <c r="RPR83" s="740"/>
      <c r="RPS83" s="790"/>
      <c r="RPT83" s="791"/>
      <c r="RPU83" s="791"/>
      <c r="RPV83" s="791"/>
      <c r="RPW83" s="791"/>
      <c r="RPX83" s="791"/>
      <c r="RPY83" s="740"/>
      <c r="RPZ83" s="790"/>
      <c r="RQA83" s="791"/>
      <c r="RQB83" s="791"/>
      <c r="RQC83" s="791"/>
      <c r="RQD83" s="791"/>
      <c r="RQE83" s="791"/>
      <c r="RQF83" s="740"/>
      <c r="RQG83" s="790"/>
      <c r="RQH83" s="791"/>
      <c r="RQI83" s="791"/>
      <c r="RQJ83" s="791"/>
      <c r="RQK83" s="791"/>
      <c r="RQL83" s="791"/>
      <c r="RQM83" s="740"/>
      <c r="RQN83" s="790"/>
      <c r="RQO83" s="791"/>
      <c r="RQP83" s="791"/>
      <c r="RQQ83" s="791"/>
      <c r="RQR83" s="791"/>
      <c r="RQS83" s="791"/>
      <c r="RQT83" s="740"/>
      <c r="RQU83" s="790"/>
      <c r="RQV83" s="791"/>
      <c r="RQW83" s="791"/>
      <c r="RQX83" s="791"/>
      <c r="RQY83" s="791"/>
      <c r="RQZ83" s="791"/>
      <c r="RRA83" s="740"/>
      <c r="RRB83" s="790"/>
      <c r="RRC83" s="791"/>
      <c r="RRD83" s="791"/>
      <c r="RRE83" s="791"/>
      <c r="RRF83" s="791"/>
      <c r="RRG83" s="791"/>
      <c r="RRH83" s="740"/>
      <c r="RRI83" s="790"/>
      <c r="RRJ83" s="791"/>
      <c r="RRK83" s="791"/>
      <c r="RRL83" s="791"/>
      <c r="RRM83" s="791"/>
      <c r="RRN83" s="791"/>
      <c r="RRO83" s="740"/>
      <c r="RRP83" s="790"/>
      <c r="RRQ83" s="791"/>
      <c r="RRR83" s="791"/>
      <c r="RRS83" s="791"/>
      <c r="RRT83" s="791"/>
      <c r="RRU83" s="791"/>
      <c r="RRV83" s="740"/>
      <c r="RRW83" s="790"/>
      <c r="RRX83" s="791"/>
      <c r="RRY83" s="791"/>
      <c r="RRZ83" s="791"/>
      <c r="RSA83" s="791"/>
      <c r="RSB83" s="791"/>
      <c r="RSC83" s="740"/>
      <c r="RSD83" s="790"/>
      <c r="RSE83" s="791"/>
      <c r="RSF83" s="791"/>
      <c r="RSG83" s="791"/>
      <c r="RSH83" s="791"/>
      <c r="RSI83" s="791"/>
      <c r="RSJ83" s="740"/>
      <c r="RSK83" s="790"/>
      <c r="RSL83" s="791"/>
      <c r="RSM83" s="791"/>
      <c r="RSN83" s="791"/>
      <c r="RSO83" s="791"/>
      <c r="RSP83" s="791"/>
      <c r="RSQ83" s="740"/>
      <c r="RSR83" s="790"/>
      <c r="RSS83" s="791"/>
      <c r="RST83" s="791"/>
      <c r="RSU83" s="791"/>
      <c r="RSV83" s="791"/>
      <c r="RSW83" s="791"/>
      <c r="RSX83" s="740"/>
      <c r="RSY83" s="790"/>
      <c r="RSZ83" s="791"/>
      <c r="RTA83" s="791"/>
      <c r="RTB83" s="791"/>
      <c r="RTC83" s="791"/>
      <c r="RTD83" s="791"/>
      <c r="RTE83" s="740"/>
      <c r="RTF83" s="790"/>
      <c r="RTG83" s="791"/>
      <c r="RTH83" s="791"/>
      <c r="RTI83" s="791"/>
      <c r="RTJ83" s="791"/>
      <c r="RTK83" s="791"/>
      <c r="RTL83" s="740"/>
      <c r="RTM83" s="790"/>
      <c r="RTN83" s="791"/>
      <c r="RTO83" s="791"/>
      <c r="RTP83" s="791"/>
      <c r="RTQ83" s="791"/>
      <c r="RTR83" s="791"/>
      <c r="RTS83" s="740"/>
      <c r="RTT83" s="790"/>
      <c r="RTU83" s="791"/>
      <c r="RTV83" s="791"/>
      <c r="RTW83" s="791"/>
      <c r="RTX83" s="791"/>
      <c r="RTY83" s="791"/>
      <c r="RTZ83" s="740"/>
      <c r="RUA83" s="790"/>
      <c r="RUB83" s="791"/>
      <c r="RUC83" s="791"/>
      <c r="RUD83" s="791"/>
      <c r="RUE83" s="791"/>
      <c r="RUF83" s="791"/>
      <c r="RUG83" s="740"/>
      <c r="RUH83" s="790"/>
      <c r="RUI83" s="791"/>
      <c r="RUJ83" s="791"/>
      <c r="RUK83" s="791"/>
      <c r="RUL83" s="791"/>
      <c r="RUM83" s="791"/>
      <c r="RUN83" s="740"/>
      <c r="RUO83" s="790"/>
      <c r="RUP83" s="791"/>
      <c r="RUQ83" s="791"/>
      <c r="RUR83" s="791"/>
      <c r="RUS83" s="791"/>
      <c r="RUT83" s="791"/>
      <c r="RUU83" s="740"/>
      <c r="RUV83" s="790"/>
      <c r="RUW83" s="791"/>
      <c r="RUX83" s="791"/>
      <c r="RUY83" s="791"/>
      <c r="RUZ83" s="791"/>
      <c r="RVA83" s="791"/>
      <c r="RVB83" s="740"/>
      <c r="RVC83" s="790"/>
      <c r="RVD83" s="791"/>
      <c r="RVE83" s="791"/>
      <c r="RVF83" s="791"/>
      <c r="RVG83" s="791"/>
      <c r="RVH83" s="791"/>
      <c r="RVI83" s="740"/>
      <c r="RVJ83" s="790"/>
      <c r="RVK83" s="791"/>
      <c r="RVL83" s="791"/>
      <c r="RVM83" s="791"/>
      <c r="RVN83" s="791"/>
      <c r="RVO83" s="791"/>
      <c r="RVP83" s="740"/>
      <c r="RVQ83" s="790"/>
      <c r="RVR83" s="791"/>
      <c r="RVS83" s="791"/>
      <c r="RVT83" s="791"/>
      <c r="RVU83" s="791"/>
      <c r="RVV83" s="791"/>
      <c r="RVW83" s="740"/>
      <c r="RVX83" s="790"/>
      <c r="RVY83" s="791"/>
      <c r="RVZ83" s="791"/>
      <c r="RWA83" s="791"/>
      <c r="RWB83" s="791"/>
      <c r="RWC83" s="791"/>
      <c r="RWD83" s="740"/>
      <c r="RWE83" s="790"/>
      <c r="RWF83" s="791"/>
      <c r="RWG83" s="791"/>
      <c r="RWH83" s="791"/>
      <c r="RWI83" s="791"/>
      <c r="RWJ83" s="791"/>
      <c r="RWK83" s="740"/>
      <c r="RWL83" s="790"/>
      <c r="RWM83" s="791"/>
      <c r="RWN83" s="791"/>
      <c r="RWO83" s="791"/>
      <c r="RWP83" s="791"/>
      <c r="RWQ83" s="791"/>
      <c r="RWR83" s="740"/>
      <c r="RWS83" s="790"/>
      <c r="RWT83" s="791"/>
      <c r="RWU83" s="791"/>
      <c r="RWV83" s="791"/>
      <c r="RWW83" s="791"/>
      <c r="RWX83" s="791"/>
      <c r="RWY83" s="740"/>
      <c r="RWZ83" s="790"/>
      <c r="RXA83" s="791"/>
      <c r="RXB83" s="791"/>
      <c r="RXC83" s="791"/>
      <c r="RXD83" s="791"/>
      <c r="RXE83" s="791"/>
      <c r="RXF83" s="740"/>
      <c r="RXG83" s="790"/>
      <c r="RXH83" s="791"/>
      <c r="RXI83" s="791"/>
      <c r="RXJ83" s="791"/>
      <c r="RXK83" s="791"/>
      <c r="RXL83" s="791"/>
      <c r="RXM83" s="740"/>
      <c r="RXN83" s="790"/>
      <c r="RXO83" s="791"/>
      <c r="RXP83" s="791"/>
      <c r="RXQ83" s="791"/>
      <c r="RXR83" s="791"/>
      <c r="RXS83" s="791"/>
      <c r="RXT83" s="740"/>
      <c r="RXU83" s="790"/>
      <c r="RXV83" s="791"/>
      <c r="RXW83" s="791"/>
      <c r="RXX83" s="791"/>
      <c r="RXY83" s="791"/>
      <c r="RXZ83" s="791"/>
      <c r="RYA83" s="740"/>
      <c r="RYB83" s="790"/>
      <c r="RYC83" s="791"/>
      <c r="RYD83" s="791"/>
      <c r="RYE83" s="791"/>
      <c r="RYF83" s="791"/>
      <c r="RYG83" s="791"/>
      <c r="RYH83" s="740"/>
      <c r="RYI83" s="790"/>
      <c r="RYJ83" s="791"/>
      <c r="RYK83" s="791"/>
      <c r="RYL83" s="791"/>
      <c r="RYM83" s="791"/>
      <c r="RYN83" s="791"/>
      <c r="RYO83" s="740"/>
      <c r="RYP83" s="790"/>
      <c r="RYQ83" s="791"/>
      <c r="RYR83" s="791"/>
      <c r="RYS83" s="791"/>
      <c r="RYT83" s="791"/>
      <c r="RYU83" s="791"/>
      <c r="RYV83" s="740"/>
      <c r="RYW83" s="790"/>
      <c r="RYX83" s="791"/>
      <c r="RYY83" s="791"/>
      <c r="RYZ83" s="791"/>
      <c r="RZA83" s="791"/>
      <c r="RZB83" s="791"/>
      <c r="RZC83" s="740"/>
      <c r="RZD83" s="790"/>
      <c r="RZE83" s="791"/>
      <c r="RZF83" s="791"/>
      <c r="RZG83" s="791"/>
      <c r="RZH83" s="791"/>
      <c r="RZI83" s="791"/>
      <c r="RZJ83" s="740"/>
      <c r="RZK83" s="790"/>
      <c r="RZL83" s="791"/>
      <c r="RZM83" s="791"/>
      <c r="RZN83" s="791"/>
      <c r="RZO83" s="791"/>
      <c r="RZP83" s="791"/>
      <c r="RZQ83" s="740"/>
      <c r="RZR83" s="790"/>
      <c r="RZS83" s="791"/>
      <c r="RZT83" s="791"/>
      <c r="RZU83" s="791"/>
      <c r="RZV83" s="791"/>
      <c r="RZW83" s="791"/>
      <c r="RZX83" s="740"/>
      <c r="RZY83" s="790"/>
      <c r="RZZ83" s="791"/>
      <c r="SAA83" s="791"/>
      <c r="SAB83" s="791"/>
      <c r="SAC83" s="791"/>
      <c r="SAD83" s="791"/>
      <c r="SAE83" s="740"/>
      <c r="SAF83" s="790"/>
      <c r="SAG83" s="791"/>
      <c r="SAH83" s="791"/>
      <c r="SAI83" s="791"/>
      <c r="SAJ83" s="791"/>
      <c r="SAK83" s="791"/>
      <c r="SAL83" s="740"/>
      <c r="SAM83" s="790"/>
      <c r="SAN83" s="791"/>
      <c r="SAO83" s="791"/>
      <c r="SAP83" s="791"/>
      <c r="SAQ83" s="791"/>
      <c r="SAR83" s="791"/>
      <c r="SAS83" s="740"/>
      <c r="SAT83" s="790"/>
      <c r="SAU83" s="791"/>
      <c r="SAV83" s="791"/>
      <c r="SAW83" s="791"/>
      <c r="SAX83" s="791"/>
      <c r="SAY83" s="791"/>
      <c r="SAZ83" s="740"/>
      <c r="SBA83" s="790"/>
      <c r="SBB83" s="791"/>
      <c r="SBC83" s="791"/>
      <c r="SBD83" s="791"/>
      <c r="SBE83" s="791"/>
      <c r="SBF83" s="791"/>
      <c r="SBG83" s="740"/>
      <c r="SBH83" s="790"/>
      <c r="SBI83" s="791"/>
      <c r="SBJ83" s="791"/>
      <c r="SBK83" s="791"/>
      <c r="SBL83" s="791"/>
      <c r="SBM83" s="791"/>
      <c r="SBN83" s="740"/>
      <c r="SBO83" s="790"/>
      <c r="SBP83" s="791"/>
      <c r="SBQ83" s="791"/>
      <c r="SBR83" s="791"/>
      <c r="SBS83" s="791"/>
      <c r="SBT83" s="791"/>
      <c r="SBU83" s="740"/>
      <c r="SBV83" s="790"/>
      <c r="SBW83" s="791"/>
      <c r="SBX83" s="791"/>
      <c r="SBY83" s="791"/>
      <c r="SBZ83" s="791"/>
      <c r="SCA83" s="791"/>
      <c r="SCB83" s="740"/>
      <c r="SCC83" s="790"/>
      <c r="SCD83" s="791"/>
      <c r="SCE83" s="791"/>
      <c r="SCF83" s="791"/>
      <c r="SCG83" s="791"/>
      <c r="SCH83" s="791"/>
      <c r="SCI83" s="740"/>
      <c r="SCJ83" s="790"/>
      <c r="SCK83" s="791"/>
      <c r="SCL83" s="791"/>
      <c r="SCM83" s="791"/>
      <c r="SCN83" s="791"/>
      <c r="SCO83" s="791"/>
      <c r="SCP83" s="740"/>
      <c r="SCQ83" s="790"/>
      <c r="SCR83" s="791"/>
      <c r="SCS83" s="791"/>
      <c r="SCT83" s="791"/>
      <c r="SCU83" s="791"/>
      <c r="SCV83" s="791"/>
      <c r="SCW83" s="740"/>
      <c r="SCX83" s="790"/>
      <c r="SCY83" s="791"/>
      <c r="SCZ83" s="791"/>
      <c r="SDA83" s="791"/>
      <c r="SDB83" s="791"/>
      <c r="SDC83" s="791"/>
      <c r="SDD83" s="740"/>
      <c r="SDE83" s="790"/>
      <c r="SDF83" s="791"/>
      <c r="SDG83" s="791"/>
      <c r="SDH83" s="791"/>
      <c r="SDI83" s="791"/>
      <c r="SDJ83" s="791"/>
      <c r="SDK83" s="740"/>
      <c r="SDL83" s="790"/>
      <c r="SDM83" s="791"/>
      <c r="SDN83" s="791"/>
      <c r="SDO83" s="791"/>
      <c r="SDP83" s="791"/>
      <c r="SDQ83" s="791"/>
      <c r="SDR83" s="740"/>
      <c r="SDS83" s="790"/>
      <c r="SDT83" s="791"/>
      <c r="SDU83" s="791"/>
      <c r="SDV83" s="791"/>
      <c r="SDW83" s="791"/>
      <c r="SDX83" s="791"/>
      <c r="SDY83" s="740"/>
      <c r="SDZ83" s="790"/>
      <c r="SEA83" s="791"/>
      <c r="SEB83" s="791"/>
      <c r="SEC83" s="791"/>
      <c r="SED83" s="791"/>
      <c r="SEE83" s="791"/>
      <c r="SEF83" s="740"/>
      <c r="SEG83" s="790"/>
      <c r="SEH83" s="791"/>
      <c r="SEI83" s="791"/>
      <c r="SEJ83" s="791"/>
      <c r="SEK83" s="791"/>
      <c r="SEL83" s="791"/>
      <c r="SEM83" s="740"/>
      <c r="SEN83" s="790"/>
      <c r="SEO83" s="791"/>
      <c r="SEP83" s="791"/>
      <c r="SEQ83" s="791"/>
      <c r="SER83" s="791"/>
      <c r="SES83" s="791"/>
      <c r="SET83" s="740"/>
      <c r="SEU83" s="790"/>
      <c r="SEV83" s="791"/>
      <c r="SEW83" s="791"/>
      <c r="SEX83" s="791"/>
      <c r="SEY83" s="791"/>
      <c r="SEZ83" s="791"/>
      <c r="SFA83" s="740"/>
      <c r="SFB83" s="790"/>
      <c r="SFC83" s="791"/>
      <c r="SFD83" s="791"/>
      <c r="SFE83" s="791"/>
      <c r="SFF83" s="791"/>
      <c r="SFG83" s="791"/>
      <c r="SFH83" s="740"/>
      <c r="SFI83" s="790"/>
      <c r="SFJ83" s="791"/>
      <c r="SFK83" s="791"/>
      <c r="SFL83" s="791"/>
      <c r="SFM83" s="791"/>
      <c r="SFN83" s="791"/>
      <c r="SFO83" s="740"/>
      <c r="SFP83" s="790"/>
      <c r="SFQ83" s="791"/>
      <c r="SFR83" s="791"/>
      <c r="SFS83" s="791"/>
      <c r="SFT83" s="791"/>
      <c r="SFU83" s="791"/>
      <c r="SFV83" s="740"/>
      <c r="SFW83" s="790"/>
      <c r="SFX83" s="791"/>
      <c r="SFY83" s="791"/>
      <c r="SFZ83" s="791"/>
      <c r="SGA83" s="791"/>
      <c r="SGB83" s="791"/>
      <c r="SGC83" s="740"/>
      <c r="SGD83" s="790"/>
      <c r="SGE83" s="791"/>
      <c r="SGF83" s="791"/>
      <c r="SGG83" s="791"/>
      <c r="SGH83" s="791"/>
      <c r="SGI83" s="791"/>
      <c r="SGJ83" s="740"/>
      <c r="SGK83" s="790"/>
      <c r="SGL83" s="791"/>
      <c r="SGM83" s="791"/>
      <c r="SGN83" s="791"/>
      <c r="SGO83" s="791"/>
      <c r="SGP83" s="791"/>
      <c r="SGQ83" s="740"/>
      <c r="SGR83" s="790"/>
      <c r="SGS83" s="791"/>
      <c r="SGT83" s="791"/>
      <c r="SGU83" s="791"/>
      <c r="SGV83" s="791"/>
      <c r="SGW83" s="791"/>
      <c r="SGX83" s="740"/>
      <c r="SGY83" s="790"/>
      <c r="SGZ83" s="791"/>
      <c r="SHA83" s="791"/>
      <c r="SHB83" s="791"/>
      <c r="SHC83" s="791"/>
      <c r="SHD83" s="791"/>
      <c r="SHE83" s="740"/>
      <c r="SHF83" s="790"/>
      <c r="SHG83" s="791"/>
      <c r="SHH83" s="791"/>
      <c r="SHI83" s="791"/>
      <c r="SHJ83" s="791"/>
      <c r="SHK83" s="791"/>
      <c r="SHL83" s="740"/>
      <c r="SHM83" s="790"/>
      <c r="SHN83" s="791"/>
      <c r="SHO83" s="791"/>
      <c r="SHP83" s="791"/>
      <c r="SHQ83" s="791"/>
      <c r="SHR83" s="791"/>
      <c r="SHS83" s="740"/>
      <c r="SHT83" s="790"/>
      <c r="SHU83" s="791"/>
      <c r="SHV83" s="791"/>
      <c r="SHW83" s="791"/>
      <c r="SHX83" s="791"/>
      <c r="SHY83" s="791"/>
      <c r="SHZ83" s="740"/>
      <c r="SIA83" s="790"/>
      <c r="SIB83" s="791"/>
      <c r="SIC83" s="791"/>
      <c r="SID83" s="791"/>
      <c r="SIE83" s="791"/>
      <c r="SIF83" s="791"/>
      <c r="SIG83" s="740"/>
      <c r="SIH83" s="790"/>
      <c r="SII83" s="791"/>
      <c r="SIJ83" s="791"/>
      <c r="SIK83" s="791"/>
      <c r="SIL83" s="791"/>
      <c r="SIM83" s="791"/>
      <c r="SIN83" s="740"/>
      <c r="SIO83" s="790"/>
      <c r="SIP83" s="791"/>
      <c r="SIQ83" s="791"/>
      <c r="SIR83" s="791"/>
      <c r="SIS83" s="791"/>
      <c r="SIT83" s="791"/>
      <c r="SIU83" s="740"/>
      <c r="SIV83" s="790"/>
      <c r="SIW83" s="791"/>
      <c r="SIX83" s="791"/>
      <c r="SIY83" s="791"/>
      <c r="SIZ83" s="791"/>
      <c r="SJA83" s="791"/>
      <c r="SJB83" s="740"/>
      <c r="SJC83" s="790"/>
      <c r="SJD83" s="791"/>
      <c r="SJE83" s="791"/>
      <c r="SJF83" s="791"/>
      <c r="SJG83" s="791"/>
      <c r="SJH83" s="791"/>
      <c r="SJI83" s="740"/>
      <c r="SJJ83" s="790"/>
      <c r="SJK83" s="791"/>
      <c r="SJL83" s="791"/>
      <c r="SJM83" s="791"/>
      <c r="SJN83" s="791"/>
      <c r="SJO83" s="791"/>
      <c r="SJP83" s="740"/>
      <c r="SJQ83" s="790"/>
      <c r="SJR83" s="791"/>
      <c r="SJS83" s="791"/>
      <c r="SJT83" s="791"/>
      <c r="SJU83" s="791"/>
      <c r="SJV83" s="791"/>
      <c r="SJW83" s="740"/>
      <c r="SJX83" s="790"/>
      <c r="SJY83" s="791"/>
      <c r="SJZ83" s="791"/>
      <c r="SKA83" s="791"/>
      <c r="SKB83" s="791"/>
      <c r="SKC83" s="791"/>
      <c r="SKD83" s="740"/>
      <c r="SKE83" s="790"/>
      <c r="SKF83" s="791"/>
      <c r="SKG83" s="791"/>
      <c r="SKH83" s="791"/>
      <c r="SKI83" s="791"/>
      <c r="SKJ83" s="791"/>
      <c r="SKK83" s="740"/>
      <c r="SKL83" s="790"/>
      <c r="SKM83" s="791"/>
      <c r="SKN83" s="791"/>
      <c r="SKO83" s="791"/>
      <c r="SKP83" s="791"/>
      <c r="SKQ83" s="791"/>
      <c r="SKR83" s="740"/>
      <c r="SKS83" s="790"/>
      <c r="SKT83" s="791"/>
      <c r="SKU83" s="791"/>
      <c r="SKV83" s="791"/>
      <c r="SKW83" s="791"/>
      <c r="SKX83" s="791"/>
      <c r="SKY83" s="740"/>
      <c r="SKZ83" s="790"/>
      <c r="SLA83" s="791"/>
      <c r="SLB83" s="791"/>
      <c r="SLC83" s="791"/>
      <c r="SLD83" s="791"/>
      <c r="SLE83" s="791"/>
      <c r="SLF83" s="740"/>
      <c r="SLG83" s="790"/>
      <c r="SLH83" s="791"/>
      <c r="SLI83" s="791"/>
      <c r="SLJ83" s="791"/>
      <c r="SLK83" s="791"/>
      <c r="SLL83" s="791"/>
      <c r="SLM83" s="740"/>
      <c r="SLN83" s="790"/>
      <c r="SLO83" s="791"/>
      <c r="SLP83" s="791"/>
      <c r="SLQ83" s="791"/>
      <c r="SLR83" s="791"/>
      <c r="SLS83" s="791"/>
      <c r="SLT83" s="740"/>
      <c r="SLU83" s="790"/>
      <c r="SLV83" s="791"/>
      <c r="SLW83" s="791"/>
      <c r="SLX83" s="791"/>
      <c r="SLY83" s="791"/>
      <c r="SLZ83" s="791"/>
      <c r="SMA83" s="740"/>
      <c r="SMB83" s="790"/>
      <c r="SMC83" s="791"/>
      <c r="SMD83" s="791"/>
      <c r="SME83" s="791"/>
      <c r="SMF83" s="791"/>
      <c r="SMG83" s="791"/>
      <c r="SMH83" s="740"/>
      <c r="SMI83" s="790"/>
      <c r="SMJ83" s="791"/>
      <c r="SMK83" s="791"/>
      <c r="SML83" s="791"/>
      <c r="SMM83" s="791"/>
      <c r="SMN83" s="791"/>
      <c r="SMO83" s="740"/>
      <c r="SMP83" s="790"/>
      <c r="SMQ83" s="791"/>
      <c r="SMR83" s="791"/>
      <c r="SMS83" s="791"/>
      <c r="SMT83" s="791"/>
      <c r="SMU83" s="791"/>
      <c r="SMV83" s="740"/>
      <c r="SMW83" s="790"/>
      <c r="SMX83" s="791"/>
      <c r="SMY83" s="791"/>
      <c r="SMZ83" s="791"/>
      <c r="SNA83" s="791"/>
      <c r="SNB83" s="791"/>
      <c r="SNC83" s="740"/>
      <c r="SND83" s="790"/>
      <c r="SNE83" s="791"/>
      <c r="SNF83" s="791"/>
      <c r="SNG83" s="791"/>
      <c r="SNH83" s="791"/>
      <c r="SNI83" s="791"/>
      <c r="SNJ83" s="740"/>
      <c r="SNK83" s="790"/>
      <c r="SNL83" s="791"/>
      <c r="SNM83" s="791"/>
      <c r="SNN83" s="791"/>
      <c r="SNO83" s="791"/>
      <c r="SNP83" s="791"/>
      <c r="SNQ83" s="740"/>
      <c r="SNR83" s="790"/>
      <c r="SNS83" s="791"/>
      <c r="SNT83" s="791"/>
      <c r="SNU83" s="791"/>
      <c r="SNV83" s="791"/>
      <c r="SNW83" s="791"/>
      <c r="SNX83" s="740"/>
      <c r="SNY83" s="790"/>
      <c r="SNZ83" s="791"/>
      <c r="SOA83" s="791"/>
      <c r="SOB83" s="791"/>
      <c r="SOC83" s="791"/>
      <c r="SOD83" s="791"/>
      <c r="SOE83" s="740"/>
      <c r="SOF83" s="790"/>
      <c r="SOG83" s="791"/>
      <c r="SOH83" s="791"/>
      <c r="SOI83" s="791"/>
      <c r="SOJ83" s="791"/>
      <c r="SOK83" s="791"/>
      <c r="SOL83" s="740"/>
      <c r="SOM83" s="790"/>
      <c r="SON83" s="791"/>
      <c r="SOO83" s="791"/>
      <c r="SOP83" s="791"/>
      <c r="SOQ83" s="791"/>
      <c r="SOR83" s="791"/>
      <c r="SOS83" s="740"/>
      <c r="SOT83" s="790"/>
      <c r="SOU83" s="791"/>
      <c r="SOV83" s="791"/>
      <c r="SOW83" s="791"/>
      <c r="SOX83" s="791"/>
      <c r="SOY83" s="791"/>
      <c r="SOZ83" s="740"/>
      <c r="SPA83" s="790"/>
      <c r="SPB83" s="791"/>
      <c r="SPC83" s="791"/>
      <c r="SPD83" s="791"/>
      <c r="SPE83" s="791"/>
      <c r="SPF83" s="791"/>
      <c r="SPG83" s="740"/>
      <c r="SPH83" s="790"/>
      <c r="SPI83" s="791"/>
      <c r="SPJ83" s="791"/>
      <c r="SPK83" s="791"/>
      <c r="SPL83" s="791"/>
      <c r="SPM83" s="791"/>
      <c r="SPN83" s="740"/>
      <c r="SPO83" s="790"/>
      <c r="SPP83" s="791"/>
      <c r="SPQ83" s="791"/>
      <c r="SPR83" s="791"/>
      <c r="SPS83" s="791"/>
      <c r="SPT83" s="791"/>
      <c r="SPU83" s="740"/>
      <c r="SPV83" s="790"/>
      <c r="SPW83" s="791"/>
      <c r="SPX83" s="791"/>
      <c r="SPY83" s="791"/>
      <c r="SPZ83" s="791"/>
      <c r="SQA83" s="791"/>
      <c r="SQB83" s="740"/>
      <c r="SQC83" s="790"/>
      <c r="SQD83" s="791"/>
      <c r="SQE83" s="791"/>
      <c r="SQF83" s="791"/>
      <c r="SQG83" s="791"/>
      <c r="SQH83" s="791"/>
      <c r="SQI83" s="740"/>
      <c r="SQJ83" s="790"/>
      <c r="SQK83" s="791"/>
      <c r="SQL83" s="791"/>
      <c r="SQM83" s="791"/>
      <c r="SQN83" s="791"/>
      <c r="SQO83" s="791"/>
      <c r="SQP83" s="740"/>
      <c r="SQQ83" s="790"/>
      <c r="SQR83" s="791"/>
      <c r="SQS83" s="791"/>
      <c r="SQT83" s="791"/>
      <c r="SQU83" s="791"/>
      <c r="SQV83" s="791"/>
      <c r="SQW83" s="740"/>
      <c r="SQX83" s="790"/>
      <c r="SQY83" s="791"/>
      <c r="SQZ83" s="791"/>
      <c r="SRA83" s="791"/>
      <c r="SRB83" s="791"/>
      <c r="SRC83" s="791"/>
      <c r="SRD83" s="740"/>
      <c r="SRE83" s="790"/>
      <c r="SRF83" s="791"/>
      <c r="SRG83" s="791"/>
      <c r="SRH83" s="791"/>
      <c r="SRI83" s="791"/>
      <c r="SRJ83" s="791"/>
      <c r="SRK83" s="740"/>
      <c r="SRL83" s="790"/>
      <c r="SRM83" s="791"/>
      <c r="SRN83" s="791"/>
      <c r="SRO83" s="791"/>
      <c r="SRP83" s="791"/>
      <c r="SRQ83" s="791"/>
      <c r="SRR83" s="740"/>
      <c r="SRS83" s="790"/>
      <c r="SRT83" s="791"/>
      <c r="SRU83" s="791"/>
      <c r="SRV83" s="791"/>
      <c r="SRW83" s="791"/>
      <c r="SRX83" s="791"/>
      <c r="SRY83" s="740"/>
      <c r="SRZ83" s="790"/>
      <c r="SSA83" s="791"/>
      <c r="SSB83" s="791"/>
      <c r="SSC83" s="791"/>
      <c r="SSD83" s="791"/>
      <c r="SSE83" s="791"/>
      <c r="SSF83" s="740"/>
      <c r="SSG83" s="790"/>
      <c r="SSH83" s="791"/>
      <c r="SSI83" s="791"/>
      <c r="SSJ83" s="791"/>
      <c r="SSK83" s="791"/>
      <c r="SSL83" s="791"/>
      <c r="SSM83" s="740"/>
      <c r="SSN83" s="790"/>
      <c r="SSO83" s="791"/>
      <c r="SSP83" s="791"/>
      <c r="SSQ83" s="791"/>
      <c r="SSR83" s="791"/>
      <c r="SSS83" s="791"/>
      <c r="SST83" s="740"/>
      <c r="SSU83" s="790"/>
      <c r="SSV83" s="791"/>
      <c r="SSW83" s="791"/>
      <c r="SSX83" s="791"/>
      <c r="SSY83" s="791"/>
      <c r="SSZ83" s="791"/>
      <c r="STA83" s="740"/>
      <c r="STB83" s="790"/>
      <c r="STC83" s="791"/>
      <c r="STD83" s="791"/>
      <c r="STE83" s="791"/>
      <c r="STF83" s="791"/>
      <c r="STG83" s="791"/>
      <c r="STH83" s="740"/>
      <c r="STI83" s="790"/>
      <c r="STJ83" s="791"/>
      <c r="STK83" s="791"/>
      <c r="STL83" s="791"/>
      <c r="STM83" s="791"/>
      <c r="STN83" s="791"/>
      <c r="STO83" s="740"/>
      <c r="STP83" s="790"/>
      <c r="STQ83" s="791"/>
      <c r="STR83" s="791"/>
      <c r="STS83" s="791"/>
      <c r="STT83" s="791"/>
      <c r="STU83" s="791"/>
      <c r="STV83" s="740"/>
      <c r="STW83" s="790"/>
      <c r="STX83" s="791"/>
      <c r="STY83" s="791"/>
      <c r="STZ83" s="791"/>
      <c r="SUA83" s="791"/>
      <c r="SUB83" s="791"/>
      <c r="SUC83" s="740"/>
      <c r="SUD83" s="790"/>
      <c r="SUE83" s="791"/>
      <c r="SUF83" s="791"/>
      <c r="SUG83" s="791"/>
      <c r="SUH83" s="791"/>
      <c r="SUI83" s="791"/>
      <c r="SUJ83" s="740"/>
      <c r="SUK83" s="790"/>
      <c r="SUL83" s="791"/>
      <c r="SUM83" s="791"/>
      <c r="SUN83" s="791"/>
      <c r="SUO83" s="791"/>
      <c r="SUP83" s="791"/>
      <c r="SUQ83" s="740"/>
      <c r="SUR83" s="790"/>
      <c r="SUS83" s="791"/>
      <c r="SUT83" s="791"/>
      <c r="SUU83" s="791"/>
      <c r="SUV83" s="791"/>
      <c r="SUW83" s="791"/>
      <c r="SUX83" s="740"/>
      <c r="SUY83" s="790"/>
      <c r="SUZ83" s="791"/>
      <c r="SVA83" s="791"/>
      <c r="SVB83" s="791"/>
      <c r="SVC83" s="791"/>
      <c r="SVD83" s="791"/>
      <c r="SVE83" s="740"/>
      <c r="SVF83" s="790"/>
      <c r="SVG83" s="791"/>
      <c r="SVH83" s="791"/>
      <c r="SVI83" s="791"/>
      <c r="SVJ83" s="791"/>
      <c r="SVK83" s="791"/>
      <c r="SVL83" s="740"/>
      <c r="SVM83" s="790"/>
      <c r="SVN83" s="791"/>
      <c r="SVO83" s="791"/>
      <c r="SVP83" s="791"/>
      <c r="SVQ83" s="791"/>
      <c r="SVR83" s="791"/>
      <c r="SVS83" s="740"/>
      <c r="SVT83" s="790"/>
      <c r="SVU83" s="791"/>
      <c r="SVV83" s="791"/>
      <c r="SVW83" s="791"/>
      <c r="SVX83" s="791"/>
      <c r="SVY83" s="791"/>
      <c r="SVZ83" s="740"/>
      <c r="SWA83" s="790"/>
      <c r="SWB83" s="791"/>
      <c r="SWC83" s="791"/>
      <c r="SWD83" s="791"/>
      <c r="SWE83" s="791"/>
      <c r="SWF83" s="791"/>
      <c r="SWG83" s="740"/>
      <c r="SWH83" s="790"/>
      <c r="SWI83" s="791"/>
      <c r="SWJ83" s="791"/>
      <c r="SWK83" s="791"/>
      <c r="SWL83" s="791"/>
      <c r="SWM83" s="791"/>
      <c r="SWN83" s="740"/>
      <c r="SWO83" s="790"/>
      <c r="SWP83" s="791"/>
      <c r="SWQ83" s="791"/>
      <c r="SWR83" s="791"/>
      <c r="SWS83" s="791"/>
      <c r="SWT83" s="791"/>
      <c r="SWU83" s="740"/>
      <c r="SWV83" s="790"/>
      <c r="SWW83" s="791"/>
      <c r="SWX83" s="791"/>
      <c r="SWY83" s="791"/>
      <c r="SWZ83" s="791"/>
      <c r="SXA83" s="791"/>
      <c r="SXB83" s="740"/>
      <c r="SXC83" s="790"/>
      <c r="SXD83" s="791"/>
      <c r="SXE83" s="791"/>
      <c r="SXF83" s="791"/>
      <c r="SXG83" s="791"/>
      <c r="SXH83" s="791"/>
      <c r="SXI83" s="740"/>
      <c r="SXJ83" s="790"/>
      <c r="SXK83" s="791"/>
      <c r="SXL83" s="791"/>
      <c r="SXM83" s="791"/>
      <c r="SXN83" s="791"/>
      <c r="SXO83" s="791"/>
      <c r="SXP83" s="740"/>
      <c r="SXQ83" s="790"/>
      <c r="SXR83" s="791"/>
      <c r="SXS83" s="791"/>
      <c r="SXT83" s="791"/>
      <c r="SXU83" s="791"/>
      <c r="SXV83" s="791"/>
      <c r="SXW83" s="740"/>
      <c r="SXX83" s="790"/>
      <c r="SXY83" s="791"/>
      <c r="SXZ83" s="791"/>
      <c r="SYA83" s="791"/>
      <c r="SYB83" s="791"/>
      <c r="SYC83" s="791"/>
      <c r="SYD83" s="740"/>
      <c r="SYE83" s="790"/>
      <c r="SYF83" s="791"/>
      <c r="SYG83" s="791"/>
      <c r="SYH83" s="791"/>
      <c r="SYI83" s="791"/>
      <c r="SYJ83" s="791"/>
      <c r="SYK83" s="740"/>
      <c r="SYL83" s="790"/>
      <c r="SYM83" s="791"/>
      <c r="SYN83" s="791"/>
      <c r="SYO83" s="791"/>
      <c r="SYP83" s="791"/>
      <c r="SYQ83" s="791"/>
      <c r="SYR83" s="740"/>
      <c r="SYS83" s="790"/>
      <c r="SYT83" s="791"/>
      <c r="SYU83" s="791"/>
      <c r="SYV83" s="791"/>
      <c r="SYW83" s="791"/>
      <c r="SYX83" s="791"/>
      <c r="SYY83" s="740"/>
      <c r="SYZ83" s="790"/>
      <c r="SZA83" s="791"/>
      <c r="SZB83" s="791"/>
      <c r="SZC83" s="791"/>
      <c r="SZD83" s="791"/>
      <c r="SZE83" s="791"/>
      <c r="SZF83" s="740"/>
      <c r="SZG83" s="790"/>
      <c r="SZH83" s="791"/>
      <c r="SZI83" s="791"/>
      <c r="SZJ83" s="791"/>
      <c r="SZK83" s="791"/>
      <c r="SZL83" s="791"/>
      <c r="SZM83" s="740"/>
      <c r="SZN83" s="790"/>
      <c r="SZO83" s="791"/>
      <c r="SZP83" s="791"/>
      <c r="SZQ83" s="791"/>
      <c r="SZR83" s="791"/>
      <c r="SZS83" s="791"/>
      <c r="SZT83" s="740"/>
      <c r="SZU83" s="790"/>
      <c r="SZV83" s="791"/>
      <c r="SZW83" s="791"/>
      <c r="SZX83" s="791"/>
      <c r="SZY83" s="791"/>
      <c r="SZZ83" s="791"/>
      <c r="TAA83" s="740"/>
      <c r="TAB83" s="790"/>
      <c r="TAC83" s="791"/>
      <c r="TAD83" s="791"/>
      <c r="TAE83" s="791"/>
      <c r="TAF83" s="791"/>
      <c r="TAG83" s="791"/>
      <c r="TAH83" s="740"/>
      <c r="TAI83" s="790"/>
      <c r="TAJ83" s="791"/>
      <c r="TAK83" s="791"/>
      <c r="TAL83" s="791"/>
      <c r="TAM83" s="791"/>
      <c r="TAN83" s="791"/>
      <c r="TAO83" s="740"/>
      <c r="TAP83" s="790"/>
      <c r="TAQ83" s="791"/>
      <c r="TAR83" s="791"/>
      <c r="TAS83" s="791"/>
      <c r="TAT83" s="791"/>
      <c r="TAU83" s="791"/>
      <c r="TAV83" s="740"/>
      <c r="TAW83" s="790"/>
      <c r="TAX83" s="791"/>
      <c r="TAY83" s="791"/>
      <c r="TAZ83" s="791"/>
      <c r="TBA83" s="791"/>
      <c r="TBB83" s="791"/>
      <c r="TBC83" s="740"/>
      <c r="TBD83" s="790"/>
      <c r="TBE83" s="791"/>
      <c r="TBF83" s="791"/>
      <c r="TBG83" s="791"/>
      <c r="TBH83" s="791"/>
      <c r="TBI83" s="791"/>
      <c r="TBJ83" s="740"/>
      <c r="TBK83" s="790"/>
      <c r="TBL83" s="791"/>
      <c r="TBM83" s="791"/>
      <c r="TBN83" s="791"/>
      <c r="TBO83" s="791"/>
      <c r="TBP83" s="791"/>
      <c r="TBQ83" s="740"/>
      <c r="TBR83" s="790"/>
      <c r="TBS83" s="791"/>
      <c r="TBT83" s="791"/>
      <c r="TBU83" s="791"/>
      <c r="TBV83" s="791"/>
      <c r="TBW83" s="791"/>
      <c r="TBX83" s="740"/>
      <c r="TBY83" s="790"/>
      <c r="TBZ83" s="791"/>
      <c r="TCA83" s="791"/>
      <c r="TCB83" s="791"/>
      <c r="TCC83" s="791"/>
      <c r="TCD83" s="791"/>
      <c r="TCE83" s="740"/>
      <c r="TCF83" s="790"/>
      <c r="TCG83" s="791"/>
      <c r="TCH83" s="791"/>
      <c r="TCI83" s="791"/>
      <c r="TCJ83" s="791"/>
      <c r="TCK83" s="791"/>
      <c r="TCL83" s="740"/>
      <c r="TCM83" s="790"/>
      <c r="TCN83" s="791"/>
      <c r="TCO83" s="791"/>
      <c r="TCP83" s="791"/>
      <c r="TCQ83" s="791"/>
      <c r="TCR83" s="791"/>
      <c r="TCS83" s="740"/>
      <c r="TCT83" s="790"/>
      <c r="TCU83" s="791"/>
      <c r="TCV83" s="791"/>
      <c r="TCW83" s="791"/>
      <c r="TCX83" s="791"/>
      <c r="TCY83" s="791"/>
      <c r="TCZ83" s="740"/>
      <c r="TDA83" s="790"/>
      <c r="TDB83" s="791"/>
      <c r="TDC83" s="791"/>
      <c r="TDD83" s="791"/>
      <c r="TDE83" s="791"/>
      <c r="TDF83" s="791"/>
      <c r="TDG83" s="740"/>
      <c r="TDH83" s="790"/>
      <c r="TDI83" s="791"/>
      <c r="TDJ83" s="791"/>
      <c r="TDK83" s="791"/>
      <c r="TDL83" s="791"/>
      <c r="TDM83" s="791"/>
      <c r="TDN83" s="740"/>
      <c r="TDO83" s="790"/>
      <c r="TDP83" s="791"/>
      <c r="TDQ83" s="791"/>
      <c r="TDR83" s="791"/>
      <c r="TDS83" s="791"/>
      <c r="TDT83" s="791"/>
      <c r="TDU83" s="740"/>
      <c r="TDV83" s="790"/>
      <c r="TDW83" s="791"/>
      <c r="TDX83" s="791"/>
      <c r="TDY83" s="791"/>
      <c r="TDZ83" s="791"/>
      <c r="TEA83" s="791"/>
      <c r="TEB83" s="740"/>
      <c r="TEC83" s="790"/>
      <c r="TED83" s="791"/>
      <c r="TEE83" s="791"/>
      <c r="TEF83" s="791"/>
      <c r="TEG83" s="791"/>
      <c r="TEH83" s="791"/>
      <c r="TEI83" s="740"/>
      <c r="TEJ83" s="790"/>
      <c r="TEK83" s="791"/>
      <c r="TEL83" s="791"/>
      <c r="TEM83" s="791"/>
      <c r="TEN83" s="791"/>
      <c r="TEO83" s="791"/>
      <c r="TEP83" s="740"/>
      <c r="TEQ83" s="790"/>
      <c r="TER83" s="791"/>
      <c r="TES83" s="791"/>
      <c r="TET83" s="791"/>
      <c r="TEU83" s="791"/>
      <c r="TEV83" s="791"/>
      <c r="TEW83" s="740"/>
      <c r="TEX83" s="790"/>
      <c r="TEY83" s="791"/>
      <c r="TEZ83" s="791"/>
      <c r="TFA83" s="791"/>
      <c r="TFB83" s="791"/>
      <c r="TFC83" s="791"/>
      <c r="TFD83" s="740"/>
      <c r="TFE83" s="790"/>
      <c r="TFF83" s="791"/>
      <c r="TFG83" s="791"/>
      <c r="TFH83" s="791"/>
      <c r="TFI83" s="791"/>
      <c r="TFJ83" s="791"/>
      <c r="TFK83" s="740"/>
      <c r="TFL83" s="790"/>
      <c r="TFM83" s="791"/>
      <c r="TFN83" s="791"/>
      <c r="TFO83" s="791"/>
      <c r="TFP83" s="791"/>
      <c r="TFQ83" s="791"/>
      <c r="TFR83" s="740"/>
      <c r="TFS83" s="790"/>
      <c r="TFT83" s="791"/>
      <c r="TFU83" s="791"/>
      <c r="TFV83" s="791"/>
      <c r="TFW83" s="791"/>
      <c r="TFX83" s="791"/>
      <c r="TFY83" s="740"/>
      <c r="TFZ83" s="790"/>
      <c r="TGA83" s="791"/>
      <c r="TGB83" s="791"/>
      <c r="TGC83" s="791"/>
      <c r="TGD83" s="791"/>
      <c r="TGE83" s="791"/>
      <c r="TGF83" s="740"/>
      <c r="TGG83" s="790"/>
      <c r="TGH83" s="791"/>
      <c r="TGI83" s="791"/>
      <c r="TGJ83" s="791"/>
      <c r="TGK83" s="791"/>
      <c r="TGL83" s="791"/>
      <c r="TGM83" s="740"/>
      <c r="TGN83" s="790"/>
      <c r="TGO83" s="791"/>
      <c r="TGP83" s="791"/>
      <c r="TGQ83" s="791"/>
      <c r="TGR83" s="791"/>
      <c r="TGS83" s="791"/>
      <c r="TGT83" s="740"/>
      <c r="TGU83" s="790"/>
      <c r="TGV83" s="791"/>
      <c r="TGW83" s="791"/>
      <c r="TGX83" s="791"/>
      <c r="TGY83" s="791"/>
      <c r="TGZ83" s="791"/>
      <c r="THA83" s="740"/>
      <c r="THB83" s="790"/>
      <c r="THC83" s="791"/>
      <c r="THD83" s="791"/>
      <c r="THE83" s="791"/>
      <c r="THF83" s="791"/>
      <c r="THG83" s="791"/>
      <c r="THH83" s="740"/>
      <c r="THI83" s="790"/>
      <c r="THJ83" s="791"/>
      <c r="THK83" s="791"/>
      <c r="THL83" s="791"/>
      <c r="THM83" s="791"/>
      <c r="THN83" s="791"/>
      <c r="THO83" s="740"/>
      <c r="THP83" s="790"/>
      <c r="THQ83" s="791"/>
      <c r="THR83" s="791"/>
      <c r="THS83" s="791"/>
      <c r="THT83" s="791"/>
      <c r="THU83" s="791"/>
      <c r="THV83" s="740"/>
      <c r="THW83" s="790"/>
      <c r="THX83" s="791"/>
      <c r="THY83" s="791"/>
      <c r="THZ83" s="791"/>
      <c r="TIA83" s="791"/>
      <c r="TIB83" s="791"/>
      <c r="TIC83" s="740"/>
      <c r="TID83" s="790"/>
      <c r="TIE83" s="791"/>
      <c r="TIF83" s="791"/>
      <c r="TIG83" s="791"/>
      <c r="TIH83" s="791"/>
      <c r="TII83" s="791"/>
      <c r="TIJ83" s="740"/>
      <c r="TIK83" s="790"/>
      <c r="TIL83" s="791"/>
      <c r="TIM83" s="791"/>
      <c r="TIN83" s="791"/>
      <c r="TIO83" s="791"/>
      <c r="TIP83" s="791"/>
      <c r="TIQ83" s="740"/>
      <c r="TIR83" s="790"/>
      <c r="TIS83" s="791"/>
      <c r="TIT83" s="791"/>
      <c r="TIU83" s="791"/>
      <c r="TIV83" s="791"/>
      <c r="TIW83" s="791"/>
      <c r="TIX83" s="740"/>
      <c r="TIY83" s="790"/>
      <c r="TIZ83" s="791"/>
      <c r="TJA83" s="791"/>
      <c r="TJB83" s="791"/>
      <c r="TJC83" s="791"/>
      <c r="TJD83" s="791"/>
      <c r="TJE83" s="740"/>
      <c r="TJF83" s="790"/>
      <c r="TJG83" s="791"/>
      <c r="TJH83" s="791"/>
      <c r="TJI83" s="791"/>
      <c r="TJJ83" s="791"/>
      <c r="TJK83" s="791"/>
      <c r="TJL83" s="740"/>
      <c r="TJM83" s="790"/>
      <c r="TJN83" s="791"/>
      <c r="TJO83" s="791"/>
      <c r="TJP83" s="791"/>
      <c r="TJQ83" s="791"/>
      <c r="TJR83" s="791"/>
      <c r="TJS83" s="740"/>
      <c r="TJT83" s="790"/>
      <c r="TJU83" s="791"/>
      <c r="TJV83" s="791"/>
      <c r="TJW83" s="791"/>
      <c r="TJX83" s="791"/>
      <c r="TJY83" s="791"/>
      <c r="TJZ83" s="740"/>
      <c r="TKA83" s="790"/>
      <c r="TKB83" s="791"/>
      <c r="TKC83" s="791"/>
      <c r="TKD83" s="791"/>
      <c r="TKE83" s="791"/>
      <c r="TKF83" s="791"/>
      <c r="TKG83" s="740"/>
      <c r="TKH83" s="790"/>
      <c r="TKI83" s="791"/>
      <c r="TKJ83" s="791"/>
      <c r="TKK83" s="791"/>
      <c r="TKL83" s="791"/>
      <c r="TKM83" s="791"/>
      <c r="TKN83" s="740"/>
      <c r="TKO83" s="790"/>
      <c r="TKP83" s="791"/>
      <c r="TKQ83" s="791"/>
      <c r="TKR83" s="791"/>
      <c r="TKS83" s="791"/>
      <c r="TKT83" s="791"/>
      <c r="TKU83" s="740"/>
      <c r="TKV83" s="790"/>
      <c r="TKW83" s="791"/>
      <c r="TKX83" s="791"/>
      <c r="TKY83" s="791"/>
      <c r="TKZ83" s="791"/>
      <c r="TLA83" s="791"/>
      <c r="TLB83" s="740"/>
      <c r="TLC83" s="790"/>
      <c r="TLD83" s="791"/>
      <c r="TLE83" s="791"/>
      <c r="TLF83" s="791"/>
      <c r="TLG83" s="791"/>
      <c r="TLH83" s="791"/>
      <c r="TLI83" s="740"/>
      <c r="TLJ83" s="790"/>
      <c r="TLK83" s="791"/>
      <c r="TLL83" s="791"/>
      <c r="TLM83" s="791"/>
      <c r="TLN83" s="791"/>
      <c r="TLO83" s="791"/>
      <c r="TLP83" s="740"/>
      <c r="TLQ83" s="790"/>
      <c r="TLR83" s="791"/>
      <c r="TLS83" s="791"/>
      <c r="TLT83" s="791"/>
      <c r="TLU83" s="791"/>
      <c r="TLV83" s="791"/>
      <c r="TLW83" s="740"/>
      <c r="TLX83" s="790"/>
      <c r="TLY83" s="791"/>
      <c r="TLZ83" s="791"/>
      <c r="TMA83" s="791"/>
      <c r="TMB83" s="791"/>
      <c r="TMC83" s="791"/>
      <c r="TMD83" s="740"/>
      <c r="TME83" s="790"/>
      <c r="TMF83" s="791"/>
      <c r="TMG83" s="791"/>
      <c r="TMH83" s="791"/>
      <c r="TMI83" s="791"/>
      <c r="TMJ83" s="791"/>
      <c r="TMK83" s="740"/>
      <c r="TML83" s="790"/>
      <c r="TMM83" s="791"/>
      <c r="TMN83" s="791"/>
      <c r="TMO83" s="791"/>
      <c r="TMP83" s="791"/>
      <c r="TMQ83" s="791"/>
      <c r="TMR83" s="740"/>
      <c r="TMS83" s="790"/>
      <c r="TMT83" s="791"/>
      <c r="TMU83" s="791"/>
      <c r="TMV83" s="791"/>
      <c r="TMW83" s="791"/>
      <c r="TMX83" s="791"/>
      <c r="TMY83" s="740"/>
      <c r="TMZ83" s="790"/>
      <c r="TNA83" s="791"/>
      <c r="TNB83" s="791"/>
      <c r="TNC83" s="791"/>
      <c r="TND83" s="791"/>
      <c r="TNE83" s="791"/>
      <c r="TNF83" s="740"/>
      <c r="TNG83" s="790"/>
      <c r="TNH83" s="791"/>
      <c r="TNI83" s="791"/>
      <c r="TNJ83" s="791"/>
      <c r="TNK83" s="791"/>
      <c r="TNL83" s="791"/>
      <c r="TNM83" s="740"/>
      <c r="TNN83" s="790"/>
      <c r="TNO83" s="791"/>
      <c r="TNP83" s="791"/>
      <c r="TNQ83" s="791"/>
      <c r="TNR83" s="791"/>
      <c r="TNS83" s="791"/>
      <c r="TNT83" s="740"/>
      <c r="TNU83" s="790"/>
      <c r="TNV83" s="791"/>
      <c r="TNW83" s="791"/>
      <c r="TNX83" s="791"/>
      <c r="TNY83" s="791"/>
      <c r="TNZ83" s="791"/>
      <c r="TOA83" s="740"/>
      <c r="TOB83" s="790"/>
      <c r="TOC83" s="791"/>
      <c r="TOD83" s="791"/>
      <c r="TOE83" s="791"/>
      <c r="TOF83" s="791"/>
      <c r="TOG83" s="791"/>
      <c r="TOH83" s="740"/>
      <c r="TOI83" s="790"/>
      <c r="TOJ83" s="791"/>
      <c r="TOK83" s="791"/>
      <c r="TOL83" s="791"/>
      <c r="TOM83" s="791"/>
      <c r="TON83" s="791"/>
      <c r="TOO83" s="740"/>
      <c r="TOP83" s="790"/>
      <c r="TOQ83" s="791"/>
      <c r="TOR83" s="791"/>
      <c r="TOS83" s="791"/>
      <c r="TOT83" s="791"/>
      <c r="TOU83" s="791"/>
      <c r="TOV83" s="740"/>
      <c r="TOW83" s="790"/>
      <c r="TOX83" s="791"/>
      <c r="TOY83" s="791"/>
      <c r="TOZ83" s="791"/>
      <c r="TPA83" s="791"/>
      <c r="TPB83" s="791"/>
      <c r="TPC83" s="740"/>
      <c r="TPD83" s="790"/>
      <c r="TPE83" s="791"/>
      <c r="TPF83" s="791"/>
      <c r="TPG83" s="791"/>
      <c r="TPH83" s="791"/>
      <c r="TPI83" s="791"/>
      <c r="TPJ83" s="740"/>
      <c r="TPK83" s="790"/>
      <c r="TPL83" s="791"/>
      <c r="TPM83" s="791"/>
      <c r="TPN83" s="791"/>
      <c r="TPO83" s="791"/>
      <c r="TPP83" s="791"/>
      <c r="TPQ83" s="740"/>
      <c r="TPR83" s="790"/>
      <c r="TPS83" s="791"/>
      <c r="TPT83" s="791"/>
      <c r="TPU83" s="791"/>
      <c r="TPV83" s="791"/>
      <c r="TPW83" s="791"/>
      <c r="TPX83" s="740"/>
      <c r="TPY83" s="790"/>
      <c r="TPZ83" s="791"/>
      <c r="TQA83" s="791"/>
      <c r="TQB83" s="791"/>
      <c r="TQC83" s="791"/>
      <c r="TQD83" s="791"/>
      <c r="TQE83" s="740"/>
      <c r="TQF83" s="790"/>
      <c r="TQG83" s="791"/>
      <c r="TQH83" s="791"/>
      <c r="TQI83" s="791"/>
      <c r="TQJ83" s="791"/>
      <c r="TQK83" s="791"/>
      <c r="TQL83" s="740"/>
      <c r="TQM83" s="790"/>
      <c r="TQN83" s="791"/>
      <c r="TQO83" s="791"/>
      <c r="TQP83" s="791"/>
      <c r="TQQ83" s="791"/>
      <c r="TQR83" s="791"/>
      <c r="TQS83" s="740"/>
      <c r="TQT83" s="790"/>
      <c r="TQU83" s="791"/>
      <c r="TQV83" s="791"/>
      <c r="TQW83" s="791"/>
      <c r="TQX83" s="791"/>
      <c r="TQY83" s="791"/>
      <c r="TQZ83" s="740"/>
      <c r="TRA83" s="790"/>
      <c r="TRB83" s="791"/>
      <c r="TRC83" s="791"/>
      <c r="TRD83" s="791"/>
      <c r="TRE83" s="791"/>
      <c r="TRF83" s="791"/>
      <c r="TRG83" s="740"/>
      <c r="TRH83" s="790"/>
      <c r="TRI83" s="791"/>
      <c r="TRJ83" s="791"/>
      <c r="TRK83" s="791"/>
      <c r="TRL83" s="791"/>
      <c r="TRM83" s="791"/>
      <c r="TRN83" s="740"/>
      <c r="TRO83" s="790"/>
      <c r="TRP83" s="791"/>
      <c r="TRQ83" s="791"/>
      <c r="TRR83" s="791"/>
      <c r="TRS83" s="791"/>
      <c r="TRT83" s="791"/>
      <c r="TRU83" s="740"/>
      <c r="TRV83" s="790"/>
      <c r="TRW83" s="791"/>
      <c r="TRX83" s="791"/>
      <c r="TRY83" s="791"/>
      <c r="TRZ83" s="791"/>
      <c r="TSA83" s="791"/>
      <c r="TSB83" s="740"/>
      <c r="TSC83" s="790"/>
      <c r="TSD83" s="791"/>
      <c r="TSE83" s="791"/>
      <c r="TSF83" s="791"/>
      <c r="TSG83" s="791"/>
      <c r="TSH83" s="791"/>
      <c r="TSI83" s="740"/>
      <c r="TSJ83" s="790"/>
      <c r="TSK83" s="791"/>
      <c r="TSL83" s="791"/>
      <c r="TSM83" s="791"/>
      <c r="TSN83" s="791"/>
      <c r="TSO83" s="791"/>
      <c r="TSP83" s="740"/>
      <c r="TSQ83" s="790"/>
      <c r="TSR83" s="791"/>
      <c r="TSS83" s="791"/>
      <c r="TST83" s="791"/>
      <c r="TSU83" s="791"/>
      <c r="TSV83" s="791"/>
      <c r="TSW83" s="740"/>
      <c r="TSX83" s="790"/>
      <c r="TSY83" s="791"/>
      <c r="TSZ83" s="791"/>
      <c r="TTA83" s="791"/>
      <c r="TTB83" s="791"/>
      <c r="TTC83" s="791"/>
      <c r="TTD83" s="740"/>
      <c r="TTE83" s="790"/>
      <c r="TTF83" s="791"/>
      <c r="TTG83" s="791"/>
      <c r="TTH83" s="791"/>
      <c r="TTI83" s="791"/>
      <c r="TTJ83" s="791"/>
      <c r="TTK83" s="740"/>
      <c r="TTL83" s="790"/>
      <c r="TTM83" s="791"/>
      <c r="TTN83" s="791"/>
      <c r="TTO83" s="791"/>
      <c r="TTP83" s="791"/>
      <c r="TTQ83" s="791"/>
      <c r="TTR83" s="740"/>
      <c r="TTS83" s="790"/>
      <c r="TTT83" s="791"/>
      <c r="TTU83" s="791"/>
      <c r="TTV83" s="791"/>
      <c r="TTW83" s="791"/>
      <c r="TTX83" s="791"/>
      <c r="TTY83" s="740"/>
      <c r="TTZ83" s="790"/>
      <c r="TUA83" s="791"/>
      <c r="TUB83" s="791"/>
      <c r="TUC83" s="791"/>
      <c r="TUD83" s="791"/>
      <c r="TUE83" s="791"/>
      <c r="TUF83" s="740"/>
      <c r="TUG83" s="790"/>
      <c r="TUH83" s="791"/>
      <c r="TUI83" s="791"/>
      <c r="TUJ83" s="791"/>
      <c r="TUK83" s="791"/>
      <c r="TUL83" s="791"/>
      <c r="TUM83" s="740"/>
      <c r="TUN83" s="790"/>
      <c r="TUO83" s="791"/>
      <c r="TUP83" s="791"/>
      <c r="TUQ83" s="791"/>
      <c r="TUR83" s="791"/>
      <c r="TUS83" s="791"/>
      <c r="TUT83" s="740"/>
      <c r="TUU83" s="790"/>
      <c r="TUV83" s="791"/>
      <c r="TUW83" s="791"/>
      <c r="TUX83" s="791"/>
      <c r="TUY83" s="791"/>
      <c r="TUZ83" s="791"/>
      <c r="TVA83" s="740"/>
      <c r="TVB83" s="790"/>
      <c r="TVC83" s="791"/>
      <c r="TVD83" s="791"/>
      <c r="TVE83" s="791"/>
      <c r="TVF83" s="791"/>
      <c r="TVG83" s="791"/>
      <c r="TVH83" s="740"/>
      <c r="TVI83" s="790"/>
      <c r="TVJ83" s="791"/>
      <c r="TVK83" s="791"/>
      <c r="TVL83" s="791"/>
      <c r="TVM83" s="791"/>
      <c r="TVN83" s="791"/>
      <c r="TVO83" s="740"/>
      <c r="TVP83" s="790"/>
      <c r="TVQ83" s="791"/>
      <c r="TVR83" s="791"/>
      <c r="TVS83" s="791"/>
      <c r="TVT83" s="791"/>
      <c r="TVU83" s="791"/>
      <c r="TVV83" s="740"/>
      <c r="TVW83" s="790"/>
      <c r="TVX83" s="791"/>
      <c r="TVY83" s="791"/>
      <c r="TVZ83" s="791"/>
      <c r="TWA83" s="791"/>
      <c r="TWB83" s="791"/>
      <c r="TWC83" s="740"/>
      <c r="TWD83" s="790"/>
      <c r="TWE83" s="791"/>
      <c r="TWF83" s="791"/>
      <c r="TWG83" s="791"/>
      <c r="TWH83" s="791"/>
      <c r="TWI83" s="791"/>
      <c r="TWJ83" s="740"/>
      <c r="TWK83" s="790"/>
      <c r="TWL83" s="791"/>
      <c r="TWM83" s="791"/>
      <c r="TWN83" s="791"/>
      <c r="TWO83" s="791"/>
      <c r="TWP83" s="791"/>
      <c r="TWQ83" s="740"/>
      <c r="TWR83" s="790"/>
      <c r="TWS83" s="791"/>
      <c r="TWT83" s="791"/>
      <c r="TWU83" s="791"/>
      <c r="TWV83" s="791"/>
      <c r="TWW83" s="791"/>
      <c r="TWX83" s="740"/>
      <c r="TWY83" s="790"/>
      <c r="TWZ83" s="791"/>
      <c r="TXA83" s="791"/>
      <c r="TXB83" s="791"/>
      <c r="TXC83" s="791"/>
      <c r="TXD83" s="791"/>
      <c r="TXE83" s="740"/>
      <c r="TXF83" s="790"/>
      <c r="TXG83" s="791"/>
      <c r="TXH83" s="791"/>
      <c r="TXI83" s="791"/>
      <c r="TXJ83" s="791"/>
      <c r="TXK83" s="791"/>
      <c r="TXL83" s="740"/>
      <c r="TXM83" s="790"/>
      <c r="TXN83" s="791"/>
      <c r="TXO83" s="791"/>
      <c r="TXP83" s="791"/>
      <c r="TXQ83" s="791"/>
      <c r="TXR83" s="791"/>
      <c r="TXS83" s="740"/>
      <c r="TXT83" s="790"/>
      <c r="TXU83" s="791"/>
      <c r="TXV83" s="791"/>
      <c r="TXW83" s="791"/>
      <c r="TXX83" s="791"/>
      <c r="TXY83" s="791"/>
      <c r="TXZ83" s="740"/>
      <c r="TYA83" s="790"/>
      <c r="TYB83" s="791"/>
      <c r="TYC83" s="791"/>
      <c r="TYD83" s="791"/>
      <c r="TYE83" s="791"/>
      <c r="TYF83" s="791"/>
      <c r="TYG83" s="740"/>
      <c r="TYH83" s="790"/>
      <c r="TYI83" s="791"/>
      <c r="TYJ83" s="791"/>
      <c r="TYK83" s="791"/>
      <c r="TYL83" s="791"/>
      <c r="TYM83" s="791"/>
      <c r="TYN83" s="740"/>
      <c r="TYO83" s="790"/>
      <c r="TYP83" s="791"/>
      <c r="TYQ83" s="791"/>
      <c r="TYR83" s="791"/>
      <c r="TYS83" s="791"/>
      <c r="TYT83" s="791"/>
      <c r="TYU83" s="740"/>
      <c r="TYV83" s="790"/>
      <c r="TYW83" s="791"/>
      <c r="TYX83" s="791"/>
      <c r="TYY83" s="791"/>
      <c r="TYZ83" s="791"/>
      <c r="TZA83" s="791"/>
      <c r="TZB83" s="740"/>
      <c r="TZC83" s="790"/>
      <c r="TZD83" s="791"/>
      <c r="TZE83" s="791"/>
      <c r="TZF83" s="791"/>
      <c r="TZG83" s="791"/>
      <c r="TZH83" s="791"/>
      <c r="TZI83" s="740"/>
      <c r="TZJ83" s="790"/>
      <c r="TZK83" s="791"/>
      <c r="TZL83" s="791"/>
      <c r="TZM83" s="791"/>
      <c r="TZN83" s="791"/>
      <c r="TZO83" s="791"/>
      <c r="TZP83" s="740"/>
      <c r="TZQ83" s="790"/>
      <c r="TZR83" s="791"/>
      <c r="TZS83" s="791"/>
      <c r="TZT83" s="791"/>
      <c r="TZU83" s="791"/>
      <c r="TZV83" s="791"/>
      <c r="TZW83" s="740"/>
      <c r="TZX83" s="790"/>
      <c r="TZY83" s="791"/>
      <c r="TZZ83" s="791"/>
      <c r="UAA83" s="791"/>
      <c r="UAB83" s="791"/>
      <c r="UAC83" s="791"/>
      <c r="UAD83" s="740"/>
      <c r="UAE83" s="790"/>
      <c r="UAF83" s="791"/>
      <c r="UAG83" s="791"/>
      <c r="UAH83" s="791"/>
      <c r="UAI83" s="791"/>
      <c r="UAJ83" s="791"/>
      <c r="UAK83" s="740"/>
      <c r="UAL83" s="790"/>
      <c r="UAM83" s="791"/>
      <c r="UAN83" s="791"/>
      <c r="UAO83" s="791"/>
      <c r="UAP83" s="791"/>
      <c r="UAQ83" s="791"/>
      <c r="UAR83" s="740"/>
      <c r="UAS83" s="790"/>
      <c r="UAT83" s="791"/>
      <c r="UAU83" s="791"/>
      <c r="UAV83" s="791"/>
      <c r="UAW83" s="791"/>
      <c r="UAX83" s="791"/>
      <c r="UAY83" s="740"/>
      <c r="UAZ83" s="790"/>
      <c r="UBA83" s="791"/>
      <c r="UBB83" s="791"/>
      <c r="UBC83" s="791"/>
      <c r="UBD83" s="791"/>
      <c r="UBE83" s="791"/>
      <c r="UBF83" s="740"/>
      <c r="UBG83" s="790"/>
      <c r="UBH83" s="791"/>
      <c r="UBI83" s="791"/>
      <c r="UBJ83" s="791"/>
      <c r="UBK83" s="791"/>
      <c r="UBL83" s="791"/>
      <c r="UBM83" s="740"/>
      <c r="UBN83" s="790"/>
      <c r="UBO83" s="791"/>
      <c r="UBP83" s="791"/>
      <c r="UBQ83" s="791"/>
      <c r="UBR83" s="791"/>
      <c r="UBS83" s="791"/>
      <c r="UBT83" s="740"/>
      <c r="UBU83" s="790"/>
      <c r="UBV83" s="791"/>
      <c r="UBW83" s="791"/>
      <c r="UBX83" s="791"/>
      <c r="UBY83" s="791"/>
      <c r="UBZ83" s="791"/>
      <c r="UCA83" s="740"/>
      <c r="UCB83" s="790"/>
      <c r="UCC83" s="791"/>
      <c r="UCD83" s="791"/>
      <c r="UCE83" s="791"/>
      <c r="UCF83" s="791"/>
      <c r="UCG83" s="791"/>
      <c r="UCH83" s="740"/>
      <c r="UCI83" s="790"/>
      <c r="UCJ83" s="791"/>
      <c r="UCK83" s="791"/>
      <c r="UCL83" s="791"/>
      <c r="UCM83" s="791"/>
      <c r="UCN83" s="791"/>
      <c r="UCO83" s="740"/>
      <c r="UCP83" s="790"/>
      <c r="UCQ83" s="791"/>
      <c r="UCR83" s="791"/>
      <c r="UCS83" s="791"/>
      <c r="UCT83" s="791"/>
      <c r="UCU83" s="791"/>
      <c r="UCV83" s="740"/>
      <c r="UCW83" s="790"/>
      <c r="UCX83" s="791"/>
      <c r="UCY83" s="791"/>
      <c r="UCZ83" s="791"/>
      <c r="UDA83" s="791"/>
      <c r="UDB83" s="791"/>
      <c r="UDC83" s="740"/>
      <c r="UDD83" s="790"/>
      <c r="UDE83" s="791"/>
      <c r="UDF83" s="791"/>
      <c r="UDG83" s="791"/>
      <c r="UDH83" s="791"/>
      <c r="UDI83" s="791"/>
      <c r="UDJ83" s="740"/>
      <c r="UDK83" s="790"/>
      <c r="UDL83" s="791"/>
      <c r="UDM83" s="791"/>
      <c r="UDN83" s="791"/>
      <c r="UDO83" s="791"/>
      <c r="UDP83" s="791"/>
      <c r="UDQ83" s="740"/>
      <c r="UDR83" s="790"/>
      <c r="UDS83" s="791"/>
      <c r="UDT83" s="791"/>
      <c r="UDU83" s="791"/>
      <c r="UDV83" s="791"/>
      <c r="UDW83" s="791"/>
      <c r="UDX83" s="740"/>
      <c r="UDY83" s="790"/>
      <c r="UDZ83" s="791"/>
      <c r="UEA83" s="791"/>
      <c r="UEB83" s="791"/>
      <c r="UEC83" s="791"/>
      <c r="UED83" s="791"/>
      <c r="UEE83" s="740"/>
      <c r="UEF83" s="790"/>
      <c r="UEG83" s="791"/>
      <c r="UEH83" s="791"/>
      <c r="UEI83" s="791"/>
      <c r="UEJ83" s="791"/>
      <c r="UEK83" s="791"/>
      <c r="UEL83" s="740"/>
      <c r="UEM83" s="790"/>
      <c r="UEN83" s="791"/>
      <c r="UEO83" s="791"/>
      <c r="UEP83" s="791"/>
      <c r="UEQ83" s="791"/>
      <c r="UER83" s="791"/>
      <c r="UES83" s="740"/>
      <c r="UET83" s="790"/>
      <c r="UEU83" s="791"/>
      <c r="UEV83" s="791"/>
      <c r="UEW83" s="791"/>
      <c r="UEX83" s="791"/>
      <c r="UEY83" s="791"/>
      <c r="UEZ83" s="740"/>
      <c r="UFA83" s="790"/>
      <c r="UFB83" s="791"/>
      <c r="UFC83" s="791"/>
      <c r="UFD83" s="791"/>
      <c r="UFE83" s="791"/>
      <c r="UFF83" s="791"/>
      <c r="UFG83" s="740"/>
      <c r="UFH83" s="790"/>
      <c r="UFI83" s="791"/>
      <c r="UFJ83" s="791"/>
      <c r="UFK83" s="791"/>
      <c r="UFL83" s="791"/>
      <c r="UFM83" s="791"/>
      <c r="UFN83" s="740"/>
      <c r="UFO83" s="790"/>
      <c r="UFP83" s="791"/>
      <c r="UFQ83" s="791"/>
      <c r="UFR83" s="791"/>
      <c r="UFS83" s="791"/>
      <c r="UFT83" s="791"/>
      <c r="UFU83" s="740"/>
      <c r="UFV83" s="790"/>
      <c r="UFW83" s="791"/>
      <c r="UFX83" s="791"/>
      <c r="UFY83" s="791"/>
      <c r="UFZ83" s="791"/>
      <c r="UGA83" s="791"/>
      <c r="UGB83" s="740"/>
      <c r="UGC83" s="790"/>
      <c r="UGD83" s="791"/>
      <c r="UGE83" s="791"/>
      <c r="UGF83" s="791"/>
      <c r="UGG83" s="791"/>
      <c r="UGH83" s="791"/>
      <c r="UGI83" s="740"/>
      <c r="UGJ83" s="790"/>
      <c r="UGK83" s="791"/>
      <c r="UGL83" s="791"/>
      <c r="UGM83" s="791"/>
      <c r="UGN83" s="791"/>
      <c r="UGO83" s="791"/>
      <c r="UGP83" s="740"/>
      <c r="UGQ83" s="790"/>
      <c r="UGR83" s="791"/>
      <c r="UGS83" s="791"/>
      <c r="UGT83" s="791"/>
      <c r="UGU83" s="791"/>
      <c r="UGV83" s="791"/>
      <c r="UGW83" s="740"/>
      <c r="UGX83" s="790"/>
      <c r="UGY83" s="791"/>
      <c r="UGZ83" s="791"/>
      <c r="UHA83" s="791"/>
      <c r="UHB83" s="791"/>
      <c r="UHC83" s="791"/>
      <c r="UHD83" s="740"/>
      <c r="UHE83" s="790"/>
      <c r="UHF83" s="791"/>
      <c r="UHG83" s="791"/>
      <c r="UHH83" s="791"/>
      <c r="UHI83" s="791"/>
      <c r="UHJ83" s="791"/>
      <c r="UHK83" s="740"/>
      <c r="UHL83" s="790"/>
      <c r="UHM83" s="791"/>
      <c r="UHN83" s="791"/>
      <c r="UHO83" s="791"/>
      <c r="UHP83" s="791"/>
      <c r="UHQ83" s="791"/>
      <c r="UHR83" s="740"/>
      <c r="UHS83" s="790"/>
      <c r="UHT83" s="791"/>
      <c r="UHU83" s="791"/>
      <c r="UHV83" s="791"/>
      <c r="UHW83" s="791"/>
      <c r="UHX83" s="791"/>
      <c r="UHY83" s="740"/>
      <c r="UHZ83" s="790"/>
      <c r="UIA83" s="791"/>
      <c r="UIB83" s="791"/>
      <c r="UIC83" s="791"/>
      <c r="UID83" s="791"/>
      <c r="UIE83" s="791"/>
      <c r="UIF83" s="740"/>
      <c r="UIG83" s="790"/>
      <c r="UIH83" s="791"/>
      <c r="UII83" s="791"/>
      <c r="UIJ83" s="791"/>
      <c r="UIK83" s="791"/>
      <c r="UIL83" s="791"/>
      <c r="UIM83" s="740"/>
      <c r="UIN83" s="790"/>
      <c r="UIO83" s="791"/>
      <c r="UIP83" s="791"/>
      <c r="UIQ83" s="791"/>
      <c r="UIR83" s="791"/>
      <c r="UIS83" s="791"/>
      <c r="UIT83" s="740"/>
      <c r="UIU83" s="790"/>
      <c r="UIV83" s="791"/>
      <c r="UIW83" s="791"/>
      <c r="UIX83" s="791"/>
      <c r="UIY83" s="791"/>
      <c r="UIZ83" s="791"/>
      <c r="UJA83" s="740"/>
      <c r="UJB83" s="790"/>
      <c r="UJC83" s="791"/>
      <c r="UJD83" s="791"/>
      <c r="UJE83" s="791"/>
      <c r="UJF83" s="791"/>
      <c r="UJG83" s="791"/>
      <c r="UJH83" s="740"/>
      <c r="UJI83" s="790"/>
      <c r="UJJ83" s="791"/>
      <c r="UJK83" s="791"/>
      <c r="UJL83" s="791"/>
      <c r="UJM83" s="791"/>
      <c r="UJN83" s="791"/>
      <c r="UJO83" s="740"/>
      <c r="UJP83" s="790"/>
      <c r="UJQ83" s="791"/>
      <c r="UJR83" s="791"/>
      <c r="UJS83" s="791"/>
      <c r="UJT83" s="791"/>
      <c r="UJU83" s="791"/>
      <c r="UJV83" s="740"/>
      <c r="UJW83" s="790"/>
      <c r="UJX83" s="791"/>
      <c r="UJY83" s="791"/>
      <c r="UJZ83" s="791"/>
      <c r="UKA83" s="791"/>
      <c r="UKB83" s="791"/>
      <c r="UKC83" s="740"/>
      <c r="UKD83" s="790"/>
      <c r="UKE83" s="791"/>
      <c r="UKF83" s="791"/>
      <c r="UKG83" s="791"/>
      <c r="UKH83" s="791"/>
      <c r="UKI83" s="791"/>
      <c r="UKJ83" s="740"/>
      <c r="UKK83" s="790"/>
      <c r="UKL83" s="791"/>
      <c r="UKM83" s="791"/>
      <c r="UKN83" s="791"/>
      <c r="UKO83" s="791"/>
      <c r="UKP83" s="791"/>
      <c r="UKQ83" s="740"/>
      <c r="UKR83" s="790"/>
      <c r="UKS83" s="791"/>
      <c r="UKT83" s="791"/>
      <c r="UKU83" s="791"/>
      <c r="UKV83" s="791"/>
      <c r="UKW83" s="791"/>
      <c r="UKX83" s="740"/>
      <c r="UKY83" s="790"/>
      <c r="UKZ83" s="791"/>
      <c r="ULA83" s="791"/>
      <c r="ULB83" s="791"/>
      <c r="ULC83" s="791"/>
      <c r="ULD83" s="791"/>
      <c r="ULE83" s="740"/>
      <c r="ULF83" s="790"/>
      <c r="ULG83" s="791"/>
      <c r="ULH83" s="791"/>
      <c r="ULI83" s="791"/>
      <c r="ULJ83" s="791"/>
      <c r="ULK83" s="791"/>
      <c r="ULL83" s="740"/>
      <c r="ULM83" s="790"/>
      <c r="ULN83" s="791"/>
      <c r="ULO83" s="791"/>
      <c r="ULP83" s="791"/>
      <c r="ULQ83" s="791"/>
      <c r="ULR83" s="791"/>
      <c r="ULS83" s="740"/>
      <c r="ULT83" s="790"/>
      <c r="ULU83" s="791"/>
      <c r="ULV83" s="791"/>
      <c r="ULW83" s="791"/>
      <c r="ULX83" s="791"/>
      <c r="ULY83" s="791"/>
      <c r="ULZ83" s="740"/>
      <c r="UMA83" s="790"/>
      <c r="UMB83" s="791"/>
      <c r="UMC83" s="791"/>
      <c r="UMD83" s="791"/>
      <c r="UME83" s="791"/>
      <c r="UMF83" s="791"/>
      <c r="UMG83" s="740"/>
      <c r="UMH83" s="790"/>
      <c r="UMI83" s="791"/>
      <c r="UMJ83" s="791"/>
      <c r="UMK83" s="791"/>
      <c r="UML83" s="791"/>
      <c r="UMM83" s="791"/>
      <c r="UMN83" s="740"/>
      <c r="UMO83" s="790"/>
      <c r="UMP83" s="791"/>
      <c r="UMQ83" s="791"/>
      <c r="UMR83" s="791"/>
      <c r="UMS83" s="791"/>
      <c r="UMT83" s="791"/>
      <c r="UMU83" s="740"/>
      <c r="UMV83" s="790"/>
      <c r="UMW83" s="791"/>
      <c r="UMX83" s="791"/>
      <c r="UMY83" s="791"/>
      <c r="UMZ83" s="791"/>
      <c r="UNA83" s="791"/>
      <c r="UNB83" s="740"/>
      <c r="UNC83" s="790"/>
      <c r="UND83" s="791"/>
      <c r="UNE83" s="791"/>
      <c r="UNF83" s="791"/>
      <c r="UNG83" s="791"/>
      <c r="UNH83" s="791"/>
      <c r="UNI83" s="740"/>
      <c r="UNJ83" s="790"/>
      <c r="UNK83" s="791"/>
      <c r="UNL83" s="791"/>
      <c r="UNM83" s="791"/>
      <c r="UNN83" s="791"/>
      <c r="UNO83" s="791"/>
      <c r="UNP83" s="740"/>
      <c r="UNQ83" s="790"/>
      <c r="UNR83" s="791"/>
      <c r="UNS83" s="791"/>
      <c r="UNT83" s="791"/>
      <c r="UNU83" s="791"/>
      <c r="UNV83" s="791"/>
      <c r="UNW83" s="740"/>
      <c r="UNX83" s="790"/>
      <c r="UNY83" s="791"/>
      <c r="UNZ83" s="791"/>
      <c r="UOA83" s="791"/>
      <c r="UOB83" s="791"/>
      <c r="UOC83" s="791"/>
      <c r="UOD83" s="740"/>
      <c r="UOE83" s="790"/>
      <c r="UOF83" s="791"/>
      <c r="UOG83" s="791"/>
      <c r="UOH83" s="791"/>
      <c r="UOI83" s="791"/>
      <c r="UOJ83" s="791"/>
      <c r="UOK83" s="740"/>
      <c r="UOL83" s="790"/>
      <c r="UOM83" s="791"/>
      <c r="UON83" s="791"/>
      <c r="UOO83" s="791"/>
      <c r="UOP83" s="791"/>
      <c r="UOQ83" s="791"/>
      <c r="UOR83" s="740"/>
      <c r="UOS83" s="790"/>
      <c r="UOT83" s="791"/>
      <c r="UOU83" s="791"/>
      <c r="UOV83" s="791"/>
      <c r="UOW83" s="791"/>
      <c r="UOX83" s="791"/>
      <c r="UOY83" s="740"/>
      <c r="UOZ83" s="790"/>
      <c r="UPA83" s="791"/>
      <c r="UPB83" s="791"/>
      <c r="UPC83" s="791"/>
      <c r="UPD83" s="791"/>
      <c r="UPE83" s="791"/>
      <c r="UPF83" s="740"/>
      <c r="UPG83" s="790"/>
      <c r="UPH83" s="791"/>
      <c r="UPI83" s="791"/>
      <c r="UPJ83" s="791"/>
      <c r="UPK83" s="791"/>
      <c r="UPL83" s="791"/>
      <c r="UPM83" s="740"/>
      <c r="UPN83" s="790"/>
      <c r="UPO83" s="791"/>
      <c r="UPP83" s="791"/>
      <c r="UPQ83" s="791"/>
      <c r="UPR83" s="791"/>
      <c r="UPS83" s="791"/>
      <c r="UPT83" s="740"/>
      <c r="UPU83" s="790"/>
      <c r="UPV83" s="791"/>
      <c r="UPW83" s="791"/>
      <c r="UPX83" s="791"/>
      <c r="UPY83" s="791"/>
      <c r="UPZ83" s="791"/>
      <c r="UQA83" s="740"/>
      <c r="UQB83" s="790"/>
      <c r="UQC83" s="791"/>
      <c r="UQD83" s="791"/>
      <c r="UQE83" s="791"/>
      <c r="UQF83" s="791"/>
      <c r="UQG83" s="791"/>
      <c r="UQH83" s="740"/>
      <c r="UQI83" s="790"/>
      <c r="UQJ83" s="791"/>
      <c r="UQK83" s="791"/>
      <c r="UQL83" s="791"/>
      <c r="UQM83" s="791"/>
      <c r="UQN83" s="791"/>
      <c r="UQO83" s="740"/>
      <c r="UQP83" s="790"/>
      <c r="UQQ83" s="791"/>
      <c r="UQR83" s="791"/>
      <c r="UQS83" s="791"/>
      <c r="UQT83" s="791"/>
      <c r="UQU83" s="791"/>
      <c r="UQV83" s="740"/>
      <c r="UQW83" s="790"/>
      <c r="UQX83" s="791"/>
      <c r="UQY83" s="791"/>
      <c r="UQZ83" s="791"/>
      <c r="URA83" s="791"/>
      <c r="URB83" s="791"/>
      <c r="URC83" s="740"/>
      <c r="URD83" s="790"/>
      <c r="URE83" s="791"/>
      <c r="URF83" s="791"/>
      <c r="URG83" s="791"/>
      <c r="URH83" s="791"/>
      <c r="URI83" s="791"/>
      <c r="URJ83" s="740"/>
      <c r="URK83" s="790"/>
      <c r="URL83" s="791"/>
      <c r="URM83" s="791"/>
      <c r="URN83" s="791"/>
      <c r="URO83" s="791"/>
      <c r="URP83" s="791"/>
      <c r="URQ83" s="740"/>
      <c r="URR83" s="790"/>
      <c r="URS83" s="791"/>
      <c r="URT83" s="791"/>
      <c r="URU83" s="791"/>
      <c r="URV83" s="791"/>
      <c r="URW83" s="791"/>
      <c r="URX83" s="740"/>
      <c r="URY83" s="790"/>
      <c r="URZ83" s="791"/>
      <c r="USA83" s="791"/>
      <c r="USB83" s="791"/>
      <c r="USC83" s="791"/>
      <c r="USD83" s="791"/>
      <c r="USE83" s="740"/>
      <c r="USF83" s="790"/>
      <c r="USG83" s="791"/>
      <c r="USH83" s="791"/>
      <c r="USI83" s="791"/>
      <c r="USJ83" s="791"/>
      <c r="USK83" s="791"/>
      <c r="USL83" s="740"/>
      <c r="USM83" s="790"/>
      <c r="USN83" s="791"/>
      <c r="USO83" s="791"/>
      <c r="USP83" s="791"/>
      <c r="USQ83" s="791"/>
      <c r="USR83" s="791"/>
      <c r="USS83" s="740"/>
      <c r="UST83" s="790"/>
      <c r="USU83" s="791"/>
      <c r="USV83" s="791"/>
      <c r="USW83" s="791"/>
      <c r="USX83" s="791"/>
      <c r="USY83" s="791"/>
      <c r="USZ83" s="740"/>
      <c r="UTA83" s="790"/>
      <c r="UTB83" s="791"/>
      <c r="UTC83" s="791"/>
      <c r="UTD83" s="791"/>
      <c r="UTE83" s="791"/>
      <c r="UTF83" s="791"/>
      <c r="UTG83" s="740"/>
      <c r="UTH83" s="790"/>
      <c r="UTI83" s="791"/>
      <c r="UTJ83" s="791"/>
      <c r="UTK83" s="791"/>
      <c r="UTL83" s="791"/>
      <c r="UTM83" s="791"/>
      <c r="UTN83" s="740"/>
      <c r="UTO83" s="790"/>
      <c r="UTP83" s="791"/>
      <c r="UTQ83" s="791"/>
      <c r="UTR83" s="791"/>
      <c r="UTS83" s="791"/>
      <c r="UTT83" s="791"/>
      <c r="UTU83" s="740"/>
      <c r="UTV83" s="790"/>
      <c r="UTW83" s="791"/>
      <c r="UTX83" s="791"/>
      <c r="UTY83" s="791"/>
      <c r="UTZ83" s="791"/>
      <c r="UUA83" s="791"/>
      <c r="UUB83" s="740"/>
      <c r="UUC83" s="790"/>
      <c r="UUD83" s="791"/>
      <c r="UUE83" s="791"/>
      <c r="UUF83" s="791"/>
      <c r="UUG83" s="791"/>
      <c r="UUH83" s="791"/>
      <c r="UUI83" s="740"/>
      <c r="UUJ83" s="790"/>
      <c r="UUK83" s="791"/>
      <c r="UUL83" s="791"/>
      <c r="UUM83" s="791"/>
      <c r="UUN83" s="791"/>
      <c r="UUO83" s="791"/>
      <c r="UUP83" s="740"/>
      <c r="UUQ83" s="790"/>
      <c r="UUR83" s="791"/>
      <c r="UUS83" s="791"/>
      <c r="UUT83" s="791"/>
      <c r="UUU83" s="791"/>
      <c r="UUV83" s="791"/>
      <c r="UUW83" s="740"/>
      <c r="UUX83" s="790"/>
      <c r="UUY83" s="791"/>
      <c r="UUZ83" s="791"/>
      <c r="UVA83" s="791"/>
      <c r="UVB83" s="791"/>
      <c r="UVC83" s="791"/>
      <c r="UVD83" s="740"/>
      <c r="UVE83" s="790"/>
      <c r="UVF83" s="791"/>
      <c r="UVG83" s="791"/>
      <c r="UVH83" s="791"/>
      <c r="UVI83" s="791"/>
      <c r="UVJ83" s="791"/>
      <c r="UVK83" s="740"/>
      <c r="UVL83" s="790"/>
      <c r="UVM83" s="791"/>
      <c r="UVN83" s="791"/>
      <c r="UVO83" s="791"/>
      <c r="UVP83" s="791"/>
      <c r="UVQ83" s="791"/>
      <c r="UVR83" s="740"/>
      <c r="UVS83" s="790"/>
      <c r="UVT83" s="791"/>
      <c r="UVU83" s="791"/>
      <c r="UVV83" s="791"/>
      <c r="UVW83" s="791"/>
      <c r="UVX83" s="791"/>
      <c r="UVY83" s="740"/>
      <c r="UVZ83" s="790"/>
      <c r="UWA83" s="791"/>
      <c r="UWB83" s="791"/>
      <c r="UWC83" s="791"/>
      <c r="UWD83" s="791"/>
      <c r="UWE83" s="791"/>
      <c r="UWF83" s="740"/>
      <c r="UWG83" s="790"/>
      <c r="UWH83" s="791"/>
      <c r="UWI83" s="791"/>
      <c r="UWJ83" s="791"/>
      <c r="UWK83" s="791"/>
      <c r="UWL83" s="791"/>
      <c r="UWM83" s="740"/>
      <c r="UWN83" s="790"/>
      <c r="UWO83" s="791"/>
      <c r="UWP83" s="791"/>
      <c r="UWQ83" s="791"/>
      <c r="UWR83" s="791"/>
      <c r="UWS83" s="791"/>
      <c r="UWT83" s="740"/>
      <c r="UWU83" s="790"/>
      <c r="UWV83" s="791"/>
      <c r="UWW83" s="791"/>
      <c r="UWX83" s="791"/>
      <c r="UWY83" s="791"/>
      <c r="UWZ83" s="791"/>
      <c r="UXA83" s="740"/>
      <c r="UXB83" s="790"/>
      <c r="UXC83" s="791"/>
      <c r="UXD83" s="791"/>
      <c r="UXE83" s="791"/>
      <c r="UXF83" s="791"/>
      <c r="UXG83" s="791"/>
      <c r="UXH83" s="740"/>
      <c r="UXI83" s="790"/>
      <c r="UXJ83" s="791"/>
      <c r="UXK83" s="791"/>
      <c r="UXL83" s="791"/>
      <c r="UXM83" s="791"/>
      <c r="UXN83" s="791"/>
      <c r="UXO83" s="740"/>
      <c r="UXP83" s="790"/>
      <c r="UXQ83" s="791"/>
      <c r="UXR83" s="791"/>
      <c r="UXS83" s="791"/>
      <c r="UXT83" s="791"/>
      <c r="UXU83" s="791"/>
      <c r="UXV83" s="740"/>
      <c r="UXW83" s="790"/>
      <c r="UXX83" s="791"/>
      <c r="UXY83" s="791"/>
      <c r="UXZ83" s="791"/>
      <c r="UYA83" s="791"/>
      <c r="UYB83" s="791"/>
      <c r="UYC83" s="740"/>
      <c r="UYD83" s="790"/>
      <c r="UYE83" s="791"/>
      <c r="UYF83" s="791"/>
      <c r="UYG83" s="791"/>
      <c r="UYH83" s="791"/>
      <c r="UYI83" s="791"/>
      <c r="UYJ83" s="740"/>
      <c r="UYK83" s="790"/>
      <c r="UYL83" s="791"/>
      <c r="UYM83" s="791"/>
      <c r="UYN83" s="791"/>
      <c r="UYO83" s="791"/>
      <c r="UYP83" s="791"/>
      <c r="UYQ83" s="740"/>
      <c r="UYR83" s="790"/>
      <c r="UYS83" s="791"/>
      <c r="UYT83" s="791"/>
      <c r="UYU83" s="791"/>
      <c r="UYV83" s="791"/>
      <c r="UYW83" s="791"/>
      <c r="UYX83" s="740"/>
      <c r="UYY83" s="790"/>
      <c r="UYZ83" s="791"/>
      <c r="UZA83" s="791"/>
      <c r="UZB83" s="791"/>
      <c r="UZC83" s="791"/>
      <c r="UZD83" s="791"/>
      <c r="UZE83" s="740"/>
      <c r="UZF83" s="790"/>
      <c r="UZG83" s="791"/>
      <c r="UZH83" s="791"/>
      <c r="UZI83" s="791"/>
      <c r="UZJ83" s="791"/>
      <c r="UZK83" s="791"/>
      <c r="UZL83" s="740"/>
      <c r="UZM83" s="790"/>
      <c r="UZN83" s="791"/>
      <c r="UZO83" s="791"/>
      <c r="UZP83" s="791"/>
      <c r="UZQ83" s="791"/>
      <c r="UZR83" s="791"/>
      <c r="UZS83" s="740"/>
      <c r="UZT83" s="790"/>
      <c r="UZU83" s="791"/>
      <c r="UZV83" s="791"/>
      <c r="UZW83" s="791"/>
      <c r="UZX83" s="791"/>
      <c r="UZY83" s="791"/>
      <c r="UZZ83" s="740"/>
      <c r="VAA83" s="790"/>
      <c r="VAB83" s="791"/>
      <c r="VAC83" s="791"/>
      <c r="VAD83" s="791"/>
      <c r="VAE83" s="791"/>
      <c r="VAF83" s="791"/>
      <c r="VAG83" s="740"/>
      <c r="VAH83" s="790"/>
      <c r="VAI83" s="791"/>
      <c r="VAJ83" s="791"/>
      <c r="VAK83" s="791"/>
      <c r="VAL83" s="791"/>
      <c r="VAM83" s="791"/>
      <c r="VAN83" s="740"/>
      <c r="VAO83" s="790"/>
      <c r="VAP83" s="791"/>
      <c r="VAQ83" s="791"/>
      <c r="VAR83" s="791"/>
      <c r="VAS83" s="791"/>
      <c r="VAT83" s="791"/>
      <c r="VAU83" s="740"/>
      <c r="VAV83" s="790"/>
      <c r="VAW83" s="791"/>
      <c r="VAX83" s="791"/>
      <c r="VAY83" s="791"/>
      <c r="VAZ83" s="791"/>
      <c r="VBA83" s="791"/>
      <c r="VBB83" s="740"/>
      <c r="VBC83" s="790"/>
      <c r="VBD83" s="791"/>
      <c r="VBE83" s="791"/>
      <c r="VBF83" s="791"/>
      <c r="VBG83" s="791"/>
      <c r="VBH83" s="791"/>
      <c r="VBI83" s="740"/>
      <c r="VBJ83" s="790"/>
      <c r="VBK83" s="791"/>
      <c r="VBL83" s="791"/>
      <c r="VBM83" s="791"/>
      <c r="VBN83" s="791"/>
      <c r="VBO83" s="791"/>
      <c r="VBP83" s="740"/>
      <c r="VBQ83" s="790"/>
      <c r="VBR83" s="791"/>
      <c r="VBS83" s="791"/>
      <c r="VBT83" s="791"/>
      <c r="VBU83" s="791"/>
      <c r="VBV83" s="791"/>
      <c r="VBW83" s="740"/>
      <c r="VBX83" s="790"/>
      <c r="VBY83" s="791"/>
      <c r="VBZ83" s="791"/>
      <c r="VCA83" s="791"/>
      <c r="VCB83" s="791"/>
      <c r="VCC83" s="791"/>
      <c r="VCD83" s="740"/>
      <c r="VCE83" s="790"/>
      <c r="VCF83" s="791"/>
      <c r="VCG83" s="791"/>
      <c r="VCH83" s="791"/>
      <c r="VCI83" s="791"/>
      <c r="VCJ83" s="791"/>
      <c r="VCK83" s="740"/>
      <c r="VCL83" s="790"/>
      <c r="VCM83" s="791"/>
      <c r="VCN83" s="791"/>
      <c r="VCO83" s="791"/>
      <c r="VCP83" s="791"/>
      <c r="VCQ83" s="791"/>
      <c r="VCR83" s="740"/>
      <c r="VCS83" s="790"/>
      <c r="VCT83" s="791"/>
      <c r="VCU83" s="791"/>
      <c r="VCV83" s="791"/>
      <c r="VCW83" s="791"/>
      <c r="VCX83" s="791"/>
      <c r="VCY83" s="740"/>
      <c r="VCZ83" s="790"/>
      <c r="VDA83" s="791"/>
      <c r="VDB83" s="791"/>
      <c r="VDC83" s="791"/>
      <c r="VDD83" s="791"/>
      <c r="VDE83" s="791"/>
      <c r="VDF83" s="740"/>
      <c r="VDG83" s="790"/>
      <c r="VDH83" s="791"/>
      <c r="VDI83" s="791"/>
      <c r="VDJ83" s="791"/>
      <c r="VDK83" s="791"/>
      <c r="VDL83" s="791"/>
      <c r="VDM83" s="740"/>
      <c r="VDN83" s="790"/>
      <c r="VDO83" s="791"/>
      <c r="VDP83" s="791"/>
      <c r="VDQ83" s="791"/>
      <c r="VDR83" s="791"/>
      <c r="VDS83" s="791"/>
      <c r="VDT83" s="740"/>
      <c r="VDU83" s="790"/>
      <c r="VDV83" s="791"/>
      <c r="VDW83" s="791"/>
      <c r="VDX83" s="791"/>
      <c r="VDY83" s="791"/>
      <c r="VDZ83" s="791"/>
      <c r="VEA83" s="740"/>
      <c r="VEB83" s="790"/>
      <c r="VEC83" s="791"/>
      <c r="VED83" s="791"/>
      <c r="VEE83" s="791"/>
      <c r="VEF83" s="791"/>
      <c r="VEG83" s="791"/>
      <c r="VEH83" s="740"/>
      <c r="VEI83" s="790"/>
      <c r="VEJ83" s="791"/>
      <c r="VEK83" s="791"/>
      <c r="VEL83" s="791"/>
      <c r="VEM83" s="791"/>
      <c r="VEN83" s="791"/>
      <c r="VEO83" s="740"/>
      <c r="VEP83" s="790"/>
      <c r="VEQ83" s="791"/>
      <c r="VER83" s="791"/>
      <c r="VES83" s="791"/>
      <c r="VET83" s="791"/>
      <c r="VEU83" s="791"/>
      <c r="VEV83" s="740"/>
      <c r="VEW83" s="790"/>
      <c r="VEX83" s="791"/>
      <c r="VEY83" s="791"/>
      <c r="VEZ83" s="791"/>
      <c r="VFA83" s="791"/>
      <c r="VFB83" s="791"/>
      <c r="VFC83" s="740"/>
      <c r="VFD83" s="790"/>
      <c r="VFE83" s="791"/>
      <c r="VFF83" s="791"/>
      <c r="VFG83" s="791"/>
      <c r="VFH83" s="791"/>
      <c r="VFI83" s="791"/>
      <c r="VFJ83" s="740"/>
      <c r="VFK83" s="790"/>
      <c r="VFL83" s="791"/>
      <c r="VFM83" s="791"/>
      <c r="VFN83" s="791"/>
      <c r="VFO83" s="791"/>
      <c r="VFP83" s="791"/>
      <c r="VFQ83" s="740"/>
      <c r="VFR83" s="790"/>
      <c r="VFS83" s="791"/>
      <c r="VFT83" s="791"/>
      <c r="VFU83" s="791"/>
      <c r="VFV83" s="791"/>
      <c r="VFW83" s="791"/>
      <c r="VFX83" s="740"/>
      <c r="VFY83" s="790"/>
      <c r="VFZ83" s="791"/>
      <c r="VGA83" s="791"/>
      <c r="VGB83" s="791"/>
      <c r="VGC83" s="791"/>
      <c r="VGD83" s="791"/>
      <c r="VGE83" s="740"/>
      <c r="VGF83" s="790"/>
      <c r="VGG83" s="791"/>
      <c r="VGH83" s="791"/>
      <c r="VGI83" s="791"/>
      <c r="VGJ83" s="791"/>
      <c r="VGK83" s="791"/>
      <c r="VGL83" s="740"/>
      <c r="VGM83" s="790"/>
      <c r="VGN83" s="791"/>
      <c r="VGO83" s="791"/>
      <c r="VGP83" s="791"/>
      <c r="VGQ83" s="791"/>
      <c r="VGR83" s="791"/>
      <c r="VGS83" s="740"/>
      <c r="VGT83" s="790"/>
      <c r="VGU83" s="791"/>
      <c r="VGV83" s="791"/>
      <c r="VGW83" s="791"/>
      <c r="VGX83" s="791"/>
      <c r="VGY83" s="791"/>
      <c r="VGZ83" s="740"/>
      <c r="VHA83" s="790"/>
      <c r="VHB83" s="791"/>
      <c r="VHC83" s="791"/>
      <c r="VHD83" s="791"/>
      <c r="VHE83" s="791"/>
      <c r="VHF83" s="791"/>
      <c r="VHG83" s="740"/>
      <c r="VHH83" s="790"/>
      <c r="VHI83" s="791"/>
      <c r="VHJ83" s="791"/>
      <c r="VHK83" s="791"/>
      <c r="VHL83" s="791"/>
      <c r="VHM83" s="791"/>
      <c r="VHN83" s="740"/>
      <c r="VHO83" s="790"/>
      <c r="VHP83" s="791"/>
      <c r="VHQ83" s="791"/>
      <c r="VHR83" s="791"/>
      <c r="VHS83" s="791"/>
      <c r="VHT83" s="791"/>
      <c r="VHU83" s="740"/>
      <c r="VHV83" s="790"/>
      <c r="VHW83" s="791"/>
      <c r="VHX83" s="791"/>
      <c r="VHY83" s="791"/>
      <c r="VHZ83" s="791"/>
      <c r="VIA83" s="791"/>
      <c r="VIB83" s="740"/>
      <c r="VIC83" s="790"/>
      <c r="VID83" s="791"/>
      <c r="VIE83" s="791"/>
      <c r="VIF83" s="791"/>
      <c r="VIG83" s="791"/>
      <c r="VIH83" s="791"/>
      <c r="VII83" s="740"/>
      <c r="VIJ83" s="790"/>
      <c r="VIK83" s="791"/>
      <c r="VIL83" s="791"/>
      <c r="VIM83" s="791"/>
      <c r="VIN83" s="791"/>
      <c r="VIO83" s="791"/>
      <c r="VIP83" s="740"/>
      <c r="VIQ83" s="790"/>
      <c r="VIR83" s="791"/>
      <c r="VIS83" s="791"/>
      <c r="VIT83" s="791"/>
      <c r="VIU83" s="791"/>
      <c r="VIV83" s="791"/>
      <c r="VIW83" s="740"/>
      <c r="VIX83" s="790"/>
      <c r="VIY83" s="791"/>
      <c r="VIZ83" s="791"/>
      <c r="VJA83" s="791"/>
      <c r="VJB83" s="791"/>
      <c r="VJC83" s="791"/>
      <c r="VJD83" s="740"/>
      <c r="VJE83" s="790"/>
      <c r="VJF83" s="791"/>
      <c r="VJG83" s="791"/>
      <c r="VJH83" s="791"/>
      <c r="VJI83" s="791"/>
      <c r="VJJ83" s="791"/>
      <c r="VJK83" s="740"/>
      <c r="VJL83" s="790"/>
      <c r="VJM83" s="791"/>
      <c r="VJN83" s="791"/>
      <c r="VJO83" s="791"/>
      <c r="VJP83" s="791"/>
      <c r="VJQ83" s="791"/>
      <c r="VJR83" s="740"/>
      <c r="VJS83" s="790"/>
      <c r="VJT83" s="791"/>
      <c r="VJU83" s="791"/>
      <c r="VJV83" s="791"/>
      <c r="VJW83" s="791"/>
      <c r="VJX83" s="791"/>
      <c r="VJY83" s="740"/>
      <c r="VJZ83" s="790"/>
      <c r="VKA83" s="791"/>
      <c r="VKB83" s="791"/>
      <c r="VKC83" s="791"/>
      <c r="VKD83" s="791"/>
      <c r="VKE83" s="791"/>
      <c r="VKF83" s="740"/>
      <c r="VKG83" s="790"/>
      <c r="VKH83" s="791"/>
      <c r="VKI83" s="791"/>
      <c r="VKJ83" s="791"/>
      <c r="VKK83" s="791"/>
      <c r="VKL83" s="791"/>
      <c r="VKM83" s="740"/>
      <c r="VKN83" s="790"/>
      <c r="VKO83" s="791"/>
      <c r="VKP83" s="791"/>
      <c r="VKQ83" s="791"/>
      <c r="VKR83" s="791"/>
      <c r="VKS83" s="791"/>
      <c r="VKT83" s="740"/>
      <c r="VKU83" s="790"/>
      <c r="VKV83" s="791"/>
      <c r="VKW83" s="791"/>
      <c r="VKX83" s="791"/>
      <c r="VKY83" s="791"/>
      <c r="VKZ83" s="791"/>
      <c r="VLA83" s="740"/>
      <c r="VLB83" s="790"/>
      <c r="VLC83" s="791"/>
      <c r="VLD83" s="791"/>
      <c r="VLE83" s="791"/>
      <c r="VLF83" s="791"/>
      <c r="VLG83" s="791"/>
      <c r="VLH83" s="740"/>
      <c r="VLI83" s="790"/>
      <c r="VLJ83" s="791"/>
      <c r="VLK83" s="791"/>
      <c r="VLL83" s="791"/>
      <c r="VLM83" s="791"/>
      <c r="VLN83" s="791"/>
      <c r="VLO83" s="740"/>
      <c r="VLP83" s="790"/>
      <c r="VLQ83" s="791"/>
      <c r="VLR83" s="791"/>
      <c r="VLS83" s="791"/>
      <c r="VLT83" s="791"/>
      <c r="VLU83" s="791"/>
      <c r="VLV83" s="740"/>
      <c r="VLW83" s="790"/>
      <c r="VLX83" s="791"/>
      <c r="VLY83" s="791"/>
      <c r="VLZ83" s="791"/>
      <c r="VMA83" s="791"/>
      <c r="VMB83" s="791"/>
      <c r="VMC83" s="740"/>
      <c r="VMD83" s="790"/>
      <c r="VME83" s="791"/>
      <c r="VMF83" s="791"/>
      <c r="VMG83" s="791"/>
      <c r="VMH83" s="791"/>
      <c r="VMI83" s="791"/>
      <c r="VMJ83" s="740"/>
      <c r="VMK83" s="790"/>
      <c r="VML83" s="791"/>
      <c r="VMM83" s="791"/>
      <c r="VMN83" s="791"/>
      <c r="VMO83" s="791"/>
      <c r="VMP83" s="791"/>
      <c r="VMQ83" s="740"/>
      <c r="VMR83" s="790"/>
      <c r="VMS83" s="791"/>
      <c r="VMT83" s="791"/>
      <c r="VMU83" s="791"/>
      <c r="VMV83" s="791"/>
      <c r="VMW83" s="791"/>
      <c r="VMX83" s="740"/>
      <c r="VMY83" s="790"/>
      <c r="VMZ83" s="791"/>
      <c r="VNA83" s="791"/>
      <c r="VNB83" s="791"/>
      <c r="VNC83" s="791"/>
      <c r="VND83" s="791"/>
      <c r="VNE83" s="740"/>
      <c r="VNF83" s="790"/>
      <c r="VNG83" s="791"/>
      <c r="VNH83" s="791"/>
      <c r="VNI83" s="791"/>
      <c r="VNJ83" s="791"/>
      <c r="VNK83" s="791"/>
      <c r="VNL83" s="740"/>
      <c r="VNM83" s="790"/>
      <c r="VNN83" s="791"/>
      <c r="VNO83" s="791"/>
      <c r="VNP83" s="791"/>
      <c r="VNQ83" s="791"/>
      <c r="VNR83" s="791"/>
      <c r="VNS83" s="740"/>
      <c r="VNT83" s="790"/>
      <c r="VNU83" s="791"/>
      <c r="VNV83" s="791"/>
      <c r="VNW83" s="791"/>
      <c r="VNX83" s="791"/>
      <c r="VNY83" s="791"/>
      <c r="VNZ83" s="740"/>
      <c r="VOA83" s="790"/>
      <c r="VOB83" s="791"/>
      <c r="VOC83" s="791"/>
      <c r="VOD83" s="791"/>
      <c r="VOE83" s="791"/>
      <c r="VOF83" s="791"/>
      <c r="VOG83" s="740"/>
      <c r="VOH83" s="790"/>
      <c r="VOI83" s="791"/>
      <c r="VOJ83" s="791"/>
      <c r="VOK83" s="791"/>
      <c r="VOL83" s="791"/>
      <c r="VOM83" s="791"/>
      <c r="VON83" s="740"/>
      <c r="VOO83" s="790"/>
      <c r="VOP83" s="791"/>
      <c r="VOQ83" s="791"/>
      <c r="VOR83" s="791"/>
      <c r="VOS83" s="791"/>
      <c r="VOT83" s="791"/>
      <c r="VOU83" s="740"/>
      <c r="VOV83" s="790"/>
      <c r="VOW83" s="791"/>
      <c r="VOX83" s="791"/>
      <c r="VOY83" s="791"/>
      <c r="VOZ83" s="791"/>
      <c r="VPA83" s="791"/>
      <c r="VPB83" s="740"/>
      <c r="VPC83" s="790"/>
      <c r="VPD83" s="791"/>
      <c r="VPE83" s="791"/>
      <c r="VPF83" s="791"/>
      <c r="VPG83" s="791"/>
      <c r="VPH83" s="791"/>
      <c r="VPI83" s="740"/>
      <c r="VPJ83" s="790"/>
      <c r="VPK83" s="791"/>
      <c r="VPL83" s="791"/>
      <c r="VPM83" s="791"/>
      <c r="VPN83" s="791"/>
      <c r="VPO83" s="791"/>
      <c r="VPP83" s="740"/>
      <c r="VPQ83" s="790"/>
      <c r="VPR83" s="791"/>
      <c r="VPS83" s="791"/>
      <c r="VPT83" s="791"/>
      <c r="VPU83" s="791"/>
      <c r="VPV83" s="791"/>
      <c r="VPW83" s="740"/>
      <c r="VPX83" s="790"/>
      <c r="VPY83" s="791"/>
      <c r="VPZ83" s="791"/>
      <c r="VQA83" s="791"/>
      <c r="VQB83" s="791"/>
      <c r="VQC83" s="791"/>
      <c r="VQD83" s="740"/>
      <c r="VQE83" s="790"/>
      <c r="VQF83" s="791"/>
      <c r="VQG83" s="791"/>
      <c r="VQH83" s="791"/>
      <c r="VQI83" s="791"/>
      <c r="VQJ83" s="791"/>
      <c r="VQK83" s="740"/>
      <c r="VQL83" s="790"/>
      <c r="VQM83" s="791"/>
      <c r="VQN83" s="791"/>
      <c r="VQO83" s="791"/>
      <c r="VQP83" s="791"/>
      <c r="VQQ83" s="791"/>
      <c r="VQR83" s="740"/>
      <c r="VQS83" s="790"/>
      <c r="VQT83" s="791"/>
      <c r="VQU83" s="791"/>
      <c r="VQV83" s="791"/>
      <c r="VQW83" s="791"/>
      <c r="VQX83" s="791"/>
      <c r="VQY83" s="740"/>
      <c r="VQZ83" s="790"/>
      <c r="VRA83" s="791"/>
      <c r="VRB83" s="791"/>
      <c r="VRC83" s="791"/>
      <c r="VRD83" s="791"/>
      <c r="VRE83" s="791"/>
      <c r="VRF83" s="740"/>
      <c r="VRG83" s="790"/>
      <c r="VRH83" s="791"/>
      <c r="VRI83" s="791"/>
      <c r="VRJ83" s="791"/>
      <c r="VRK83" s="791"/>
      <c r="VRL83" s="791"/>
      <c r="VRM83" s="740"/>
      <c r="VRN83" s="790"/>
      <c r="VRO83" s="791"/>
      <c r="VRP83" s="791"/>
      <c r="VRQ83" s="791"/>
      <c r="VRR83" s="791"/>
      <c r="VRS83" s="791"/>
      <c r="VRT83" s="740"/>
      <c r="VRU83" s="790"/>
      <c r="VRV83" s="791"/>
      <c r="VRW83" s="791"/>
      <c r="VRX83" s="791"/>
      <c r="VRY83" s="791"/>
      <c r="VRZ83" s="791"/>
      <c r="VSA83" s="740"/>
      <c r="VSB83" s="790"/>
      <c r="VSC83" s="791"/>
      <c r="VSD83" s="791"/>
      <c r="VSE83" s="791"/>
      <c r="VSF83" s="791"/>
      <c r="VSG83" s="791"/>
      <c r="VSH83" s="740"/>
      <c r="VSI83" s="790"/>
      <c r="VSJ83" s="791"/>
      <c r="VSK83" s="791"/>
      <c r="VSL83" s="791"/>
      <c r="VSM83" s="791"/>
      <c r="VSN83" s="791"/>
      <c r="VSO83" s="740"/>
      <c r="VSP83" s="790"/>
      <c r="VSQ83" s="791"/>
      <c r="VSR83" s="791"/>
      <c r="VSS83" s="791"/>
      <c r="VST83" s="791"/>
      <c r="VSU83" s="791"/>
      <c r="VSV83" s="740"/>
      <c r="VSW83" s="790"/>
      <c r="VSX83" s="791"/>
      <c r="VSY83" s="791"/>
      <c r="VSZ83" s="791"/>
      <c r="VTA83" s="791"/>
      <c r="VTB83" s="791"/>
      <c r="VTC83" s="740"/>
      <c r="VTD83" s="790"/>
      <c r="VTE83" s="791"/>
      <c r="VTF83" s="791"/>
      <c r="VTG83" s="791"/>
      <c r="VTH83" s="791"/>
      <c r="VTI83" s="791"/>
      <c r="VTJ83" s="740"/>
      <c r="VTK83" s="790"/>
      <c r="VTL83" s="791"/>
      <c r="VTM83" s="791"/>
      <c r="VTN83" s="791"/>
      <c r="VTO83" s="791"/>
      <c r="VTP83" s="791"/>
      <c r="VTQ83" s="740"/>
      <c r="VTR83" s="790"/>
      <c r="VTS83" s="791"/>
      <c r="VTT83" s="791"/>
      <c r="VTU83" s="791"/>
      <c r="VTV83" s="791"/>
      <c r="VTW83" s="791"/>
      <c r="VTX83" s="740"/>
      <c r="VTY83" s="790"/>
      <c r="VTZ83" s="791"/>
      <c r="VUA83" s="791"/>
      <c r="VUB83" s="791"/>
      <c r="VUC83" s="791"/>
      <c r="VUD83" s="791"/>
      <c r="VUE83" s="740"/>
      <c r="VUF83" s="790"/>
      <c r="VUG83" s="791"/>
      <c r="VUH83" s="791"/>
      <c r="VUI83" s="791"/>
      <c r="VUJ83" s="791"/>
      <c r="VUK83" s="791"/>
      <c r="VUL83" s="740"/>
      <c r="VUM83" s="790"/>
      <c r="VUN83" s="791"/>
      <c r="VUO83" s="791"/>
      <c r="VUP83" s="791"/>
      <c r="VUQ83" s="791"/>
      <c r="VUR83" s="791"/>
      <c r="VUS83" s="740"/>
      <c r="VUT83" s="790"/>
      <c r="VUU83" s="791"/>
      <c r="VUV83" s="791"/>
      <c r="VUW83" s="791"/>
      <c r="VUX83" s="791"/>
      <c r="VUY83" s="791"/>
      <c r="VUZ83" s="740"/>
      <c r="VVA83" s="790"/>
      <c r="VVB83" s="791"/>
      <c r="VVC83" s="791"/>
      <c r="VVD83" s="791"/>
      <c r="VVE83" s="791"/>
      <c r="VVF83" s="791"/>
      <c r="VVG83" s="740"/>
      <c r="VVH83" s="790"/>
      <c r="VVI83" s="791"/>
      <c r="VVJ83" s="791"/>
      <c r="VVK83" s="791"/>
      <c r="VVL83" s="791"/>
      <c r="VVM83" s="791"/>
      <c r="VVN83" s="740"/>
      <c r="VVO83" s="790"/>
      <c r="VVP83" s="791"/>
      <c r="VVQ83" s="791"/>
      <c r="VVR83" s="791"/>
      <c r="VVS83" s="791"/>
      <c r="VVT83" s="791"/>
      <c r="VVU83" s="740"/>
      <c r="VVV83" s="790"/>
      <c r="VVW83" s="791"/>
      <c r="VVX83" s="791"/>
      <c r="VVY83" s="791"/>
      <c r="VVZ83" s="791"/>
      <c r="VWA83" s="791"/>
      <c r="VWB83" s="740"/>
      <c r="VWC83" s="790"/>
      <c r="VWD83" s="791"/>
      <c r="VWE83" s="791"/>
      <c r="VWF83" s="791"/>
      <c r="VWG83" s="791"/>
      <c r="VWH83" s="791"/>
      <c r="VWI83" s="740"/>
      <c r="VWJ83" s="790"/>
      <c r="VWK83" s="791"/>
      <c r="VWL83" s="791"/>
      <c r="VWM83" s="791"/>
      <c r="VWN83" s="791"/>
      <c r="VWO83" s="791"/>
      <c r="VWP83" s="740"/>
      <c r="VWQ83" s="790"/>
      <c r="VWR83" s="791"/>
      <c r="VWS83" s="791"/>
      <c r="VWT83" s="791"/>
      <c r="VWU83" s="791"/>
      <c r="VWV83" s="791"/>
      <c r="VWW83" s="740"/>
      <c r="VWX83" s="790"/>
      <c r="VWY83" s="791"/>
      <c r="VWZ83" s="791"/>
      <c r="VXA83" s="791"/>
      <c r="VXB83" s="791"/>
      <c r="VXC83" s="791"/>
      <c r="VXD83" s="740"/>
      <c r="VXE83" s="790"/>
      <c r="VXF83" s="791"/>
      <c r="VXG83" s="791"/>
      <c r="VXH83" s="791"/>
      <c r="VXI83" s="791"/>
      <c r="VXJ83" s="791"/>
      <c r="VXK83" s="740"/>
      <c r="VXL83" s="790"/>
      <c r="VXM83" s="791"/>
      <c r="VXN83" s="791"/>
      <c r="VXO83" s="791"/>
      <c r="VXP83" s="791"/>
      <c r="VXQ83" s="791"/>
      <c r="VXR83" s="740"/>
      <c r="VXS83" s="790"/>
      <c r="VXT83" s="791"/>
      <c r="VXU83" s="791"/>
      <c r="VXV83" s="791"/>
      <c r="VXW83" s="791"/>
      <c r="VXX83" s="791"/>
      <c r="VXY83" s="740"/>
      <c r="VXZ83" s="790"/>
      <c r="VYA83" s="791"/>
      <c r="VYB83" s="791"/>
      <c r="VYC83" s="791"/>
      <c r="VYD83" s="791"/>
      <c r="VYE83" s="791"/>
      <c r="VYF83" s="740"/>
      <c r="VYG83" s="790"/>
      <c r="VYH83" s="791"/>
      <c r="VYI83" s="791"/>
      <c r="VYJ83" s="791"/>
      <c r="VYK83" s="791"/>
      <c r="VYL83" s="791"/>
      <c r="VYM83" s="740"/>
      <c r="VYN83" s="790"/>
      <c r="VYO83" s="791"/>
      <c r="VYP83" s="791"/>
      <c r="VYQ83" s="791"/>
      <c r="VYR83" s="791"/>
      <c r="VYS83" s="791"/>
      <c r="VYT83" s="740"/>
      <c r="VYU83" s="790"/>
      <c r="VYV83" s="791"/>
      <c r="VYW83" s="791"/>
      <c r="VYX83" s="791"/>
      <c r="VYY83" s="791"/>
      <c r="VYZ83" s="791"/>
      <c r="VZA83" s="740"/>
      <c r="VZB83" s="790"/>
      <c r="VZC83" s="791"/>
      <c r="VZD83" s="791"/>
      <c r="VZE83" s="791"/>
      <c r="VZF83" s="791"/>
      <c r="VZG83" s="791"/>
      <c r="VZH83" s="740"/>
      <c r="VZI83" s="790"/>
      <c r="VZJ83" s="791"/>
      <c r="VZK83" s="791"/>
      <c r="VZL83" s="791"/>
      <c r="VZM83" s="791"/>
      <c r="VZN83" s="791"/>
      <c r="VZO83" s="740"/>
      <c r="VZP83" s="790"/>
      <c r="VZQ83" s="791"/>
      <c r="VZR83" s="791"/>
      <c r="VZS83" s="791"/>
      <c r="VZT83" s="791"/>
      <c r="VZU83" s="791"/>
      <c r="VZV83" s="740"/>
      <c r="VZW83" s="790"/>
      <c r="VZX83" s="791"/>
      <c r="VZY83" s="791"/>
      <c r="VZZ83" s="791"/>
      <c r="WAA83" s="791"/>
      <c r="WAB83" s="791"/>
      <c r="WAC83" s="740"/>
      <c r="WAD83" s="790"/>
      <c r="WAE83" s="791"/>
      <c r="WAF83" s="791"/>
      <c r="WAG83" s="791"/>
      <c r="WAH83" s="791"/>
      <c r="WAI83" s="791"/>
      <c r="WAJ83" s="740"/>
      <c r="WAK83" s="790"/>
      <c r="WAL83" s="791"/>
      <c r="WAM83" s="791"/>
      <c r="WAN83" s="791"/>
      <c r="WAO83" s="791"/>
      <c r="WAP83" s="791"/>
      <c r="WAQ83" s="740"/>
      <c r="WAR83" s="790"/>
      <c r="WAS83" s="791"/>
      <c r="WAT83" s="791"/>
      <c r="WAU83" s="791"/>
      <c r="WAV83" s="791"/>
      <c r="WAW83" s="791"/>
      <c r="WAX83" s="740"/>
      <c r="WAY83" s="790"/>
      <c r="WAZ83" s="791"/>
      <c r="WBA83" s="791"/>
      <c r="WBB83" s="791"/>
      <c r="WBC83" s="791"/>
      <c r="WBD83" s="791"/>
      <c r="WBE83" s="740"/>
      <c r="WBF83" s="790"/>
      <c r="WBG83" s="791"/>
      <c r="WBH83" s="791"/>
      <c r="WBI83" s="791"/>
      <c r="WBJ83" s="791"/>
      <c r="WBK83" s="791"/>
      <c r="WBL83" s="740"/>
      <c r="WBM83" s="790"/>
      <c r="WBN83" s="791"/>
      <c r="WBO83" s="791"/>
      <c r="WBP83" s="791"/>
      <c r="WBQ83" s="791"/>
      <c r="WBR83" s="791"/>
      <c r="WBS83" s="740"/>
      <c r="WBT83" s="790"/>
      <c r="WBU83" s="791"/>
      <c r="WBV83" s="791"/>
      <c r="WBW83" s="791"/>
      <c r="WBX83" s="791"/>
      <c r="WBY83" s="791"/>
      <c r="WBZ83" s="740"/>
      <c r="WCA83" s="790"/>
      <c r="WCB83" s="791"/>
      <c r="WCC83" s="791"/>
      <c r="WCD83" s="791"/>
      <c r="WCE83" s="791"/>
      <c r="WCF83" s="791"/>
      <c r="WCG83" s="740"/>
      <c r="WCH83" s="790"/>
      <c r="WCI83" s="791"/>
      <c r="WCJ83" s="791"/>
      <c r="WCK83" s="791"/>
      <c r="WCL83" s="791"/>
      <c r="WCM83" s="791"/>
      <c r="WCN83" s="740"/>
      <c r="WCO83" s="790"/>
      <c r="WCP83" s="791"/>
      <c r="WCQ83" s="791"/>
      <c r="WCR83" s="791"/>
      <c r="WCS83" s="791"/>
      <c r="WCT83" s="791"/>
      <c r="WCU83" s="740"/>
      <c r="WCV83" s="790"/>
      <c r="WCW83" s="791"/>
      <c r="WCX83" s="791"/>
      <c r="WCY83" s="791"/>
      <c r="WCZ83" s="791"/>
      <c r="WDA83" s="791"/>
      <c r="WDB83" s="740"/>
      <c r="WDC83" s="790"/>
      <c r="WDD83" s="791"/>
      <c r="WDE83" s="791"/>
      <c r="WDF83" s="791"/>
      <c r="WDG83" s="791"/>
      <c r="WDH83" s="791"/>
      <c r="WDI83" s="740"/>
      <c r="WDJ83" s="790"/>
      <c r="WDK83" s="791"/>
      <c r="WDL83" s="791"/>
      <c r="WDM83" s="791"/>
      <c r="WDN83" s="791"/>
      <c r="WDO83" s="791"/>
      <c r="WDP83" s="740"/>
      <c r="WDQ83" s="790"/>
      <c r="WDR83" s="791"/>
      <c r="WDS83" s="791"/>
      <c r="WDT83" s="791"/>
      <c r="WDU83" s="791"/>
      <c r="WDV83" s="791"/>
      <c r="WDW83" s="740"/>
      <c r="WDX83" s="790"/>
      <c r="WDY83" s="791"/>
      <c r="WDZ83" s="791"/>
      <c r="WEA83" s="791"/>
      <c r="WEB83" s="791"/>
      <c r="WEC83" s="791"/>
      <c r="WED83" s="740"/>
      <c r="WEE83" s="790"/>
      <c r="WEF83" s="791"/>
      <c r="WEG83" s="791"/>
      <c r="WEH83" s="791"/>
      <c r="WEI83" s="791"/>
      <c r="WEJ83" s="791"/>
      <c r="WEK83" s="740"/>
      <c r="WEL83" s="790"/>
      <c r="WEM83" s="791"/>
      <c r="WEN83" s="791"/>
      <c r="WEO83" s="791"/>
      <c r="WEP83" s="791"/>
      <c r="WEQ83" s="791"/>
      <c r="WER83" s="740"/>
      <c r="WES83" s="790"/>
      <c r="WET83" s="791"/>
      <c r="WEU83" s="791"/>
      <c r="WEV83" s="791"/>
      <c r="WEW83" s="791"/>
      <c r="WEX83" s="791"/>
      <c r="WEY83" s="740"/>
      <c r="WEZ83" s="790"/>
      <c r="WFA83" s="791"/>
      <c r="WFB83" s="791"/>
      <c r="WFC83" s="791"/>
      <c r="WFD83" s="791"/>
      <c r="WFE83" s="791"/>
      <c r="WFF83" s="740"/>
      <c r="WFG83" s="790"/>
      <c r="WFH83" s="791"/>
      <c r="WFI83" s="791"/>
      <c r="WFJ83" s="791"/>
      <c r="WFK83" s="791"/>
      <c r="WFL83" s="791"/>
      <c r="WFM83" s="740"/>
      <c r="WFN83" s="790"/>
      <c r="WFO83" s="791"/>
      <c r="WFP83" s="791"/>
      <c r="WFQ83" s="791"/>
      <c r="WFR83" s="791"/>
      <c r="WFS83" s="791"/>
      <c r="WFT83" s="740"/>
      <c r="WFU83" s="790"/>
      <c r="WFV83" s="791"/>
      <c r="WFW83" s="791"/>
      <c r="WFX83" s="791"/>
      <c r="WFY83" s="791"/>
      <c r="WFZ83" s="791"/>
      <c r="WGA83" s="740"/>
      <c r="WGB83" s="790"/>
      <c r="WGC83" s="791"/>
      <c r="WGD83" s="791"/>
      <c r="WGE83" s="791"/>
      <c r="WGF83" s="791"/>
      <c r="WGG83" s="791"/>
      <c r="WGH83" s="740"/>
      <c r="WGI83" s="790"/>
      <c r="WGJ83" s="791"/>
      <c r="WGK83" s="791"/>
      <c r="WGL83" s="791"/>
      <c r="WGM83" s="791"/>
      <c r="WGN83" s="791"/>
      <c r="WGO83" s="740"/>
      <c r="WGP83" s="790"/>
      <c r="WGQ83" s="791"/>
      <c r="WGR83" s="791"/>
      <c r="WGS83" s="791"/>
      <c r="WGT83" s="791"/>
      <c r="WGU83" s="791"/>
      <c r="WGV83" s="740"/>
      <c r="WGW83" s="790"/>
      <c r="WGX83" s="791"/>
      <c r="WGY83" s="791"/>
      <c r="WGZ83" s="791"/>
      <c r="WHA83" s="791"/>
      <c r="WHB83" s="791"/>
      <c r="WHC83" s="740"/>
      <c r="WHD83" s="790"/>
      <c r="WHE83" s="791"/>
      <c r="WHF83" s="791"/>
      <c r="WHG83" s="791"/>
      <c r="WHH83" s="791"/>
      <c r="WHI83" s="791"/>
      <c r="WHJ83" s="740"/>
      <c r="WHK83" s="790"/>
      <c r="WHL83" s="791"/>
      <c r="WHM83" s="791"/>
      <c r="WHN83" s="791"/>
      <c r="WHO83" s="791"/>
      <c r="WHP83" s="791"/>
      <c r="WHQ83" s="740"/>
      <c r="WHR83" s="790"/>
      <c r="WHS83" s="791"/>
      <c r="WHT83" s="791"/>
      <c r="WHU83" s="791"/>
      <c r="WHV83" s="791"/>
      <c r="WHW83" s="791"/>
      <c r="WHX83" s="740"/>
      <c r="WHY83" s="790"/>
      <c r="WHZ83" s="791"/>
      <c r="WIA83" s="791"/>
      <c r="WIB83" s="791"/>
      <c r="WIC83" s="791"/>
      <c r="WID83" s="791"/>
      <c r="WIE83" s="740"/>
      <c r="WIF83" s="790"/>
      <c r="WIG83" s="791"/>
      <c r="WIH83" s="791"/>
      <c r="WII83" s="791"/>
      <c r="WIJ83" s="791"/>
      <c r="WIK83" s="791"/>
      <c r="WIL83" s="740"/>
      <c r="WIM83" s="790"/>
      <c r="WIN83" s="791"/>
      <c r="WIO83" s="791"/>
      <c r="WIP83" s="791"/>
      <c r="WIQ83" s="791"/>
      <c r="WIR83" s="791"/>
      <c r="WIS83" s="740"/>
      <c r="WIT83" s="790"/>
      <c r="WIU83" s="791"/>
      <c r="WIV83" s="791"/>
      <c r="WIW83" s="791"/>
      <c r="WIX83" s="791"/>
      <c r="WIY83" s="791"/>
      <c r="WIZ83" s="740"/>
      <c r="WJA83" s="790"/>
      <c r="WJB83" s="791"/>
      <c r="WJC83" s="791"/>
      <c r="WJD83" s="791"/>
      <c r="WJE83" s="791"/>
      <c r="WJF83" s="791"/>
      <c r="WJG83" s="740"/>
      <c r="WJH83" s="790"/>
      <c r="WJI83" s="791"/>
      <c r="WJJ83" s="791"/>
      <c r="WJK83" s="791"/>
      <c r="WJL83" s="791"/>
      <c r="WJM83" s="791"/>
      <c r="WJN83" s="740"/>
      <c r="WJO83" s="790"/>
      <c r="WJP83" s="791"/>
      <c r="WJQ83" s="791"/>
      <c r="WJR83" s="791"/>
      <c r="WJS83" s="791"/>
      <c r="WJT83" s="791"/>
      <c r="WJU83" s="740"/>
      <c r="WJV83" s="790"/>
      <c r="WJW83" s="791"/>
      <c r="WJX83" s="791"/>
      <c r="WJY83" s="791"/>
      <c r="WJZ83" s="791"/>
      <c r="WKA83" s="791"/>
      <c r="WKB83" s="740"/>
      <c r="WKC83" s="790"/>
      <c r="WKD83" s="791"/>
      <c r="WKE83" s="791"/>
      <c r="WKF83" s="791"/>
      <c r="WKG83" s="791"/>
      <c r="WKH83" s="791"/>
      <c r="WKI83" s="740"/>
      <c r="WKJ83" s="790"/>
      <c r="WKK83" s="791"/>
      <c r="WKL83" s="791"/>
      <c r="WKM83" s="791"/>
      <c r="WKN83" s="791"/>
      <c r="WKO83" s="791"/>
      <c r="WKP83" s="740"/>
      <c r="WKQ83" s="790"/>
      <c r="WKR83" s="791"/>
      <c r="WKS83" s="791"/>
      <c r="WKT83" s="791"/>
      <c r="WKU83" s="791"/>
      <c r="WKV83" s="791"/>
      <c r="WKW83" s="740"/>
      <c r="WKX83" s="790"/>
      <c r="WKY83" s="791"/>
      <c r="WKZ83" s="791"/>
      <c r="WLA83" s="791"/>
      <c r="WLB83" s="791"/>
      <c r="WLC83" s="791"/>
      <c r="WLD83" s="740"/>
      <c r="WLE83" s="790"/>
      <c r="WLF83" s="791"/>
      <c r="WLG83" s="791"/>
      <c r="WLH83" s="791"/>
      <c r="WLI83" s="791"/>
      <c r="WLJ83" s="791"/>
      <c r="WLK83" s="740"/>
      <c r="WLL83" s="790"/>
      <c r="WLM83" s="791"/>
      <c r="WLN83" s="791"/>
      <c r="WLO83" s="791"/>
      <c r="WLP83" s="791"/>
      <c r="WLQ83" s="791"/>
      <c r="WLR83" s="740"/>
      <c r="WLS83" s="790"/>
      <c r="WLT83" s="791"/>
      <c r="WLU83" s="791"/>
      <c r="WLV83" s="791"/>
      <c r="WLW83" s="791"/>
      <c r="WLX83" s="791"/>
      <c r="WLY83" s="740"/>
      <c r="WLZ83" s="790"/>
      <c r="WMA83" s="791"/>
      <c r="WMB83" s="791"/>
      <c r="WMC83" s="791"/>
      <c r="WMD83" s="791"/>
      <c r="WME83" s="791"/>
      <c r="WMF83" s="740"/>
      <c r="WMG83" s="790"/>
      <c r="WMH83" s="791"/>
      <c r="WMI83" s="791"/>
      <c r="WMJ83" s="791"/>
      <c r="WMK83" s="791"/>
      <c r="WML83" s="791"/>
      <c r="WMM83" s="740"/>
      <c r="WMN83" s="790"/>
      <c r="WMO83" s="791"/>
      <c r="WMP83" s="791"/>
      <c r="WMQ83" s="791"/>
      <c r="WMR83" s="791"/>
      <c r="WMS83" s="791"/>
      <c r="WMT83" s="740"/>
      <c r="WMU83" s="790"/>
      <c r="WMV83" s="791"/>
      <c r="WMW83" s="791"/>
      <c r="WMX83" s="791"/>
      <c r="WMY83" s="791"/>
      <c r="WMZ83" s="791"/>
      <c r="WNA83" s="740"/>
      <c r="WNB83" s="790"/>
      <c r="WNC83" s="791"/>
      <c r="WND83" s="791"/>
      <c r="WNE83" s="791"/>
      <c r="WNF83" s="791"/>
      <c r="WNG83" s="791"/>
      <c r="WNH83" s="740"/>
      <c r="WNI83" s="790"/>
      <c r="WNJ83" s="791"/>
      <c r="WNK83" s="791"/>
      <c r="WNL83" s="791"/>
      <c r="WNM83" s="791"/>
      <c r="WNN83" s="791"/>
      <c r="WNO83" s="740"/>
      <c r="WNP83" s="790"/>
      <c r="WNQ83" s="791"/>
      <c r="WNR83" s="791"/>
      <c r="WNS83" s="791"/>
      <c r="WNT83" s="791"/>
      <c r="WNU83" s="791"/>
      <c r="WNV83" s="740"/>
      <c r="WNW83" s="790"/>
      <c r="WNX83" s="791"/>
      <c r="WNY83" s="791"/>
      <c r="WNZ83" s="791"/>
      <c r="WOA83" s="791"/>
      <c r="WOB83" s="791"/>
      <c r="WOC83" s="740"/>
      <c r="WOD83" s="790"/>
      <c r="WOE83" s="791"/>
      <c r="WOF83" s="791"/>
      <c r="WOG83" s="791"/>
      <c r="WOH83" s="791"/>
      <c r="WOI83" s="791"/>
      <c r="WOJ83" s="740"/>
      <c r="WOK83" s="790"/>
      <c r="WOL83" s="791"/>
      <c r="WOM83" s="791"/>
      <c r="WON83" s="791"/>
      <c r="WOO83" s="791"/>
      <c r="WOP83" s="791"/>
      <c r="WOQ83" s="740"/>
      <c r="WOR83" s="790"/>
      <c r="WOS83" s="791"/>
      <c r="WOT83" s="791"/>
      <c r="WOU83" s="791"/>
      <c r="WOV83" s="791"/>
      <c r="WOW83" s="791"/>
      <c r="WOX83" s="740"/>
      <c r="WOY83" s="790"/>
      <c r="WOZ83" s="791"/>
      <c r="WPA83" s="791"/>
      <c r="WPB83" s="791"/>
      <c r="WPC83" s="791"/>
      <c r="WPD83" s="791"/>
      <c r="WPE83" s="740"/>
      <c r="WPF83" s="790"/>
      <c r="WPG83" s="791"/>
      <c r="WPH83" s="791"/>
      <c r="WPI83" s="791"/>
      <c r="WPJ83" s="791"/>
      <c r="WPK83" s="791"/>
      <c r="WPL83" s="740"/>
      <c r="WPM83" s="790"/>
      <c r="WPN83" s="791"/>
      <c r="WPO83" s="791"/>
      <c r="WPP83" s="791"/>
      <c r="WPQ83" s="791"/>
      <c r="WPR83" s="791"/>
      <c r="WPS83" s="740"/>
      <c r="WPT83" s="790"/>
      <c r="WPU83" s="791"/>
      <c r="WPV83" s="791"/>
      <c r="WPW83" s="791"/>
      <c r="WPX83" s="791"/>
      <c r="WPY83" s="791"/>
      <c r="WPZ83" s="740"/>
      <c r="WQA83" s="790"/>
      <c r="WQB83" s="791"/>
      <c r="WQC83" s="791"/>
      <c r="WQD83" s="791"/>
      <c r="WQE83" s="791"/>
      <c r="WQF83" s="791"/>
      <c r="WQG83" s="740"/>
      <c r="WQH83" s="790"/>
      <c r="WQI83" s="791"/>
      <c r="WQJ83" s="791"/>
      <c r="WQK83" s="791"/>
      <c r="WQL83" s="791"/>
      <c r="WQM83" s="791"/>
      <c r="WQN83" s="740"/>
      <c r="WQO83" s="790"/>
      <c r="WQP83" s="791"/>
      <c r="WQQ83" s="791"/>
      <c r="WQR83" s="791"/>
      <c r="WQS83" s="791"/>
      <c r="WQT83" s="791"/>
      <c r="WQU83" s="740"/>
      <c r="WQV83" s="790"/>
      <c r="WQW83" s="791"/>
      <c r="WQX83" s="791"/>
      <c r="WQY83" s="791"/>
      <c r="WQZ83" s="791"/>
      <c r="WRA83" s="791"/>
      <c r="WRB83" s="740"/>
      <c r="WRC83" s="790"/>
      <c r="WRD83" s="791"/>
      <c r="WRE83" s="791"/>
      <c r="WRF83" s="791"/>
      <c r="WRG83" s="791"/>
      <c r="WRH83" s="791"/>
      <c r="WRI83" s="740"/>
      <c r="WRJ83" s="790"/>
      <c r="WRK83" s="791"/>
      <c r="WRL83" s="791"/>
      <c r="WRM83" s="791"/>
      <c r="WRN83" s="791"/>
      <c r="WRO83" s="791"/>
      <c r="WRP83" s="740"/>
      <c r="WRQ83" s="790"/>
      <c r="WRR83" s="791"/>
      <c r="WRS83" s="791"/>
      <c r="WRT83" s="791"/>
      <c r="WRU83" s="791"/>
      <c r="WRV83" s="791"/>
      <c r="WRW83" s="740"/>
      <c r="WRX83" s="790"/>
      <c r="WRY83" s="791"/>
      <c r="WRZ83" s="791"/>
      <c r="WSA83" s="791"/>
      <c r="WSB83" s="791"/>
      <c r="WSC83" s="791"/>
      <c r="WSD83" s="740"/>
      <c r="WSE83" s="790"/>
      <c r="WSF83" s="791"/>
      <c r="WSG83" s="791"/>
      <c r="WSH83" s="791"/>
      <c r="WSI83" s="791"/>
      <c r="WSJ83" s="791"/>
      <c r="WSK83" s="740"/>
      <c r="WSL83" s="790"/>
      <c r="WSM83" s="791"/>
      <c r="WSN83" s="791"/>
      <c r="WSO83" s="791"/>
      <c r="WSP83" s="791"/>
      <c r="WSQ83" s="791"/>
      <c r="WSR83" s="740"/>
      <c r="WSS83" s="790"/>
      <c r="WST83" s="791"/>
      <c r="WSU83" s="791"/>
      <c r="WSV83" s="791"/>
      <c r="WSW83" s="791"/>
      <c r="WSX83" s="791"/>
      <c r="WSY83" s="740"/>
      <c r="WSZ83" s="790"/>
      <c r="WTA83" s="791"/>
      <c r="WTB83" s="791"/>
      <c r="WTC83" s="791"/>
      <c r="WTD83" s="791"/>
      <c r="WTE83" s="791"/>
      <c r="WTF83" s="740"/>
      <c r="WTG83" s="790"/>
      <c r="WTH83" s="791"/>
      <c r="WTI83" s="791"/>
      <c r="WTJ83" s="791"/>
      <c r="WTK83" s="791"/>
      <c r="WTL83" s="791"/>
      <c r="WTM83" s="740"/>
      <c r="WTN83" s="790"/>
      <c r="WTO83" s="791"/>
      <c r="WTP83" s="791"/>
      <c r="WTQ83" s="791"/>
      <c r="WTR83" s="791"/>
      <c r="WTS83" s="791"/>
      <c r="WTT83" s="740"/>
      <c r="WTU83" s="790"/>
      <c r="WTV83" s="791"/>
      <c r="WTW83" s="791"/>
      <c r="WTX83" s="791"/>
      <c r="WTY83" s="791"/>
      <c r="WTZ83" s="791"/>
      <c r="WUA83" s="740"/>
      <c r="WUB83" s="790"/>
      <c r="WUC83" s="791"/>
      <c r="WUD83" s="791"/>
      <c r="WUE83" s="791"/>
      <c r="WUF83" s="791"/>
      <c r="WUG83" s="791"/>
      <c r="WUH83" s="740"/>
      <c r="WUI83" s="790"/>
      <c r="WUJ83" s="791"/>
      <c r="WUK83" s="791"/>
      <c r="WUL83" s="791"/>
      <c r="WUM83" s="791"/>
      <c r="WUN83" s="791"/>
      <c r="WUO83" s="740"/>
      <c r="WUP83" s="790"/>
      <c r="WUQ83" s="791"/>
      <c r="WUR83" s="791"/>
      <c r="WUS83" s="791"/>
      <c r="WUT83" s="791"/>
      <c r="WUU83" s="791"/>
      <c r="WUV83" s="740"/>
      <c r="WUW83" s="790"/>
      <c r="WUX83" s="791"/>
      <c r="WUY83" s="791"/>
      <c r="WUZ83" s="791"/>
      <c r="WVA83" s="791"/>
      <c r="WVB83" s="791"/>
      <c r="WVC83" s="740"/>
      <c r="WVD83" s="790"/>
      <c r="WVE83" s="791"/>
      <c r="WVF83" s="791"/>
      <c r="WVG83" s="791"/>
      <c r="WVH83" s="791"/>
      <c r="WVI83" s="791"/>
      <c r="WVJ83" s="740"/>
      <c r="WVK83" s="790"/>
      <c r="WVL83" s="791"/>
      <c r="WVM83" s="791"/>
      <c r="WVN83" s="791"/>
      <c r="WVO83" s="791"/>
      <c r="WVP83" s="791"/>
      <c r="WVQ83" s="740"/>
      <c r="WVR83" s="790"/>
      <c r="WVS83" s="791"/>
      <c r="WVT83" s="791"/>
      <c r="WVU83" s="791"/>
      <c r="WVV83" s="791"/>
      <c r="WVW83" s="791"/>
      <c r="WVX83" s="740"/>
      <c r="WVY83" s="790"/>
      <c r="WVZ83" s="791"/>
      <c r="WWA83" s="791"/>
      <c r="WWB83" s="791"/>
      <c r="WWC83" s="791"/>
      <c r="WWD83" s="791"/>
      <c r="WWE83" s="740"/>
      <c r="WWF83" s="790"/>
      <c r="WWG83" s="791"/>
      <c r="WWH83" s="791"/>
      <c r="WWI83" s="791"/>
      <c r="WWJ83" s="791"/>
      <c r="WWK83" s="791"/>
      <c r="WWL83" s="740"/>
      <c r="WWM83" s="790"/>
      <c r="WWN83" s="791"/>
      <c r="WWO83" s="791"/>
      <c r="WWP83" s="791"/>
      <c r="WWQ83" s="791"/>
      <c r="WWR83" s="791"/>
      <c r="WWS83" s="740"/>
      <c r="WWT83" s="790"/>
      <c r="WWU83" s="791"/>
      <c r="WWV83" s="791"/>
      <c r="WWW83" s="791"/>
      <c r="WWX83" s="791"/>
      <c r="WWY83" s="791"/>
      <c r="WWZ83" s="740"/>
      <c r="WXA83" s="790"/>
      <c r="WXB83" s="791"/>
      <c r="WXC83" s="791"/>
      <c r="WXD83" s="791"/>
      <c r="WXE83" s="791"/>
      <c r="WXF83" s="791"/>
      <c r="WXG83" s="740"/>
      <c r="WXH83" s="790"/>
      <c r="WXI83" s="791"/>
      <c r="WXJ83" s="791"/>
      <c r="WXK83" s="791"/>
      <c r="WXL83" s="791"/>
      <c r="WXM83" s="791"/>
      <c r="WXN83" s="740"/>
      <c r="WXO83" s="790"/>
      <c r="WXP83" s="791"/>
      <c r="WXQ83" s="791"/>
      <c r="WXR83" s="791"/>
      <c r="WXS83" s="791"/>
      <c r="WXT83" s="791"/>
      <c r="WXU83" s="740"/>
      <c r="WXV83" s="790"/>
      <c r="WXW83" s="791"/>
      <c r="WXX83" s="791"/>
      <c r="WXY83" s="791"/>
      <c r="WXZ83" s="791"/>
      <c r="WYA83" s="791"/>
      <c r="WYB83" s="740"/>
      <c r="WYC83" s="790"/>
      <c r="WYD83" s="791"/>
      <c r="WYE83" s="791"/>
      <c r="WYF83" s="791"/>
      <c r="WYG83" s="791"/>
      <c r="WYH83" s="791"/>
      <c r="WYI83" s="740"/>
      <c r="WYJ83" s="790"/>
      <c r="WYK83" s="791"/>
      <c r="WYL83" s="791"/>
      <c r="WYM83" s="791"/>
      <c r="WYN83" s="791"/>
      <c r="WYO83" s="791"/>
      <c r="WYP83" s="740"/>
      <c r="WYQ83" s="790"/>
      <c r="WYR83" s="791"/>
      <c r="WYS83" s="791"/>
      <c r="WYT83" s="791"/>
      <c r="WYU83" s="791"/>
      <c r="WYV83" s="791"/>
      <c r="WYW83" s="740"/>
      <c r="WYX83" s="790"/>
      <c r="WYY83" s="791"/>
      <c r="WYZ83" s="791"/>
      <c r="WZA83" s="791"/>
      <c r="WZB83" s="791"/>
      <c r="WZC83" s="791"/>
      <c r="WZD83" s="740"/>
      <c r="WZE83" s="790"/>
      <c r="WZF83" s="791"/>
      <c r="WZG83" s="791"/>
      <c r="WZH83" s="791"/>
      <c r="WZI83" s="791"/>
      <c r="WZJ83" s="791"/>
      <c r="WZK83" s="740"/>
      <c r="WZL83" s="790"/>
      <c r="WZM83" s="791"/>
      <c r="WZN83" s="791"/>
      <c r="WZO83" s="791"/>
      <c r="WZP83" s="791"/>
      <c r="WZQ83" s="791"/>
      <c r="WZR83" s="740"/>
      <c r="WZS83" s="790"/>
      <c r="WZT83" s="791"/>
      <c r="WZU83" s="791"/>
      <c r="WZV83" s="791"/>
      <c r="WZW83" s="791"/>
      <c r="WZX83" s="791"/>
      <c r="WZY83" s="740"/>
      <c r="WZZ83" s="790"/>
      <c r="XAA83" s="791"/>
      <c r="XAB83" s="791"/>
      <c r="XAC83" s="791"/>
      <c r="XAD83" s="791"/>
      <c r="XAE83" s="791"/>
      <c r="XAF83" s="740"/>
      <c r="XAG83" s="790"/>
      <c r="XAH83" s="791"/>
      <c r="XAI83" s="791"/>
      <c r="XAJ83" s="791"/>
      <c r="XAK83" s="791"/>
      <c r="XAL83" s="791"/>
      <c r="XAM83" s="740"/>
      <c r="XAN83" s="790"/>
      <c r="XAO83" s="791"/>
      <c r="XAP83" s="791"/>
      <c r="XAQ83" s="791"/>
      <c r="XAR83" s="791"/>
      <c r="XAS83" s="791"/>
      <c r="XAT83" s="740"/>
      <c r="XAU83" s="790"/>
      <c r="XAV83" s="791"/>
      <c r="XAW83" s="791"/>
      <c r="XAX83" s="791"/>
      <c r="XAY83" s="791"/>
      <c r="XAZ83" s="791"/>
      <c r="XBA83" s="740"/>
      <c r="XBB83" s="790"/>
      <c r="XBC83" s="791"/>
      <c r="XBD83" s="791"/>
      <c r="XBE83" s="791"/>
      <c r="XBF83" s="791"/>
      <c r="XBG83" s="791"/>
      <c r="XBH83" s="740"/>
      <c r="XBI83" s="790"/>
      <c r="XBJ83" s="791"/>
      <c r="XBK83" s="791"/>
      <c r="XBL83" s="791"/>
      <c r="XBM83" s="791"/>
      <c r="XBN83" s="791"/>
      <c r="XBO83" s="740"/>
      <c r="XBP83" s="790"/>
      <c r="XBQ83" s="791"/>
      <c r="XBR83" s="791"/>
      <c r="XBS83" s="791"/>
      <c r="XBT83" s="791"/>
      <c r="XBU83" s="791"/>
      <c r="XBV83" s="740"/>
      <c r="XBW83" s="790"/>
      <c r="XBX83" s="791"/>
      <c r="XBY83" s="791"/>
      <c r="XBZ83" s="791"/>
      <c r="XCA83" s="791"/>
      <c r="XCB83" s="791"/>
      <c r="XCC83" s="740"/>
      <c r="XCD83" s="790"/>
      <c r="XCE83" s="791"/>
      <c r="XCF83" s="791"/>
      <c r="XCG83" s="791"/>
      <c r="XCH83" s="791"/>
      <c r="XCI83" s="791"/>
      <c r="XCJ83" s="740"/>
      <c r="XCK83" s="790"/>
      <c r="XCL83" s="791"/>
      <c r="XCM83" s="791"/>
      <c r="XCN83" s="791"/>
      <c r="XCO83" s="791"/>
      <c r="XCP83" s="791"/>
      <c r="XCQ83" s="740"/>
      <c r="XCR83" s="790"/>
      <c r="XCS83" s="791"/>
      <c r="XCT83" s="791"/>
      <c r="XCU83" s="791"/>
      <c r="XCV83" s="791"/>
      <c r="XCW83" s="791"/>
      <c r="XCX83" s="740"/>
      <c r="XCY83" s="790"/>
      <c r="XCZ83" s="791"/>
      <c r="XDA83" s="791"/>
      <c r="XDB83" s="791"/>
      <c r="XDC83" s="791"/>
      <c r="XDD83" s="791"/>
      <c r="XDE83" s="740"/>
      <c r="XDF83" s="790"/>
      <c r="XDG83" s="791"/>
      <c r="XDH83" s="791"/>
      <c r="XDI83" s="791"/>
      <c r="XDJ83" s="791"/>
      <c r="XDK83" s="791"/>
      <c r="XDL83" s="740"/>
      <c r="XDM83" s="790"/>
      <c r="XDN83" s="791"/>
      <c r="XDO83" s="791"/>
      <c r="XDP83" s="791"/>
      <c r="XDQ83" s="791"/>
      <c r="XDR83" s="791"/>
      <c r="XDS83" s="740"/>
      <c r="XDT83" s="790"/>
      <c r="XDU83" s="791"/>
      <c r="XDV83" s="791"/>
      <c r="XDW83" s="791"/>
      <c r="XDX83" s="791"/>
      <c r="XDY83" s="791"/>
      <c r="XDZ83" s="740"/>
      <c r="XEA83" s="790"/>
      <c r="XEB83" s="791"/>
      <c r="XEC83" s="791"/>
      <c r="XED83" s="791"/>
      <c r="XEE83" s="791"/>
      <c r="XEF83" s="791"/>
      <c r="XEG83" s="740"/>
      <c r="XEH83" s="790"/>
      <c r="XEI83" s="791"/>
      <c r="XEJ83" s="791"/>
      <c r="XEK83" s="791"/>
      <c r="XEL83" s="791"/>
      <c r="XEM83" s="791"/>
      <c r="XEN83" s="740"/>
      <c r="XEO83" s="790"/>
      <c r="XEP83" s="791"/>
      <c r="XEQ83" s="791"/>
      <c r="XER83" s="791"/>
      <c r="XES83" s="791"/>
      <c r="XET83" s="791"/>
      <c r="XEU83" s="740"/>
      <c r="XEV83" s="790"/>
      <c r="XEW83" s="790"/>
      <c r="XEX83" s="790"/>
    </row>
    <row r="84" spans="1:16378" ht="150.94999999999999" customHeight="1">
      <c r="A84" s="734" t="str">
        <f>+'Categoria de Costos'!B793</f>
        <v>g. Producción y sostenimiento de actividades pecuarias, piscícolas, apícolas, avícolas, forestales, acuícolas, de zoocría y pesqueras.</v>
      </c>
      <c r="B84" s="786" t="s">
        <v>1971</v>
      </c>
      <c r="C84" s="787"/>
      <c r="D84" s="787"/>
      <c r="E84" s="787"/>
      <c r="F84" s="787"/>
      <c r="G84" s="787"/>
    </row>
    <row r="85" spans="1:16378" ht="147.75" customHeight="1">
      <c r="A85" s="734" t="str">
        <f>+'Categoria de Costos'!B805</f>
        <v>h. Maquinaria, implementos y equipos orientados y destinados a la producción agropecuaria.</v>
      </c>
      <c r="B85" s="786" t="s">
        <v>1937</v>
      </c>
      <c r="C85" s="787"/>
      <c r="D85" s="787"/>
      <c r="E85" s="787"/>
      <c r="F85" s="787"/>
      <c r="G85" s="787"/>
    </row>
    <row r="86" spans="1:16378" ht="141" customHeight="1">
      <c r="A86" s="734" t="str">
        <f>+'Categoria de Costos'!B827</f>
        <v>i. La compra de tierras para uso en actividades agropecuarias</v>
      </c>
      <c r="B86" s="786" t="s">
        <v>1938</v>
      </c>
      <c r="C86" s="787"/>
      <c r="D86" s="787"/>
      <c r="E86" s="787"/>
      <c r="F86" s="787"/>
      <c r="G86" s="787"/>
      <c r="I86" s="717"/>
      <c r="J86" s="788"/>
      <c r="K86" s="789"/>
      <c r="L86" s="789"/>
      <c r="M86" s="789"/>
      <c r="N86" s="789"/>
      <c r="O86" s="789"/>
      <c r="P86" s="717"/>
      <c r="Q86" s="788"/>
      <c r="R86" s="789"/>
      <c r="S86" s="789"/>
      <c r="T86" s="789"/>
      <c r="U86" s="789"/>
      <c r="V86" s="789"/>
      <c r="W86" s="717"/>
      <c r="X86" s="788"/>
      <c r="Y86" s="789"/>
      <c r="Z86" s="789"/>
      <c r="AA86" s="789"/>
      <c r="AB86" s="789"/>
      <c r="AC86" s="789"/>
      <c r="AD86" s="717"/>
      <c r="AE86" s="788"/>
      <c r="AF86" s="789"/>
      <c r="AG86" s="789"/>
      <c r="AH86" s="789"/>
      <c r="AI86" s="789"/>
      <c r="AJ86" s="789"/>
      <c r="AK86" s="717"/>
      <c r="AL86" s="788"/>
      <c r="AM86" s="789"/>
      <c r="AN86" s="789"/>
      <c r="AO86" s="789"/>
      <c r="AP86" s="789"/>
      <c r="AQ86" s="789"/>
      <c r="AR86" s="717"/>
      <c r="AS86" s="788"/>
      <c r="AT86" s="789"/>
      <c r="AU86" s="789"/>
      <c r="AV86" s="789"/>
      <c r="AW86" s="789"/>
      <c r="AX86" s="789"/>
      <c r="AY86" s="739"/>
      <c r="AZ86" s="790"/>
      <c r="BA86" s="791"/>
      <c r="BB86" s="791"/>
      <c r="BC86" s="791"/>
      <c r="BD86" s="791"/>
      <c r="BE86" s="791"/>
      <c r="BF86" s="740"/>
      <c r="BG86" s="790"/>
      <c r="BH86" s="791"/>
      <c r="BI86" s="791"/>
      <c r="BJ86" s="791"/>
      <c r="BK86" s="791"/>
      <c r="BL86" s="791"/>
      <c r="BM86" s="740"/>
      <c r="BN86" s="790"/>
      <c r="BO86" s="791"/>
      <c r="BP86" s="791"/>
      <c r="BQ86" s="791"/>
      <c r="BR86" s="791"/>
      <c r="BS86" s="791"/>
      <c r="BT86" s="740"/>
      <c r="BU86" s="790"/>
      <c r="BV86" s="791"/>
      <c r="BW86" s="791"/>
      <c r="BX86" s="791"/>
      <c r="BY86" s="791"/>
      <c r="BZ86" s="791"/>
      <c r="CA86" s="740"/>
      <c r="CB86" s="790"/>
      <c r="CC86" s="791"/>
      <c r="CD86" s="791"/>
      <c r="CE86" s="791"/>
      <c r="CF86" s="791"/>
      <c r="CG86" s="791"/>
      <c r="CH86" s="740"/>
      <c r="CI86" s="790"/>
      <c r="CJ86" s="791"/>
      <c r="CK86" s="791"/>
      <c r="CL86" s="791"/>
      <c r="CM86" s="791"/>
      <c r="CN86" s="791"/>
      <c r="CO86" s="740"/>
      <c r="CP86" s="790"/>
      <c r="CQ86" s="791"/>
      <c r="CR86" s="791"/>
      <c r="CS86" s="791"/>
      <c r="CT86" s="791"/>
      <c r="CU86" s="791"/>
      <c r="CV86" s="740"/>
      <c r="CW86" s="790"/>
      <c r="CX86" s="791"/>
      <c r="CY86" s="791"/>
      <c r="CZ86" s="791"/>
      <c r="DA86" s="791"/>
      <c r="DB86" s="791"/>
      <c r="DC86" s="740"/>
      <c r="DD86" s="790"/>
      <c r="DE86" s="791"/>
      <c r="DF86" s="791"/>
      <c r="DG86" s="791"/>
      <c r="DH86" s="791"/>
      <c r="DI86" s="791"/>
      <c r="DJ86" s="740"/>
      <c r="DK86" s="790"/>
      <c r="DL86" s="791"/>
      <c r="DM86" s="791"/>
      <c r="DN86" s="791"/>
      <c r="DO86" s="791"/>
      <c r="DP86" s="791"/>
      <c r="DQ86" s="740"/>
      <c r="DR86" s="790"/>
      <c r="DS86" s="791"/>
      <c r="DT86" s="791"/>
      <c r="DU86" s="791"/>
      <c r="DV86" s="791"/>
      <c r="DW86" s="791"/>
      <c r="DX86" s="740"/>
      <c r="DY86" s="790"/>
      <c r="DZ86" s="791"/>
      <c r="EA86" s="791"/>
      <c r="EB86" s="791"/>
      <c r="EC86" s="791"/>
      <c r="ED86" s="791"/>
      <c r="EE86" s="740"/>
      <c r="EF86" s="790"/>
      <c r="EG86" s="791"/>
      <c r="EH86" s="791"/>
      <c r="EI86" s="791"/>
      <c r="EJ86" s="791"/>
      <c r="EK86" s="791"/>
      <c r="EL86" s="740"/>
      <c r="EM86" s="790"/>
      <c r="EN86" s="791"/>
      <c r="EO86" s="791"/>
      <c r="EP86" s="791"/>
      <c r="EQ86" s="791"/>
      <c r="ER86" s="791"/>
      <c r="ES86" s="740"/>
      <c r="ET86" s="790"/>
      <c r="EU86" s="791"/>
      <c r="EV86" s="791"/>
      <c r="EW86" s="791"/>
      <c r="EX86" s="791"/>
      <c r="EY86" s="791"/>
      <c r="EZ86" s="740"/>
      <c r="FA86" s="790"/>
      <c r="FB86" s="791"/>
      <c r="FC86" s="791"/>
      <c r="FD86" s="791"/>
      <c r="FE86" s="791"/>
      <c r="FF86" s="791"/>
      <c r="FG86" s="740"/>
      <c r="FH86" s="790"/>
      <c r="FI86" s="791"/>
      <c r="FJ86" s="791"/>
      <c r="FK86" s="791"/>
      <c r="FL86" s="791"/>
      <c r="FM86" s="791"/>
      <c r="FN86" s="740"/>
      <c r="FO86" s="790"/>
      <c r="FP86" s="791"/>
      <c r="FQ86" s="791"/>
      <c r="FR86" s="791"/>
      <c r="FS86" s="791"/>
      <c r="FT86" s="791"/>
      <c r="FU86" s="740"/>
      <c r="FV86" s="790"/>
      <c r="FW86" s="791"/>
      <c r="FX86" s="791"/>
      <c r="FY86" s="791"/>
      <c r="FZ86" s="791"/>
      <c r="GA86" s="791"/>
      <c r="GB86" s="740"/>
      <c r="GC86" s="790"/>
      <c r="GD86" s="791"/>
      <c r="GE86" s="791"/>
      <c r="GF86" s="791"/>
      <c r="GG86" s="791"/>
      <c r="GH86" s="791"/>
      <c r="GI86" s="740"/>
      <c r="GJ86" s="790"/>
      <c r="GK86" s="791"/>
      <c r="GL86" s="791"/>
      <c r="GM86" s="791"/>
      <c r="GN86" s="791"/>
      <c r="GO86" s="791"/>
      <c r="GP86" s="740"/>
      <c r="GQ86" s="790"/>
      <c r="GR86" s="791"/>
      <c r="GS86" s="791"/>
      <c r="GT86" s="791"/>
      <c r="GU86" s="791"/>
      <c r="GV86" s="791"/>
      <c r="GW86" s="740"/>
      <c r="GX86" s="790"/>
      <c r="GY86" s="791"/>
      <c r="GZ86" s="791"/>
      <c r="HA86" s="791"/>
      <c r="HB86" s="791"/>
      <c r="HC86" s="791"/>
      <c r="HD86" s="740"/>
      <c r="HE86" s="790"/>
      <c r="HF86" s="791"/>
      <c r="HG86" s="791"/>
      <c r="HH86" s="791"/>
      <c r="HI86" s="791"/>
      <c r="HJ86" s="791"/>
      <c r="HK86" s="740"/>
      <c r="HL86" s="790"/>
      <c r="HM86" s="791"/>
      <c r="HN86" s="791"/>
      <c r="HO86" s="791"/>
      <c r="HP86" s="791"/>
      <c r="HQ86" s="791"/>
      <c r="HR86" s="740"/>
      <c r="HS86" s="790"/>
      <c r="HT86" s="791"/>
      <c r="HU86" s="791"/>
      <c r="HV86" s="791"/>
      <c r="HW86" s="791"/>
      <c r="HX86" s="791"/>
      <c r="HY86" s="740"/>
      <c r="HZ86" s="790"/>
      <c r="IA86" s="791"/>
      <c r="IB86" s="791"/>
      <c r="IC86" s="791"/>
      <c r="ID86" s="791"/>
      <c r="IE86" s="791"/>
      <c r="IF86" s="740"/>
      <c r="IG86" s="790"/>
      <c r="IH86" s="791"/>
      <c r="II86" s="791"/>
      <c r="IJ86" s="791"/>
      <c r="IK86" s="791"/>
      <c r="IL86" s="791"/>
      <c r="IM86" s="740"/>
      <c r="IN86" s="790"/>
      <c r="IO86" s="791"/>
      <c r="IP86" s="791"/>
      <c r="IQ86" s="791"/>
      <c r="IR86" s="791"/>
      <c r="IS86" s="791"/>
      <c r="IT86" s="740"/>
      <c r="IU86" s="790"/>
      <c r="IV86" s="791"/>
      <c r="IW86" s="791"/>
      <c r="IX86" s="791"/>
      <c r="IY86" s="791"/>
      <c r="IZ86" s="791"/>
      <c r="JA86" s="740"/>
      <c r="JB86" s="790"/>
      <c r="JC86" s="791"/>
      <c r="JD86" s="791"/>
      <c r="JE86" s="791"/>
      <c r="JF86" s="791"/>
      <c r="JG86" s="791"/>
      <c r="JH86" s="740"/>
      <c r="JI86" s="790"/>
      <c r="JJ86" s="791"/>
      <c r="JK86" s="791"/>
      <c r="JL86" s="791"/>
      <c r="JM86" s="791"/>
      <c r="JN86" s="791"/>
      <c r="JO86" s="740"/>
      <c r="JP86" s="790"/>
      <c r="JQ86" s="791"/>
      <c r="JR86" s="791"/>
      <c r="JS86" s="791"/>
      <c r="JT86" s="791"/>
      <c r="JU86" s="791"/>
      <c r="JV86" s="740"/>
      <c r="JW86" s="790"/>
      <c r="JX86" s="791"/>
      <c r="JY86" s="791"/>
      <c r="JZ86" s="791"/>
      <c r="KA86" s="791"/>
      <c r="KB86" s="791"/>
      <c r="KC86" s="740"/>
      <c r="KD86" s="790"/>
      <c r="KE86" s="791"/>
      <c r="KF86" s="791"/>
      <c r="KG86" s="791"/>
      <c r="KH86" s="791"/>
      <c r="KI86" s="791"/>
      <c r="KJ86" s="740"/>
      <c r="KK86" s="790"/>
      <c r="KL86" s="791"/>
      <c r="KM86" s="791"/>
      <c r="KN86" s="791"/>
      <c r="KO86" s="791"/>
      <c r="KP86" s="791"/>
      <c r="KQ86" s="740"/>
      <c r="KR86" s="790"/>
      <c r="KS86" s="791"/>
      <c r="KT86" s="791"/>
      <c r="KU86" s="791"/>
      <c r="KV86" s="791"/>
      <c r="KW86" s="791"/>
      <c r="KX86" s="740"/>
      <c r="KY86" s="790"/>
      <c r="KZ86" s="791"/>
      <c r="LA86" s="791"/>
      <c r="LB86" s="791"/>
      <c r="LC86" s="791"/>
      <c r="LD86" s="791"/>
      <c r="LE86" s="740"/>
      <c r="LF86" s="790"/>
      <c r="LG86" s="791"/>
      <c r="LH86" s="791"/>
      <c r="LI86" s="791"/>
      <c r="LJ86" s="791"/>
      <c r="LK86" s="791"/>
      <c r="LL86" s="740"/>
      <c r="LM86" s="790"/>
      <c r="LN86" s="791"/>
      <c r="LO86" s="791"/>
      <c r="LP86" s="791"/>
      <c r="LQ86" s="791"/>
      <c r="LR86" s="791"/>
      <c r="LS86" s="740"/>
      <c r="LT86" s="790"/>
      <c r="LU86" s="791"/>
      <c r="LV86" s="791"/>
      <c r="LW86" s="791"/>
      <c r="LX86" s="791"/>
      <c r="LY86" s="791"/>
      <c r="LZ86" s="740"/>
      <c r="MA86" s="790"/>
      <c r="MB86" s="791"/>
      <c r="MC86" s="791"/>
      <c r="MD86" s="791"/>
      <c r="ME86" s="791"/>
      <c r="MF86" s="791"/>
      <c r="MG86" s="740"/>
      <c r="MH86" s="790"/>
      <c r="MI86" s="791"/>
      <c r="MJ86" s="791"/>
      <c r="MK86" s="791"/>
      <c r="ML86" s="791"/>
      <c r="MM86" s="791"/>
      <c r="MN86" s="740"/>
      <c r="MO86" s="790"/>
      <c r="MP86" s="791"/>
      <c r="MQ86" s="791"/>
      <c r="MR86" s="791"/>
      <c r="MS86" s="791"/>
      <c r="MT86" s="791"/>
      <c r="MU86" s="740"/>
      <c r="MV86" s="790"/>
      <c r="MW86" s="791"/>
      <c r="MX86" s="791"/>
      <c r="MY86" s="791"/>
      <c r="MZ86" s="791"/>
      <c r="NA86" s="791"/>
      <c r="NB86" s="740"/>
      <c r="NC86" s="790"/>
      <c r="ND86" s="791"/>
      <c r="NE86" s="791"/>
      <c r="NF86" s="791"/>
      <c r="NG86" s="791"/>
      <c r="NH86" s="791"/>
      <c r="NI86" s="740"/>
      <c r="NJ86" s="790"/>
      <c r="NK86" s="791"/>
      <c r="NL86" s="791"/>
      <c r="NM86" s="791"/>
      <c r="NN86" s="791"/>
      <c r="NO86" s="791"/>
      <c r="NP86" s="740"/>
      <c r="NQ86" s="790"/>
      <c r="NR86" s="791"/>
      <c r="NS86" s="791"/>
      <c r="NT86" s="791"/>
      <c r="NU86" s="791"/>
      <c r="NV86" s="791"/>
      <c r="NW86" s="740"/>
      <c r="NX86" s="790"/>
      <c r="NY86" s="791"/>
      <c r="NZ86" s="791"/>
      <c r="OA86" s="791"/>
      <c r="OB86" s="791"/>
      <c r="OC86" s="791"/>
      <c r="OD86" s="740"/>
      <c r="OE86" s="790"/>
      <c r="OF86" s="791"/>
      <c r="OG86" s="791"/>
      <c r="OH86" s="791"/>
      <c r="OI86" s="791"/>
      <c r="OJ86" s="791"/>
      <c r="OK86" s="740"/>
      <c r="OL86" s="790"/>
      <c r="OM86" s="791"/>
      <c r="ON86" s="791"/>
      <c r="OO86" s="791"/>
      <c r="OP86" s="791"/>
      <c r="OQ86" s="791"/>
      <c r="OR86" s="740"/>
      <c r="OS86" s="790"/>
      <c r="OT86" s="791"/>
      <c r="OU86" s="791"/>
      <c r="OV86" s="791"/>
      <c r="OW86" s="791"/>
      <c r="OX86" s="791"/>
      <c r="OY86" s="740"/>
      <c r="OZ86" s="790"/>
      <c r="PA86" s="791"/>
      <c r="PB86" s="791"/>
      <c r="PC86" s="791"/>
      <c r="PD86" s="791"/>
      <c r="PE86" s="791"/>
      <c r="PF86" s="740"/>
      <c r="PG86" s="790"/>
      <c r="PH86" s="791"/>
      <c r="PI86" s="791"/>
      <c r="PJ86" s="791"/>
      <c r="PK86" s="791"/>
      <c r="PL86" s="791"/>
      <c r="PM86" s="740"/>
      <c r="PN86" s="790"/>
      <c r="PO86" s="791"/>
      <c r="PP86" s="791"/>
      <c r="PQ86" s="791"/>
      <c r="PR86" s="791"/>
      <c r="PS86" s="791"/>
      <c r="PT86" s="740"/>
      <c r="PU86" s="790"/>
      <c r="PV86" s="791"/>
      <c r="PW86" s="791"/>
      <c r="PX86" s="791"/>
      <c r="PY86" s="791"/>
      <c r="PZ86" s="791"/>
      <c r="QA86" s="740"/>
      <c r="QB86" s="790"/>
      <c r="QC86" s="791"/>
      <c r="QD86" s="791"/>
      <c r="QE86" s="791"/>
      <c r="QF86" s="791"/>
      <c r="QG86" s="791"/>
      <c r="QH86" s="740"/>
      <c r="QI86" s="790"/>
      <c r="QJ86" s="791"/>
      <c r="QK86" s="791"/>
      <c r="QL86" s="791"/>
      <c r="QM86" s="791"/>
      <c r="QN86" s="791"/>
      <c r="QO86" s="740"/>
      <c r="QP86" s="790"/>
      <c r="QQ86" s="791"/>
      <c r="QR86" s="791"/>
      <c r="QS86" s="791"/>
      <c r="QT86" s="791"/>
      <c r="QU86" s="791"/>
      <c r="QV86" s="740"/>
      <c r="QW86" s="790"/>
      <c r="QX86" s="791"/>
      <c r="QY86" s="791"/>
      <c r="QZ86" s="791"/>
      <c r="RA86" s="791"/>
      <c r="RB86" s="791"/>
      <c r="RC86" s="740"/>
      <c r="RD86" s="790"/>
      <c r="RE86" s="791"/>
      <c r="RF86" s="791"/>
      <c r="RG86" s="791"/>
      <c r="RH86" s="791"/>
      <c r="RI86" s="791"/>
      <c r="RJ86" s="740"/>
      <c r="RK86" s="790"/>
      <c r="RL86" s="791"/>
      <c r="RM86" s="791"/>
      <c r="RN86" s="791"/>
      <c r="RO86" s="791"/>
      <c r="RP86" s="791"/>
      <c r="RQ86" s="740"/>
      <c r="RR86" s="790"/>
      <c r="RS86" s="791"/>
      <c r="RT86" s="791"/>
      <c r="RU86" s="791"/>
      <c r="RV86" s="791"/>
      <c r="RW86" s="791"/>
      <c r="RX86" s="740"/>
      <c r="RY86" s="790"/>
      <c r="RZ86" s="791"/>
      <c r="SA86" s="791"/>
      <c r="SB86" s="791"/>
      <c r="SC86" s="791"/>
      <c r="SD86" s="791"/>
      <c r="SE86" s="740"/>
      <c r="SF86" s="790"/>
      <c r="SG86" s="791"/>
      <c r="SH86" s="791"/>
      <c r="SI86" s="791"/>
      <c r="SJ86" s="791"/>
      <c r="SK86" s="791"/>
      <c r="SL86" s="740"/>
      <c r="SM86" s="790"/>
      <c r="SN86" s="791"/>
      <c r="SO86" s="791"/>
      <c r="SP86" s="791"/>
      <c r="SQ86" s="791"/>
      <c r="SR86" s="791"/>
      <c r="SS86" s="740"/>
      <c r="ST86" s="790"/>
      <c r="SU86" s="791"/>
      <c r="SV86" s="791"/>
      <c r="SW86" s="791"/>
      <c r="SX86" s="791"/>
      <c r="SY86" s="791"/>
      <c r="SZ86" s="740"/>
      <c r="TA86" s="790"/>
      <c r="TB86" s="791"/>
      <c r="TC86" s="791"/>
      <c r="TD86" s="791"/>
      <c r="TE86" s="791"/>
      <c r="TF86" s="791"/>
      <c r="TG86" s="740"/>
      <c r="TH86" s="790"/>
      <c r="TI86" s="791"/>
      <c r="TJ86" s="791"/>
      <c r="TK86" s="791"/>
      <c r="TL86" s="791"/>
      <c r="TM86" s="791"/>
      <c r="TN86" s="740"/>
      <c r="TO86" s="790"/>
      <c r="TP86" s="791"/>
      <c r="TQ86" s="791"/>
      <c r="TR86" s="791"/>
      <c r="TS86" s="791"/>
      <c r="TT86" s="791"/>
      <c r="TU86" s="740"/>
      <c r="TV86" s="790"/>
      <c r="TW86" s="791"/>
      <c r="TX86" s="791"/>
      <c r="TY86" s="791"/>
      <c r="TZ86" s="791"/>
      <c r="UA86" s="791"/>
      <c r="UB86" s="740"/>
      <c r="UC86" s="790"/>
      <c r="UD86" s="791"/>
      <c r="UE86" s="791"/>
      <c r="UF86" s="791"/>
      <c r="UG86" s="791"/>
      <c r="UH86" s="791"/>
      <c r="UI86" s="740"/>
      <c r="UJ86" s="790"/>
      <c r="UK86" s="791"/>
      <c r="UL86" s="791"/>
      <c r="UM86" s="791"/>
      <c r="UN86" s="791"/>
      <c r="UO86" s="791"/>
      <c r="UP86" s="740"/>
      <c r="UQ86" s="790"/>
      <c r="UR86" s="791"/>
      <c r="US86" s="791"/>
      <c r="UT86" s="791"/>
      <c r="UU86" s="791"/>
      <c r="UV86" s="791"/>
      <c r="UW86" s="740"/>
      <c r="UX86" s="790"/>
      <c r="UY86" s="791"/>
      <c r="UZ86" s="791"/>
      <c r="VA86" s="791"/>
      <c r="VB86" s="791"/>
      <c r="VC86" s="791"/>
      <c r="VD86" s="740"/>
      <c r="VE86" s="790"/>
      <c r="VF86" s="791"/>
      <c r="VG86" s="791"/>
      <c r="VH86" s="791"/>
      <c r="VI86" s="791"/>
      <c r="VJ86" s="791"/>
      <c r="VK86" s="740"/>
      <c r="VL86" s="790"/>
      <c r="VM86" s="791"/>
      <c r="VN86" s="791"/>
      <c r="VO86" s="791"/>
      <c r="VP86" s="791"/>
      <c r="VQ86" s="791"/>
      <c r="VR86" s="740"/>
      <c r="VS86" s="790"/>
      <c r="VT86" s="791"/>
      <c r="VU86" s="791"/>
      <c r="VV86" s="791"/>
      <c r="VW86" s="791"/>
      <c r="VX86" s="791"/>
      <c r="VY86" s="740"/>
      <c r="VZ86" s="790"/>
      <c r="WA86" s="791"/>
      <c r="WB86" s="791"/>
      <c r="WC86" s="791"/>
      <c r="WD86" s="791"/>
      <c r="WE86" s="791"/>
      <c r="WF86" s="740"/>
      <c r="WG86" s="790"/>
      <c r="WH86" s="791"/>
      <c r="WI86" s="791"/>
      <c r="WJ86" s="791"/>
      <c r="WK86" s="791"/>
      <c r="WL86" s="791"/>
      <c r="WM86" s="740"/>
      <c r="WN86" s="790"/>
      <c r="WO86" s="791"/>
      <c r="WP86" s="791"/>
      <c r="WQ86" s="791"/>
      <c r="WR86" s="791"/>
      <c r="WS86" s="791"/>
      <c r="WT86" s="740"/>
      <c r="WU86" s="790"/>
      <c r="WV86" s="791"/>
      <c r="WW86" s="791"/>
      <c r="WX86" s="791"/>
      <c r="WY86" s="791"/>
      <c r="WZ86" s="791"/>
      <c r="XA86" s="740"/>
      <c r="XB86" s="790"/>
      <c r="XC86" s="791"/>
      <c r="XD86" s="791"/>
      <c r="XE86" s="791"/>
      <c r="XF86" s="791"/>
      <c r="XG86" s="791"/>
      <c r="XH86" s="740"/>
      <c r="XI86" s="790"/>
      <c r="XJ86" s="791"/>
      <c r="XK86" s="791"/>
      <c r="XL86" s="791"/>
      <c r="XM86" s="791"/>
      <c r="XN86" s="791"/>
      <c r="XO86" s="740"/>
      <c r="XP86" s="790"/>
      <c r="XQ86" s="791"/>
      <c r="XR86" s="791"/>
      <c r="XS86" s="791"/>
      <c r="XT86" s="791"/>
      <c r="XU86" s="791"/>
      <c r="XV86" s="740"/>
      <c r="XW86" s="790"/>
      <c r="XX86" s="791"/>
      <c r="XY86" s="791"/>
      <c r="XZ86" s="791"/>
      <c r="YA86" s="791"/>
      <c r="YB86" s="791"/>
      <c r="YC86" s="740"/>
      <c r="YD86" s="790"/>
      <c r="YE86" s="791"/>
      <c r="YF86" s="791"/>
      <c r="YG86" s="791"/>
      <c r="YH86" s="791"/>
      <c r="YI86" s="791"/>
      <c r="YJ86" s="740"/>
      <c r="YK86" s="790"/>
      <c r="YL86" s="791"/>
      <c r="YM86" s="791"/>
      <c r="YN86" s="791"/>
      <c r="YO86" s="791"/>
      <c r="YP86" s="791"/>
      <c r="YQ86" s="740"/>
      <c r="YR86" s="790"/>
      <c r="YS86" s="791"/>
      <c r="YT86" s="791"/>
      <c r="YU86" s="791"/>
      <c r="YV86" s="791"/>
      <c r="YW86" s="791"/>
      <c r="YX86" s="740"/>
      <c r="YY86" s="790"/>
      <c r="YZ86" s="791"/>
      <c r="ZA86" s="791"/>
      <c r="ZB86" s="791"/>
      <c r="ZC86" s="791"/>
      <c r="ZD86" s="791"/>
      <c r="ZE86" s="740"/>
      <c r="ZF86" s="790"/>
      <c r="ZG86" s="791"/>
      <c r="ZH86" s="791"/>
      <c r="ZI86" s="791"/>
      <c r="ZJ86" s="791"/>
      <c r="ZK86" s="791"/>
      <c r="ZL86" s="740"/>
      <c r="ZM86" s="790"/>
      <c r="ZN86" s="791"/>
      <c r="ZO86" s="791"/>
      <c r="ZP86" s="791"/>
      <c r="ZQ86" s="791"/>
      <c r="ZR86" s="791"/>
      <c r="ZS86" s="740"/>
      <c r="ZT86" s="790"/>
      <c r="ZU86" s="791"/>
      <c r="ZV86" s="791"/>
      <c r="ZW86" s="791"/>
      <c r="ZX86" s="791"/>
      <c r="ZY86" s="791"/>
      <c r="ZZ86" s="740"/>
      <c r="AAA86" s="790"/>
      <c r="AAB86" s="791"/>
      <c r="AAC86" s="791"/>
      <c r="AAD86" s="791"/>
      <c r="AAE86" s="791"/>
      <c r="AAF86" s="791"/>
      <c r="AAG86" s="740"/>
      <c r="AAH86" s="790"/>
      <c r="AAI86" s="791"/>
      <c r="AAJ86" s="791"/>
      <c r="AAK86" s="791"/>
      <c r="AAL86" s="791"/>
      <c r="AAM86" s="791"/>
      <c r="AAN86" s="740"/>
      <c r="AAO86" s="790"/>
      <c r="AAP86" s="791"/>
      <c r="AAQ86" s="791"/>
      <c r="AAR86" s="791"/>
      <c r="AAS86" s="791"/>
      <c r="AAT86" s="791"/>
      <c r="AAU86" s="740"/>
      <c r="AAV86" s="790"/>
      <c r="AAW86" s="791"/>
      <c r="AAX86" s="791"/>
      <c r="AAY86" s="791"/>
      <c r="AAZ86" s="791"/>
      <c r="ABA86" s="791"/>
      <c r="ABB86" s="740"/>
      <c r="ABC86" s="790"/>
      <c r="ABD86" s="791"/>
      <c r="ABE86" s="791"/>
      <c r="ABF86" s="791"/>
      <c r="ABG86" s="791"/>
      <c r="ABH86" s="791"/>
      <c r="ABI86" s="740"/>
      <c r="ABJ86" s="790"/>
      <c r="ABK86" s="791"/>
      <c r="ABL86" s="791"/>
      <c r="ABM86" s="791"/>
      <c r="ABN86" s="791"/>
      <c r="ABO86" s="791"/>
      <c r="ABP86" s="740"/>
      <c r="ABQ86" s="790"/>
      <c r="ABR86" s="791"/>
      <c r="ABS86" s="791"/>
      <c r="ABT86" s="791"/>
      <c r="ABU86" s="791"/>
      <c r="ABV86" s="791"/>
      <c r="ABW86" s="740"/>
      <c r="ABX86" s="790"/>
      <c r="ABY86" s="791"/>
      <c r="ABZ86" s="791"/>
      <c r="ACA86" s="791"/>
      <c r="ACB86" s="791"/>
      <c r="ACC86" s="791"/>
      <c r="ACD86" s="740"/>
      <c r="ACE86" s="790"/>
      <c r="ACF86" s="791"/>
      <c r="ACG86" s="791"/>
      <c r="ACH86" s="791"/>
      <c r="ACI86" s="791"/>
      <c r="ACJ86" s="791"/>
      <c r="ACK86" s="740"/>
      <c r="ACL86" s="790"/>
      <c r="ACM86" s="791"/>
      <c r="ACN86" s="791"/>
      <c r="ACO86" s="791"/>
      <c r="ACP86" s="791"/>
      <c r="ACQ86" s="791"/>
      <c r="ACR86" s="740"/>
      <c r="ACS86" s="790"/>
      <c r="ACT86" s="791"/>
      <c r="ACU86" s="791"/>
      <c r="ACV86" s="791"/>
      <c r="ACW86" s="791"/>
      <c r="ACX86" s="791"/>
      <c r="ACY86" s="740"/>
      <c r="ACZ86" s="790"/>
      <c r="ADA86" s="791"/>
      <c r="ADB86" s="791"/>
      <c r="ADC86" s="791"/>
      <c r="ADD86" s="791"/>
      <c r="ADE86" s="791"/>
      <c r="ADF86" s="740"/>
      <c r="ADG86" s="790"/>
      <c r="ADH86" s="791"/>
      <c r="ADI86" s="791"/>
      <c r="ADJ86" s="791"/>
      <c r="ADK86" s="791"/>
      <c r="ADL86" s="791"/>
      <c r="ADM86" s="740"/>
      <c r="ADN86" s="790"/>
      <c r="ADO86" s="791"/>
      <c r="ADP86" s="791"/>
      <c r="ADQ86" s="791"/>
      <c r="ADR86" s="791"/>
      <c r="ADS86" s="791"/>
      <c r="ADT86" s="740"/>
      <c r="ADU86" s="790"/>
      <c r="ADV86" s="791"/>
      <c r="ADW86" s="791"/>
      <c r="ADX86" s="791"/>
      <c r="ADY86" s="791"/>
      <c r="ADZ86" s="791"/>
      <c r="AEA86" s="740"/>
      <c r="AEB86" s="790"/>
      <c r="AEC86" s="791"/>
      <c r="AED86" s="791"/>
      <c r="AEE86" s="791"/>
      <c r="AEF86" s="791"/>
      <c r="AEG86" s="791"/>
      <c r="AEH86" s="740"/>
      <c r="AEI86" s="790"/>
      <c r="AEJ86" s="791"/>
      <c r="AEK86" s="791"/>
      <c r="AEL86" s="791"/>
      <c r="AEM86" s="791"/>
      <c r="AEN86" s="791"/>
      <c r="AEO86" s="740"/>
      <c r="AEP86" s="790"/>
      <c r="AEQ86" s="791"/>
      <c r="AER86" s="791"/>
      <c r="AES86" s="791"/>
      <c r="AET86" s="791"/>
      <c r="AEU86" s="791"/>
      <c r="AEV86" s="740"/>
      <c r="AEW86" s="790"/>
      <c r="AEX86" s="791"/>
      <c r="AEY86" s="791"/>
      <c r="AEZ86" s="791"/>
      <c r="AFA86" s="791"/>
      <c r="AFB86" s="791"/>
      <c r="AFC86" s="740"/>
      <c r="AFD86" s="790"/>
      <c r="AFE86" s="791"/>
      <c r="AFF86" s="791"/>
      <c r="AFG86" s="791"/>
      <c r="AFH86" s="791"/>
      <c r="AFI86" s="791"/>
      <c r="AFJ86" s="740"/>
      <c r="AFK86" s="790"/>
      <c r="AFL86" s="791"/>
      <c r="AFM86" s="791"/>
      <c r="AFN86" s="791"/>
      <c r="AFO86" s="791"/>
      <c r="AFP86" s="791"/>
      <c r="AFQ86" s="740"/>
      <c r="AFR86" s="790"/>
      <c r="AFS86" s="791"/>
      <c r="AFT86" s="791"/>
      <c r="AFU86" s="791"/>
      <c r="AFV86" s="791"/>
      <c r="AFW86" s="791"/>
      <c r="AFX86" s="740"/>
      <c r="AFY86" s="790"/>
      <c r="AFZ86" s="791"/>
      <c r="AGA86" s="791"/>
      <c r="AGB86" s="791"/>
      <c r="AGC86" s="791"/>
      <c r="AGD86" s="791"/>
      <c r="AGE86" s="740"/>
      <c r="AGF86" s="790"/>
      <c r="AGG86" s="791"/>
      <c r="AGH86" s="791"/>
      <c r="AGI86" s="791"/>
      <c r="AGJ86" s="791"/>
      <c r="AGK86" s="791"/>
      <c r="AGL86" s="740"/>
      <c r="AGM86" s="790"/>
      <c r="AGN86" s="791"/>
      <c r="AGO86" s="791"/>
      <c r="AGP86" s="791"/>
      <c r="AGQ86" s="791"/>
      <c r="AGR86" s="791"/>
      <c r="AGS86" s="740"/>
      <c r="AGT86" s="790"/>
      <c r="AGU86" s="791"/>
      <c r="AGV86" s="791"/>
      <c r="AGW86" s="791"/>
      <c r="AGX86" s="791"/>
      <c r="AGY86" s="791"/>
      <c r="AGZ86" s="740"/>
      <c r="AHA86" s="790"/>
      <c r="AHB86" s="791"/>
      <c r="AHC86" s="791"/>
      <c r="AHD86" s="791"/>
      <c r="AHE86" s="791"/>
      <c r="AHF86" s="791"/>
      <c r="AHG86" s="740"/>
      <c r="AHH86" s="790"/>
      <c r="AHI86" s="791"/>
      <c r="AHJ86" s="791"/>
      <c r="AHK86" s="791"/>
      <c r="AHL86" s="791"/>
      <c r="AHM86" s="791"/>
      <c r="AHN86" s="740"/>
      <c r="AHO86" s="790"/>
      <c r="AHP86" s="791"/>
      <c r="AHQ86" s="791"/>
      <c r="AHR86" s="791"/>
      <c r="AHS86" s="791"/>
      <c r="AHT86" s="791"/>
      <c r="AHU86" s="740"/>
      <c r="AHV86" s="790"/>
      <c r="AHW86" s="791"/>
      <c r="AHX86" s="791"/>
      <c r="AHY86" s="791"/>
      <c r="AHZ86" s="791"/>
      <c r="AIA86" s="791"/>
      <c r="AIB86" s="740"/>
      <c r="AIC86" s="790"/>
      <c r="AID86" s="791"/>
      <c r="AIE86" s="791"/>
      <c r="AIF86" s="791"/>
      <c r="AIG86" s="791"/>
      <c r="AIH86" s="791"/>
      <c r="AII86" s="740"/>
      <c r="AIJ86" s="790"/>
      <c r="AIK86" s="791"/>
      <c r="AIL86" s="791"/>
      <c r="AIM86" s="791"/>
      <c r="AIN86" s="791"/>
      <c r="AIO86" s="791"/>
      <c r="AIP86" s="740"/>
      <c r="AIQ86" s="790"/>
      <c r="AIR86" s="791"/>
      <c r="AIS86" s="791"/>
      <c r="AIT86" s="791"/>
      <c r="AIU86" s="791"/>
      <c r="AIV86" s="791"/>
      <c r="AIW86" s="740"/>
      <c r="AIX86" s="790"/>
      <c r="AIY86" s="791"/>
      <c r="AIZ86" s="791"/>
      <c r="AJA86" s="791"/>
      <c r="AJB86" s="791"/>
      <c r="AJC86" s="791"/>
      <c r="AJD86" s="740"/>
      <c r="AJE86" s="790"/>
      <c r="AJF86" s="791"/>
      <c r="AJG86" s="791"/>
      <c r="AJH86" s="791"/>
      <c r="AJI86" s="791"/>
      <c r="AJJ86" s="791"/>
      <c r="AJK86" s="740"/>
      <c r="AJL86" s="790"/>
      <c r="AJM86" s="791"/>
      <c r="AJN86" s="791"/>
      <c r="AJO86" s="791"/>
      <c r="AJP86" s="791"/>
      <c r="AJQ86" s="791"/>
      <c r="AJR86" s="740"/>
      <c r="AJS86" s="790"/>
      <c r="AJT86" s="791"/>
      <c r="AJU86" s="791"/>
      <c r="AJV86" s="791"/>
      <c r="AJW86" s="791"/>
      <c r="AJX86" s="791"/>
      <c r="AJY86" s="740"/>
      <c r="AJZ86" s="790"/>
      <c r="AKA86" s="791"/>
      <c r="AKB86" s="791"/>
      <c r="AKC86" s="791"/>
      <c r="AKD86" s="791"/>
      <c r="AKE86" s="791"/>
      <c r="AKF86" s="740"/>
      <c r="AKG86" s="790"/>
      <c r="AKH86" s="791"/>
      <c r="AKI86" s="791"/>
      <c r="AKJ86" s="791"/>
      <c r="AKK86" s="791"/>
      <c r="AKL86" s="791"/>
      <c r="AKM86" s="740"/>
      <c r="AKN86" s="790"/>
      <c r="AKO86" s="791"/>
      <c r="AKP86" s="791"/>
      <c r="AKQ86" s="791"/>
      <c r="AKR86" s="791"/>
      <c r="AKS86" s="791"/>
      <c r="AKT86" s="740"/>
      <c r="AKU86" s="790"/>
      <c r="AKV86" s="791"/>
      <c r="AKW86" s="791"/>
      <c r="AKX86" s="791"/>
      <c r="AKY86" s="791"/>
      <c r="AKZ86" s="791"/>
      <c r="ALA86" s="740"/>
      <c r="ALB86" s="790"/>
      <c r="ALC86" s="791"/>
      <c r="ALD86" s="791"/>
      <c r="ALE86" s="791"/>
      <c r="ALF86" s="791"/>
      <c r="ALG86" s="791"/>
      <c r="ALH86" s="740"/>
      <c r="ALI86" s="790"/>
      <c r="ALJ86" s="791"/>
      <c r="ALK86" s="791"/>
      <c r="ALL86" s="791"/>
      <c r="ALM86" s="791"/>
      <c r="ALN86" s="791"/>
      <c r="ALO86" s="740"/>
      <c r="ALP86" s="790"/>
      <c r="ALQ86" s="791"/>
      <c r="ALR86" s="791"/>
      <c r="ALS86" s="791"/>
      <c r="ALT86" s="791"/>
      <c r="ALU86" s="791"/>
      <c r="ALV86" s="740"/>
      <c r="ALW86" s="790"/>
      <c r="ALX86" s="791"/>
      <c r="ALY86" s="791"/>
      <c r="ALZ86" s="791"/>
      <c r="AMA86" s="791"/>
      <c r="AMB86" s="791"/>
      <c r="AMC86" s="740"/>
      <c r="AMD86" s="790"/>
      <c r="AME86" s="791"/>
      <c r="AMF86" s="791"/>
      <c r="AMG86" s="791"/>
      <c r="AMH86" s="791"/>
      <c r="AMI86" s="791"/>
      <c r="AMJ86" s="740"/>
      <c r="AMK86" s="790"/>
      <c r="AML86" s="791"/>
      <c r="AMM86" s="791"/>
      <c r="AMN86" s="791"/>
      <c r="AMO86" s="791"/>
      <c r="AMP86" s="791"/>
      <c r="AMQ86" s="740"/>
      <c r="AMR86" s="790"/>
      <c r="AMS86" s="791"/>
      <c r="AMT86" s="791"/>
      <c r="AMU86" s="791"/>
      <c r="AMV86" s="791"/>
      <c r="AMW86" s="791"/>
      <c r="AMX86" s="740"/>
      <c r="AMY86" s="790"/>
      <c r="AMZ86" s="791"/>
      <c r="ANA86" s="791"/>
      <c r="ANB86" s="791"/>
      <c r="ANC86" s="791"/>
      <c r="AND86" s="791"/>
      <c r="ANE86" s="740"/>
      <c r="ANF86" s="790"/>
      <c r="ANG86" s="791"/>
      <c r="ANH86" s="791"/>
      <c r="ANI86" s="791"/>
      <c r="ANJ86" s="791"/>
      <c r="ANK86" s="791"/>
      <c r="ANL86" s="740"/>
      <c r="ANM86" s="790"/>
      <c r="ANN86" s="791"/>
      <c r="ANO86" s="791"/>
      <c r="ANP86" s="791"/>
      <c r="ANQ86" s="791"/>
      <c r="ANR86" s="791"/>
      <c r="ANS86" s="740"/>
      <c r="ANT86" s="790"/>
      <c r="ANU86" s="791"/>
      <c r="ANV86" s="791"/>
      <c r="ANW86" s="791"/>
      <c r="ANX86" s="791"/>
      <c r="ANY86" s="791"/>
      <c r="ANZ86" s="740"/>
      <c r="AOA86" s="790"/>
      <c r="AOB86" s="791"/>
      <c r="AOC86" s="791"/>
      <c r="AOD86" s="791"/>
      <c r="AOE86" s="791"/>
      <c r="AOF86" s="791"/>
      <c r="AOG86" s="740"/>
      <c r="AOH86" s="790"/>
      <c r="AOI86" s="791"/>
      <c r="AOJ86" s="791"/>
      <c r="AOK86" s="791"/>
      <c r="AOL86" s="791"/>
      <c r="AOM86" s="791"/>
      <c r="AON86" s="740"/>
      <c r="AOO86" s="790"/>
      <c r="AOP86" s="791"/>
      <c r="AOQ86" s="791"/>
      <c r="AOR86" s="791"/>
      <c r="AOS86" s="791"/>
      <c r="AOT86" s="791"/>
      <c r="AOU86" s="740"/>
      <c r="AOV86" s="790"/>
      <c r="AOW86" s="791"/>
      <c r="AOX86" s="791"/>
      <c r="AOY86" s="791"/>
      <c r="AOZ86" s="791"/>
      <c r="APA86" s="791"/>
      <c r="APB86" s="740"/>
      <c r="APC86" s="790"/>
      <c r="APD86" s="791"/>
      <c r="APE86" s="791"/>
      <c r="APF86" s="791"/>
      <c r="APG86" s="791"/>
      <c r="APH86" s="791"/>
      <c r="API86" s="740"/>
      <c r="APJ86" s="790"/>
      <c r="APK86" s="791"/>
      <c r="APL86" s="791"/>
      <c r="APM86" s="791"/>
      <c r="APN86" s="791"/>
      <c r="APO86" s="791"/>
      <c r="APP86" s="740"/>
      <c r="APQ86" s="790"/>
      <c r="APR86" s="791"/>
      <c r="APS86" s="791"/>
      <c r="APT86" s="791"/>
      <c r="APU86" s="791"/>
      <c r="APV86" s="791"/>
      <c r="APW86" s="740"/>
      <c r="APX86" s="790"/>
      <c r="APY86" s="791"/>
      <c r="APZ86" s="791"/>
      <c r="AQA86" s="791"/>
      <c r="AQB86" s="791"/>
      <c r="AQC86" s="791"/>
      <c r="AQD86" s="740"/>
      <c r="AQE86" s="790"/>
      <c r="AQF86" s="791"/>
      <c r="AQG86" s="791"/>
      <c r="AQH86" s="791"/>
      <c r="AQI86" s="791"/>
      <c r="AQJ86" s="791"/>
      <c r="AQK86" s="740"/>
      <c r="AQL86" s="790"/>
      <c r="AQM86" s="791"/>
      <c r="AQN86" s="791"/>
      <c r="AQO86" s="791"/>
      <c r="AQP86" s="791"/>
      <c r="AQQ86" s="791"/>
      <c r="AQR86" s="740"/>
      <c r="AQS86" s="790"/>
      <c r="AQT86" s="791"/>
      <c r="AQU86" s="791"/>
      <c r="AQV86" s="791"/>
      <c r="AQW86" s="791"/>
      <c r="AQX86" s="791"/>
      <c r="AQY86" s="740"/>
      <c r="AQZ86" s="790"/>
      <c r="ARA86" s="791"/>
      <c r="ARB86" s="791"/>
      <c r="ARC86" s="791"/>
      <c r="ARD86" s="791"/>
      <c r="ARE86" s="791"/>
      <c r="ARF86" s="740"/>
      <c r="ARG86" s="790"/>
      <c r="ARH86" s="791"/>
      <c r="ARI86" s="791"/>
      <c r="ARJ86" s="791"/>
      <c r="ARK86" s="791"/>
      <c r="ARL86" s="791"/>
      <c r="ARM86" s="740"/>
      <c r="ARN86" s="790"/>
      <c r="ARO86" s="791"/>
      <c r="ARP86" s="791"/>
      <c r="ARQ86" s="791"/>
      <c r="ARR86" s="791"/>
      <c r="ARS86" s="791"/>
      <c r="ART86" s="740"/>
      <c r="ARU86" s="790"/>
      <c r="ARV86" s="791"/>
      <c r="ARW86" s="791"/>
      <c r="ARX86" s="791"/>
      <c r="ARY86" s="791"/>
      <c r="ARZ86" s="791"/>
      <c r="ASA86" s="740"/>
      <c r="ASB86" s="790"/>
      <c r="ASC86" s="791"/>
      <c r="ASD86" s="791"/>
      <c r="ASE86" s="791"/>
      <c r="ASF86" s="791"/>
      <c r="ASG86" s="791"/>
      <c r="ASH86" s="740"/>
      <c r="ASI86" s="790"/>
      <c r="ASJ86" s="791"/>
      <c r="ASK86" s="791"/>
      <c r="ASL86" s="791"/>
      <c r="ASM86" s="791"/>
      <c r="ASN86" s="791"/>
      <c r="ASO86" s="740"/>
      <c r="ASP86" s="790"/>
      <c r="ASQ86" s="791"/>
      <c r="ASR86" s="791"/>
      <c r="ASS86" s="791"/>
      <c r="AST86" s="791"/>
      <c r="ASU86" s="791"/>
      <c r="ASV86" s="740"/>
      <c r="ASW86" s="790"/>
      <c r="ASX86" s="791"/>
      <c r="ASY86" s="791"/>
      <c r="ASZ86" s="791"/>
      <c r="ATA86" s="791"/>
      <c r="ATB86" s="791"/>
      <c r="ATC86" s="740"/>
      <c r="ATD86" s="790"/>
      <c r="ATE86" s="791"/>
      <c r="ATF86" s="791"/>
      <c r="ATG86" s="791"/>
      <c r="ATH86" s="791"/>
      <c r="ATI86" s="791"/>
      <c r="ATJ86" s="740"/>
      <c r="ATK86" s="790"/>
      <c r="ATL86" s="791"/>
      <c r="ATM86" s="791"/>
      <c r="ATN86" s="791"/>
      <c r="ATO86" s="791"/>
      <c r="ATP86" s="791"/>
      <c r="ATQ86" s="740"/>
      <c r="ATR86" s="790"/>
      <c r="ATS86" s="791"/>
      <c r="ATT86" s="791"/>
      <c r="ATU86" s="791"/>
      <c r="ATV86" s="791"/>
      <c r="ATW86" s="791"/>
      <c r="ATX86" s="740"/>
      <c r="ATY86" s="790"/>
      <c r="ATZ86" s="791"/>
      <c r="AUA86" s="791"/>
      <c r="AUB86" s="791"/>
      <c r="AUC86" s="791"/>
      <c r="AUD86" s="791"/>
      <c r="AUE86" s="740"/>
      <c r="AUF86" s="790"/>
      <c r="AUG86" s="791"/>
      <c r="AUH86" s="791"/>
      <c r="AUI86" s="791"/>
      <c r="AUJ86" s="791"/>
      <c r="AUK86" s="791"/>
      <c r="AUL86" s="740"/>
      <c r="AUM86" s="790"/>
      <c r="AUN86" s="791"/>
      <c r="AUO86" s="791"/>
      <c r="AUP86" s="791"/>
      <c r="AUQ86" s="791"/>
      <c r="AUR86" s="791"/>
      <c r="AUS86" s="740"/>
      <c r="AUT86" s="790"/>
      <c r="AUU86" s="791"/>
      <c r="AUV86" s="791"/>
      <c r="AUW86" s="791"/>
      <c r="AUX86" s="791"/>
      <c r="AUY86" s="791"/>
      <c r="AUZ86" s="740"/>
      <c r="AVA86" s="790"/>
      <c r="AVB86" s="791"/>
      <c r="AVC86" s="791"/>
      <c r="AVD86" s="791"/>
      <c r="AVE86" s="791"/>
      <c r="AVF86" s="791"/>
      <c r="AVG86" s="740"/>
      <c r="AVH86" s="790"/>
      <c r="AVI86" s="791"/>
      <c r="AVJ86" s="791"/>
      <c r="AVK86" s="791"/>
      <c r="AVL86" s="791"/>
      <c r="AVM86" s="791"/>
      <c r="AVN86" s="740"/>
      <c r="AVO86" s="790"/>
      <c r="AVP86" s="791"/>
      <c r="AVQ86" s="791"/>
      <c r="AVR86" s="791"/>
      <c r="AVS86" s="791"/>
      <c r="AVT86" s="791"/>
      <c r="AVU86" s="740"/>
      <c r="AVV86" s="790"/>
      <c r="AVW86" s="791"/>
      <c r="AVX86" s="791"/>
      <c r="AVY86" s="791"/>
      <c r="AVZ86" s="791"/>
      <c r="AWA86" s="791"/>
      <c r="AWB86" s="740"/>
      <c r="AWC86" s="790"/>
      <c r="AWD86" s="791"/>
      <c r="AWE86" s="791"/>
      <c r="AWF86" s="791"/>
      <c r="AWG86" s="791"/>
      <c r="AWH86" s="791"/>
      <c r="AWI86" s="740"/>
      <c r="AWJ86" s="790"/>
      <c r="AWK86" s="791"/>
      <c r="AWL86" s="791"/>
      <c r="AWM86" s="791"/>
      <c r="AWN86" s="791"/>
      <c r="AWO86" s="791"/>
      <c r="AWP86" s="740"/>
      <c r="AWQ86" s="790"/>
      <c r="AWR86" s="791"/>
      <c r="AWS86" s="791"/>
      <c r="AWT86" s="791"/>
      <c r="AWU86" s="791"/>
      <c r="AWV86" s="791"/>
      <c r="AWW86" s="740"/>
      <c r="AWX86" s="790"/>
      <c r="AWY86" s="791"/>
      <c r="AWZ86" s="791"/>
      <c r="AXA86" s="791"/>
      <c r="AXB86" s="791"/>
      <c r="AXC86" s="791"/>
      <c r="AXD86" s="740"/>
      <c r="AXE86" s="790"/>
      <c r="AXF86" s="791"/>
      <c r="AXG86" s="791"/>
      <c r="AXH86" s="791"/>
      <c r="AXI86" s="791"/>
      <c r="AXJ86" s="791"/>
      <c r="AXK86" s="740"/>
      <c r="AXL86" s="790"/>
      <c r="AXM86" s="791"/>
      <c r="AXN86" s="791"/>
      <c r="AXO86" s="791"/>
      <c r="AXP86" s="791"/>
      <c r="AXQ86" s="791"/>
      <c r="AXR86" s="740"/>
      <c r="AXS86" s="790"/>
      <c r="AXT86" s="791"/>
      <c r="AXU86" s="791"/>
      <c r="AXV86" s="791"/>
      <c r="AXW86" s="791"/>
      <c r="AXX86" s="791"/>
      <c r="AXY86" s="740"/>
      <c r="AXZ86" s="790"/>
      <c r="AYA86" s="791"/>
      <c r="AYB86" s="791"/>
      <c r="AYC86" s="791"/>
      <c r="AYD86" s="791"/>
      <c r="AYE86" s="791"/>
      <c r="AYF86" s="740"/>
      <c r="AYG86" s="790"/>
      <c r="AYH86" s="791"/>
      <c r="AYI86" s="791"/>
      <c r="AYJ86" s="791"/>
      <c r="AYK86" s="791"/>
      <c r="AYL86" s="791"/>
      <c r="AYM86" s="740"/>
      <c r="AYN86" s="790"/>
      <c r="AYO86" s="791"/>
      <c r="AYP86" s="791"/>
      <c r="AYQ86" s="791"/>
      <c r="AYR86" s="791"/>
      <c r="AYS86" s="791"/>
      <c r="AYT86" s="740"/>
      <c r="AYU86" s="790"/>
      <c r="AYV86" s="791"/>
      <c r="AYW86" s="791"/>
      <c r="AYX86" s="791"/>
      <c r="AYY86" s="791"/>
      <c r="AYZ86" s="791"/>
      <c r="AZA86" s="740"/>
      <c r="AZB86" s="790"/>
      <c r="AZC86" s="791"/>
      <c r="AZD86" s="791"/>
      <c r="AZE86" s="791"/>
      <c r="AZF86" s="791"/>
      <c r="AZG86" s="791"/>
      <c r="AZH86" s="740"/>
      <c r="AZI86" s="790"/>
      <c r="AZJ86" s="791"/>
      <c r="AZK86" s="791"/>
      <c r="AZL86" s="791"/>
      <c r="AZM86" s="791"/>
      <c r="AZN86" s="791"/>
      <c r="AZO86" s="740"/>
      <c r="AZP86" s="790"/>
      <c r="AZQ86" s="791"/>
      <c r="AZR86" s="791"/>
      <c r="AZS86" s="791"/>
      <c r="AZT86" s="791"/>
      <c r="AZU86" s="791"/>
      <c r="AZV86" s="740"/>
      <c r="AZW86" s="790"/>
      <c r="AZX86" s="791"/>
      <c r="AZY86" s="791"/>
      <c r="AZZ86" s="791"/>
      <c r="BAA86" s="791"/>
      <c r="BAB86" s="791"/>
      <c r="BAC86" s="740"/>
      <c r="BAD86" s="790"/>
      <c r="BAE86" s="791"/>
      <c r="BAF86" s="791"/>
      <c r="BAG86" s="791"/>
      <c r="BAH86" s="791"/>
      <c r="BAI86" s="791"/>
      <c r="BAJ86" s="740"/>
      <c r="BAK86" s="790"/>
      <c r="BAL86" s="791"/>
      <c r="BAM86" s="791"/>
      <c r="BAN86" s="791"/>
      <c r="BAO86" s="791"/>
      <c r="BAP86" s="791"/>
      <c r="BAQ86" s="740"/>
      <c r="BAR86" s="790"/>
      <c r="BAS86" s="791"/>
      <c r="BAT86" s="791"/>
      <c r="BAU86" s="791"/>
      <c r="BAV86" s="791"/>
      <c r="BAW86" s="791"/>
      <c r="BAX86" s="740"/>
      <c r="BAY86" s="790"/>
      <c r="BAZ86" s="791"/>
      <c r="BBA86" s="791"/>
      <c r="BBB86" s="791"/>
      <c r="BBC86" s="791"/>
      <c r="BBD86" s="791"/>
      <c r="BBE86" s="740"/>
      <c r="BBF86" s="790"/>
      <c r="BBG86" s="791"/>
      <c r="BBH86" s="791"/>
      <c r="BBI86" s="791"/>
      <c r="BBJ86" s="791"/>
      <c r="BBK86" s="791"/>
      <c r="BBL86" s="740"/>
      <c r="BBM86" s="790"/>
      <c r="BBN86" s="791"/>
      <c r="BBO86" s="791"/>
      <c r="BBP86" s="791"/>
      <c r="BBQ86" s="791"/>
      <c r="BBR86" s="791"/>
      <c r="BBS86" s="740"/>
      <c r="BBT86" s="790"/>
      <c r="BBU86" s="791"/>
      <c r="BBV86" s="791"/>
      <c r="BBW86" s="791"/>
      <c r="BBX86" s="791"/>
      <c r="BBY86" s="791"/>
      <c r="BBZ86" s="740"/>
      <c r="BCA86" s="790"/>
      <c r="BCB86" s="791"/>
      <c r="BCC86" s="791"/>
      <c r="BCD86" s="791"/>
      <c r="BCE86" s="791"/>
      <c r="BCF86" s="791"/>
      <c r="BCG86" s="740"/>
      <c r="BCH86" s="790"/>
      <c r="BCI86" s="791"/>
      <c r="BCJ86" s="791"/>
      <c r="BCK86" s="791"/>
      <c r="BCL86" s="791"/>
      <c r="BCM86" s="791"/>
      <c r="BCN86" s="740"/>
      <c r="BCO86" s="790"/>
      <c r="BCP86" s="791"/>
      <c r="BCQ86" s="791"/>
      <c r="BCR86" s="791"/>
      <c r="BCS86" s="791"/>
      <c r="BCT86" s="791"/>
      <c r="BCU86" s="740"/>
      <c r="BCV86" s="790"/>
      <c r="BCW86" s="791"/>
      <c r="BCX86" s="791"/>
      <c r="BCY86" s="791"/>
      <c r="BCZ86" s="791"/>
      <c r="BDA86" s="791"/>
      <c r="BDB86" s="740"/>
      <c r="BDC86" s="790"/>
      <c r="BDD86" s="791"/>
      <c r="BDE86" s="791"/>
      <c r="BDF86" s="791"/>
      <c r="BDG86" s="791"/>
      <c r="BDH86" s="791"/>
      <c r="BDI86" s="740"/>
      <c r="BDJ86" s="790"/>
      <c r="BDK86" s="791"/>
      <c r="BDL86" s="791"/>
      <c r="BDM86" s="791"/>
      <c r="BDN86" s="791"/>
      <c r="BDO86" s="791"/>
      <c r="BDP86" s="740"/>
      <c r="BDQ86" s="790"/>
      <c r="BDR86" s="791"/>
      <c r="BDS86" s="791"/>
      <c r="BDT86" s="791"/>
      <c r="BDU86" s="791"/>
      <c r="BDV86" s="791"/>
      <c r="BDW86" s="740"/>
      <c r="BDX86" s="790"/>
      <c r="BDY86" s="791"/>
      <c r="BDZ86" s="791"/>
      <c r="BEA86" s="791"/>
      <c r="BEB86" s="791"/>
      <c r="BEC86" s="791"/>
      <c r="BED86" s="740"/>
      <c r="BEE86" s="790"/>
      <c r="BEF86" s="791"/>
      <c r="BEG86" s="791"/>
      <c r="BEH86" s="791"/>
      <c r="BEI86" s="791"/>
      <c r="BEJ86" s="791"/>
      <c r="BEK86" s="740"/>
      <c r="BEL86" s="790"/>
      <c r="BEM86" s="791"/>
      <c r="BEN86" s="791"/>
      <c r="BEO86" s="791"/>
      <c r="BEP86" s="791"/>
      <c r="BEQ86" s="791"/>
      <c r="BER86" s="740"/>
      <c r="BES86" s="790"/>
      <c r="BET86" s="791"/>
      <c r="BEU86" s="791"/>
      <c r="BEV86" s="791"/>
      <c r="BEW86" s="791"/>
      <c r="BEX86" s="791"/>
      <c r="BEY86" s="740"/>
      <c r="BEZ86" s="790"/>
      <c r="BFA86" s="791"/>
      <c r="BFB86" s="791"/>
      <c r="BFC86" s="791"/>
      <c r="BFD86" s="791"/>
      <c r="BFE86" s="791"/>
      <c r="BFF86" s="740"/>
      <c r="BFG86" s="790"/>
      <c r="BFH86" s="791"/>
      <c r="BFI86" s="791"/>
      <c r="BFJ86" s="791"/>
      <c r="BFK86" s="791"/>
      <c r="BFL86" s="791"/>
      <c r="BFM86" s="740"/>
      <c r="BFN86" s="790"/>
      <c r="BFO86" s="791"/>
      <c r="BFP86" s="791"/>
      <c r="BFQ86" s="791"/>
      <c r="BFR86" s="791"/>
      <c r="BFS86" s="791"/>
      <c r="BFT86" s="740"/>
      <c r="BFU86" s="790"/>
      <c r="BFV86" s="791"/>
      <c r="BFW86" s="791"/>
      <c r="BFX86" s="791"/>
      <c r="BFY86" s="791"/>
      <c r="BFZ86" s="791"/>
      <c r="BGA86" s="740"/>
      <c r="BGB86" s="790"/>
      <c r="BGC86" s="791"/>
      <c r="BGD86" s="791"/>
      <c r="BGE86" s="791"/>
      <c r="BGF86" s="791"/>
      <c r="BGG86" s="791"/>
      <c r="BGH86" s="740"/>
      <c r="BGI86" s="790"/>
      <c r="BGJ86" s="791"/>
      <c r="BGK86" s="791"/>
      <c r="BGL86" s="791"/>
      <c r="BGM86" s="791"/>
      <c r="BGN86" s="791"/>
      <c r="BGO86" s="740"/>
      <c r="BGP86" s="790"/>
      <c r="BGQ86" s="791"/>
      <c r="BGR86" s="791"/>
      <c r="BGS86" s="791"/>
      <c r="BGT86" s="791"/>
      <c r="BGU86" s="791"/>
      <c r="BGV86" s="740"/>
      <c r="BGW86" s="790"/>
      <c r="BGX86" s="791"/>
      <c r="BGY86" s="791"/>
      <c r="BGZ86" s="791"/>
      <c r="BHA86" s="791"/>
      <c r="BHB86" s="791"/>
      <c r="BHC86" s="740"/>
      <c r="BHD86" s="790"/>
      <c r="BHE86" s="791"/>
      <c r="BHF86" s="791"/>
      <c r="BHG86" s="791"/>
      <c r="BHH86" s="791"/>
      <c r="BHI86" s="791"/>
      <c r="BHJ86" s="740"/>
      <c r="BHK86" s="790"/>
      <c r="BHL86" s="791"/>
      <c r="BHM86" s="791"/>
      <c r="BHN86" s="791"/>
      <c r="BHO86" s="791"/>
      <c r="BHP86" s="791"/>
      <c r="BHQ86" s="740"/>
      <c r="BHR86" s="790"/>
      <c r="BHS86" s="791"/>
      <c r="BHT86" s="791"/>
      <c r="BHU86" s="791"/>
      <c r="BHV86" s="791"/>
      <c r="BHW86" s="791"/>
      <c r="BHX86" s="740"/>
      <c r="BHY86" s="790"/>
      <c r="BHZ86" s="791"/>
      <c r="BIA86" s="791"/>
      <c r="BIB86" s="791"/>
      <c r="BIC86" s="791"/>
      <c r="BID86" s="791"/>
      <c r="BIE86" s="740"/>
      <c r="BIF86" s="790"/>
      <c r="BIG86" s="791"/>
      <c r="BIH86" s="791"/>
      <c r="BII86" s="791"/>
      <c r="BIJ86" s="791"/>
      <c r="BIK86" s="791"/>
      <c r="BIL86" s="740"/>
      <c r="BIM86" s="790"/>
      <c r="BIN86" s="791"/>
      <c r="BIO86" s="791"/>
      <c r="BIP86" s="791"/>
      <c r="BIQ86" s="791"/>
      <c r="BIR86" s="791"/>
      <c r="BIS86" s="740"/>
      <c r="BIT86" s="790"/>
      <c r="BIU86" s="791"/>
      <c r="BIV86" s="791"/>
      <c r="BIW86" s="791"/>
      <c r="BIX86" s="791"/>
      <c r="BIY86" s="791"/>
      <c r="BIZ86" s="740"/>
      <c r="BJA86" s="790"/>
      <c r="BJB86" s="791"/>
      <c r="BJC86" s="791"/>
      <c r="BJD86" s="791"/>
      <c r="BJE86" s="791"/>
      <c r="BJF86" s="791"/>
      <c r="BJG86" s="740"/>
      <c r="BJH86" s="790"/>
      <c r="BJI86" s="791"/>
      <c r="BJJ86" s="791"/>
      <c r="BJK86" s="791"/>
      <c r="BJL86" s="791"/>
      <c r="BJM86" s="791"/>
      <c r="BJN86" s="740"/>
      <c r="BJO86" s="790"/>
      <c r="BJP86" s="791"/>
      <c r="BJQ86" s="791"/>
      <c r="BJR86" s="791"/>
      <c r="BJS86" s="791"/>
      <c r="BJT86" s="791"/>
      <c r="BJU86" s="740"/>
      <c r="BJV86" s="790"/>
      <c r="BJW86" s="791"/>
      <c r="BJX86" s="791"/>
      <c r="BJY86" s="791"/>
      <c r="BJZ86" s="791"/>
      <c r="BKA86" s="791"/>
      <c r="BKB86" s="740"/>
      <c r="BKC86" s="790"/>
      <c r="BKD86" s="791"/>
      <c r="BKE86" s="791"/>
      <c r="BKF86" s="791"/>
      <c r="BKG86" s="791"/>
      <c r="BKH86" s="791"/>
      <c r="BKI86" s="740"/>
      <c r="BKJ86" s="790"/>
      <c r="BKK86" s="791"/>
      <c r="BKL86" s="791"/>
      <c r="BKM86" s="791"/>
      <c r="BKN86" s="791"/>
      <c r="BKO86" s="791"/>
      <c r="BKP86" s="740"/>
      <c r="BKQ86" s="790"/>
      <c r="BKR86" s="791"/>
      <c r="BKS86" s="791"/>
      <c r="BKT86" s="791"/>
      <c r="BKU86" s="791"/>
      <c r="BKV86" s="791"/>
      <c r="BKW86" s="740"/>
      <c r="BKX86" s="790"/>
      <c r="BKY86" s="791"/>
      <c r="BKZ86" s="791"/>
      <c r="BLA86" s="791"/>
      <c r="BLB86" s="791"/>
      <c r="BLC86" s="791"/>
      <c r="BLD86" s="740"/>
      <c r="BLE86" s="790"/>
      <c r="BLF86" s="791"/>
      <c r="BLG86" s="791"/>
      <c r="BLH86" s="791"/>
      <c r="BLI86" s="791"/>
      <c r="BLJ86" s="791"/>
      <c r="BLK86" s="740"/>
      <c r="BLL86" s="790"/>
      <c r="BLM86" s="791"/>
      <c r="BLN86" s="791"/>
      <c r="BLO86" s="791"/>
      <c r="BLP86" s="791"/>
      <c r="BLQ86" s="791"/>
      <c r="BLR86" s="740"/>
      <c r="BLS86" s="790"/>
      <c r="BLT86" s="791"/>
      <c r="BLU86" s="791"/>
      <c r="BLV86" s="791"/>
      <c r="BLW86" s="791"/>
      <c r="BLX86" s="791"/>
      <c r="BLY86" s="740"/>
      <c r="BLZ86" s="790"/>
      <c r="BMA86" s="791"/>
      <c r="BMB86" s="791"/>
      <c r="BMC86" s="791"/>
      <c r="BMD86" s="791"/>
      <c r="BME86" s="791"/>
      <c r="BMF86" s="740"/>
      <c r="BMG86" s="790"/>
      <c r="BMH86" s="791"/>
      <c r="BMI86" s="791"/>
      <c r="BMJ86" s="791"/>
      <c r="BMK86" s="791"/>
      <c r="BML86" s="791"/>
      <c r="BMM86" s="740"/>
      <c r="BMN86" s="790"/>
      <c r="BMO86" s="791"/>
      <c r="BMP86" s="791"/>
      <c r="BMQ86" s="791"/>
      <c r="BMR86" s="791"/>
      <c r="BMS86" s="791"/>
      <c r="BMT86" s="740"/>
      <c r="BMU86" s="790"/>
      <c r="BMV86" s="791"/>
      <c r="BMW86" s="791"/>
      <c r="BMX86" s="791"/>
      <c r="BMY86" s="791"/>
      <c r="BMZ86" s="791"/>
      <c r="BNA86" s="740"/>
      <c r="BNB86" s="790"/>
      <c r="BNC86" s="791"/>
      <c r="BND86" s="791"/>
      <c r="BNE86" s="791"/>
      <c r="BNF86" s="791"/>
      <c r="BNG86" s="791"/>
      <c r="BNH86" s="740"/>
      <c r="BNI86" s="790"/>
      <c r="BNJ86" s="791"/>
      <c r="BNK86" s="791"/>
      <c r="BNL86" s="791"/>
      <c r="BNM86" s="791"/>
      <c r="BNN86" s="791"/>
      <c r="BNO86" s="740"/>
      <c r="BNP86" s="790"/>
      <c r="BNQ86" s="791"/>
      <c r="BNR86" s="791"/>
      <c r="BNS86" s="791"/>
      <c r="BNT86" s="791"/>
      <c r="BNU86" s="791"/>
      <c r="BNV86" s="740"/>
      <c r="BNW86" s="790"/>
      <c r="BNX86" s="791"/>
      <c r="BNY86" s="791"/>
      <c r="BNZ86" s="791"/>
      <c r="BOA86" s="791"/>
      <c r="BOB86" s="791"/>
      <c r="BOC86" s="740"/>
      <c r="BOD86" s="790"/>
      <c r="BOE86" s="791"/>
      <c r="BOF86" s="791"/>
      <c r="BOG86" s="791"/>
      <c r="BOH86" s="791"/>
      <c r="BOI86" s="791"/>
      <c r="BOJ86" s="740"/>
      <c r="BOK86" s="790"/>
      <c r="BOL86" s="791"/>
      <c r="BOM86" s="791"/>
      <c r="BON86" s="791"/>
      <c r="BOO86" s="791"/>
      <c r="BOP86" s="791"/>
      <c r="BOQ86" s="740"/>
      <c r="BOR86" s="790"/>
      <c r="BOS86" s="791"/>
      <c r="BOT86" s="791"/>
      <c r="BOU86" s="791"/>
      <c r="BOV86" s="791"/>
      <c r="BOW86" s="791"/>
      <c r="BOX86" s="740"/>
      <c r="BOY86" s="790"/>
      <c r="BOZ86" s="791"/>
      <c r="BPA86" s="791"/>
      <c r="BPB86" s="791"/>
      <c r="BPC86" s="791"/>
      <c r="BPD86" s="791"/>
      <c r="BPE86" s="740"/>
      <c r="BPF86" s="790"/>
      <c r="BPG86" s="791"/>
      <c r="BPH86" s="791"/>
      <c r="BPI86" s="791"/>
      <c r="BPJ86" s="791"/>
      <c r="BPK86" s="791"/>
      <c r="BPL86" s="740"/>
      <c r="BPM86" s="790"/>
      <c r="BPN86" s="791"/>
      <c r="BPO86" s="791"/>
      <c r="BPP86" s="791"/>
      <c r="BPQ86" s="791"/>
      <c r="BPR86" s="791"/>
      <c r="BPS86" s="740"/>
      <c r="BPT86" s="790"/>
      <c r="BPU86" s="791"/>
      <c r="BPV86" s="791"/>
      <c r="BPW86" s="791"/>
      <c r="BPX86" s="791"/>
      <c r="BPY86" s="791"/>
      <c r="BPZ86" s="740"/>
      <c r="BQA86" s="790"/>
      <c r="BQB86" s="791"/>
      <c r="BQC86" s="791"/>
      <c r="BQD86" s="791"/>
      <c r="BQE86" s="791"/>
      <c r="BQF86" s="791"/>
      <c r="BQG86" s="740"/>
      <c r="BQH86" s="790"/>
      <c r="BQI86" s="791"/>
      <c r="BQJ86" s="791"/>
      <c r="BQK86" s="791"/>
      <c r="BQL86" s="791"/>
      <c r="BQM86" s="791"/>
      <c r="BQN86" s="740"/>
      <c r="BQO86" s="790"/>
      <c r="BQP86" s="791"/>
      <c r="BQQ86" s="791"/>
      <c r="BQR86" s="791"/>
      <c r="BQS86" s="791"/>
      <c r="BQT86" s="791"/>
      <c r="BQU86" s="740"/>
      <c r="BQV86" s="790"/>
      <c r="BQW86" s="791"/>
      <c r="BQX86" s="791"/>
      <c r="BQY86" s="791"/>
      <c r="BQZ86" s="791"/>
      <c r="BRA86" s="791"/>
      <c r="BRB86" s="740"/>
      <c r="BRC86" s="790"/>
      <c r="BRD86" s="791"/>
      <c r="BRE86" s="791"/>
      <c r="BRF86" s="791"/>
      <c r="BRG86" s="791"/>
      <c r="BRH86" s="791"/>
      <c r="BRI86" s="740"/>
      <c r="BRJ86" s="790"/>
      <c r="BRK86" s="791"/>
      <c r="BRL86" s="791"/>
      <c r="BRM86" s="791"/>
      <c r="BRN86" s="791"/>
      <c r="BRO86" s="791"/>
      <c r="BRP86" s="740"/>
      <c r="BRQ86" s="790"/>
      <c r="BRR86" s="791"/>
      <c r="BRS86" s="791"/>
      <c r="BRT86" s="791"/>
      <c r="BRU86" s="791"/>
      <c r="BRV86" s="791"/>
      <c r="BRW86" s="740"/>
      <c r="BRX86" s="790"/>
      <c r="BRY86" s="791"/>
      <c r="BRZ86" s="791"/>
      <c r="BSA86" s="791"/>
      <c r="BSB86" s="791"/>
      <c r="BSC86" s="791"/>
      <c r="BSD86" s="740"/>
      <c r="BSE86" s="790"/>
      <c r="BSF86" s="791"/>
      <c r="BSG86" s="791"/>
      <c r="BSH86" s="791"/>
      <c r="BSI86" s="791"/>
      <c r="BSJ86" s="791"/>
      <c r="BSK86" s="740"/>
      <c r="BSL86" s="790"/>
      <c r="BSM86" s="791"/>
      <c r="BSN86" s="791"/>
      <c r="BSO86" s="791"/>
      <c r="BSP86" s="791"/>
      <c r="BSQ86" s="791"/>
      <c r="BSR86" s="740"/>
      <c r="BSS86" s="790"/>
      <c r="BST86" s="791"/>
      <c r="BSU86" s="791"/>
      <c r="BSV86" s="791"/>
      <c r="BSW86" s="791"/>
      <c r="BSX86" s="791"/>
      <c r="BSY86" s="740"/>
      <c r="BSZ86" s="790"/>
      <c r="BTA86" s="791"/>
      <c r="BTB86" s="791"/>
      <c r="BTC86" s="791"/>
      <c r="BTD86" s="791"/>
      <c r="BTE86" s="791"/>
      <c r="BTF86" s="740"/>
      <c r="BTG86" s="790"/>
      <c r="BTH86" s="791"/>
      <c r="BTI86" s="791"/>
      <c r="BTJ86" s="791"/>
      <c r="BTK86" s="791"/>
      <c r="BTL86" s="791"/>
      <c r="BTM86" s="740"/>
      <c r="BTN86" s="790"/>
      <c r="BTO86" s="791"/>
      <c r="BTP86" s="791"/>
      <c r="BTQ86" s="791"/>
      <c r="BTR86" s="791"/>
      <c r="BTS86" s="791"/>
      <c r="BTT86" s="740"/>
      <c r="BTU86" s="790"/>
      <c r="BTV86" s="791"/>
      <c r="BTW86" s="791"/>
      <c r="BTX86" s="791"/>
      <c r="BTY86" s="791"/>
      <c r="BTZ86" s="791"/>
      <c r="BUA86" s="740"/>
      <c r="BUB86" s="790"/>
      <c r="BUC86" s="791"/>
      <c r="BUD86" s="791"/>
      <c r="BUE86" s="791"/>
      <c r="BUF86" s="791"/>
      <c r="BUG86" s="791"/>
      <c r="BUH86" s="740"/>
      <c r="BUI86" s="790"/>
      <c r="BUJ86" s="791"/>
      <c r="BUK86" s="791"/>
      <c r="BUL86" s="791"/>
      <c r="BUM86" s="791"/>
      <c r="BUN86" s="791"/>
      <c r="BUO86" s="740"/>
      <c r="BUP86" s="790"/>
      <c r="BUQ86" s="791"/>
      <c r="BUR86" s="791"/>
      <c r="BUS86" s="791"/>
      <c r="BUT86" s="791"/>
      <c r="BUU86" s="791"/>
      <c r="BUV86" s="740"/>
      <c r="BUW86" s="790"/>
      <c r="BUX86" s="791"/>
      <c r="BUY86" s="791"/>
      <c r="BUZ86" s="791"/>
      <c r="BVA86" s="791"/>
      <c r="BVB86" s="791"/>
      <c r="BVC86" s="740"/>
      <c r="BVD86" s="790"/>
      <c r="BVE86" s="791"/>
      <c r="BVF86" s="791"/>
      <c r="BVG86" s="791"/>
      <c r="BVH86" s="791"/>
      <c r="BVI86" s="791"/>
      <c r="BVJ86" s="740"/>
      <c r="BVK86" s="790"/>
      <c r="BVL86" s="791"/>
      <c r="BVM86" s="791"/>
      <c r="BVN86" s="791"/>
      <c r="BVO86" s="791"/>
      <c r="BVP86" s="791"/>
      <c r="BVQ86" s="740"/>
      <c r="BVR86" s="790"/>
      <c r="BVS86" s="791"/>
      <c r="BVT86" s="791"/>
      <c r="BVU86" s="791"/>
      <c r="BVV86" s="791"/>
      <c r="BVW86" s="791"/>
      <c r="BVX86" s="740"/>
      <c r="BVY86" s="790"/>
      <c r="BVZ86" s="791"/>
      <c r="BWA86" s="791"/>
      <c r="BWB86" s="791"/>
      <c r="BWC86" s="791"/>
      <c r="BWD86" s="791"/>
      <c r="BWE86" s="740"/>
      <c r="BWF86" s="790"/>
      <c r="BWG86" s="791"/>
      <c r="BWH86" s="791"/>
      <c r="BWI86" s="791"/>
      <c r="BWJ86" s="791"/>
      <c r="BWK86" s="791"/>
      <c r="BWL86" s="740"/>
      <c r="BWM86" s="790"/>
      <c r="BWN86" s="791"/>
      <c r="BWO86" s="791"/>
      <c r="BWP86" s="791"/>
      <c r="BWQ86" s="791"/>
      <c r="BWR86" s="791"/>
      <c r="BWS86" s="740"/>
      <c r="BWT86" s="790"/>
      <c r="BWU86" s="791"/>
      <c r="BWV86" s="791"/>
      <c r="BWW86" s="791"/>
      <c r="BWX86" s="791"/>
      <c r="BWY86" s="791"/>
      <c r="BWZ86" s="740"/>
      <c r="BXA86" s="790"/>
      <c r="BXB86" s="791"/>
      <c r="BXC86" s="791"/>
      <c r="BXD86" s="791"/>
      <c r="BXE86" s="791"/>
      <c r="BXF86" s="791"/>
      <c r="BXG86" s="740"/>
      <c r="BXH86" s="790"/>
      <c r="BXI86" s="791"/>
      <c r="BXJ86" s="791"/>
      <c r="BXK86" s="791"/>
      <c r="BXL86" s="791"/>
      <c r="BXM86" s="791"/>
      <c r="BXN86" s="740"/>
      <c r="BXO86" s="790"/>
      <c r="BXP86" s="791"/>
      <c r="BXQ86" s="791"/>
      <c r="BXR86" s="791"/>
      <c r="BXS86" s="791"/>
      <c r="BXT86" s="791"/>
      <c r="BXU86" s="740"/>
      <c r="BXV86" s="790"/>
      <c r="BXW86" s="791"/>
      <c r="BXX86" s="791"/>
      <c r="BXY86" s="791"/>
      <c r="BXZ86" s="791"/>
      <c r="BYA86" s="791"/>
      <c r="BYB86" s="740"/>
      <c r="BYC86" s="790"/>
      <c r="BYD86" s="791"/>
      <c r="BYE86" s="791"/>
      <c r="BYF86" s="791"/>
      <c r="BYG86" s="791"/>
      <c r="BYH86" s="791"/>
      <c r="BYI86" s="740"/>
      <c r="BYJ86" s="790"/>
      <c r="BYK86" s="791"/>
      <c r="BYL86" s="791"/>
      <c r="BYM86" s="791"/>
      <c r="BYN86" s="791"/>
      <c r="BYO86" s="791"/>
      <c r="BYP86" s="740"/>
      <c r="BYQ86" s="790"/>
      <c r="BYR86" s="791"/>
      <c r="BYS86" s="791"/>
      <c r="BYT86" s="791"/>
      <c r="BYU86" s="791"/>
      <c r="BYV86" s="791"/>
      <c r="BYW86" s="740"/>
      <c r="BYX86" s="790"/>
      <c r="BYY86" s="791"/>
      <c r="BYZ86" s="791"/>
      <c r="BZA86" s="791"/>
      <c r="BZB86" s="791"/>
      <c r="BZC86" s="791"/>
      <c r="BZD86" s="740"/>
      <c r="BZE86" s="790"/>
      <c r="BZF86" s="791"/>
      <c r="BZG86" s="791"/>
      <c r="BZH86" s="791"/>
      <c r="BZI86" s="791"/>
      <c r="BZJ86" s="791"/>
      <c r="BZK86" s="740"/>
      <c r="BZL86" s="790"/>
      <c r="BZM86" s="791"/>
      <c r="BZN86" s="791"/>
      <c r="BZO86" s="791"/>
      <c r="BZP86" s="791"/>
      <c r="BZQ86" s="791"/>
      <c r="BZR86" s="740"/>
      <c r="BZS86" s="790"/>
      <c r="BZT86" s="791"/>
      <c r="BZU86" s="791"/>
      <c r="BZV86" s="791"/>
      <c r="BZW86" s="791"/>
      <c r="BZX86" s="791"/>
      <c r="BZY86" s="740"/>
      <c r="BZZ86" s="790"/>
      <c r="CAA86" s="791"/>
      <c r="CAB86" s="791"/>
      <c r="CAC86" s="791"/>
      <c r="CAD86" s="791"/>
      <c r="CAE86" s="791"/>
      <c r="CAF86" s="740"/>
      <c r="CAG86" s="790"/>
      <c r="CAH86" s="791"/>
      <c r="CAI86" s="791"/>
      <c r="CAJ86" s="791"/>
      <c r="CAK86" s="791"/>
      <c r="CAL86" s="791"/>
      <c r="CAM86" s="740"/>
      <c r="CAN86" s="790"/>
      <c r="CAO86" s="791"/>
      <c r="CAP86" s="791"/>
      <c r="CAQ86" s="791"/>
      <c r="CAR86" s="791"/>
      <c r="CAS86" s="791"/>
      <c r="CAT86" s="740"/>
      <c r="CAU86" s="790"/>
      <c r="CAV86" s="791"/>
      <c r="CAW86" s="791"/>
      <c r="CAX86" s="791"/>
      <c r="CAY86" s="791"/>
      <c r="CAZ86" s="791"/>
      <c r="CBA86" s="740"/>
      <c r="CBB86" s="790"/>
      <c r="CBC86" s="791"/>
      <c r="CBD86" s="791"/>
      <c r="CBE86" s="791"/>
      <c r="CBF86" s="791"/>
      <c r="CBG86" s="791"/>
      <c r="CBH86" s="740"/>
      <c r="CBI86" s="790"/>
      <c r="CBJ86" s="791"/>
      <c r="CBK86" s="791"/>
      <c r="CBL86" s="791"/>
      <c r="CBM86" s="791"/>
      <c r="CBN86" s="791"/>
      <c r="CBO86" s="740"/>
      <c r="CBP86" s="790"/>
      <c r="CBQ86" s="791"/>
      <c r="CBR86" s="791"/>
      <c r="CBS86" s="791"/>
      <c r="CBT86" s="791"/>
      <c r="CBU86" s="791"/>
      <c r="CBV86" s="740"/>
      <c r="CBW86" s="790"/>
      <c r="CBX86" s="791"/>
      <c r="CBY86" s="791"/>
      <c r="CBZ86" s="791"/>
      <c r="CCA86" s="791"/>
      <c r="CCB86" s="791"/>
      <c r="CCC86" s="740"/>
      <c r="CCD86" s="790"/>
      <c r="CCE86" s="791"/>
      <c r="CCF86" s="791"/>
      <c r="CCG86" s="791"/>
      <c r="CCH86" s="791"/>
      <c r="CCI86" s="791"/>
      <c r="CCJ86" s="740"/>
      <c r="CCK86" s="790"/>
      <c r="CCL86" s="791"/>
      <c r="CCM86" s="791"/>
      <c r="CCN86" s="791"/>
      <c r="CCO86" s="791"/>
      <c r="CCP86" s="791"/>
      <c r="CCQ86" s="740"/>
      <c r="CCR86" s="790"/>
      <c r="CCS86" s="791"/>
      <c r="CCT86" s="791"/>
      <c r="CCU86" s="791"/>
      <c r="CCV86" s="791"/>
      <c r="CCW86" s="791"/>
      <c r="CCX86" s="740"/>
      <c r="CCY86" s="790"/>
      <c r="CCZ86" s="791"/>
      <c r="CDA86" s="791"/>
      <c r="CDB86" s="791"/>
      <c r="CDC86" s="791"/>
      <c r="CDD86" s="791"/>
      <c r="CDE86" s="740"/>
      <c r="CDF86" s="790"/>
      <c r="CDG86" s="791"/>
      <c r="CDH86" s="791"/>
      <c r="CDI86" s="791"/>
      <c r="CDJ86" s="791"/>
      <c r="CDK86" s="791"/>
      <c r="CDL86" s="740"/>
      <c r="CDM86" s="790"/>
      <c r="CDN86" s="791"/>
      <c r="CDO86" s="791"/>
      <c r="CDP86" s="791"/>
      <c r="CDQ86" s="791"/>
      <c r="CDR86" s="791"/>
      <c r="CDS86" s="740"/>
      <c r="CDT86" s="790"/>
      <c r="CDU86" s="791"/>
      <c r="CDV86" s="791"/>
      <c r="CDW86" s="791"/>
      <c r="CDX86" s="791"/>
      <c r="CDY86" s="791"/>
      <c r="CDZ86" s="740"/>
      <c r="CEA86" s="790"/>
      <c r="CEB86" s="791"/>
      <c r="CEC86" s="791"/>
      <c r="CED86" s="791"/>
      <c r="CEE86" s="791"/>
      <c r="CEF86" s="791"/>
      <c r="CEG86" s="740"/>
      <c r="CEH86" s="790"/>
      <c r="CEI86" s="791"/>
      <c r="CEJ86" s="791"/>
      <c r="CEK86" s="791"/>
      <c r="CEL86" s="791"/>
      <c r="CEM86" s="791"/>
      <c r="CEN86" s="740"/>
      <c r="CEO86" s="790"/>
      <c r="CEP86" s="791"/>
      <c r="CEQ86" s="791"/>
      <c r="CER86" s="791"/>
      <c r="CES86" s="791"/>
      <c r="CET86" s="791"/>
      <c r="CEU86" s="740"/>
      <c r="CEV86" s="790"/>
      <c r="CEW86" s="791"/>
      <c r="CEX86" s="791"/>
      <c r="CEY86" s="791"/>
      <c r="CEZ86" s="791"/>
      <c r="CFA86" s="791"/>
      <c r="CFB86" s="740"/>
      <c r="CFC86" s="790"/>
      <c r="CFD86" s="791"/>
      <c r="CFE86" s="791"/>
      <c r="CFF86" s="791"/>
      <c r="CFG86" s="791"/>
      <c r="CFH86" s="791"/>
      <c r="CFI86" s="740"/>
      <c r="CFJ86" s="790"/>
      <c r="CFK86" s="791"/>
      <c r="CFL86" s="791"/>
      <c r="CFM86" s="791"/>
      <c r="CFN86" s="791"/>
      <c r="CFO86" s="791"/>
      <c r="CFP86" s="740"/>
      <c r="CFQ86" s="790"/>
      <c r="CFR86" s="791"/>
      <c r="CFS86" s="791"/>
      <c r="CFT86" s="791"/>
      <c r="CFU86" s="791"/>
      <c r="CFV86" s="791"/>
      <c r="CFW86" s="740"/>
      <c r="CFX86" s="790"/>
      <c r="CFY86" s="791"/>
      <c r="CFZ86" s="791"/>
      <c r="CGA86" s="791"/>
      <c r="CGB86" s="791"/>
      <c r="CGC86" s="791"/>
      <c r="CGD86" s="740"/>
      <c r="CGE86" s="790"/>
      <c r="CGF86" s="791"/>
      <c r="CGG86" s="791"/>
      <c r="CGH86" s="791"/>
      <c r="CGI86" s="791"/>
      <c r="CGJ86" s="791"/>
      <c r="CGK86" s="740"/>
      <c r="CGL86" s="790"/>
      <c r="CGM86" s="791"/>
      <c r="CGN86" s="791"/>
      <c r="CGO86" s="791"/>
      <c r="CGP86" s="791"/>
      <c r="CGQ86" s="791"/>
      <c r="CGR86" s="740"/>
      <c r="CGS86" s="790"/>
      <c r="CGT86" s="791"/>
      <c r="CGU86" s="791"/>
      <c r="CGV86" s="791"/>
      <c r="CGW86" s="791"/>
      <c r="CGX86" s="791"/>
      <c r="CGY86" s="740"/>
      <c r="CGZ86" s="790"/>
      <c r="CHA86" s="791"/>
      <c r="CHB86" s="791"/>
      <c r="CHC86" s="791"/>
      <c r="CHD86" s="791"/>
      <c r="CHE86" s="791"/>
      <c r="CHF86" s="740"/>
      <c r="CHG86" s="790"/>
      <c r="CHH86" s="791"/>
      <c r="CHI86" s="791"/>
      <c r="CHJ86" s="791"/>
      <c r="CHK86" s="791"/>
      <c r="CHL86" s="791"/>
      <c r="CHM86" s="740"/>
      <c r="CHN86" s="790"/>
      <c r="CHO86" s="791"/>
      <c r="CHP86" s="791"/>
      <c r="CHQ86" s="791"/>
      <c r="CHR86" s="791"/>
      <c r="CHS86" s="791"/>
      <c r="CHT86" s="740"/>
      <c r="CHU86" s="790"/>
      <c r="CHV86" s="791"/>
      <c r="CHW86" s="791"/>
      <c r="CHX86" s="791"/>
      <c r="CHY86" s="791"/>
      <c r="CHZ86" s="791"/>
      <c r="CIA86" s="740"/>
      <c r="CIB86" s="790"/>
      <c r="CIC86" s="791"/>
      <c r="CID86" s="791"/>
      <c r="CIE86" s="791"/>
      <c r="CIF86" s="791"/>
      <c r="CIG86" s="791"/>
      <c r="CIH86" s="740"/>
      <c r="CII86" s="790"/>
      <c r="CIJ86" s="791"/>
      <c r="CIK86" s="791"/>
      <c r="CIL86" s="791"/>
      <c r="CIM86" s="791"/>
      <c r="CIN86" s="791"/>
      <c r="CIO86" s="740"/>
      <c r="CIP86" s="790"/>
      <c r="CIQ86" s="791"/>
      <c r="CIR86" s="791"/>
      <c r="CIS86" s="791"/>
      <c r="CIT86" s="791"/>
      <c r="CIU86" s="791"/>
      <c r="CIV86" s="740"/>
      <c r="CIW86" s="790"/>
      <c r="CIX86" s="791"/>
      <c r="CIY86" s="791"/>
      <c r="CIZ86" s="791"/>
      <c r="CJA86" s="791"/>
      <c r="CJB86" s="791"/>
      <c r="CJC86" s="740"/>
      <c r="CJD86" s="790"/>
      <c r="CJE86" s="791"/>
      <c r="CJF86" s="791"/>
      <c r="CJG86" s="791"/>
      <c r="CJH86" s="791"/>
      <c r="CJI86" s="791"/>
      <c r="CJJ86" s="740"/>
      <c r="CJK86" s="790"/>
      <c r="CJL86" s="791"/>
      <c r="CJM86" s="791"/>
      <c r="CJN86" s="791"/>
      <c r="CJO86" s="791"/>
      <c r="CJP86" s="791"/>
      <c r="CJQ86" s="740"/>
      <c r="CJR86" s="790"/>
      <c r="CJS86" s="791"/>
      <c r="CJT86" s="791"/>
      <c r="CJU86" s="791"/>
      <c r="CJV86" s="791"/>
      <c r="CJW86" s="791"/>
      <c r="CJX86" s="740"/>
      <c r="CJY86" s="790"/>
      <c r="CJZ86" s="791"/>
      <c r="CKA86" s="791"/>
      <c r="CKB86" s="791"/>
      <c r="CKC86" s="791"/>
      <c r="CKD86" s="791"/>
      <c r="CKE86" s="740"/>
      <c r="CKF86" s="790"/>
      <c r="CKG86" s="791"/>
      <c r="CKH86" s="791"/>
      <c r="CKI86" s="791"/>
      <c r="CKJ86" s="791"/>
      <c r="CKK86" s="791"/>
      <c r="CKL86" s="740"/>
      <c r="CKM86" s="790"/>
      <c r="CKN86" s="791"/>
      <c r="CKO86" s="791"/>
      <c r="CKP86" s="791"/>
      <c r="CKQ86" s="791"/>
      <c r="CKR86" s="791"/>
      <c r="CKS86" s="740"/>
      <c r="CKT86" s="790"/>
      <c r="CKU86" s="791"/>
      <c r="CKV86" s="791"/>
      <c r="CKW86" s="791"/>
      <c r="CKX86" s="791"/>
      <c r="CKY86" s="791"/>
      <c r="CKZ86" s="740"/>
      <c r="CLA86" s="790"/>
      <c r="CLB86" s="791"/>
      <c r="CLC86" s="791"/>
      <c r="CLD86" s="791"/>
      <c r="CLE86" s="791"/>
      <c r="CLF86" s="791"/>
      <c r="CLG86" s="740"/>
      <c r="CLH86" s="790"/>
      <c r="CLI86" s="791"/>
      <c r="CLJ86" s="791"/>
      <c r="CLK86" s="791"/>
      <c r="CLL86" s="791"/>
      <c r="CLM86" s="791"/>
      <c r="CLN86" s="740"/>
      <c r="CLO86" s="790"/>
      <c r="CLP86" s="791"/>
      <c r="CLQ86" s="791"/>
      <c r="CLR86" s="791"/>
      <c r="CLS86" s="791"/>
      <c r="CLT86" s="791"/>
      <c r="CLU86" s="740"/>
      <c r="CLV86" s="790"/>
      <c r="CLW86" s="791"/>
      <c r="CLX86" s="791"/>
      <c r="CLY86" s="791"/>
      <c r="CLZ86" s="791"/>
      <c r="CMA86" s="791"/>
      <c r="CMB86" s="740"/>
      <c r="CMC86" s="790"/>
      <c r="CMD86" s="791"/>
      <c r="CME86" s="791"/>
      <c r="CMF86" s="791"/>
      <c r="CMG86" s="791"/>
      <c r="CMH86" s="791"/>
      <c r="CMI86" s="740"/>
      <c r="CMJ86" s="790"/>
      <c r="CMK86" s="791"/>
      <c r="CML86" s="791"/>
      <c r="CMM86" s="791"/>
      <c r="CMN86" s="791"/>
      <c r="CMO86" s="791"/>
      <c r="CMP86" s="740"/>
      <c r="CMQ86" s="790"/>
      <c r="CMR86" s="791"/>
      <c r="CMS86" s="791"/>
      <c r="CMT86" s="791"/>
      <c r="CMU86" s="791"/>
      <c r="CMV86" s="791"/>
      <c r="CMW86" s="740"/>
      <c r="CMX86" s="790"/>
      <c r="CMY86" s="791"/>
      <c r="CMZ86" s="791"/>
      <c r="CNA86" s="791"/>
      <c r="CNB86" s="791"/>
      <c r="CNC86" s="791"/>
      <c r="CND86" s="740"/>
      <c r="CNE86" s="790"/>
      <c r="CNF86" s="791"/>
      <c r="CNG86" s="791"/>
      <c r="CNH86" s="791"/>
      <c r="CNI86" s="791"/>
      <c r="CNJ86" s="791"/>
      <c r="CNK86" s="740"/>
      <c r="CNL86" s="790"/>
      <c r="CNM86" s="791"/>
      <c r="CNN86" s="791"/>
      <c r="CNO86" s="791"/>
      <c r="CNP86" s="791"/>
      <c r="CNQ86" s="791"/>
      <c r="CNR86" s="740"/>
      <c r="CNS86" s="790"/>
      <c r="CNT86" s="791"/>
      <c r="CNU86" s="791"/>
      <c r="CNV86" s="791"/>
      <c r="CNW86" s="791"/>
      <c r="CNX86" s="791"/>
      <c r="CNY86" s="740"/>
      <c r="CNZ86" s="790"/>
      <c r="COA86" s="791"/>
      <c r="COB86" s="791"/>
      <c r="COC86" s="791"/>
      <c r="COD86" s="791"/>
      <c r="COE86" s="791"/>
      <c r="COF86" s="740"/>
      <c r="COG86" s="790"/>
      <c r="COH86" s="791"/>
      <c r="COI86" s="791"/>
      <c r="COJ86" s="791"/>
      <c r="COK86" s="791"/>
      <c r="COL86" s="791"/>
      <c r="COM86" s="740"/>
      <c r="CON86" s="790"/>
      <c r="COO86" s="791"/>
      <c r="COP86" s="791"/>
      <c r="COQ86" s="791"/>
      <c r="COR86" s="791"/>
      <c r="COS86" s="791"/>
      <c r="COT86" s="740"/>
      <c r="COU86" s="790"/>
      <c r="COV86" s="791"/>
      <c r="COW86" s="791"/>
      <c r="COX86" s="791"/>
      <c r="COY86" s="791"/>
      <c r="COZ86" s="791"/>
      <c r="CPA86" s="740"/>
      <c r="CPB86" s="790"/>
      <c r="CPC86" s="791"/>
      <c r="CPD86" s="791"/>
      <c r="CPE86" s="791"/>
      <c r="CPF86" s="791"/>
      <c r="CPG86" s="791"/>
      <c r="CPH86" s="740"/>
      <c r="CPI86" s="790"/>
      <c r="CPJ86" s="791"/>
      <c r="CPK86" s="791"/>
      <c r="CPL86" s="791"/>
      <c r="CPM86" s="791"/>
      <c r="CPN86" s="791"/>
      <c r="CPO86" s="740"/>
      <c r="CPP86" s="790"/>
      <c r="CPQ86" s="791"/>
      <c r="CPR86" s="791"/>
      <c r="CPS86" s="791"/>
      <c r="CPT86" s="791"/>
      <c r="CPU86" s="791"/>
      <c r="CPV86" s="740"/>
      <c r="CPW86" s="790"/>
      <c r="CPX86" s="791"/>
      <c r="CPY86" s="791"/>
      <c r="CPZ86" s="791"/>
      <c r="CQA86" s="791"/>
      <c r="CQB86" s="791"/>
      <c r="CQC86" s="740"/>
      <c r="CQD86" s="790"/>
      <c r="CQE86" s="791"/>
      <c r="CQF86" s="791"/>
      <c r="CQG86" s="791"/>
      <c r="CQH86" s="791"/>
      <c r="CQI86" s="791"/>
      <c r="CQJ86" s="740"/>
      <c r="CQK86" s="790"/>
      <c r="CQL86" s="791"/>
      <c r="CQM86" s="791"/>
      <c r="CQN86" s="791"/>
      <c r="CQO86" s="791"/>
      <c r="CQP86" s="791"/>
      <c r="CQQ86" s="740"/>
      <c r="CQR86" s="790"/>
      <c r="CQS86" s="791"/>
      <c r="CQT86" s="791"/>
      <c r="CQU86" s="791"/>
      <c r="CQV86" s="791"/>
      <c r="CQW86" s="791"/>
      <c r="CQX86" s="740"/>
      <c r="CQY86" s="790"/>
      <c r="CQZ86" s="791"/>
      <c r="CRA86" s="791"/>
      <c r="CRB86" s="791"/>
      <c r="CRC86" s="791"/>
      <c r="CRD86" s="791"/>
      <c r="CRE86" s="740"/>
      <c r="CRF86" s="790"/>
      <c r="CRG86" s="791"/>
      <c r="CRH86" s="791"/>
      <c r="CRI86" s="791"/>
      <c r="CRJ86" s="791"/>
      <c r="CRK86" s="791"/>
      <c r="CRL86" s="740"/>
      <c r="CRM86" s="790"/>
      <c r="CRN86" s="791"/>
      <c r="CRO86" s="791"/>
      <c r="CRP86" s="791"/>
      <c r="CRQ86" s="791"/>
      <c r="CRR86" s="791"/>
      <c r="CRS86" s="740"/>
      <c r="CRT86" s="790"/>
      <c r="CRU86" s="791"/>
      <c r="CRV86" s="791"/>
      <c r="CRW86" s="791"/>
      <c r="CRX86" s="791"/>
      <c r="CRY86" s="791"/>
      <c r="CRZ86" s="740"/>
      <c r="CSA86" s="790"/>
      <c r="CSB86" s="791"/>
      <c r="CSC86" s="791"/>
      <c r="CSD86" s="791"/>
      <c r="CSE86" s="791"/>
      <c r="CSF86" s="791"/>
      <c r="CSG86" s="740"/>
      <c r="CSH86" s="790"/>
      <c r="CSI86" s="791"/>
      <c r="CSJ86" s="791"/>
      <c r="CSK86" s="791"/>
      <c r="CSL86" s="791"/>
      <c r="CSM86" s="791"/>
      <c r="CSN86" s="740"/>
      <c r="CSO86" s="790"/>
      <c r="CSP86" s="791"/>
      <c r="CSQ86" s="791"/>
      <c r="CSR86" s="791"/>
      <c r="CSS86" s="791"/>
      <c r="CST86" s="791"/>
      <c r="CSU86" s="740"/>
      <c r="CSV86" s="790"/>
      <c r="CSW86" s="791"/>
      <c r="CSX86" s="791"/>
      <c r="CSY86" s="791"/>
      <c r="CSZ86" s="791"/>
      <c r="CTA86" s="791"/>
      <c r="CTB86" s="740"/>
      <c r="CTC86" s="790"/>
      <c r="CTD86" s="791"/>
      <c r="CTE86" s="791"/>
      <c r="CTF86" s="791"/>
      <c r="CTG86" s="791"/>
      <c r="CTH86" s="791"/>
      <c r="CTI86" s="740"/>
      <c r="CTJ86" s="790"/>
      <c r="CTK86" s="791"/>
      <c r="CTL86" s="791"/>
      <c r="CTM86" s="791"/>
      <c r="CTN86" s="791"/>
      <c r="CTO86" s="791"/>
      <c r="CTP86" s="740"/>
      <c r="CTQ86" s="790"/>
      <c r="CTR86" s="791"/>
      <c r="CTS86" s="791"/>
      <c r="CTT86" s="791"/>
      <c r="CTU86" s="791"/>
      <c r="CTV86" s="791"/>
      <c r="CTW86" s="740"/>
      <c r="CTX86" s="790"/>
      <c r="CTY86" s="791"/>
      <c r="CTZ86" s="791"/>
      <c r="CUA86" s="791"/>
      <c r="CUB86" s="791"/>
      <c r="CUC86" s="791"/>
      <c r="CUD86" s="740"/>
      <c r="CUE86" s="790"/>
      <c r="CUF86" s="791"/>
      <c r="CUG86" s="791"/>
      <c r="CUH86" s="791"/>
      <c r="CUI86" s="791"/>
      <c r="CUJ86" s="791"/>
      <c r="CUK86" s="740"/>
      <c r="CUL86" s="790"/>
      <c r="CUM86" s="791"/>
      <c r="CUN86" s="791"/>
      <c r="CUO86" s="791"/>
      <c r="CUP86" s="791"/>
      <c r="CUQ86" s="791"/>
      <c r="CUR86" s="740"/>
      <c r="CUS86" s="790"/>
      <c r="CUT86" s="791"/>
      <c r="CUU86" s="791"/>
      <c r="CUV86" s="791"/>
      <c r="CUW86" s="791"/>
      <c r="CUX86" s="791"/>
      <c r="CUY86" s="740"/>
      <c r="CUZ86" s="790"/>
      <c r="CVA86" s="791"/>
      <c r="CVB86" s="791"/>
      <c r="CVC86" s="791"/>
      <c r="CVD86" s="791"/>
      <c r="CVE86" s="791"/>
      <c r="CVF86" s="740"/>
      <c r="CVG86" s="790"/>
      <c r="CVH86" s="791"/>
      <c r="CVI86" s="791"/>
      <c r="CVJ86" s="791"/>
      <c r="CVK86" s="791"/>
      <c r="CVL86" s="791"/>
      <c r="CVM86" s="740"/>
      <c r="CVN86" s="790"/>
      <c r="CVO86" s="791"/>
      <c r="CVP86" s="791"/>
      <c r="CVQ86" s="791"/>
      <c r="CVR86" s="791"/>
      <c r="CVS86" s="791"/>
      <c r="CVT86" s="740"/>
      <c r="CVU86" s="790"/>
      <c r="CVV86" s="791"/>
      <c r="CVW86" s="791"/>
      <c r="CVX86" s="791"/>
      <c r="CVY86" s="791"/>
      <c r="CVZ86" s="791"/>
      <c r="CWA86" s="740"/>
      <c r="CWB86" s="790"/>
      <c r="CWC86" s="791"/>
      <c r="CWD86" s="791"/>
      <c r="CWE86" s="791"/>
      <c r="CWF86" s="791"/>
      <c r="CWG86" s="791"/>
      <c r="CWH86" s="740"/>
      <c r="CWI86" s="790"/>
      <c r="CWJ86" s="791"/>
      <c r="CWK86" s="791"/>
      <c r="CWL86" s="791"/>
      <c r="CWM86" s="791"/>
      <c r="CWN86" s="791"/>
      <c r="CWO86" s="740"/>
      <c r="CWP86" s="790"/>
      <c r="CWQ86" s="791"/>
      <c r="CWR86" s="791"/>
      <c r="CWS86" s="791"/>
      <c r="CWT86" s="791"/>
      <c r="CWU86" s="791"/>
      <c r="CWV86" s="740"/>
      <c r="CWW86" s="790"/>
      <c r="CWX86" s="791"/>
      <c r="CWY86" s="791"/>
      <c r="CWZ86" s="791"/>
      <c r="CXA86" s="791"/>
      <c r="CXB86" s="791"/>
      <c r="CXC86" s="740"/>
      <c r="CXD86" s="790"/>
      <c r="CXE86" s="791"/>
      <c r="CXF86" s="791"/>
      <c r="CXG86" s="791"/>
      <c r="CXH86" s="791"/>
      <c r="CXI86" s="791"/>
      <c r="CXJ86" s="740"/>
      <c r="CXK86" s="790"/>
      <c r="CXL86" s="791"/>
      <c r="CXM86" s="791"/>
      <c r="CXN86" s="791"/>
      <c r="CXO86" s="791"/>
      <c r="CXP86" s="791"/>
      <c r="CXQ86" s="740"/>
      <c r="CXR86" s="790"/>
      <c r="CXS86" s="791"/>
      <c r="CXT86" s="791"/>
      <c r="CXU86" s="791"/>
      <c r="CXV86" s="791"/>
      <c r="CXW86" s="791"/>
      <c r="CXX86" s="740"/>
      <c r="CXY86" s="790"/>
      <c r="CXZ86" s="791"/>
      <c r="CYA86" s="791"/>
      <c r="CYB86" s="791"/>
      <c r="CYC86" s="791"/>
      <c r="CYD86" s="791"/>
      <c r="CYE86" s="740"/>
      <c r="CYF86" s="790"/>
      <c r="CYG86" s="791"/>
      <c r="CYH86" s="791"/>
      <c r="CYI86" s="791"/>
      <c r="CYJ86" s="791"/>
      <c r="CYK86" s="791"/>
      <c r="CYL86" s="740"/>
      <c r="CYM86" s="790"/>
      <c r="CYN86" s="791"/>
      <c r="CYO86" s="791"/>
      <c r="CYP86" s="791"/>
      <c r="CYQ86" s="791"/>
      <c r="CYR86" s="791"/>
      <c r="CYS86" s="740"/>
      <c r="CYT86" s="790"/>
      <c r="CYU86" s="791"/>
      <c r="CYV86" s="791"/>
      <c r="CYW86" s="791"/>
      <c r="CYX86" s="791"/>
      <c r="CYY86" s="791"/>
      <c r="CYZ86" s="740"/>
      <c r="CZA86" s="790"/>
      <c r="CZB86" s="791"/>
      <c r="CZC86" s="791"/>
      <c r="CZD86" s="791"/>
      <c r="CZE86" s="791"/>
      <c r="CZF86" s="791"/>
      <c r="CZG86" s="740"/>
      <c r="CZH86" s="790"/>
      <c r="CZI86" s="791"/>
      <c r="CZJ86" s="791"/>
      <c r="CZK86" s="791"/>
      <c r="CZL86" s="791"/>
      <c r="CZM86" s="791"/>
      <c r="CZN86" s="740"/>
      <c r="CZO86" s="790"/>
      <c r="CZP86" s="791"/>
      <c r="CZQ86" s="791"/>
      <c r="CZR86" s="791"/>
      <c r="CZS86" s="791"/>
      <c r="CZT86" s="791"/>
      <c r="CZU86" s="740"/>
      <c r="CZV86" s="790"/>
      <c r="CZW86" s="791"/>
      <c r="CZX86" s="791"/>
      <c r="CZY86" s="791"/>
      <c r="CZZ86" s="791"/>
      <c r="DAA86" s="791"/>
      <c r="DAB86" s="740"/>
      <c r="DAC86" s="790"/>
      <c r="DAD86" s="791"/>
      <c r="DAE86" s="791"/>
      <c r="DAF86" s="791"/>
      <c r="DAG86" s="791"/>
      <c r="DAH86" s="791"/>
      <c r="DAI86" s="740"/>
      <c r="DAJ86" s="790"/>
      <c r="DAK86" s="791"/>
      <c r="DAL86" s="791"/>
      <c r="DAM86" s="791"/>
      <c r="DAN86" s="791"/>
      <c r="DAO86" s="791"/>
      <c r="DAP86" s="740"/>
      <c r="DAQ86" s="790"/>
      <c r="DAR86" s="791"/>
      <c r="DAS86" s="791"/>
      <c r="DAT86" s="791"/>
      <c r="DAU86" s="791"/>
      <c r="DAV86" s="791"/>
      <c r="DAW86" s="740"/>
      <c r="DAX86" s="790"/>
      <c r="DAY86" s="791"/>
      <c r="DAZ86" s="791"/>
      <c r="DBA86" s="791"/>
      <c r="DBB86" s="791"/>
      <c r="DBC86" s="791"/>
      <c r="DBD86" s="740"/>
      <c r="DBE86" s="790"/>
      <c r="DBF86" s="791"/>
      <c r="DBG86" s="791"/>
      <c r="DBH86" s="791"/>
      <c r="DBI86" s="791"/>
      <c r="DBJ86" s="791"/>
      <c r="DBK86" s="740"/>
      <c r="DBL86" s="790"/>
      <c r="DBM86" s="791"/>
      <c r="DBN86" s="791"/>
      <c r="DBO86" s="791"/>
      <c r="DBP86" s="791"/>
      <c r="DBQ86" s="791"/>
      <c r="DBR86" s="740"/>
      <c r="DBS86" s="790"/>
      <c r="DBT86" s="791"/>
      <c r="DBU86" s="791"/>
      <c r="DBV86" s="791"/>
      <c r="DBW86" s="791"/>
      <c r="DBX86" s="791"/>
      <c r="DBY86" s="740"/>
      <c r="DBZ86" s="790"/>
      <c r="DCA86" s="791"/>
      <c r="DCB86" s="791"/>
      <c r="DCC86" s="791"/>
      <c r="DCD86" s="791"/>
      <c r="DCE86" s="791"/>
      <c r="DCF86" s="740"/>
      <c r="DCG86" s="790"/>
      <c r="DCH86" s="791"/>
      <c r="DCI86" s="791"/>
      <c r="DCJ86" s="791"/>
      <c r="DCK86" s="791"/>
      <c r="DCL86" s="791"/>
      <c r="DCM86" s="740"/>
      <c r="DCN86" s="790"/>
      <c r="DCO86" s="791"/>
      <c r="DCP86" s="791"/>
      <c r="DCQ86" s="791"/>
      <c r="DCR86" s="791"/>
      <c r="DCS86" s="791"/>
      <c r="DCT86" s="740"/>
      <c r="DCU86" s="790"/>
      <c r="DCV86" s="791"/>
      <c r="DCW86" s="791"/>
      <c r="DCX86" s="791"/>
      <c r="DCY86" s="791"/>
      <c r="DCZ86" s="791"/>
      <c r="DDA86" s="740"/>
      <c r="DDB86" s="790"/>
      <c r="DDC86" s="791"/>
      <c r="DDD86" s="791"/>
      <c r="DDE86" s="791"/>
      <c r="DDF86" s="791"/>
      <c r="DDG86" s="791"/>
      <c r="DDH86" s="740"/>
      <c r="DDI86" s="790"/>
      <c r="DDJ86" s="791"/>
      <c r="DDK86" s="791"/>
      <c r="DDL86" s="791"/>
      <c r="DDM86" s="791"/>
      <c r="DDN86" s="791"/>
      <c r="DDO86" s="740"/>
      <c r="DDP86" s="790"/>
      <c r="DDQ86" s="791"/>
      <c r="DDR86" s="791"/>
      <c r="DDS86" s="791"/>
      <c r="DDT86" s="791"/>
      <c r="DDU86" s="791"/>
      <c r="DDV86" s="740"/>
      <c r="DDW86" s="790"/>
      <c r="DDX86" s="791"/>
      <c r="DDY86" s="791"/>
      <c r="DDZ86" s="791"/>
      <c r="DEA86" s="791"/>
      <c r="DEB86" s="791"/>
      <c r="DEC86" s="740"/>
      <c r="DED86" s="790"/>
      <c r="DEE86" s="791"/>
      <c r="DEF86" s="791"/>
      <c r="DEG86" s="791"/>
      <c r="DEH86" s="791"/>
      <c r="DEI86" s="791"/>
      <c r="DEJ86" s="740"/>
      <c r="DEK86" s="790"/>
      <c r="DEL86" s="791"/>
      <c r="DEM86" s="791"/>
      <c r="DEN86" s="791"/>
      <c r="DEO86" s="791"/>
      <c r="DEP86" s="791"/>
      <c r="DEQ86" s="740"/>
      <c r="DER86" s="790"/>
      <c r="DES86" s="791"/>
      <c r="DET86" s="791"/>
      <c r="DEU86" s="791"/>
      <c r="DEV86" s="791"/>
      <c r="DEW86" s="791"/>
      <c r="DEX86" s="740"/>
      <c r="DEY86" s="790"/>
      <c r="DEZ86" s="791"/>
      <c r="DFA86" s="791"/>
      <c r="DFB86" s="791"/>
      <c r="DFC86" s="791"/>
      <c r="DFD86" s="791"/>
      <c r="DFE86" s="740"/>
      <c r="DFF86" s="790"/>
      <c r="DFG86" s="791"/>
      <c r="DFH86" s="791"/>
      <c r="DFI86" s="791"/>
      <c r="DFJ86" s="791"/>
      <c r="DFK86" s="791"/>
      <c r="DFL86" s="740"/>
      <c r="DFM86" s="790"/>
      <c r="DFN86" s="791"/>
      <c r="DFO86" s="791"/>
      <c r="DFP86" s="791"/>
      <c r="DFQ86" s="791"/>
      <c r="DFR86" s="791"/>
      <c r="DFS86" s="740"/>
      <c r="DFT86" s="790"/>
      <c r="DFU86" s="791"/>
      <c r="DFV86" s="791"/>
      <c r="DFW86" s="791"/>
      <c r="DFX86" s="791"/>
      <c r="DFY86" s="791"/>
      <c r="DFZ86" s="740"/>
      <c r="DGA86" s="790"/>
      <c r="DGB86" s="791"/>
      <c r="DGC86" s="791"/>
      <c r="DGD86" s="791"/>
      <c r="DGE86" s="791"/>
      <c r="DGF86" s="791"/>
      <c r="DGG86" s="740"/>
      <c r="DGH86" s="790"/>
      <c r="DGI86" s="791"/>
      <c r="DGJ86" s="791"/>
      <c r="DGK86" s="791"/>
      <c r="DGL86" s="791"/>
      <c r="DGM86" s="791"/>
      <c r="DGN86" s="740"/>
      <c r="DGO86" s="790"/>
      <c r="DGP86" s="791"/>
      <c r="DGQ86" s="791"/>
      <c r="DGR86" s="791"/>
      <c r="DGS86" s="791"/>
      <c r="DGT86" s="791"/>
      <c r="DGU86" s="740"/>
      <c r="DGV86" s="790"/>
      <c r="DGW86" s="791"/>
      <c r="DGX86" s="791"/>
      <c r="DGY86" s="791"/>
      <c r="DGZ86" s="791"/>
      <c r="DHA86" s="791"/>
      <c r="DHB86" s="740"/>
      <c r="DHC86" s="790"/>
      <c r="DHD86" s="791"/>
      <c r="DHE86" s="791"/>
      <c r="DHF86" s="791"/>
      <c r="DHG86" s="791"/>
      <c r="DHH86" s="791"/>
      <c r="DHI86" s="740"/>
      <c r="DHJ86" s="790"/>
      <c r="DHK86" s="791"/>
      <c r="DHL86" s="791"/>
      <c r="DHM86" s="791"/>
      <c r="DHN86" s="791"/>
      <c r="DHO86" s="791"/>
      <c r="DHP86" s="740"/>
      <c r="DHQ86" s="790"/>
      <c r="DHR86" s="791"/>
      <c r="DHS86" s="791"/>
      <c r="DHT86" s="791"/>
      <c r="DHU86" s="791"/>
      <c r="DHV86" s="791"/>
      <c r="DHW86" s="740"/>
      <c r="DHX86" s="790"/>
      <c r="DHY86" s="791"/>
      <c r="DHZ86" s="791"/>
      <c r="DIA86" s="791"/>
      <c r="DIB86" s="791"/>
      <c r="DIC86" s="791"/>
      <c r="DID86" s="740"/>
      <c r="DIE86" s="790"/>
      <c r="DIF86" s="791"/>
      <c r="DIG86" s="791"/>
      <c r="DIH86" s="791"/>
      <c r="DII86" s="791"/>
      <c r="DIJ86" s="791"/>
      <c r="DIK86" s="740"/>
      <c r="DIL86" s="790"/>
      <c r="DIM86" s="791"/>
      <c r="DIN86" s="791"/>
      <c r="DIO86" s="791"/>
      <c r="DIP86" s="791"/>
      <c r="DIQ86" s="791"/>
      <c r="DIR86" s="740"/>
      <c r="DIS86" s="790"/>
      <c r="DIT86" s="791"/>
      <c r="DIU86" s="791"/>
      <c r="DIV86" s="791"/>
      <c r="DIW86" s="791"/>
      <c r="DIX86" s="791"/>
      <c r="DIY86" s="740"/>
      <c r="DIZ86" s="790"/>
      <c r="DJA86" s="791"/>
      <c r="DJB86" s="791"/>
      <c r="DJC86" s="791"/>
      <c r="DJD86" s="791"/>
      <c r="DJE86" s="791"/>
      <c r="DJF86" s="740"/>
      <c r="DJG86" s="790"/>
      <c r="DJH86" s="791"/>
      <c r="DJI86" s="791"/>
      <c r="DJJ86" s="791"/>
      <c r="DJK86" s="791"/>
      <c r="DJL86" s="791"/>
      <c r="DJM86" s="740"/>
      <c r="DJN86" s="790"/>
      <c r="DJO86" s="791"/>
      <c r="DJP86" s="791"/>
      <c r="DJQ86" s="791"/>
      <c r="DJR86" s="791"/>
      <c r="DJS86" s="791"/>
      <c r="DJT86" s="740"/>
      <c r="DJU86" s="790"/>
      <c r="DJV86" s="791"/>
      <c r="DJW86" s="791"/>
      <c r="DJX86" s="791"/>
      <c r="DJY86" s="791"/>
      <c r="DJZ86" s="791"/>
      <c r="DKA86" s="740"/>
      <c r="DKB86" s="790"/>
      <c r="DKC86" s="791"/>
      <c r="DKD86" s="791"/>
      <c r="DKE86" s="791"/>
      <c r="DKF86" s="791"/>
      <c r="DKG86" s="791"/>
      <c r="DKH86" s="740"/>
      <c r="DKI86" s="790"/>
      <c r="DKJ86" s="791"/>
      <c r="DKK86" s="791"/>
      <c r="DKL86" s="791"/>
      <c r="DKM86" s="791"/>
      <c r="DKN86" s="791"/>
      <c r="DKO86" s="740"/>
      <c r="DKP86" s="790"/>
      <c r="DKQ86" s="791"/>
      <c r="DKR86" s="791"/>
      <c r="DKS86" s="791"/>
      <c r="DKT86" s="791"/>
      <c r="DKU86" s="791"/>
      <c r="DKV86" s="740"/>
      <c r="DKW86" s="790"/>
      <c r="DKX86" s="791"/>
      <c r="DKY86" s="791"/>
      <c r="DKZ86" s="791"/>
      <c r="DLA86" s="791"/>
      <c r="DLB86" s="791"/>
      <c r="DLC86" s="740"/>
      <c r="DLD86" s="790"/>
      <c r="DLE86" s="791"/>
      <c r="DLF86" s="791"/>
      <c r="DLG86" s="791"/>
      <c r="DLH86" s="791"/>
      <c r="DLI86" s="791"/>
      <c r="DLJ86" s="740"/>
      <c r="DLK86" s="790"/>
      <c r="DLL86" s="791"/>
      <c r="DLM86" s="791"/>
      <c r="DLN86" s="791"/>
      <c r="DLO86" s="791"/>
      <c r="DLP86" s="791"/>
      <c r="DLQ86" s="740"/>
      <c r="DLR86" s="790"/>
      <c r="DLS86" s="791"/>
      <c r="DLT86" s="791"/>
      <c r="DLU86" s="791"/>
      <c r="DLV86" s="791"/>
      <c r="DLW86" s="791"/>
      <c r="DLX86" s="740"/>
      <c r="DLY86" s="790"/>
      <c r="DLZ86" s="791"/>
      <c r="DMA86" s="791"/>
      <c r="DMB86" s="791"/>
      <c r="DMC86" s="791"/>
      <c r="DMD86" s="791"/>
      <c r="DME86" s="740"/>
      <c r="DMF86" s="790"/>
      <c r="DMG86" s="791"/>
      <c r="DMH86" s="791"/>
      <c r="DMI86" s="791"/>
      <c r="DMJ86" s="791"/>
      <c r="DMK86" s="791"/>
      <c r="DML86" s="740"/>
      <c r="DMM86" s="790"/>
      <c r="DMN86" s="791"/>
      <c r="DMO86" s="791"/>
      <c r="DMP86" s="791"/>
      <c r="DMQ86" s="791"/>
      <c r="DMR86" s="791"/>
      <c r="DMS86" s="740"/>
      <c r="DMT86" s="790"/>
      <c r="DMU86" s="791"/>
      <c r="DMV86" s="791"/>
      <c r="DMW86" s="791"/>
      <c r="DMX86" s="791"/>
      <c r="DMY86" s="791"/>
      <c r="DMZ86" s="740"/>
      <c r="DNA86" s="790"/>
      <c r="DNB86" s="791"/>
      <c r="DNC86" s="791"/>
      <c r="DND86" s="791"/>
      <c r="DNE86" s="791"/>
      <c r="DNF86" s="791"/>
      <c r="DNG86" s="740"/>
      <c r="DNH86" s="790"/>
      <c r="DNI86" s="791"/>
      <c r="DNJ86" s="791"/>
      <c r="DNK86" s="791"/>
      <c r="DNL86" s="791"/>
      <c r="DNM86" s="791"/>
      <c r="DNN86" s="740"/>
      <c r="DNO86" s="790"/>
      <c r="DNP86" s="791"/>
      <c r="DNQ86" s="791"/>
      <c r="DNR86" s="791"/>
      <c r="DNS86" s="791"/>
      <c r="DNT86" s="791"/>
      <c r="DNU86" s="740"/>
      <c r="DNV86" s="790"/>
      <c r="DNW86" s="791"/>
      <c r="DNX86" s="791"/>
      <c r="DNY86" s="791"/>
      <c r="DNZ86" s="791"/>
      <c r="DOA86" s="791"/>
      <c r="DOB86" s="740"/>
      <c r="DOC86" s="790"/>
      <c r="DOD86" s="791"/>
      <c r="DOE86" s="791"/>
      <c r="DOF86" s="791"/>
      <c r="DOG86" s="791"/>
      <c r="DOH86" s="791"/>
      <c r="DOI86" s="740"/>
      <c r="DOJ86" s="790"/>
      <c r="DOK86" s="791"/>
      <c r="DOL86" s="791"/>
      <c r="DOM86" s="791"/>
      <c r="DON86" s="791"/>
      <c r="DOO86" s="791"/>
      <c r="DOP86" s="740"/>
      <c r="DOQ86" s="790"/>
      <c r="DOR86" s="791"/>
      <c r="DOS86" s="791"/>
      <c r="DOT86" s="791"/>
      <c r="DOU86" s="791"/>
      <c r="DOV86" s="791"/>
      <c r="DOW86" s="740"/>
      <c r="DOX86" s="790"/>
      <c r="DOY86" s="791"/>
      <c r="DOZ86" s="791"/>
      <c r="DPA86" s="791"/>
      <c r="DPB86" s="791"/>
      <c r="DPC86" s="791"/>
      <c r="DPD86" s="740"/>
      <c r="DPE86" s="790"/>
      <c r="DPF86" s="791"/>
      <c r="DPG86" s="791"/>
      <c r="DPH86" s="791"/>
      <c r="DPI86" s="791"/>
      <c r="DPJ86" s="791"/>
      <c r="DPK86" s="740"/>
      <c r="DPL86" s="790"/>
      <c r="DPM86" s="791"/>
      <c r="DPN86" s="791"/>
      <c r="DPO86" s="791"/>
      <c r="DPP86" s="791"/>
      <c r="DPQ86" s="791"/>
      <c r="DPR86" s="740"/>
      <c r="DPS86" s="790"/>
      <c r="DPT86" s="791"/>
      <c r="DPU86" s="791"/>
      <c r="DPV86" s="791"/>
      <c r="DPW86" s="791"/>
      <c r="DPX86" s="791"/>
      <c r="DPY86" s="740"/>
      <c r="DPZ86" s="790"/>
      <c r="DQA86" s="791"/>
      <c r="DQB86" s="791"/>
      <c r="DQC86" s="791"/>
      <c r="DQD86" s="791"/>
      <c r="DQE86" s="791"/>
      <c r="DQF86" s="740"/>
      <c r="DQG86" s="790"/>
      <c r="DQH86" s="791"/>
      <c r="DQI86" s="791"/>
      <c r="DQJ86" s="791"/>
      <c r="DQK86" s="791"/>
      <c r="DQL86" s="791"/>
      <c r="DQM86" s="740"/>
      <c r="DQN86" s="790"/>
      <c r="DQO86" s="791"/>
      <c r="DQP86" s="791"/>
      <c r="DQQ86" s="791"/>
      <c r="DQR86" s="791"/>
      <c r="DQS86" s="791"/>
      <c r="DQT86" s="740"/>
      <c r="DQU86" s="790"/>
      <c r="DQV86" s="791"/>
      <c r="DQW86" s="791"/>
      <c r="DQX86" s="791"/>
      <c r="DQY86" s="791"/>
      <c r="DQZ86" s="791"/>
      <c r="DRA86" s="740"/>
      <c r="DRB86" s="790"/>
      <c r="DRC86" s="791"/>
      <c r="DRD86" s="791"/>
      <c r="DRE86" s="791"/>
      <c r="DRF86" s="791"/>
      <c r="DRG86" s="791"/>
      <c r="DRH86" s="740"/>
      <c r="DRI86" s="790"/>
      <c r="DRJ86" s="791"/>
      <c r="DRK86" s="791"/>
      <c r="DRL86" s="791"/>
      <c r="DRM86" s="791"/>
      <c r="DRN86" s="791"/>
      <c r="DRO86" s="740"/>
      <c r="DRP86" s="790"/>
      <c r="DRQ86" s="791"/>
      <c r="DRR86" s="791"/>
      <c r="DRS86" s="791"/>
      <c r="DRT86" s="791"/>
      <c r="DRU86" s="791"/>
      <c r="DRV86" s="740"/>
      <c r="DRW86" s="790"/>
      <c r="DRX86" s="791"/>
      <c r="DRY86" s="791"/>
      <c r="DRZ86" s="791"/>
      <c r="DSA86" s="791"/>
      <c r="DSB86" s="791"/>
      <c r="DSC86" s="740"/>
      <c r="DSD86" s="790"/>
      <c r="DSE86" s="791"/>
      <c r="DSF86" s="791"/>
      <c r="DSG86" s="791"/>
      <c r="DSH86" s="791"/>
      <c r="DSI86" s="791"/>
      <c r="DSJ86" s="740"/>
      <c r="DSK86" s="790"/>
      <c r="DSL86" s="791"/>
      <c r="DSM86" s="791"/>
      <c r="DSN86" s="791"/>
      <c r="DSO86" s="791"/>
      <c r="DSP86" s="791"/>
      <c r="DSQ86" s="740"/>
      <c r="DSR86" s="790"/>
      <c r="DSS86" s="791"/>
      <c r="DST86" s="791"/>
      <c r="DSU86" s="791"/>
      <c r="DSV86" s="791"/>
      <c r="DSW86" s="791"/>
      <c r="DSX86" s="740"/>
      <c r="DSY86" s="790"/>
      <c r="DSZ86" s="791"/>
      <c r="DTA86" s="791"/>
      <c r="DTB86" s="791"/>
      <c r="DTC86" s="791"/>
      <c r="DTD86" s="791"/>
      <c r="DTE86" s="740"/>
      <c r="DTF86" s="790"/>
      <c r="DTG86" s="791"/>
      <c r="DTH86" s="791"/>
      <c r="DTI86" s="791"/>
      <c r="DTJ86" s="791"/>
      <c r="DTK86" s="791"/>
      <c r="DTL86" s="740"/>
      <c r="DTM86" s="790"/>
      <c r="DTN86" s="791"/>
      <c r="DTO86" s="791"/>
      <c r="DTP86" s="791"/>
      <c r="DTQ86" s="791"/>
      <c r="DTR86" s="791"/>
      <c r="DTS86" s="740"/>
      <c r="DTT86" s="790"/>
      <c r="DTU86" s="791"/>
      <c r="DTV86" s="791"/>
      <c r="DTW86" s="791"/>
      <c r="DTX86" s="791"/>
      <c r="DTY86" s="791"/>
      <c r="DTZ86" s="740"/>
      <c r="DUA86" s="790"/>
      <c r="DUB86" s="791"/>
      <c r="DUC86" s="791"/>
      <c r="DUD86" s="791"/>
      <c r="DUE86" s="791"/>
      <c r="DUF86" s="791"/>
      <c r="DUG86" s="740"/>
      <c r="DUH86" s="790"/>
      <c r="DUI86" s="791"/>
      <c r="DUJ86" s="791"/>
      <c r="DUK86" s="791"/>
      <c r="DUL86" s="791"/>
      <c r="DUM86" s="791"/>
      <c r="DUN86" s="740"/>
      <c r="DUO86" s="790"/>
      <c r="DUP86" s="791"/>
      <c r="DUQ86" s="791"/>
      <c r="DUR86" s="791"/>
      <c r="DUS86" s="791"/>
      <c r="DUT86" s="791"/>
      <c r="DUU86" s="740"/>
      <c r="DUV86" s="790"/>
      <c r="DUW86" s="791"/>
      <c r="DUX86" s="791"/>
      <c r="DUY86" s="791"/>
      <c r="DUZ86" s="791"/>
      <c r="DVA86" s="791"/>
      <c r="DVB86" s="740"/>
      <c r="DVC86" s="790"/>
      <c r="DVD86" s="791"/>
      <c r="DVE86" s="791"/>
      <c r="DVF86" s="791"/>
      <c r="DVG86" s="791"/>
      <c r="DVH86" s="791"/>
      <c r="DVI86" s="740"/>
      <c r="DVJ86" s="790"/>
      <c r="DVK86" s="791"/>
      <c r="DVL86" s="791"/>
      <c r="DVM86" s="791"/>
      <c r="DVN86" s="791"/>
      <c r="DVO86" s="791"/>
      <c r="DVP86" s="740"/>
      <c r="DVQ86" s="790"/>
      <c r="DVR86" s="791"/>
      <c r="DVS86" s="791"/>
      <c r="DVT86" s="791"/>
      <c r="DVU86" s="791"/>
      <c r="DVV86" s="791"/>
      <c r="DVW86" s="740"/>
      <c r="DVX86" s="790"/>
      <c r="DVY86" s="791"/>
      <c r="DVZ86" s="791"/>
      <c r="DWA86" s="791"/>
      <c r="DWB86" s="791"/>
      <c r="DWC86" s="791"/>
      <c r="DWD86" s="740"/>
      <c r="DWE86" s="790"/>
      <c r="DWF86" s="791"/>
      <c r="DWG86" s="791"/>
      <c r="DWH86" s="791"/>
      <c r="DWI86" s="791"/>
      <c r="DWJ86" s="791"/>
      <c r="DWK86" s="740"/>
      <c r="DWL86" s="790"/>
      <c r="DWM86" s="791"/>
      <c r="DWN86" s="791"/>
      <c r="DWO86" s="791"/>
      <c r="DWP86" s="791"/>
      <c r="DWQ86" s="791"/>
      <c r="DWR86" s="740"/>
      <c r="DWS86" s="790"/>
      <c r="DWT86" s="791"/>
      <c r="DWU86" s="791"/>
      <c r="DWV86" s="791"/>
      <c r="DWW86" s="791"/>
      <c r="DWX86" s="791"/>
      <c r="DWY86" s="740"/>
      <c r="DWZ86" s="790"/>
      <c r="DXA86" s="791"/>
      <c r="DXB86" s="791"/>
      <c r="DXC86" s="791"/>
      <c r="DXD86" s="791"/>
      <c r="DXE86" s="791"/>
      <c r="DXF86" s="740"/>
      <c r="DXG86" s="790"/>
      <c r="DXH86" s="791"/>
      <c r="DXI86" s="791"/>
      <c r="DXJ86" s="791"/>
      <c r="DXK86" s="791"/>
      <c r="DXL86" s="791"/>
      <c r="DXM86" s="740"/>
      <c r="DXN86" s="790"/>
      <c r="DXO86" s="791"/>
      <c r="DXP86" s="791"/>
      <c r="DXQ86" s="791"/>
      <c r="DXR86" s="791"/>
      <c r="DXS86" s="791"/>
      <c r="DXT86" s="740"/>
      <c r="DXU86" s="790"/>
      <c r="DXV86" s="791"/>
      <c r="DXW86" s="791"/>
      <c r="DXX86" s="791"/>
      <c r="DXY86" s="791"/>
      <c r="DXZ86" s="791"/>
      <c r="DYA86" s="740"/>
      <c r="DYB86" s="790"/>
      <c r="DYC86" s="791"/>
      <c r="DYD86" s="791"/>
      <c r="DYE86" s="791"/>
      <c r="DYF86" s="791"/>
      <c r="DYG86" s="791"/>
      <c r="DYH86" s="740"/>
      <c r="DYI86" s="790"/>
      <c r="DYJ86" s="791"/>
      <c r="DYK86" s="791"/>
      <c r="DYL86" s="791"/>
      <c r="DYM86" s="791"/>
      <c r="DYN86" s="791"/>
      <c r="DYO86" s="740"/>
      <c r="DYP86" s="790"/>
      <c r="DYQ86" s="791"/>
      <c r="DYR86" s="791"/>
      <c r="DYS86" s="791"/>
      <c r="DYT86" s="791"/>
      <c r="DYU86" s="791"/>
      <c r="DYV86" s="740"/>
      <c r="DYW86" s="790"/>
      <c r="DYX86" s="791"/>
      <c r="DYY86" s="791"/>
      <c r="DYZ86" s="791"/>
      <c r="DZA86" s="791"/>
      <c r="DZB86" s="791"/>
      <c r="DZC86" s="740"/>
      <c r="DZD86" s="790"/>
      <c r="DZE86" s="791"/>
      <c r="DZF86" s="791"/>
      <c r="DZG86" s="791"/>
      <c r="DZH86" s="791"/>
      <c r="DZI86" s="791"/>
      <c r="DZJ86" s="740"/>
      <c r="DZK86" s="790"/>
      <c r="DZL86" s="791"/>
      <c r="DZM86" s="791"/>
      <c r="DZN86" s="791"/>
      <c r="DZO86" s="791"/>
      <c r="DZP86" s="791"/>
      <c r="DZQ86" s="740"/>
      <c r="DZR86" s="790"/>
      <c r="DZS86" s="791"/>
      <c r="DZT86" s="791"/>
      <c r="DZU86" s="791"/>
      <c r="DZV86" s="791"/>
      <c r="DZW86" s="791"/>
      <c r="DZX86" s="740"/>
      <c r="DZY86" s="790"/>
      <c r="DZZ86" s="791"/>
      <c r="EAA86" s="791"/>
      <c r="EAB86" s="791"/>
      <c r="EAC86" s="791"/>
      <c r="EAD86" s="791"/>
      <c r="EAE86" s="740"/>
      <c r="EAF86" s="790"/>
      <c r="EAG86" s="791"/>
      <c r="EAH86" s="791"/>
      <c r="EAI86" s="791"/>
      <c r="EAJ86" s="791"/>
      <c r="EAK86" s="791"/>
      <c r="EAL86" s="740"/>
      <c r="EAM86" s="790"/>
      <c r="EAN86" s="791"/>
      <c r="EAO86" s="791"/>
      <c r="EAP86" s="791"/>
      <c r="EAQ86" s="791"/>
      <c r="EAR86" s="791"/>
      <c r="EAS86" s="740"/>
      <c r="EAT86" s="790"/>
      <c r="EAU86" s="791"/>
      <c r="EAV86" s="791"/>
      <c r="EAW86" s="791"/>
      <c r="EAX86" s="791"/>
      <c r="EAY86" s="791"/>
      <c r="EAZ86" s="740"/>
      <c r="EBA86" s="790"/>
      <c r="EBB86" s="791"/>
      <c r="EBC86" s="791"/>
      <c r="EBD86" s="791"/>
      <c r="EBE86" s="791"/>
      <c r="EBF86" s="791"/>
      <c r="EBG86" s="740"/>
      <c r="EBH86" s="790"/>
      <c r="EBI86" s="791"/>
      <c r="EBJ86" s="791"/>
      <c r="EBK86" s="791"/>
      <c r="EBL86" s="791"/>
      <c r="EBM86" s="791"/>
      <c r="EBN86" s="740"/>
      <c r="EBO86" s="790"/>
      <c r="EBP86" s="791"/>
      <c r="EBQ86" s="791"/>
      <c r="EBR86" s="791"/>
      <c r="EBS86" s="791"/>
      <c r="EBT86" s="791"/>
      <c r="EBU86" s="740"/>
      <c r="EBV86" s="790"/>
      <c r="EBW86" s="791"/>
      <c r="EBX86" s="791"/>
      <c r="EBY86" s="791"/>
      <c r="EBZ86" s="791"/>
      <c r="ECA86" s="791"/>
      <c r="ECB86" s="740"/>
      <c r="ECC86" s="790"/>
      <c r="ECD86" s="791"/>
      <c r="ECE86" s="791"/>
      <c r="ECF86" s="791"/>
      <c r="ECG86" s="791"/>
      <c r="ECH86" s="791"/>
      <c r="ECI86" s="740"/>
      <c r="ECJ86" s="790"/>
      <c r="ECK86" s="791"/>
      <c r="ECL86" s="791"/>
      <c r="ECM86" s="791"/>
      <c r="ECN86" s="791"/>
      <c r="ECO86" s="791"/>
      <c r="ECP86" s="740"/>
      <c r="ECQ86" s="790"/>
      <c r="ECR86" s="791"/>
      <c r="ECS86" s="791"/>
      <c r="ECT86" s="791"/>
      <c r="ECU86" s="791"/>
      <c r="ECV86" s="791"/>
      <c r="ECW86" s="740"/>
      <c r="ECX86" s="790"/>
      <c r="ECY86" s="791"/>
      <c r="ECZ86" s="791"/>
      <c r="EDA86" s="791"/>
      <c r="EDB86" s="791"/>
      <c r="EDC86" s="791"/>
      <c r="EDD86" s="740"/>
      <c r="EDE86" s="790"/>
      <c r="EDF86" s="791"/>
      <c r="EDG86" s="791"/>
      <c r="EDH86" s="791"/>
      <c r="EDI86" s="791"/>
      <c r="EDJ86" s="791"/>
      <c r="EDK86" s="740"/>
      <c r="EDL86" s="790"/>
      <c r="EDM86" s="791"/>
      <c r="EDN86" s="791"/>
      <c r="EDO86" s="791"/>
      <c r="EDP86" s="791"/>
      <c r="EDQ86" s="791"/>
      <c r="EDR86" s="740"/>
      <c r="EDS86" s="790"/>
      <c r="EDT86" s="791"/>
      <c r="EDU86" s="791"/>
      <c r="EDV86" s="791"/>
      <c r="EDW86" s="791"/>
      <c r="EDX86" s="791"/>
      <c r="EDY86" s="740"/>
      <c r="EDZ86" s="790"/>
      <c r="EEA86" s="791"/>
      <c r="EEB86" s="791"/>
      <c r="EEC86" s="791"/>
      <c r="EED86" s="791"/>
      <c r="EEE86" s="791"/>
      <c r="EEF86" s="740"/>
      <c r="EEG86" s="790"/>
      <c r="EEH86" s="791"/>
      <c r="EEI86" s="791"/>
      <c r="EEJ86" s="791"/>
      <c r="EEK86" s="791"/>
      <c r="EEL86" s="791"/>
      <c r="EEM86" s="740"/>
      <c r="EEN86" s="790"/>
      <c r="EEO86" s="791"/>
      <c r="EEP86" s="791"/>
      <c r="EEQ86" s="791"/>
      <c r="EER86" s="791"/>
      <c r="EES86" s="791"/>
      <c r="EET86" s="740"/>
      <c r="EEU86" s="790"/>
      <c r="EEV86" s="791"/>
      <c r="EEW86" s="791"/>
      <c r="EEX86" s="791"/>
      <c r="EEY86" s="791"/>
      <c r="EEZ86" s="791"/>
      <c r="EFA86" s="740"/>
      <c r="EFB86" s="790"/>
      <c r="EFC86" s="791"/>
      <c r="EFD86" s="791"/>
      <c r="EFE86" s="791"/>
      <c r="EFF86" s="791"/>
      <c r="EFG86" s="791"/>
      <c r="EFH86" s="740"/>
      <c r="EFI86" s="790"/>
      <c r="EFJ86" s="791"/>
      <c r="EFK86" s="791"/>
      <c r="EFL86" s="791"/>
      <c r="EFM86" s="791"/>
      <c r="EFN86" s="791"/>
      <c r="EFO86" s="740"/>
      <c r="EFP86" s="790"/>
      <c r="EFQ86" s="791"/>
      <c r="EFR86" s="791"/>
      <c r="EFS86" s="791"/>
      <c r="EFT86" s="791"/>
      <c r="EFU86" s="791"/>
      <c r="EFV86" s="740"/>
      <c r="EFW86" s="790"/>
      <c r="EFX86" s="791"/>
      <c r="EFY86" s="791"/>
      <c r="EFZ86" s="791"/>
      <c r="EGA86" s="791"/>
      <c r="EGB86" s="791"/>
      <c r="EGC86" s="740"/>
      <c r="EGD86" s="790"/>
      <c r="EGE86" s="791"/>
      <c r="EGF86" s="791"/>
      <c r="EGG86" s="791"/>
      <c r="EGH86" s="791"/>
      <c r="EGI86" s="791"/>
      <c r="EGJ86" s="740"/>
      <c r="EGK86" s="790"/>
      <c r="EGL86" s="791"/>
      <c r="EGM86" s="791"/>
      <c r="EGN86" s="791"/>
      <c r="EGO86" s="791"/>
      <c r="EGP86" s="791"/>
      <c r="EGQ86" s="740"/>
      <c r="EGR86" s="790"/>
      <c r="EGS86" s="791"/>
      <c r="EGT86" s="791"/>
      <c r="EGU86" s="791"/>
      <c r="EGV86" s="791"/>
      <c r="EGW86" s="791"/>
      <c r="EGX86" s="740"/>
      <c r="EGY86" s="790"/>
      <c r="EGZ86" s="791"/>
      <c r="EHA86" s="791"/>
      <c r="EHB86" s="791"/>
      <c r="EHC86" s="791"/>
      <c r="EHD86" s="791"/>
      <c r="EHE86" s="740"/>
      <c r="EHF86" s="790"/>
      <c r="EHG86" s="791"/>
      <c r="EHH86" s="791"/>
      <c r="EHI86" s="791"/>
      <c r="EHJ86" s="791"/>
      <c r="EHK86" s="791"/>
      <c r="EHL86" s="740"/>
      <c r="EHM86" s="790"/>
      <c r="EHN86" s="791"/>
      <c r="EHO86" s="791"/>
      <c r="EHP86" s="791"/>
      <c r="EHQ86" s="791"/>
      <c r="EHR86" s="791"/>
      <c r="EHS86" s="740"/>
      <c r="EHT86" s="790"/>
      <c r="EHU86" s="791"/>
      <c r="EHV86" s="791"/>
      <c r="EHW86" s="791"/>
      <c r="EHX86" s="791"/>
      <c r="EHY86" s="791"/>
      <c r="EHZ86" s="740"/>
      <c r="EIA86" s="790"/>
      <c r="EIB86" s="791"/>
      <c r="EIC86" s="791"/>
      <c r="EID86" s="791"/>
      <c r="EIE86" s="791"/>
      <c r="EIF86" s="791"/>
      <c r="EIG86" s="740"/>
      <c r="EIH86" s="790"/>
      <c r="EII86" s="791"/>
      <c r="EIJ86" s="791"/>
      <c r="EIK86" s="791"/>
      <c r="EIL86" s="791"/>
      <c r="EIM86" s="791"/>
      <c r="EIN86" s="740"/>
      <c r="EIO86" s="790"/>
      <c r="EIP86" s="791"/>
      <c r="EIQ86" s="791"/>
      <c r="EIR86" s="791"/>
      <c r="EIS86" s="791"/>
      <c r="EIT86" s="791"/>
      <c r="EIU86" s="740"/>
      <c r="EIV86" s="790"/>
      <c r="EIW86" s="791"/>
      <c r="EIX86" s="791"/>
      <c r="EIY86" s="791"/>
      <c r="EIZ86" s="791"/>
      <c r="EJA86" s="791"/>
      <c r="EJB86" s="740"/>
      <c r="EJC86" s="790"/>
      <c r="EJD86" s="791"/>
      <c r="EJE86" s="791"/>
      <c r="EJF86" s="791"/>
      <c r="EJG86" s="791"/>
      <c r="EJH86" s="791"/>
      <c r="EJI86" s="740"/>
      <c r="EJJ86" s="790"/>
      <c r="EJK86" s="791"/>
      <c r="EJL86" s="791"/>
      <c r="EJM86" s="791"/>
      <c r="EJN86" s="791"/>
      <c r="EJO86" s="791"/>
      <c r="EJP86" s="740"/>
      <c r="EJQ86" s="790"/>
      <c r="EJR86" s="791"/>
      <c r="EJS86" s="791"/>
      <c r="EJT86" s="791"/>
      <c r="EJU86" s="791"/>
      <c r="EJV86" s="791"/>
      <c r="EJW86" s="740"/>
      <c r="EJX86" s="790"/>
      <c r="EJY86" s="791"/>
      <c r="EJZ86" s="791"/>
      <c r="EKA86" s="791"/>
      <c r="EKB86" s="791"/>
      <c r="EKC86" s="791"/>
      <c r="EKD86" s="740"/>
      <c r="EKE86" s="790"/>
      <c r="EKF86" s="791"/>
      <c r="EKG86" s="791"/>
      <c r="EKH86" s="791"/>
      <c r="EKI86" s="791"/>
      <c r="EKJ86" s="791"/>
      <c r="EKK86" s="740"/>
      <c r="EKL86" s="790"/>
      <c r="EKM86" s="791"/>
      <c r="EKN86" s="791"/>
      <c r="EKO86" s="791"/>
      <c r="EKP86" s="791"/>
      <c r="EKQ86" s="791"/>
      <c r="EKR86" s="740"/>
      <c r="EKS86" s="790"/>
      <c r="EKT86" s="791"/>
      <c r="EKU86" s="791"/>
      <c r="EKV86" s="791"/>
      <c r="EKW86" s="791"/>
      <c r="EKX86" s="791"/>
      <c r="EKY86" s="740"/>
      <c r="EKZ86" s="790"/>
      <c r="ELA86" s="791"/>
      <c r="ELB86" s="791"/>
      <c r="ELC86" s="791"/>
      <c r="ELD86" s="791"/>
      <c r="ELE86" s="791"/>
      <c r="ELF86" s="740"/>
      <c r="ELG86" s="790"/>
      <c r="ELH86" s="791"/>
      <c r="ELI86" s="791"/>
      <c r="ELJ86" s="791"/>
      <c r="ELK86" s="791"/>
      <c r="ELL86" s="791"/>
      <c r="ELM86" s="740"/>
      <c r="ELN86" s="790"/>
      <c r="ELO86" s="791"/>
      <c r="ELP86" s="791"/>
      <c r="ELQ86" s="791"/>
      <c r="ELR86" s="791"/>
      <c r="ELS86" s="791"/>
      <c r="ELT86" s="740"/>
      <c r="ELU86" s="790"/>
      <c r="ELV86" s="791"/>
      <c r="ELW86" s="791"/>
      <c r="ELX86" s="791"/>
      <c r="ELY86" s="791"/>
      <c r="ELZ86" s="791"/>
      <c r="EMA86" s="740"/>
      <c r="EMB86" s="790"/>
      <c r="EMC86" s="791"/>
      <c r="EMD86" s="791"/>
      <c r="EME86" s="791"/>
      <c r="EMF86" s="791"/>
      <c r="EMG86" s="791"/>
      <c r="EMH86" s="740"/>
      <c r="EMI86" s="790"/>
      <c r="EMJ86" s="791"/>
      <c r="EMK86" s="791"/>
      <c r="EML86" s="791"/>
      <c r="EMM86" s="791"/>
      <c r="EMN86" s="791"/>
      <c r="EMO86" s="740"/>
      <c r="EMP86" s="790"/>
      <c r="EMQ86" s="791"/>
      <c r="EMR86" s="791"/>
      <c r="EMS86" s="791"/>
      <c r="EMT86" s="791"/>
      <c r="EMU86" s="791"/>
      <c r="EMV86" s="740"/>
      <c r="EMW86" s="790"/>
      <c r="EMX86" s="791"/>
      <c r="EMY86" s="791"/>
      <c r="EMZ86" s="791"/>
      <c r="ENA86" s="791"/>
      <c r="ENB86" s="791"/>
      <c r="ENC86" s="740"/>
      <c r="END86" s="790"/>
      <c r="ENE86" s="791"/>
      <c r="ENF86" s="791"/>
      <c r="ENG86" s="791"/>
      <c r="ENH86" s="791"/>
      <c r="ENI86" s="791"/>
      <c r="ENJ86" s="740"/>
      <c r="ENK86" s="790"/>
      <c r="ENL86" s="791"/>
      <c r="ENM86" s="791"/>
      <c r="ENN86" s="791"/>
      <c r="ENO86" s="791"/>
      <c r="ENP86" s="791"/>
      <c r="ENQ86" s="740"/>
      <c r="ENR86" s="790"/>
      <c r="ENS86" s="791"/>
      <c r="ENT86" s="791"/>
      <c r="ENU86" s="791"/>
      <c r="ENV86" s="791"/>
      <c r="ENW86" s="791"/>
      <c r="ENX86" s="740"/>
      <c r="ENY86" s="790"/>
      <c r="ENZ86" s="791"/>
      <c r="EOA86" s="791"/>
      <c r="EOB86" s="791"/>
      <c r="EOC86" s="791"/>
      <c r="EOD86" s="791"/>
      <c r="EOE86" s="740"/>
      <c r="EOF86" s="790"/>
      <c r="EOG86" s="791"/>
      <c r="EOH86" s="791"/>
      <c r="EOI86" s="791"/>
      <c r="EOJ86" s="791"/>
      <c r="EOK86" s="791"/>
      <c r="EOL86" s="740"/>
      <c r="EOM86" s="790"/>
      <c r="EON86" s="791"/>
      <c r="EOO86" s="791"/>
      <c r="EOP86" s="791"/>
      <c r="EOQ86" s="791"/>
      <c r="EOR86" s="791"/>
      <c r="EOS86" s="740"/>
      <c r="EOT86" s="790"/>
      <c r="EOU86" s="791"/>
      <c r="EOV86" s="791"/>
      <c r="EOW86" s="791"/>
      <c r="EOX86" s="791"/>
      <c r="EOY86" s="791"/>
      <c r="EOZ86" s="740"/>
      <c r="EPA86" s="790"/>
      <c r="EPB86" s="791"/>
      <c r="EPC86" s="791"/>
      <c r="EPD86" s="791"/>
      <c r="EPE86" s="791"/>
      <c r="EPF86" s="791"/>
      <c r="EPG86" s="740"/>
      <c r="EPH86" s="790"/>
      <c r="EPI86" s="791"/>
      <c r="EPJ86" s="791"/>
      <c r="EPK86" s="791"/>
      <c r="EPL86" s="791"/>
      <c r="EPM86" s="791"/>
      <c r="EPN86" s="740"/>
      <c r="EPO86" s="790"/>
      <c r="EPP86" s="791"/>
      <c r="EPQ86" s="791"/>
      <c r="EPR86" s="791"/>
      <c r="EPS86" s="791"/>
      <c r="EPT86" s="791"/>
      <c r="EPU86" s="740"/>
      <c r="EPV86" s="790"/>
      <c r="EPW86" s="791"/>
      <c r="EPX86" s="791"/>
      <c r="EPY86" s="791"/>
      <c r="EPZ86" s="791"/>
      <c r="EQA86" s="791"/>
      <c r="EQB86" s="740"/>
      <c r="EQC86" s="790"/>
      <c r="EQD86" s="791"/>
      <c r="EQE86" s="791"/>
      <c r="EQF86" s="791"/>
      <c r="EQG86" s="791"/>
      <c r="EQH86" s="791"/>
      <c r="EQI86" s="740"/>
      <c r="EQJ86" s="790"/>
      <c r="EQK86" s="791"/>
      <c r="EQL86" s="791"/>
      <c r="EQM86" s="791"/>
      <c r="EQN86" s="791"/>
      <c r="EQO86" s="791"/>
      <c r="EQP86" s="740"/>
      <c r="EQQ86" s="790"/>
      <c r="EQR86" s="791"/>
      <c r="EQS86" s="791"/>
      <c r="EQT86" s="791"/>
      <c r="EQU86" s="791"/>
      <c r="EQV86" s="791"/>
      <c r="EQW86" s="740"/>
      <c r="EQX86" s="790"/>
      <c r="EQY86" s="791"/>
      <c r="EQZ86" s="791"/>
      <c r="ERA86" s="791"/>
      <c r="ERB86" s="791"/>
      <c r="ERC86" s="791"/>
      <c r="ERD86" s="740"/>
      <c r="ERE86" s="790"/>
      <c r="ERF86" s="791"/>
      <c r="ERG86" s="791"/>
      <c r="ERH86" s="791"/>
      <c r="ERI86" s="791"/>
      <c r="ERJ86" s="791"/>
      <c r="ERK86" s="740"/>
      <c r="ERL86" s="790"/>
      <c r="ERM86" s="791"/>
      <c r="ERN86" s="791"/>
      <c r="ERO86" s="791"/>
      <c r="ERP86" s="791"/>
      <c r="ERQ86" s="791"/>
      <c r="ERR86" s="740"/>
      <c r="ERS86" s="790"/>
      <c r="ERT86" s="791"/>
      <c r="ERU86" s="791"/>
      <c r="ERV86" s="791"/>
      <c r="ERW86" s="791"/>
      <c r="ERX86" s="791"/>
      <c r="ERY86" s="740"/>
      <c r="ERZ86" s="790"/>
      <c r="ESA86" s="791"/>
      <c r="ESB86" s="791"/>
      <c r="ESC86" s="791"/>
      <c r="ESD86" s="791"/>
      <c r="ESE86" s="791"/>
      <c r="ESF86" s="740"/>
      <c r="ESG86" s="790"/>
      <c r="ESH86" s="791"/>
      <c r="ESI86" s="791"/>
      <c r="ESJ86" s="791"/>
      <c r="ESK86" s="791"/>
      <c r="ESL86" s="791"/>
      <c r="ESM86" s="740"/>
      <c r="ESN86" s="790"/>
      <c r="ESO86" s="791"/>
      <c r="ESP86" s="791"/>
      <c r="ESQ86" s="791"/>
      <c r="ESR86" s="791"/>
      <c r="ESS86" s="791"/>
      <c r="EST86" s="740"/>
      <c r="ESU86" s="790"/>
      <c r="ESV86" s="791"/>
      <c r="ESW86" s="791"/>
      <c r="ESX86" s="791"/>
      <c r="ESY86" s="791"/>
      <c r="ESZ86" s="791"/>
      <c r="ETA86" s="740"/>
      <c r="ETB86" s="790"/>
      <c r="ETC86" s="791"/>
      <c r="ETD86" s="791"/>
      <c r="ETE86" s="791"/>
      <c r="ETF86" s="791"/>
      <c r="ETG86" s="791"/>
      <c r="ETH86" s="740"/>
      <c r="ETI86" s="790"/>
      <c r="ETJ86" s="791"/>
      <c r="ETK86" s="791"/>
      <c r="ETL86" s="791"/>
      <c r="ETM86" s="791"/>
      <c r="ETN86" s="791"/>
      <c r="ETO86" s="740"/>
      <c r="ETP86" s="790"/>
      <c r="ETQ86" s="791"/>
      <c r="ETR86" s="791"/>
      <c r="ETS86" s="791"/>
      <c r="ETT86" s="791"/>
      <c r="ETU86" s="791"/>
      <c r="ETV86" s="740"/>
      <c r="ETW86" s="790"/>
      <c r="ETX86" s="791"/>
      <c r="ETY86" s="791"/>
      <c r="ETZ86" s="791"/>
      <c r="EUA86" s="791"/>
      <c r="EUB86" s="791"/>
      <c r="EUC86" s="740"/>
      <c r="EUD86" s="790"/>
      <c r="EUE86" s="791"/>
      <c r="EUF86" s="791"/>
      <c r="EUG86" s="791"/>
      <c r="EUH86" s="791"/>
      <c r="EUI86" s="791"/>
      <c r="EUJ86" s="740"/>
      <c r="EUK86" s="790"/>
      <c r="EUL86" s="791"/>
      <c r="EUM86" s="791"/>
      <c r="EUN86" s="791"/>
      <c r="EUO86" s="791"/>
      <c r="EUP86" s="791"/>
      <c r="EUQ86" s="740"/>
      <c r="EUR86" s="790"/>
      <c r="EUS86" s="791"/>
      <c r="EUT86" s="791"/>
      <c r="EUU86" s="791"/>
      <c r="EUV86" s="791"/>
      <c r="EUW86" s="791"/>
      <c r="EUX86" s="740"/>
      <c r="EUY86" s="790"/>
      <c r="EUZ86" s="791"/>
      <c r="EVA86" s="791"/>
      <c r="EVB86" s="791"/>
      <c r="EVC86" s="791"/>
      <c r="EVD86" s="791"/>
      <c r="EVE86" s="740"/>
      <c r="EVF86" s="790"/>
      <c r="EVG86" s="791"/>
      <c r="EVH86" s="791"/>
      <c r="EVI86" s="791"/>
      <c r="EVJ86" s="791"/>
      <c r="EVK86" s="791"/>
      <c r="EVL86" s="740"/>
      <c r="EVM86" s="790"/>
      <c r="EVN86" s="791"/>
      <c r="EVO86" s="791"/>
      <c r="EVP86" s="791"/>
      <c r="EVQ86" s="791"/>
      <c r="EVR86" s="791"/>
      <c r="EVS86" s="740"/>
      <c r="EVT86" s="790"/>
      <c r="EVU86" s="791"/>
      <c r="EVV86" s="791"/>
      <c r="EVW86" s="791"/>
      <c r="EVX86" s="791"/>
      <c r="EVY86" s="791"/>
      <c r="EVZ86" s="740"/>
      <c r="EWA86" s="790"/>
      <c r="EWB86" s="791"/>
      <c r="EWC86" s="791"/>
      <c r="EWD86" s="791"/>
      <c r="EWE86" s="791"/>
      <c r="EWF86" s="791"/>
      <c r="EWG86" s="740"/>
      <c r="EWH86" s="790"/>
      <c r="EWI86" s="791"/>
      <c r="EWJ86" s="791"/>
      <c r="EWK86" s="791"/>
      <c r="EWL86" s="791"/>
      <c r="EWM86" s="791"/>
      <c r="EWN86" s="740"/>
      <c r="EWO86" s="790"/>
      <c r="EWP86" s="791"/>
      <c r="EWQ86" s="791"/>
      <c r="EWR86" s="791"/>
      <c r="EWS86" s="791"/>
      <c r="EWT86" s="791"/>
      <c r="EWU86" s="740"/>
      <c r="EWV86" s="790"/>
      <c r="EWW86" s="791"/>
      <c r="EWX86" s="791"/>
      <c r="EWY86" s="791"/>
      <c r="EWZ86" s="791"/>
      <c r="EXA86" s="791"/>
      <c r="EXB86" s="740"/>
      <c r="EXC86" s="790"/>
      <c r="EXD86" s="791"/>
      <c r="EXE86" s="791"/>
      <c r="EXF86" s="791"/>
      <c r="EXG86" s="791"/>
      <c r="EXH86" s="791"/>
      <c r="EXI86" s="740"/>
      <c r="EXJ86" s="790"/>
      <c r="EXK86" s="791"/>
      <c r="EXL86" s="791"/>
      <c r="EXM86" s="791"/>
      <c r="EXN86" s="791"/>
      <c r="EXO86" s="791"/>
      <c r="EXP86" s="740"/>
      <c r="EXQ86" s="790"/>
      <c r="EXR86" s="791"/>
      <c r="EXS86" s="791"/>
      <c r="EXT86" s="791"/>
      <c r="EXU86" s="791"/>
      <c r="EXV86" s="791"/>
      <c r="EXW86" s="740"/>
      <c r="EXX86" s="790"/>
      <c r="EXY86" s="791"/>
      <c r="EXZ86" s="791"/>
      <c r="EYA86" s="791"/>
      <c r="EYB86" s="791"/>
      <c r="EYC86" s="791"/>
      <c r="EYD86" s="740"/>
      <c r="EYE86" s="790"/>
      <c r="EYF86" s="791"/>
      <c r="EYG86" s="791"/>
      <c r="EYH86" s="791"/>
      <c r="EYI86" s="791"/>
      <c r="EYJ86" s="791"/>
      <c r="EYK86" s="740"/>
      <c r="EYL86" s="790"/>
      <c r="EYM86" s="791"/>
      <c r="EYN86" s="791"/>
      <c r="EYO86" s="791"/>
      <c r="EYP86" s="791"/>
      <c r="EYQ86" s="791"/>
      <c r="EYR86" s="740"/>
      <c r="EYS86" s="790"/>
      <c r="EYT86" s="791"/>
      <c r="EYU86" s="791"/>
      <c r="EYV86" s="791"/>
      <c r="EYW86" s="791"/>
      <c r="EYX86" s="791"/>
      <c r="EYY86" s="740"/>
      <c r="EYZ86" s="790"/>
      <c r="EZA86" s="791"/>
      <c r="EZB86" s="791"/>
      <c r="EZC86" s="791"/>
      <c r="EZD86" s="791"/>
      <c r="EZE86" s="791"/>
      <c r="EZF86" s="740"/>
      <c r="EZG86" s="790"/>
      <c r="EZH86" s="791"/>
      <c r="EZI86" s="791"/>
      <c r="EZJ86" s="791"/>
      <c r="EZK86" s="791"/>
      <c r="EZL86" s="791"/>
      <c r="EZM86" s="740"/>
      <c r="EZN86" s="790"/>
      <c r="EZO86" s="791"/>
      <c r="EZP86" s="791"/>
      <c r="EZQ86" s="791"/>
      <c r="EZR86" s="791"/>
      <c r="EZS86" s="791"/>
      <c r="EZT86" s="740"/>
      <c r="EZU86" s="790"/>
      <c r="EZV86" s="791"/>
      <c r="EZW86" s="791"/>
      <c r="EZX86" s="791"/>
      <c r="EZY86" s="791"/>
      <c r="EZZ86" s="791"/>
      <c r="FAA86" s="740"/>
      <c r="FAB86" s="790"/>
      <c r="FAC86" s="791"/>
      <c r="FAD86" s="791"/>
      <c r="FAE86" s="791"/>
      <c r="FAF86" s="791"/>
      <c r="FAG86" s="791"/>
      <c r="FAH86" s="740"/>
      <c r="FAI86" s="790"/>
      <c r="FAJ86" s="791"/>
      <c r="FAK86" s="791"/>
      <c r="FAL86" s="791"/>
      <c r="FAM86" s="791"/>
      <c r="FAN86" s="791"/>
      <c r="FAO86" s="740"/>
      <c r="FAP86" s="790"/>
      <c r="FAQ86" s="791"/>
      <c r="FAR86" s="791"/>
      <c r="FAS86" s="791"/>
      <c r="FAT86" s="791"/>
      <c r="FAU86" s="791"/>
      <c r="FAV86" s="740"/>
      <c r="FAW86" s="790"/>
      <c r="FAX86" s="791"/>
      <c r="FAY86" s="791"/>
      <c r="FAZ86" s="791"/>
      <c r="FBA86" s="791"/>
      <c r="FBB86" s="791"/>
      <c r="FBC86" s="740"/>
      <c r="FBD86" s="790"/>
      <c r="FBE86" s="791"/>
      <c r="FBF86" s="791"/>
      <c r="FBG86" s="791"/>
      <c r="FBH86" s="791"/>
      <c r="FBI86" s="791"/>
      <c r="FBJ86" s="740"/>
      <c r="FBK86" s="790"/>
      <c r="FBL86" s="791"/>
      <c r="FBM86" s="791"/>
      <c r="FBN86" s="791"/>
      <c r="FBO86" s="791"/>
      <c r="FBP86" s="791"/>
      <c r="FBQ86" s="740"/>
      <c r="FBR86" s="790"/>
      <c r="FBS86" s="791"/>
      <c r="FBT86" s="791"/>
      <c r="FBU86" s="791"/>
      <c r="FBV86" s="791"/>
      <c r="FBW86" s="791"/>
      <c r="FBX86" s="740"/>
      <c r="FBY86" s="790"/>
      <c r="FBZ86" s="791"/>
      <c r="FCA86" s="791"/>
      <c r="FCB86" s="791"/>
      <c r="FCC86" s="791"/>
      <c r="FCD86" s="791"/>
      <c r="FCE86" s="740"/>
      <c r="FCF86" s="790"/>
      <c r="FCG86" s="791"/>
      <c r="FCH86" s="791"/>
      <c r="FCI86" s="791"/>
      <c r="FCJ86" s="791"/>
      <c r="FCK86" s="791"/>
      <c r="FCL86" s="740"/>
      <c r="FCM86" s="790"/>
      <c r="FCN86" s="791"/>
      <c r="FCO86" s="791"/>
      <c r="FCP86" s="791"/>
      <c r="FCQ86" s="791"/>
      <c r="FCR86" s="791"/>
      <c r="FCS86" s="740"/>
      <c r="FCT86" s="790"/>
      <c r="FCU86" s="791"/>
      <c r="FCV86" s="791"/>
      <c r="FCW86" s="791"/>
      <c r="FCX86" s="791"/>
      <c r="FCY86" s="791"/>
      <c r="FCZ86" s="740"/>
      <c r="FDA86" s="790"/>
      <c r="FDB86" s="791"/>
      <c r="FDC86" s="791"/>
      <c r="FDD86" s="791"/>
      <c r="FDE86" s="791"/>
      <c r="FDF86" s="791"/>
      <c r="FDG86" s="740"/>
      <c r="FDH86" s="790"/>
      <c r="FDI86" s="791"/>
      <c r="FDJ86" s="791"/>
      <c r="FDK86" s="791"/>
      <c r="FDL86" s="791"/>
      <c r="FDM86" s="791"/>
      <c r="FDN86" s="740"/>
      <c r="FDO86" s="790"/>
      <c r="FDP86" s="791"/>
      <c r="FDQ86" s="791"/>
      <c r="FDR86" s="791"/>
      <c r="FDS86" s="791"/>
      <c r="FDT86" s="791"/>
      <c r="FDU86" s="740"/>
      <c r="FDV86" s="790"/>
      <c r="FDW86" s="791"/>
      <c r="FDX86" s="791"/>
      <c r="FDY86" s="791"/>
      <c r="FDZ86" s="791"/>
      <c r="FEA86" s="791"/>
      <c r="FEB86" s="740"/>
      <c r="FEC86" s="790"/>
      <c r="FED86" s="791"/>
      <c r="FEE86" s="791"/>
      <c r="FEF86" s="791"/>
      <c r="FEG86" s="791"/>
      <c r="FEH86" s="791"/>
      <c r="FEI86" s="740"/>
      <c r="FEJ86" s="790"/>
      <c r="FEK86" s="791"/>
      <c r="FEL86" s="791"/>
      <c r="FEM86" s="791"/>
      <c r="FEN86" s="791"/>
      <c r="FEO86" s="791"/>
      <c r="FEP86" s="740"/>
      <c r="FEQ86" s="790"/>
      <c r="FER86" s="791"/>
      <c r="FES86" s="791"/>
      <c r="FET86" s="791"/>
      <c r="FEU86" s="791"/>
      <c r="FEV86" s="791"/>
      <c r="FEW86" s="740"/>
      <c r="FEX86" s="790"/>
      <c r="FEY86" s="791"/>
      <c r="FEZ86" s="791"/>
      <c r="FFA86" s="791"/>
      <c r="FFB86" s="791"/>
      <c r="FFC86" s="791"/>
      <c r="FFD86" s="740"/>
      <c r="FFE86" s="790"/>
      <c r="FFF86" s="791"/>
      <c r="FFG86" s="791"/>
      <c r="FFH86" s="791"/>
      <c r="FFI86" s="791"/>
      <c r="FFJ86" s="791"/>
      <c r="FFK86" s="740"/>
      <c r="FFL86" s="790"/>
      <c r="FFM86" s="791"/>
      <c r="FFN86" s="791"/>
      <c r="FFO86" s="791"/>
      <c r="FFP86" s="791"/>
      <c r="FFQ86" s="791"/>
      <c r="FFR86" s="740"/>
      <c r="FFS86" s="790"/>
      <c r="FFT86" s="791"/>
      <c r="FFU86" s="791"/>
      <c r="FFV86" s="791"/>
      <c r="FFW86" s="791"/>
      <c r="FFX86" s="791"/>
      <c r="FFY86" s="740"/>
      <c r="FFZ86" s="790"/>
      <c r="FGA86" s="791"/>
      <c r="FGB86" s="791"/>
      <c r="FGC86" s="791"/>
      <c r="FGD86" s="791"/>
      <c r="FGE86" s="791"/>
      <c r="FGF86" s="740"/>
      <c r="FGG86" s="790"/>
      <c r="FGH86" s="791"/>
      <c r="FGI86" s="791"/>
      <c r="FGJ86" s="791"/>
      <c r="FGK86" s="791"/>
      <c r="FGL86" s="791"/>
      <c r="FGM86" s="740"/>
      <c r="FGN86" s="790"/>
      <c r="FGO86" s="791"/>
      <c r="FGP86" s="791"/>
      <c r="FGQ86" s="791"/>
      <c r="FGR86" s="791"/>
      <c r="FGS86" s="791"/>
      <c r="FGT86" s="740"/>
      <c r="FGU86" s="790"/>
      <c r="FGV86" s="791"/>
      <c r="FGW86" s="791"/>
      <c r="FGX86" s="791"/>
      <c r="FGY86" s="791"/>
      <c r="FGZ86" s="791"/>
      <c r="FHA86" s="740"/>
      <c r="FHB86" s="790"/>
      <c r="FHC86" s="791"/>
      <c r="FHD86" s="791"/>
      <c r="FHE86" s="791"/>
      <c r="FHF86" s="791"/>
      <c r="FHG86" s="791"/>
      <c r="FHH86" s="740"/>
      <c r="FHI86" s="790"/>
      <c r="FHJ86" s="791"/>
      <c r="FHK86" s="791"/>
      <c r="FHL86" s="791"/>
      <c r="FHM86" s="791"/>
      <c r="FHN86" s="791"/>
      <c r="FHO86" s="740"/>
      <c r="FHP86" s="790"/>
      <c r="FHQ86" s="791"/>
      <c r="FHR86" s="791"/>
      <c r="FHS86" s="791"/>
      <c r="FHT86" s="791"/>
      <c r="FHU86" s="791"/>
      <c r="FHV86" s="740"/>
      <c r="FHW86" s="790"/>
      <c r="FHX86" s="791"/>
      <c r="FHY86" s="791"/>
      <c r="FHZ86" s="791"/>
      <c r="FIA86" s="791"/>
      <c r="FIB86" s="791"/>
      <c r="FIC86" s="740"/>
      <c r="FID86" s="790"/>
      <c r="FIE86" s="791"/>
      <c r="FIF86" s="791"/>
      <c r="FIG86" s="791"/>
      <c r="FIH86" s="791"/>
      <c r="FII86" s="791"/>
      <c r="FIJ86" s="740"/>
      <c r="FIK86" s="790"/>
      <c r="FIL86" s="791"/>
      <c r="FIM86" s="791"/>
      <c r="FIN86" s="791"/>
      <c r="FIO86" s="791"/>
      <c r="FIP86" s="791"/>
      <c r="FIQ86" s="740"/>
      <c r="FIR86" s="790"/>
      <c r="FIS86" s="791"/>
      <c r="FIT86" s="791"/>
      <c r="FIU86" s="791"/>
      <c r="FIV86" s="791"/>
      <c r="FIW86" s="791"/>
      <c r="FIX86" s="740"/>
      <c r="FIY86" s="790"/>
      <c r="FIZ86" s="791"/>
      <c r="FJA86" s="791"/>
      <c r="FJB86" s="791"/>
      <c r="FJC86" s="791"/>
      <c r="FJD86" s="791"/>
      <c r="FJE86" s="740"/>
      <c r="FJF86" s="790"/>
      <c r="FJG86" s="791"/>
      <c r="FJH86" s="791"/>
      <c r="FJI86" s="791"/>
      <c r="FJJ86" s="791"/>
      <c r="FJK86" s="791"/>
      <c r="FJL86" s="740"/>
      <c r="FJM86" s="790"/>
      <c r="FJN86" s="791"/>
      <c r="FJO86" s="791"/>
      <c r="FJP86" s="791"/>
      <c r="FJQ86" s="791"/>
      <c r="FJR86" s="791"/>
      <c r="FJS86" s="740"/>
      <c r="FJT86" s="790"/>
      <c r="FJU86" s="791"/>
      <c r="FJV86" s="791"/>
      <c r="FJW86" s="791"/>
      <c r="FJX86" s="791"/>
      <c r="FJY86" s="791"/>
      <c r="FJZ86" s="740"/>
      <c r="FKA86" s="790"/>
      <c r="FKB86" s="791"/>
      <c r="FKC86" s="791"/>
      <c r="FKD86" s="791"/>
      <c r="FKE86" s="791"/>
      <c r="FKF86" s="791"/>
      <c r="FKG86" s="740"/>
      <c r="FKH86" s="790"/>
      <c r="FKI86" s="791"/>
      <c r="FKJ86" s="791"/>
      <c r="FKK86" s="791"/>
      <c r="FKL86" s="791"/>
      <c r="FKM86" s="791"/>
      <c r="FKN86" s="740"/>
      <c r="FKO86" s="790"/>
      <c r="FKP86" s="791"/>
      <c r="FKQ86" s="791"/>
      <c r="FKR86" s="791"/>
      <c r="FKS86" s="791"/>
      <c r="FKT86" s="791"/>
      <c r="FKU86" s="740"/>
      <c r="FKV86" s="790"/>
      <c r="FKW86" s="791"/>
      <c r="FKX86" s="791"/>
      <c r="FKY86" s="791"/>
      <c r="FKZ86" s="791"/>
      <c r="FLA86" s="791"/>
      <c r="FLB86" s="740"/>
      <c r="FLC86" s="790"/>
      <c r="FLD86" s="791"/>
      <c r="FLE86" s="791"/>
      <c r="FLF86" s="791"/>
      <c r="FLG86" s="791"/>
      <c r="FLH86" s="791"/>
      <c r="FLI86" s="740"/>
      <c r="FLJ86" s="790"/>
      <c r="FLK86" s="791"/>
      <c r="FLL86" s="791"/>
      <c r="FLM86" s="791"/>
      <c r="FLN86" s="791"/>
      <c r="FLO86" s="791"/>
      <c r="FLP86" s="740"/>
      <c r="FLQ86" s="790"/>
      <c r="FLR86" s="791"/>
      <c r="FLS86" s="791"/>
      <c r="FLT86" s="791"/>
      <c r="FLU86" s="791"/>
      <c r="FLV86" s="791"/>
      <c r="FLW86" s="740"/>
      <c r="FLX86" s="790"/>
      <c r="FLY86" s="791"/>
      <c r="FLZ86" s="791"/>
      <c r="FMA86" s="791"/>
      <c r="FMB86" s="791"/>
      <c r="FMC86" s="791"/>
      <c r="FMD86" s="740"/>
      <c r="FME86" s="790"/>
      <c r="FMF86" s="791"/>
      <c r="FMG86" s="791"/>
      <c r="FMH86" s="791"/>
      <c r="FMI86" s="791"/>
      <c r="FMJ86" s="791"/>
      <c r="FMK86" s="740"/>
      <c r="FML86" s="790"/>
      <c r="FMM86" s="791"/>
      <c r="FMN86" s="791"/>
      <c r="FMO86" s="791"/>
      <c r="FMP86" s="791"/>
      <c r="FMQ86" s="791"/>
      <c r="FMR86" s="740"/>
      <c r="FMS86" s="790"/>
      <c r="FMT86" s="791"/>
      <c r="FMU86" s="791"/>
      <c r="FMV86" s="791"/>
      <c r="FMW86" s="791"/>
      <c r="FMX86" s="791"/>
      <c r="FMY86" s="740"/>
      <c r="FMZ86" s="790"/>
      <c r="FNA86" s="791"/>
      <c r="FNB86" s="791"/>
      <c r="FNC86" s="791"/>
      <c r="FND86" s="791"/>
      <c r="FNE86" s="791"/>
      <c r="FNF86" s="740"/>
      <c r="FNG86" s="790"/>
      <c r="FNH86" s="791"/>
      <c r="FNI86" s="791"/>
      <c r="FNJ86" s="791"/>
      <c r="FNK86" s="791"/>
      <c r="FNL86" s="791"/>
      <c r="FNM86" s="740"/>
      <c r="FNN86" s="790"/>
      <c r="FNO86" s="791"/>
      <c r="FNP86" s="791"/>
      <c r="FNQ86" s="791"/>
      <c r="FNR86" s="791"/>
      <c r="FNS86" s="791"/>
      <c r="FNT86" s="740"/>
      <c r="FNU86" s="790"/>
      <c r="FNV86" s="791"/>
      <c r="FNW86" s="791"/>
      <c r="FNX86" s="791"/>
      <c r="FNY86" s="791"/>
      <c r="FNZ86" s="791"/>
      <c r="FOA86" s="740"/>
      <c r="FOB86" s="790"/>
      <c r="FOC86" s="791"/>
      <c r="FOD86" s="791"/>
      <c r="FOE86" s="791"/>
      <c r="FOF86" s="791"/>
      <c r="FOG86" s="791"/>
      <c r="FOH86" s="740"/>
      <c r="FOI86" s="790"/>
      <c r="FOJ86" s="791"/>
      <c r="FOK86" s="791"/>
      <c r="FOL86" s="791"/>
      <c r="FOM86" s="791"/>
      <c r="FON86" s="791"/>
      <c r="FOO86" s="740"/>
      <c r="FOP86" s="790"/>
      <c r="FOQ86" s="791"/>
      <c r="FOR86" s="791"/>
      <c r="FOS86" s="791"/>
      <c r="FOT86" s="791"/>
      <c r="FOU86" s="791"/>
      <c r="FOV86" s="740"/>
      <c r="FOW86" s="790"/>
      <c r="FOX86" s="791"/>
      <c r="FOY86" s="791"/>
      <c r="FOZ86" s="791"/>
      <c r="FPA86" s="791"/>
      <c r="FPB86" s="791"/>
      <c r="FPC86" s="740"/>
      <c r="FPD86" s="790"/>
      <c r="FPE86" s="791"/>
      <c r="FPF86" s="791"/>
      <c r="FPG86" s="791"/>
      <c r="FPH86" s="791"/>
      <c r="FPI86" s="791"/>
      <c r="FPJ86" s="740"/>
      <c r="FPK86" s="790"/>
      <c r="FPL86" s="791"/>
      <c r="FPM86" s="791"/>
      <c r="FPN86" s="791"/>
      <c r="FPO86" s="791"/>
      <c r="FPP86" s="791"/>
      <c r="FPQ86" s="740"/>
      <c r="FPR86" s="790"/>
      <c r="FPS86" s="791"/>
      <c r="FPT86" s="791"/>
      <c r="FPU86" s="791"/>
      <c r="FPV86" s="791"/>
      <c r="FPW86" s="791"/>
      <c r="FPX86" s="740"/>
      <c r="FPY86" s="790"/>
      <c r="FPZ86" s="791"/>
      <c r="FQA86" s="791"/>
      <c r="FQB86" s="791"/>
      <c r="FQC86" s="791"/>
      <c r="FQD86" s="791"/>
      <c r="FQE86" s="740"/>
      <c r="FQF86" s="790"/>
      <c r="FQG86" s="791"/>
      <c r="FQH86" s="791"/>
      <c r="FQI86" s="791"/>
      <c r="FQJ86" s="791"/>
      <c r="FQK86" s="791"/>
      <c r="FQL86" s="740"/>
      <c r="FQM86" s="790"/>
      <c r="FQN86" s="791"/>
      <c r="FQO86" s="791"/>
      <c r="FQP86" s="791"/>
      <c r="FQQ86" s="791"/>
      <c r="FQR86" s="791"/>
      <c r="FQS86" s="740"/>
      <c r="FQT86" s="790"/>
      <c r="FQU86" s="791"/>
      <c r="FQV86" s="791"/>
      <c r="FQW86" s="791"/>
      <c r="FQX86" s="791"/>
      <c r="FQY86" s="791"/>
      <c r="FQZ86" s="740"/>
      <c r="FRA86" s="790"/>
      <c r="FRB86" s="791"/>
      <c r="FRC86" s="791"/>
      <c r="FRD86" s="791"/>
      <c r="FRE86" s="791"/>
      <c r="FRF86" s="791"/>
      <c r="FRG86" s="740"/>
      <c r="FRH86" s="790"/>
      <c r="FRI86" s="791"/>
      <c r="FRJ86" s="791"/>
      <c r="FRK86" s="791"/>
      <c r="FRL86" s="791"/>
      <c r="FRM86" s="791"/>
      <c r="FRN86" s="740"/>
      <c r="FRO86" s="790"/>
      <c r="FRP86" s="791"/>
      <c r="FRQ86" s="791"/>
      <c r="FRR86" s="791"/>
      <c r="FRS86" s="791"/>
      <c r="FRT86" s="791"/>
      <c r="FRU86" s="740"/>
      <c r="FRV86" s="790"/>
      <c r="FRW86" s="791"/>
      <c r="FRX86" s="791"/>
      <c r="FRY86" s="791"/>
      <c r="FRZ86" s="791"/>
      <c r="FSA86" s="791"/>
      <c r="FSB86" s="740"/>
      <c r="FSC86" s="790"/>
      <c r="FSD86" s="791"/>
      <c r="FSE86" s="791"/>
      <c r="FSF86" s="791"/>
      <c r="FSG86" s="791"/>
      <c r="FSH86" s="791"/>
      <c r="FSI86" s="740"/>
      <c r="FSJ86" s="790"/>
      <c r="FSK86" s="791"/>
      <c r="FSL86" s="791"/>
      <c r="FSM86" s="791"/>
      <c r="FSN86" s="791"/>
      <c r="FSO86" s="791"/>
      <c r="FSP86" s="740"/>
      <c r="FSQ86" s="790"/>
      <c r="FSR86" s="791"/>
      <c r="FSS86" s="791"/>
      <c r="FST86" s="791"/>
      <c r="FSU86" s="791"/>
      <c r="FSV86" s="791"/>
      <c r="FSW86" s="740"/>
      <c r="FSX86" s="790"/>
      <c r="FSY86" s="791"/>
      <c r="FSZ86" s="791"/>
      <c r="FTA86" s="791"/>
      <c r="FTB86" s="791"/>
      <c r="FTC86" s="791"/>
      <c r="FTD86" s="740"/>
      <c r="FTE86" s="790"/>
      <c r="FTF86" s="791"/>
      <c r="FTG86" s="791"/>
      <c r="FTH86" s="791"/>
      <c r="FTI86" s="791"/>
      <c r="FTJ86" s="791"/>
      <c r="FTK86" s="740"/>
      <c r="FTL86" s="790"/>
      <c r="FTM86" s="791"/>
      <c r="FTN86" s="791"/>
      <c r="FTO86" s="791"/>
      <c r="FTP86" s="791"/>
      <c r="FTQ86" s="791"/>
      <c r="FTR86" s="740"/>
      <c r="FTS86" s="790"/>
      <c r="FTT86" s="791"/>
      <c r="FTU86" s="791"/>
      <c r="FTV86" s="791"/>
      <c r="FTW86" s="791"/>
      <c r="FTX86" s="791"/>
      <c r="FTY86" s="740"/>
      <c r="FTZ86" s="790"/>
      <c r="FUA86" s="791"/>
      <c r="FUB86" s="791"/>
      <c r="FUC86" s="791"/>
      <c r="FUD86" s="791"/>
      <c r="FUE86" s="791"/>
      <c r="FUF86" s="740"/>
      <c r="FUG86" s="790"/>
      <c r="FUH86" s="791"/>
      <c r="FUI86" s="791"/>
      <c r="FUJ86" s="791"/>
      <c r="FUK86" s="791"/>
      <c r="FUL86" s="791"/>
      <c r="FUM86" s="740"/>
      <c r="FUN86" s="790"/>
      <c r="FUO86" s="791"/>
      <c r="FUP86" s="791"/>
      <c r="FUQ86" s="791"/>
      <c r="FUR86" s="791"/>
      <c r="FUS86" s="791"/>
      <c r="FUT86" s="740"/>
      <c r="FUU86" s="790"/>
      <c r="FUV86" s="791"/>
      <c r="FUW86" s="791"/>
      <c r="FUX86" s="791"/>
      <c r="FUY86" s="791"/>
      <c r="FUZ86" s="791"/>
      <c r="FVA86" s="740"/>
      <c r="FVB86" s="790"/>
      <c r="FVC86" s="791"/>
      <c r="FVD86" s="791"/>
      <c r="FVE86" s="791"/>
      <c r="FVF86" s="791"/>
      <c r="FVG86" s="791"/>
      <c r="FVH86" s="740"/>
      <c r="FVI86" s="790"/>
      <c r="FVJ86" s="791"/>
      <c r="FVK86" s="791"/>
      <c r="FVL86" s="791"/>
      <c r="FVM86" s="791"/>
      <c r="FVN86" s="791"/>
      <c r="FVO86" s="740"/>
      <c r="FVP86" s="790"/>
      <c r="FVQ86" s="791"/>
      <c r="FVR86" s="791"/>
      <c r="FVS86" s="791"/>
      <c r="FVT86" s="791"/>
      <c r="FVU86" s="791"/>
      <c r="FVV86" s="740"/>
      <c r="FVW86" s="790"/>
      <c r="FVX86" s="791"/>
      <c r="FVY86" s="791"/>
      <c r="FVZ86" s="791"/>
      <c r="FWA86" s="791"/>
      <c r="FWB86" s="791"/>
      <c r="FWC86" s="740"/>
      <c r="FWD86" s="790"/>
      <c r="FWE86" s="791"/>
      <c r="FWF86" s="791"/>
      <c r="FWG86" s="791"/>
      <c r="FWH86" s="791"/>
      <c r="FWI86" s="791"/>
      <c r="FWJ86" s="740"/>
      <c r="FWK86" s="790"/>
      <c r="FWL86" s="791"/>
      <c r="FWM86" s="791"/>
      <c r="FWN86" s="791"/>
      <c r="FWO86" s="791"/>
      <c r="FWP86" s="791"/>
      <c r="FWQ86" s="740"/>
      <c r="FWR86" s="790"/>
      <c r="FWS86" s="791"/>
      <c r="FWT86" s="791"/>
      <c r="FWU86" s="791"/>
      <c r="FWV86" s="791"/>
      <c r="FWW86" s="791"/>
      <c r="FWX86" s="740"/>
      <c r="FWY86" s="790"/>
      <c r="FWZ86" s="791"/>
      <c r="FXA86" s="791"/>
      <c r="FXB86" s="791"/>
      <c r="FXC86" s="791"/>
      <c r="FXD86" s="791"/>
      <c r="FXE86" s="740"/>
      <c r="FXF86" s="790"/>
      <c r="FXG86" s="791"/>
      <c r="FXH86" s="791"/>
      <c r="FXI86" s="791"/>
      <c r="FXJ86" s="791"/>
      <c r="FXK86" s="791"/>
      <c r="FXL86" s="740"/>
      <c r="FXM86" s="790"/>
      <c r="FXN86" s="791"/>
      <c r="FXO86" s="791"/>
      <c r="FXP86" s="791"/>
      <c r="FXQ86" s="791"/>
      <c r="FXR86" s="791"/>
      <c r="FXS86" s="740"/>
      <c r="FXT86" s="790"/>
      <c r="FXU86" s="791"/>
      <c r="FXV86" s="791"/>
      <c r="FXW86" s="791"/>
      <c r="FXX86" s="791"/>
      <c r="FXY86" s="791"/>
      <c r="FXZ86" s="740"/>
      <c r="FYA86" s="790"/>
      <c r="FYB86" s="791"/>
      <c r="FYC86" s="791"/>
      <c r="FYD86" s="791"/>
      <c r="FYE86" s="791"/>
      <c r="FYF86" s="791"/>
      <c r="FYG86" s="740"/>
      <c r="FYH86" s="790"/>
      <c r="FYI86" s="791"/>
      <c r="FYJ86" s="791"/>
      <c r="FYK86" s="791"/>
      <c r="FYL86" s="791"/>
      <c r="FYM86" s="791"/>
      <c r="FYN86" s="740"/>
      <c r="FYO86" s="790"/>
      <c r="FYP86" s="791"/>
      <c r="FYQ86" s="791"/>
      <c r="FYR86" s="791"/>
      <c r="FYS86" s="791"/>
      <c r="FYT86" s="791"/>
      <c r="FYU86" s="740"/>
      <c r="FYV86" s="790"/>
      <c r="FYW86" s="791"/>
      <c r="FYX86" s="791"/>
      <c r="FYY86" s="791"/>
      <c r="FYZ86" s="791"/>
      <c r="FZA86" s="791"/>
      <c r="FZB86" s="740"/>
      <c r="FZC86" s="790"/>
      <c r="FZD86" s="791"/>
      <c r="FZE86" s="791"/>
      <c r="FZF86" s="791"/>
      <c r="FZG86" s="791"/>
      <c r="FZH86" s="791"/>
      <c r="FZI86" s="740"/>
      <c r="FZJ86" s="790"/>
      <c r="FZK86" s="791"/>
      <c r="FZL86" s="791"/>
      <c r="FZM86" s="791"/>
      <c r="FZN86" s="791"/>
      <c r="FZO86" s="791"/>
      <c r="FZP86" s="740"/>
      <c r="FZQ86" s="790"/>
      <c r="FZR86" s="791"/>
      <c r="FZS86" s="791"/>
      <c r="FZT86" s="791"/>
      <c r="FZU86" s="791"/>
      <c r="FZV86" s="791"/>
      <c r="FZW86" s="740"/>
      <c r="FZX86" s="790"/>
      <c r="FZY86" s="791"/>
      <c r="FZZ86" s="791"/>
      <c r="GAA86" s="791"/>
      <c r="GAB86" s="791"/>
      <c r="GAC86" s="791"/>
      <c r="GAD86" s="740"/>
      <c r="GAE86" s="790"/>
      <c r="GAF86" s="791"/>
      <c r="GAG86" s="791"/>
      <c r="GAH86" s="791"/>
      <c r="GAI86" s="791"/>
      <c r="GAJ86" s="791"/>
      <c r="GAK86" s="740"/>
      <c r="GAL86" s="790"/>
      <c r="GAM86" s="791"/>
      <c r="GAN86" s="791"/>
      <c r="GAO86" s="791"/>
      <c r="GAP86" s="791"/>
      <c r="GAQ86" s="791"/>
      <c r="GAR86" s="740"/>
      <c r="GAS86" s="790"/>
      <c r="GAT86" s="791"/>
      <c r="GAU86" s="791"/>
      <c r="GAV86" s="791"/>
      <c r="GAW86" s="791"/>
      <c r="GAX86" s="791"/>
      <c r="GAY86" s="740"/>
      <c r="GAZ86" s="790"/>
      <c r="GBA86" s="791"/>
      <c r="GBB86" s="791"/>
      <c r="GBC86" s="791"/>
      <c r="GBD86" s="791"/>
      <c r="GBE86" s="791"/>
      <c r="GBF86" s="740"/>
      <c r="GBG86" s="790"/>
      <c r="GBH86" s="791"/>
      <c r="GBI86" s="791"/>
      <c r="GBJ86" s="791"/>
      <c r="GBK86" s="791"/>
      <c r="GBL86" s="791"/>
      <c r="GBM86" s="740"/>
      <c r="GBN86" s="790"/>
      <c r="GBO86" s="791"/>
      <c r="GBP86" s="791"/>
      <c r="GBQ86" s="791"/>
      <c r="GBR86" s="791"/>
      <c r="GBS86" s="791"/>
      <c r="GBT86" s="740"/>
      <c r="GBU86" s="790"/>
      <c r="GBV86" s="791"/>
      <c r="GBW86" s="791"/>
      <c r="GBX86" s="791"/>
      <c r="GBY86" s="791"/>
      <c r="GBZ86" s="791"/>
      <c r="GCA86" s="740"/>
      <c r="GCB86" s="790"/>
      <c r="GCC86" s="791"/>
      <c r="GCD86" s="791"/>
      <c r="GCE86" s="791"/>
      <c r="GCF86" s="791"/>
      <c r="GCG86" s="791"/>
      <c r="GCH86" s="740"/>
      <c r="GCI86" s="790"/>
      <c r="GCJ86" s="791"/>
      <c r="GCK86" s="791"/>
      <c r="GCL86" s="791"/>
      <c r="GCM86" s="791"/>
      <c r="GCN86" s="791"/>
      <c r="GCO86" s="740"/>
      <c r="GCP86" s="790"/>
      <c r="GCQ86" s="791"/>
      <c r="GCR86" s="791"/>
      <c r="GCS86" s="791"/>
      <c r="GCT86" s="791"/>
      <c r="GCU86" s="791"/>
      <c r="GCV86" s="740"/>
      <c r="GCW86" s="790"/>
      <c r="GCX86" s="791"/>
      <c r="GCY86" s="791"/>
      <c r="GCZ86" s="791"/>
      <c r="GDA86" s="791"/>
      <c r="GDB86" s="791"/>
      <c r="GDC86" s="740"/>
      <c r="GDD86" s="790"/>
      <c r="GDE86" s="791"/>
      <c r="GDF86" s="791"/>
      <c r="GDG86" s="791"/>
      <c r="GDH86" s="791"/>
      <c r="GDI86" s="791"/>
      <c r="GDJ86" s="740"/>
      <c r="GDK86" s="790"/>
      <c r="GDL86" s="791"/>
      <c r="GDM86" s="791"/>
      <c r="GDN86" s="791"/>
      <c r="GDO86" s="791"/>
      <c r="GDP86" s="791"/>
      <c r="GDQ86" s="740"/>
      <c r="GDR86" s="790"/>
      <c r="GDS86" s="791"/>
      <c r="GDT86" s="791"/>
      <c r="GDU86" s="791"/>
      <c r="GDV86" s="791"/>
      <c r="GDW86" s="791"/>
      <c r="GDX86" s="740"/>
      <c r="GDY86" s="790"/>
      <c r="GDZ86" s="791"/>
      <c r="GEA86" s="791"/>
      <c r="GEB86" s="791"/>
      <c r="GEC86" s="791"/>
      <c r="GED86" s="791"/>
      <c r="GEE86" s="740"/>
      <c r="GEF86" s="790"/>
      <c r="GEG86" s="791"/>
      <c r="GEH86" s="791"/>
      <c r="GEI86" s="791"/>
      <c r="GEJ86" s="791"/>
      <c r="GEK86" s="791"/>
      <c r="GEL86" s="740"/>
      <c r="GEM86" s="790"/>
      <c r="GEN86" s="791"/>
      <c r="GEO86" s="791"/>
      <c r="GEP86" s="791"/>
      <c r="GEQ86" s="791"/>
      <c r="GER86" s="791"/>
      <c r="GES86" s="740"/>
      <c r="GET86" s="790"/>
      <c r="GEU86" s="791"/>
      <c r="GEV86" s="791"/>
      <c r="GEW86" s="791"/>
      <c r="GEX86" s="791"/>
      <c r="GEY86" s="791"/>
      <c r="GEZ86" s="740"/>
      <c r="GFA86" s="790"/>
      <c r="GFB86" s="791"/>
      <c r="GFC86" s="791"/>
      <c r="GFD86" s="791"/>
      <c r="GFE86" s="791"/>
      <c r="GFF86" s="791"/>
      <c r="GFG86" s="740"/>
      <c r="GFH86" s="790"/>
      <c r="GFI86" s="791"/>
      <c r="GFJ86" s="791"/>
      <c r="GFK86" s="791"/>
      <c r="GFL86" s="791"/>
      <c r="GFM86" s="791"/>
      <c r="GFN86" s="740"/>
      <c r="GFO86" s="790"/>
      <c r="GFP86" s="791"/>
      <c r="GFQ86" s="791"/>
      <c r="GFR86" s="791"/>
      <c r="GFS86" s="791"/>
      <c r="GFT86" s="791"/>
      <c r="GFU86" s="740"/>
      <c r="GFV86" s="790"/>
      <c r="GFW86" s="791"/>
      <c r="GFX86" s="791"/>
      <c r="GFY86" s="791"/>
      <c r="GFZ86" s="791"/>
      <c r="GGA86" s="791"/>
      <c r="GGB86" s="740"/>
      <c r="GGC86" s="790"/>
      <c r="GGD86" s="791"/>
      <c r="GGE86" s="791"/>
      <c r="GGF86" s="791"/>
      <c r="GGG86" s="791"/>
      <c r="GGH86" s="791"/>
      <c r="GGI86" s="740"/>
      <c r="GGJ86" s="790"/>
      <c r="GGK86" s="791"/>
      <c r="GGL86" s="791"/>
      <c r="GGM86" s="791"/>
      <c r="GGN86" s="791"/>
      <c r="GGO86" s="791"/>
      <c r="GGP86" s="740"/>
      <c r="GGQ86" s="790"/>
      <c r="GGR86" s="791"/>
      <c r="GGS86" s="791"/>
      <c r="GGT86" s="791"/>
      <c r="GGU86" s="791"/>
      <c r="GGV86" s="791"/>
      <c r="GGW86" s="740"/>
      <c r="GGX86" s="790"/>
      <c r="GGY86" s="791"/>
      <c r="GGZ86" s="791"/>
      <c r="GHA86" s="791"/>
      <c r="GHB86" s="791"/>
      <c r="GHC86" s="791"/>
      <c r="GHD86" s="740"/>
      <c r="GHE86" s="790"/>
      <c r="GHF86" s="791"/>
      <c r="GHG86" s="791"/>
      <c r="GHH86" s="791"/>
      <c r="GHI86" s="791"/>
      <c r="GHJ86" s="791"/>
      <c r="GHK86" s="740"/>
      <c r="GHL86" s="790"/>
      <c r="GHM86" s="791"/>
      <c r="GHN86" s="791"/>
      <c r="GHO86" s="791"/>
      <c r="GHP86" s="791"/>
      <c r="GHQ86" s="791"/>
      <c r="GHR86" s="740"/>
      <c r="GHS86" s="790"/>
      <c r="GHT86" s="791"/>
      <c r="GHU86" s="791"/>
      <c r="GHV86" s="791"/>
      <c r="GHW86" s="791"/>
      <c r="GHX86" s="791"/>
      <c r="GHY86" s="740"/>
      <c r="GHZ86" s="790"/>
      <c r="GIA86" s="791"/>
      <c r="GIB86" s="791"/>
      <c r="GIC86" s="791"/>
      <c r="GID86" s="791"/>
      <c r="GIE86" s="791"/>
      <c r="GIF86" s="740"/>
      <c r="GIG86" s="790"/>
      <c r="GIH86" s="791"/>
      <c r="GII86" s="791"/>
      <c r="GIJ86" s="791"/>
      <c r="GIK86" s="791"/>
      <c r="GIL86" s="791"/>
      <c r="GIM86" s="740"/>
      <c r="GIN86" s="790"/>
      <c r="GIO86" s="791"/>
      <c r="GIP86" s="791"/>
      <c r="GIQ86" s="791"/>
      <c r="GIR86" s="791"/>
      <c r="GIS86" s="791"/>
      <c r="GIT86" s="740"/>
      <c r="GIU86" s="790"/>
      <c r="GIV86" s="791"/>
      <c r="GIW86" s="791"/>
      <c r="GIX86" s="791"/>
      <c r="GIY86" s="791"/>
      <c r="GIZ86" s="791"/>
      <c r="GJA86" s="740"/>
      <c r="GJB86" s="790"/>
      <c r="GJC86" s="791"/>
      <c r="GJD86" s="791"/>
      <c r="GJE86" s="791"/>
      <c r="GJF86" s="791"/>
      <c r="GJG86" s="791"/>
      <c r="GJH86" s="740"/>
      <c r="GJI86" s="790"/>
      <c r="GJJ86" s="791"/>
      <c r="GJK86" s="791"/>
      <c r="GJL86" s="791"/>
      <c r="GJM86" s="791"/>
      <c r="GJN86" s="791"/>
      <c r="GJO86" s="740"/>
      <c r="GJP86" s="790"/>
      <c r="GJQ86" s="791"/>
      <c r="GJR86" s="791"/>
      <c r="GJS86" s="791"/>
      <c r="GJT86" s="791"/>
      <c r="GJU86" s="791"/>
      <c r="GJV86" s="740"/>
      <c r="GJW86" s="790"/>
      <c r="GJX86" s="791"/>
      <c r="GJY86" s="791"/>
      <c r="GJZ86" s="791"/>
      <c r="GKA86" s="791"/>
      <c r="GKB86" s="791"/>
      <c r="GKC86" s="740"/>
      <c r="GKD86" s="790"/>
      <c r="GKE86" s="791"/>
      <c r="GKF86" s="791"/>
      <c r="GKG86" s="791"/>
      <c r="GKH86" s="791"/>
      <c r="GKI86" s="791"/>
      <c r="GKJ86" s="740"/>
      <c r="GKK86" s="790"/>
      <c r="GKL86" s="791"/>
      <c r="GKM86" s="791"/>
      <c r="GKN86" s="791"/>
      <c r="GKO86" s="791"/>
      <c r="GKP86" s="791"/>
      <c r="GKQ86" s="740"/>
      <c r="GKR86" s="790"/>
      <c r="GKS86" s="791"/>
      <c r="GKT86" s="791"/>
      <c r="GKU86" s="791"/>
      <c r="GKV86" s="791"/>
      <c r="GKW86" s="791"/>
      <c r="GKX86" s="740"/>
      <c r="GKY86" s="790"/>
      <c r="GKZ86" s="791"/>
      <c r="GLA86" s="791"/>
      <c r="GLB86" s="791"/>
      <c r="GLC86" s="791"/>
      <c r="GLD86" s="791"/>
      <c r="GLE86" s="740"/>
      <c r="GLF86" s="790"/>
      <c r="GLG86" s="791"/>
      <c r="GLH86" s="791"/>
      <c r="GLI86" s="791"/>
      <c r="GLJ86" s="791"/>
      <c r="GLK86" s="791"/>
      <c r="GLL86" s="740"/>
      <c r="GLM86" s="790"/>
      <c r="GLN86" s="791"/>
      <c r="GLO86" s="791"/>
      <c r="GLP86" s="791"/>
      <c r="GLQ86" s="791"/>
      <c r="GLR86" s="791"/>
      <c r="GLS86" s="740"/>
      <c r="GLT86" s="790"/>
      <c r="GLU86" s="791"/>
      <c r="GLV86" s="791"/>
      <c r="GLW86" s="791"/>
      <c r="GLX86" s="791"/>
      <c r="GLY86" s="791"/>
      <c r="GLZ86" s="740"/>
      <c r="GMA86" s="790"/>
      <c r="GMB86" s="791"/>
      <c r="GMC86" s="791"/>
      <c r="GMD86" s="791"/>
      <c r="GME86" s="791"/>
      <c r="GMF86" s="791"/>
      <c r="GMG86" s="740"/>
      <c r="GMH86" s="790"/>
      <c r="GMI86" s="791"/>
      <c r="GMJ86" s="791"/>
      <c r="GMK86" s="791"/>
      <c r="GML86" s="791"/>
      <c r="GMM86" s="791"/>
      <c r="GMN86" s="740"/>
      <c r="GMO86" s="790"/>
      <c r="GMP86" s="791"/>
      <c r="GMQ86" s="791"/>
      <c r="GMR86" s="791"/>
      <c r="GMS86" s="791"/>
      <c r="GMT86" s="791"/>
      <c r="GMU86" s="740"/>
      <c r="GMV86" s="790"/>
      <c r="GMW86" s="791"/>
      <c r="GMX86" s="791"/>
      <c r="GMY86" s="791"/>
      <c r="GMZ86" s="791"/>
      <c r="GNA86" s="791"/>
      <c r="GNB86" s="740"/>
      <c r="GNC86" s="790"/>
      <c r="GND86" s="791"/>
      <c r="GNE86" s="791"/>
      <c r="GNF86" s="791"/>
      <c r="GNG86" s="791"/>
      <c r="GNH86" s="791"/>
      <c r="GNI86" s="740"/>
      <c r="GNJ86" s="790"/>
      <c r="GNK86" s="791"/>
      <c r="GNL86" s="791"/>
      <c r="GNM86" s="791"/>
      <c r="GNN86" s="791"/>
      <c r="GNO86" s="791"/>
      <c r="GNP86" s="740"/>
      <c r="GNQ86" s="790"/>
      <c r="GNR86" s="791"/>
      <c r="GNS86" s="791"/>
      <c r="GNT86" s="791"/>
      <c r="GNU86" s="791"/>
      <c r="GNV86" s="791"/>
      <c r="GNW86" s="740"/>
      <c r="GNX86" s="790"/>
      <c r="GNY86" s="791"/>
      <c r="GNZ86" s="791"/>
      <c r="GOA86" s="791"/>
      <c r="GOB86" s="791"/>
      <c r="GOC86" s="791"/>
      <c r="GOD86" s="740"/>
      <c r="GOE86" s="790"/>
      <c r="GOF86" s="791"/>
      <c r="GOG86" s="791"/>
      <c r="GOH86" s="791"/>
      <c r="GOI86" s="791"/>
      <c r="GOJ86" s="791"/>
      <c r="GOK86" s="740"/>
      <c r="GOL86" s="790"/>
      <c r="GOM86" s="791"/>
      <c r="GON86" s="791"/>
      <c r="GOO86" s="791"/>
      <c r="GOP86" s="791"/>
      <c r="GOQ86" s="791"/>
      <c r="GOR86" s="740"/>
      <c r="GOS86" s="790"/>
      <c r="GOT86" s="791"/>
      <c r="GOU86" s="791"/>
      <c r="GOV86" s="791"/>
      <c r="GOW86" s="791"/>
      <c r="GOX86" s="791"/>
      <c r="GOY86" s="740"/>
      <c r="GOZ86" s="790"/>
      <c r="GPA86" s="791"/>
      <c r="GPB86" s="791"/>
      <c r="GPC86" s="791"/>
      <c r="GPD86" s="791"/>
      <c r="GPE86" s="791"/>
      <c r="GPF86" s="740"/>
      <c r="GPG86" s="790"/>
      <c r="GPH86" s="791"/>
      <c r="GPI86" s="791"/>
      <c r="GPJ86" s="791"/>
      <c r="GPK86" s="791"/>
      <c r="GPL86" s="791"/>
      <c r="GPM86" s="740"/>
      <c r="GPN86" s="790"/>
      <c r="GPO86" s="791"/>
      <c r="GPP86" s="791"/>
      <c r="GPQ86" s="791"/>
      <c r="GPR86" s="791"/>
      <c r="GPS86" s="791"/>
      <c r="GPT86" s="740"/>
      <c r="GPU86" s="790"/>
      <c r="GPV86" s="791"/>
      <c r="GPW86" s="791"/>
      <c r="GPX86" s="791"/>
      <c r="GPY86" s="791"/>
      <c r="GPZ86" s="791"/>
      <c r="GQA86" s="740"/>
      <c r="GQB86" s="790"/>
      <c r="GQC86" s="791"/>
      <c r="GQD86" s="791"/>
      <c r="GQE86" s="791"/>
      <c r="GQF86" s="791"/>
      <c r="GQG86" s="791"/>
      <c r="GQH86" s="740"/>
      <c r="GQI86" s="790"/>
      <c r="GQJ86" s="791"/>
      <c r="GQK86" s="791"/>
      <c r="GQL86" s="791"/>
      <c r="GQM86" s="791"/>
      <c r="GQN86" s="791"/>
      <c r="GQO86" s="740"/>
      <c r="GQP86" s="790"/>
      <c r="GQQ86" s="791"/>
      <c r="GQR86" s="791"/>
      <c r="GQS86" s="791"/>
      <c r="GQT86" s="791"/>
      <c r="GQU86" s="791"/>
      <c r="GQV86" s="740"/>
      <c r="GQW86" s="790"/>
      <c r="GQX86" s="791"/>
      <c r="GQY86" s="791"/>
      <c r="GQZ86" s="791"/>
      <c r="GRA86" s="791"/>
      <c r="GRB86" s="791"/>
      <c r="GRC86" s="740"/>
      <c r="GRD86" s="790"/>
      <c r="GRE86" s="791"/>
      <c r="GRF86" s="791"/>
      <c r="GRG86" s="791"/>
      <c r="GRH86" s="791"/>
      <c r="GRI86" s="791"/>
      <c r="GRJ86" s="740"/>
      <c r="GRK86" s="790"/>
      <c r="GRL86" s="791"/>
      <c r="GRM86" s="791"/>
      <c r="GRN86" s="791"/>
      <c r="GRO86" s="791"/>
      <c r="GRP86" s="791"/>
      <c r="GRQ86" s="740"/>
      <c r="GRR86" s="790"/>
      <c r="GRS86" s="791"/>
      <c r="GRT86" s="791"/>
      <c r="GRU86" s="791"/>
      <c r="GRV86" s="791"/>
      <c r="GRW86" s="791"/>
      <c r="GRX86" s="740"/>
      <c r="GRY86" s="790"/>
      <c r="GRZ86" s="791"/>
      <c r="GSA86" s="791"/>
      <c r="GSB86" s="791"/>
      <c r="GSC86" s="791"/>
      <c r="GSD86" s="791"/>
      <c r="GSE86" s="740"/>
      <c r="GSF86" s="790"/>
      <c r="GSG86" s="791"/>
      <c r="GSH86" s="791"/>
      <c r="GSI86" s="791"/>
      <c r="GSJ86" s="791"/>
      <c r="GSK86" s="791"/>
      <c r="GSL86" s="740"/>
      <c r="GSM86" s="790"/>
      <c r="GSN86" s="791"/>
      <c r="GSO86" s="791"/>
      <c r="GSP86" s="791"/>
      <c r="GSQ86" s="791"/>
      <c r="GSR86" s="791"/>
      <c r="GSS86" s="740"/>
      <c r="GST86" s="790"/>
      <c r="GSU86" s="791"/>
      <c r="GSV86" s="791"/>
      <c r="GSW86" s="791"/>
      <c r="GSX86" s="791"/>
      <c r="GSY86" s="791"/>
      <c r="GSZ86" s="740"/>
      <c r="GTA86" s="790"/>
      <c r="GTB86" s="791"/>
      <c r="GTC86" s="791"/>
      <c r="GTD86" s="791"/>
      <c r="GTE86" s="791"/>
      <c r="GTF86" s="791"/>
      <c r="GTG86" s="740"/>
      <c r="GTH86" s="790"/>
      <c r="GTI86" s="791"/>
      <c r="GTJ86" s="791"/>
      <c r="GTK86" s="791"/>
      <c r="GTL86" s="791"/>
      <c r="GTM86" s="791"/>
      <c r="GTN86" s="740"/>
      <c r="GTO86" s="790"/>
      <c r="GTP86" s="791"/>
      <c r="GTQ86" s="791"/>
      <c r="GTR86" s="791"/>
      <c r="GTS86" s="791"/>
      <c r="GTT86" s="791"/>
      <c r="GTU86" s="740"/>
      <c r="GTV86" s="790"/>
      <c r="GTW86" s="791"/>
      <c r="GTX86" s="791"/>
      <c r="GTY86" s="791"/>
      <c r="GTZ86" s="791"/>
      <c r="GUA86" s="791"/>
      <c r="GUB86" s="740"/>
      <c r="GUC86" s="790"/>
      <c r="GUD86" s="791"/>
      <c r="GUE86" s="791"/>
      <c r="GUF86" s="791"/>
      <c r="GUG86" s="791"/>
      <c r="GUH86" s="791"/>
      <c r="GUI86" s="740"/>
      <c r="GUJ86" s="790"/>
      <c r="GUK86" s="791"/>
      <c r="GUL86" s="791"/>
      <c r="GUM86" s="791"/>
      <c r="GUN86" s="791"/>
      <c r="GUO86" s="791"/>
      <c r="GUP86" s="740"/>
      <c r="GUQ86" s="790"/>
      <c r="GUR86" s="791"/>
      <c r="GUS86" s="791"/>
      <c r="GUT86" s="791"/>
      <c r="GUU86" s="791"/>
      <c r="GUV86" s="791"/>
      <c r="GUW86" s="740"/>
      <c r="GUX86" s="790"/>
      <c r="GUY86" s="791"/>
      <c r="GUZ86" s="791"/>
      <c r="GVA86" s="791"/>
      <c r="GVB86" s="791"/>
      <c r="GVC86" s="791"/>
      <c r="GVD86" s="740"/>
      <c r="GVE86" s="790"/>
      <c r="GVF86" s="791"/>
      <c r="GVG86" s="791"/>
      <c r="GVH86" s="791"/>
      <c r="GVI86" s="791"/>
      <c r="GVJ86" s="791"/>
      <c r="GVK86" s="740"/>
      <c r="GVL86" s="790"/>
      <c r="GVM86" s="791"/>
      <c r="GVN86" s="791"/>
      <c r="GVO86" s="791"/>
      <c r="GVP86" s="791"/>
      <c r="GVQ86" s="791"/>
      <c r="GVR86" s="740"/>
      <c r="GVS86" s="790"/>
      <c r="GVT86" s="791"/>
      <c r="GVU86" s="791"/>
      <c r="GVV86" s="791"/>
      <c r="GVW86" s="791"/>
      <c r="GVX86" s="791"/>
      <c r="GVY86" s="740"/>
      <c r="GVZ86" s="790"/>
      <c r="GWA86" s="791"/>
      <c r="GWB86" s="791"/>
      <c r="GWC86" s="791"/>
      <c r="GWD86" s="791"/>
      <c r="GWE86" s="791"/>
      <c r="GWF86" s="740"/>
      <c r="GWG86" s="790"/>
      <c r="GWH86" s="791"/>
      <c r="GWI86" s="791"/>
      <c r="GWJ86" s="791"/>
      <c r="GWK86" s="791"/>
      <c r="GWL86" s="791"/>
      <c r="GWM86" s="740"/>
      <c r="GWN86" s="790"/>
      <c r="GWO86" s="791"/>
      <c r="GWP86" s="791"/>
      <c r="GWQ86" s="791"/>
      <c r="GWR86" s="791"/>
      <c r="GWS86" s="791"/>
      <c r="GWT86" s="740"/>
      <c r="GWU86" s="790"/>
      <c r="GWV86" s="791"/>
      <c r="GWW86" s="791"/>
      <c r="GWX86" s="791"/>
      <c r="GWY86" s="791"/>
      <c r="GWZ86" s="791"/>
      <c r="GXA86" s="740"/>
      <c r="GXB86" s="790"/>
      <c r="GXC86" s="791"/>
      <c r="GXD86" s="791"/>
      <c r="GXE86" s="791"/>
      <c r="GXF86" s="791"/>
      <c r="GXG86" s="791"/>
      <c r="GXH86" s="740"/>
      <c r="GXI86" s="790"/>
      <c r="GXJ86" s="791"/>
      <c r="GXK86" s="791"/>
      <c r="GXL86" s="791"/>
      <c r="GXM86" s="791"/>
      <c r="GXN86" s="791"/>
      <c r="GXO86" s="740"/>
      <c r="GXP86" s="790"/>
      <c r="GXQ86" s="791"/>
      <c r="GXR86" s="791"/>
      <c r="GXS86" s="791"/>
      <c r="GXT86" s="791"/>
      <c r="GXU86" s="791"/>
      <c r="GXV86" s="740"/>
      <c r="GXW86" s="790"/>
      <c r="GXX86" s="791"/>
      <c r="GXY86" s="791"/>
      <c r="GXZ86" s="791"/>
      <c r="GYA86" s="791"/>
      <c r="GYB86" s="791"/>
      <c r="GYC86" s="740"/>
      <c r="GYD86" s="790"/>
      <c r="GYE86" s="791"/>
      <c r="GYF86" s="791"/>
      <c r="GYG86" s="791"/>
      <c r="GYH86" s="791"/>
      <c r="GYI86" s="791"/>
      <c r="GYJ86" s="740"/>
      <c r="GYK86" s="790"/>
      <c r="GYL86" s="791"/>
      <c r="GYM86" s="791"/>
      <c r="GYN86" s="791"/>
      <c r="GYO86" s="791"/>
      <c r="GYP86" s="791"/>
      <c r="GYQ86" s="740"/>
      <c r="GYR86" s="790"/>
      <c r="GYS86" s="791"/>
      <c r="GYT86" s="791"/>
      <c r="GYU86" s="791"/>
      <c r="GYV86" s="791"/>
      <c r="GYW86" s="791"/>
      <c r="GYX86" s="740"/>
      <c r="GYY86" s="790"/>
      <c r="GYZ86" s="791"/>
      <c r="GZA86" s="791"/>
      <c r="GZB86" s="791"/>
      <c r="GZC86" s="791"/>
      <c r="GZD86" s="791"/>
      <c r="GZE86" s="740"/>
      <c r="GZF86" s="790"/>
      <c r="GZG86" s="791"/>
      <c r="GZH86" s="791"/>
      <c r="GZI86" s="791"/>
      <c r="GZJ86" s="791"/>
      <c r="GZK86" s="791"/>
      <c r="GZL86" s="740"/>
      <c r="GZM86" s="790"/>
      <c r="GZN86" s="791"/>
      <c r="GZO86" s="791"/>
      <c r="GZP86" s="791"/>
      <c r="GZQ86" s="791"/>
      <c r="GZR86" s="791"/>
      <c r="GZS86" s="740"/>
      <c r="GZT86" s="790"/>
      <c r="GZU86" s="791"/>
      <c r="GZV86" s="791"/>
      <c r="GZW86" s="791"/>
      <c r="GZX86" s="791"/>
      <c r="GZY86" s="791"/>
      <c r="GZZ86" s="740"/>
      <c r="HAA86" s="790"/>
      <c r="HAB86" s="791"/>
      <c r="HAC86" s="791"/>
      <c r="HAD86" s="791"/>
      <c r="HAE86" s="791"/>
      <c r="HAF86" s="791"/>
      <c r="HAG86" s="740"/>
      <c r="HAH86" s="790"/>
      <c r="HAI86" s="791"/>
      <c r="HAJ86" s="791"/>
      <c r="HAK86" s="791"/>
      <c r="HAL86" s="791"/>
      <c r="HAM86" s="791"/>
      <c r="HAN86" s="740"/>
      <c r="HAO86" s="790"/>
      <c r="HAP86" s="791"/>
      <c r="HAQ86" s="791"/>
      <c r="HAR86" s="791"/>
      <c r="HAS86" s="791"/>
      <c r="HAT86" s="791"/>
      <c r="HAU86" s="740"/>
      <c r="HAV86" s="790"/>
      <c r="HAW86" s="791"/>
      <c r="HAX86" s="791"/>
      <c r="HAY86" s="791"/>
      <c r="HAZ86" s="791"/>
      <c r="HBA86" s="791"/>
      <c r="HBB86" s="740"/>
      <c r="HBC86" s="790"/>
      <c r="HBD86" s="791"/>
      <c r="HBE86" s="791"/>
      <c r="HBF86" s="791"/>
      <c r="HBG86" s="791"/>
      <c r="HBH86" s="791"/>
      <c r="HBI86" s="740"/>
      <c r="HBJ86" s="790"/>
      <c r="HBK86" s="791"/>
      <c r="HBL86" s="791"/>
      <c r="HBM86" s="791"/>
      <c r="HBN86" s="791"/>
      <c r="HBO86" s="791"/>
      <c r="HBP86" s="740"/>
      <c r="HBQ86" s="790"/>
      <c r="HBR86" s="791"/>
      <c r="HBS86" s="791"/>
      <c r="HBT86" s="791"/>
      <c r="HBU86" s="791"/>
      <c r="HBV86" s="791"/>
      <c r="HBW86" s="740"/>
      <c r="HBX86" s="790"/>
      <c r="HBY86" s="791"/>
      <c r="HBZ86" s="791"/>
      <c r="HCA86" s="791"/>
      <c r="HCB86" s="791"/>
      <c r="HCC86" s="791"/>
      <c r="HCD86" s="740"/>
      <c r="HCE86" s="790"/>
      <c r="HCF86" s="791"/>
      <c r="HCG86" s="791"/>
      <c r="HCH86" s="791"/>
      <c r="HCI86" s="791"/>
      <c r="HCJ86" s="791"/>
      <c r="HCK86" s="740"/>
      <c r="HCL86" s="790"/>
      <c r="HCM86" s="791"/>
      <c r="HCN86" s="791"/>
      <c r="HCO86" s="791"/>
      <c r="HCP86" s="791"/>
      <c r="HCQ86" s="791"/>
      <c r="HCR86" s="740"/>
      <c r="HCS86" s="790"/>
      <c r="HCT86" s="791"/>
      <c r="HCU86" s="791"/>
      <c r="HCV86" s="791"/>
      <c r="HCW86" s="791"/>
      <c r="HCX86" s="791"/>
      <c r="HCY86" s="740"/>
      <c r="HCZ86" s="790"/>
      <c r="HDA86" s="791"/>
      <c r="HDB86" s="791"/>
      <c r="HDC86" s="791"/>
      <c r="HDD86" s="791"/>
      <c r="HDE86" s="791"/>
      <c r="HDF86" s="740"/>
      <c r="HDG86" s="790"/>
      <c r="HDH86" s="791"/>
      <c r="HDI86" s="791"/>
      <c r="HDJ86" s="791"/>
      <c r="HDK86" s="791"/>
      <c r="HDL86" s="791"/>
      <c r="HDM86" s="740"/>
      <c r="HDN86" s="790"/>
      <c r="HDO86" s="791"/>
      <c r="HDP86" s="791"/>
      <c r="HDQ86" s="791"/>
      <c r="HDR86" s="791"/>
      <c r="HDS86" s="791"/>
      <c r="HDT86" s="740"/>
      <c r="HDU86" s="790"/>
      <c r="HDV86" s="791"/>
      <c r="HDW86" s="791"/>
      <c r="HDX86" s="791"/>
      <c r="HDY86" s="791"/>
      <c r="HDZ86" s="791"/>
      <c r="HEA86" s="740"/>
      <c r="HEB86" s="790"/>
      <c r="HEC86" s="791"/>
      <c r="HED86" s="791"/>
      <c r="HEE86" s="791"/>
      <c r="HEF86" s="791"/>
      <c r="HEG86" s="791"/>
      <c r="HEH86" s="740"/>
      <c r="HEI86" s="790"/>
      <c r="HEJ86" s="791"/>
      <c r="HEK86" s="791"/>
      <c r="HEL86" s="791"/>
      <c r="HEM86" s="791"/>
      <c r="HEN86" s="791"/>
      <c r="HEO86" s="740"/>
      <c r="HEP86" s="790"/>
      <c r="HEQ86" s="791"/>
      <c r="HER86" s="791"/>
      <c r="HES86" s="791"/>
      <c r="HET86" s="791"/>
      <c r="HEU86" s="791"/>
      <c r="HEV86" s="740"/>
      <c r="HEW86" s="790"/>
      <c r="HEX86" s="791"/>
      <c r="HEY86" s="791"/>
      <c r="HEZ86" s="791"/>
      <c r="HFA86" s="791"/>
      <c r="HFB86" s="791"/>
      <c r="HFC86" s="740"/>
      <c r="HFD86" s="790"/>
      <c r="HFE86" s="791"/>
      <c r="HFF86" s="791"/>
      <c r="HFG86" s="791"/>
      <c r="HFH86" s="791"/>
      <c r="HFI86" s="791"/>
      <c r="HFJ86" s="740"/>
      <c r="HFK86" s="790"/>
      <c r="HFL86" s="791"/>
      <c r="HFM86" s="791"/>
      <c r="HFN86" s="791"/>
      <c r="HFO86" s="791"/>
      <c r="HFP86" s="791"/>
      <c r="HFQ86" s="740"/>
      <c r="HFR86" s="790"/>
      <c r="HFS86" s="791"/>
      <c r="HFT86" s="791"/>
      <c r="HFU86" s="791"/>
      <c r="HFV86" s="791"/>
      <c r="HFW86" s="791"/>
      <c r="HFX86" s="740"/>
      <c r="HFY86" s="790"/>
      <c r="HFZ86" s="791"/>
      <c r="HGA86" s="791"/>
      <c r="HGB86" s="791"/>
      <c r="HGC86" s="791"/>
      <c r="HGD86" s="791"/>
      <c r="HGE86" s="740"/>
      <c r="HGF86" s="790"/>
      <c r="HGG86" s="791"/>
      <c r="HGH86" s="791"/>
      <c r="HGI86" s="791"/>
      <c r="HGJ86" s="791"/>
      <c r="HGK86" s="791"/>
      <c r="HGL86" s="740"/>
      <c r="HGM86" s="790"/>
      <c r="HGN86" s="791"/>
      <c r="HGO86" s="791"/>
      <c r="HGP86" s="791"/>
      <c r="HGQ86" s="791"/>
      <c r="HGR86" s="791"/>
      <c r="HGS86" s="740"/>
      <c r="HGT86" s="790"/>
      <c r="HGU86" s="791"/>
      <c r="HGV86" s="791"/>
      <c r="HGW86" s="791"/>
      <c r="HGX86" s="791"/>
      <c r="HGY86" s="791"/>
      <c r="HGZ86" s="740"/>
      <c r="HHA86" s="790"/>
      <c r="HHB86" s="791"/>
      <c r="HHC86" s="791"/>
      <c r="HHD86" s="791"/>
      <c r="HHE86" s="791"/>
      <c r="HHF86" s="791"/>
      <c r="HHG86" s="740"/>
      <c r="HHH86" s="790"/>
      <c r="HHI86" s="791"/>
      <c r="HHJ86" s="791"/>
      <c r="HHK86" s="791"/>
      <c r="HHL86" s="791"/>
      <c r="HHM86" s="791"/>
      <c r="HHN86" s="740"/>
      <c r="HHO86" s="790"/>
      <c r="HHP86" s="791"/>
      <c r="HHQ86" s="791"/>
      <c r="HHR86" s="791"/>
      <c r="HHS86" s="791"/>
      <c r="HHT86" s="791"/>
      <c r="HHU86" s="740"/>
      <c r="HHV86" s="790"/>
      <c r="HHW86" s="791"/>
      <c r="HHX86" s="791"/>
      <c r="HHY86" s="791"/>
      <c r="HHZ86" s="791"/>
      <c r="HIA86" s="791"/>
      <c r="HIB86" s="740"/>
      <c r="HIC86" s="790"/>
      <c r="HID86" s="791"/>
      <c r="HIE86" s="791"/>
      <c r="HIF86" s="791"/>
      <c r="HIG86" s="791"/>
      <c r="HIH86" s="791"/>
      <c r="HII86" s="740"/>
      <c r="HIJ86" s="790"/>
      <c r="HIK86" s="791"/>
      <c r="HIL86" s="791"/>
      <c r="HIM86" s="791"/>
      <c r="HIN86" s="791"/>
      <c r="HIO86" s="791"/>
      <c r="HIP86" s="740"/>
      <c r="HIQ86" s="790"/>
      <c r="HIR86" s="791"/>
      <c r="HIS86" s="791"/>
      <c r="HIT86" s="791"/>
      <c r="HIU86" s="791"/>
      <c r="HIV86" s="791"/>
      <c r="HIW86" s="740"/>
      <c r="HIX86" s="790"/>
      <c r="HIY86" s="791"/>
      <c r="HIZ86" s="791"/>
      <c r="HJA86" s="791"/>
      <c r="HJB86" s="791"/>
      <c r="HJC86" s="791"/>
      <c r="HJD86" s="740"/>
      <c r="HJE86" s="790"/>
      <c r="HJF86" s="791"/>
      <c r="HJG86" s="791"/>
      <c r="HJH86" s="791"/>
      <c r="HJI86" s="791"/>
      <c r="HJJ86" s="791"/>
      <c r="HJK86" s="740"/>
      <c r="HJL86" s="790"/>
      <c r="HJM86" s="791"/>
      <c r="HJN86" s="791"/>
      <c r="HJO86" s="791"/>
      <c r="HJP86" s="791"/>
      <c r="HJQ86" s="791"/>
      <c r="HJR86" s="740"/>
      <c r="HJS86" s="790"/>
      <c r="HJT86" s="791"/>
      <c r="HJU86" s="791"/>
      <c r="HJV86" s="791"/>
      <c r="HJW86" s="791"/>
      <c r="HJX86" s="791"/>
      <c r="HJY86" s="740"/>
      <c r="HJZ86" s="790"/>
      <c r="HKA86" s="791"/>
      <c r="HKB86" s="791"/>
      <c r="HKC86" s="791"/>
      <c r="HKD86" s="791"/>
      <c r="HKE86" s="791"/>
      <c r="HKF86" s="740"/>
      <c r="HKG86" s="790"/>
      <c r="HKH86" s="791"/>
      <c r="HKI86" s="791"/>
      <c r="HKJ86" s="791"/>
      <c r="HKK86" s="791"/>
      <c r="HKL86" s="791"/>
      <c r="HKM86" s="740"/>
      <c r="HKN86" s="790"/>
      <c r="HKO86" s="791"/>
      <c r="HKP86" s="791"/>
      <c r="HKQ86" s="791"/>
      <c r="HKR86" s="791"/>
      <c r="HKS86" s="791"/>
      <c r="HKT86" s="740"/>
      <c r="HKU86" s="790"/>
      <c r="HKV86" s="791"/>
      <c r="HKW86" s="791"/>
      <c r="HKX86" s="791"/>
      <c r="HKY86" s="791"/>
      <c r="HKZ86" s="791"/>
      <c r="HLA86" s="740"/>
      <c r="HLB86" s="790"/>
      <c r="HLC86" s="791"/>
      <c r="HLD86" s="791"/>
      <c r="HLE86" s="791"/>
      <c r="HLF86" s="791"/>
      <c r="HLG86" s="791"/>
      <c r="HLH86" s="740"/>
      <c r="HLI86" s="790"/>
      <c r="HLJ86" s="791"/>
      <c r="HLK86" s="791"/>
      <c r="HLL86" s="791"/>
      <c r="HLM86" s="791"/>
      <c r="HLN86" s="791"/>
      <c r="HLO86" s="740"/>
      <c r="HLP86" s="790"/>
      <c r="HLQ86" s="791"/>
      <c r="HLR86" s="791"/>
      <c r="HLS86" s="791"/>
      <c r="HLT86" s="791"/>
      <c r="HLU86" s="791"/>
      <c r="HLV86" s="740"/>
      <c r="HLW86" s="790"/>
      <c r="HLX86" s="791"/>
      <c r="HLY86" s="791"/>
      <c r="HLZ86" s="791"/>
      <c r="HMA86" s="791"/>
      <c r="HMB86" s="791"/>
      <c r="HMC86" s="740"/>
      <c r="HMD86" s="790"/>
      <c r="HME86" s="791"/>
      <c r="HMF86" s="791"/>
      <c r="HMG86" s="791"/>
      <c r="HMH86" s="791"/>
      <c r="HMI86" s="791"/>
      <c r="HMJ86" s="740"/>
      <c r="HMK86" s="790"/>
      <c r="HML86" s="791"/>
      <c r="HMM86" s="791"/>
      <c r="HMN86" s="791"/>
      <c r="HMO86" s="791"/>
      <c r="HMP86" s="791"/>
      <c r="HMQ86" s="740"/>
      <c r="HMR86" s="790"/>
      <c r="HMS86" s="791"/>
      <c r="HMT86" s="791"/>
      <c r="HMU86" s="791"/>
      <c r="HMV86" s="791"/>
      <c r="HMW86" s="791"/>
      <c r="HMX86" s="740"/>
      <c r="HMY86" s="790"/>
      <c r="HMZ86" s="791"/>
      <c r="HNA86" s="791"/>
      <c r="HNB86" s="791"/>
      <c r="HNC86" s="791"/>
      <c r="HND86" s="791"/>
      <c r="HNE86" s="740"/>
      <c r="HNF86" s="790"/>
      <c r="HNG86" s="791"/>
      <c r="HNH86" s="791"/>
      <c r="HNI86" s="791"/>
      <c r="HNJ86" s="791"/>
      <c r="HNK86" s="791"/>
      <c r="HNL86" s="740"/>
      <c r="HNM86" s="790"/>
      <c r="HNN86" s="791"/>
      <c r="HNO86" s="791"/>
      <c r="HNP86" s="791"/>
      <c r="HNQ86" s="791"/>
      <c r="HNR86" s="791"/>
      <c r="HNS86" s="740"/>
      <c r="HNT86" s="790"/>
      <c r="HNU86" s="791"/>
      <c r="HNV86" s="791"/>
      <c r="HNW86" s="791"/>
      <c r="HNX86" s="791"/>
      <c r="HNY86" s="791"/>
      <c r="HNZ86" s="740"/>
      <c r="HOA86" s="790"/>
      <c r="HOB86" s="791"/>
      <c r="HOC86" s="791"/>
      <c r="HOD86" s="791"/>
      <c r="HOE86" s="791"/>
      <c r="HOF86" s="791"/>
      <c r="HOG86" s="740"/>
      <c r="HOH86" s="790"/>
      <c r="HOI86" s="791"/>
      <c r="HOJ86" s="791"/>
      <c r="HOK86" s="791"/>
      <c r="HOL86" s="791"/>
      <c r="HOM86" s="791"/>
      <c r="HON86" s="740"/>
      <c r="HOO86" s="790"/>
      <c r="HOP86" s="791"/>
      <c r="HOQ86" s="791"/>
      <c r="HOR86" s="791"/>
      <c r="HOS86" s="791"/>
      <c r="HOT86" s="791"/>
      <c r="HOU86" s="740"/>
      <c r="HOV86" s="790"/>
      <c r="HOW86" s="791"/>
      <c r="HOX86" s="791"/>
      <c r="HOY86" s="791"/>
      <c r="HOZ86" s="791"/>
      <c r="HPA86" s="791"/>
      <c r="HPB86" s="740"/>
      <c r="HPC86" s="790"/>
      <c r="HPD86" s="791"/>
      <c r="HPE86" s="791"/>
      <c r="HPF86" s="791"/>
      <c r="HPG86" s="791"/>
      <c r="HPH86" s="791"/>
      <c r="HPI86" s="740"/>
      <c r="HPJ86" s="790"/>
      <c r="HPK86" s="791"/>
      <c r="HPL86" s="791"/>
      <c r="HPM86" s="791"/>
      <c r="HPN86" s="791"/>
      <c r="HPO86" s="791"/>
      <c r="HPP86" s="740"/>
      <c r="HPQ86" s="790"/>
      <c r="HPR86" s="791"/>
      <c r="HPS86" s="791"/>
      <c r="HPT86" s="791"/>
      <c r="HPU86" s="791"/>
      <c r="HPV86" s="791"/>
      <c r="HPW86" s="740"/>
      <c r="HPX86" s="790"/>
      <c r="HPY86" s="791"/>
      <c r="HPZ86" s="791"/>
      <c r="HQA86" s="791"/>
      <c r="HQB86" s="791"/>
      <c r="HQC86" s="791"/>
      <c r="HQD86" s="740"/>
      <c r="HQE86" s="790"/>
      <c r="HQF86" s="791"/>
      <c r="HQG86" s="791"/>
      <c r="HQH86" s="791"/>
      <c r="HQI86" s="791"/>
      <c r="HQJ86" s="791"/>
      <c r="HQK86" s="740"/>
      <c r="HQL86" s="790"/>
      <c r="HQM86" s="791"/>
      <c r="HQN86" s="791"/>
      <c r="HQO86" s="791"/>
      <c r="HQP86" s="791"/>
      <c r="HQQ86" s="791"/>
      <c r="HQR86" s="740"/>
      <c r="HQS86" s="790"/>
      <c r="HQT86" s="791"/>
      <c r="HQU86" s="791"/>
      <c r="HQV86" s="791"/>
      <c r="HQW86" s="791"/>
      <c r="HQX86" s="791"/>
      <c r="HQY86" s="740"/>
      <c r="HQZ86" s="790"/>
      <c r="HRA86" s="791"/>
      <c r="HRB86" s="791"/>
      <c r="HRC86" s="791"/>
      <c r="HRD86" s="791"/>
      <c r="HRE86" s="791"/>
      <c r="HRF86" s="740"/>
      <c r="HRG86" s="790"/>
      <c r="HRH86" s="791"/>
      <c r="HRI86" s="791"/>
      <c r="HRJ86" s="791"/>
      <c r="HRK86" s="791"/>
      <c r="HRL86" s="791"/>
      <c r="HRM86" s="740"/>
      <c r="HRN86" s="790"/>
      <c r="HRO86" s="791"/>
      <c r="HRP86" s="791"/>
      <c r="HRQ86" s="791"/>
      <c r="HRR86" s="791"/>
      <c r="HRS86" s="791"/>
      <c r="HRT86" s="740"/>
      <c r="HRU86" s="790"/>
      <c r="HRV86" s="791"/>
      <c r="HRW86" s="791"/>
      <c r="HRX86" s="791"/>
      <c r="HRY86" s="791"/>
      <c r="HRZ86" s="791"/>
      <c r="HSA86" s="740"/>
      <c r="HSB86" s="790"/>
      <c r="HSC86" s="791"/>
      <c r="HSD86" s="791"/>
      <c r="HSE86" s="791"/>
      <c r="HSF86" s="791"/>
      <c r="HSG86" s="791"/>
      <c r="HSH86" s="740"/>
      <c r="HSI86" s="790"/>
      <c r="HSJ86" s="791"/>
      <c r="HSK86" s="791"/>
      <c r="HSL86" s="791"/>
      <c r="HSM86" s="791"/>
      <c r="HSN86" s="791"/>
      <c r="HSO86" s="740"/>
      <c r="HSP86" s="790"/>
      <c r="HSQ86" s="791"/>
      <c r="HSR86" s="791"/>
      <c r="HSS86" s="791"/>
      <c r="HST86" s="791"/>
      <c r="HSU86" s="791"/>
      <c r="HSV86" s="740"/>
      <c r="HSW86" s="790"/>
      <c r="HSX86" s="791"/>
      <c r="HSY86" s="791"/>
      <c r="HSZ86" s="791"/>
      <c r="HTA86" s="791"/>
      <c r="HTB86" s="791"/>
      <c r="HTC86" s="740"/>
      <c r="HTD86" s="790"/>
      <c r="HTE86" s="791"/>
      <c r="HTF86" s="791"/>
      <c r="HTG86" s="791"/>
      <c r="HTH86" s="791"/>
      <c r="HTI86" s="791"/>
      <c r="HTJ86" s="740"/>
      <c r="HTK86" s="790"/>
      <c r="HTL86" s="791"/>
      <c r="HTM86" s="791"/>
      <c r="HTN86" s="791"/>
      <c r="HTO86" s="791"/>
      <c r="HTP86" s="791"/>
      <c r="HTQ86" s="740"/>
      <c r="HTR86" s="790"/>
      <c r="HTS86" s="791"/>
      <c r="HTT86" s="791"/>
      <c r="HTU86" s="791"/>
      <c r="HTV86" s="791"/>
      <c r="HTW86" s="791"/>
      <c r="HTX86" s="740"/>
      <c r="HTY86" s="790"/>
      <c r="HTZ86" s="791"/>
      <c r="HUA86" s="791"/>
      <c r="HUB86" s="791"/>
      <c r="HUC86" s="791"/>
      <c r="HUD86" s="791"/>
      <c r="HUE86" s="740"/>
      <c r="HUF86" s="790"/>
      <c r="HUG86" s="791"/>
      <c r="HUH86" s="791"/>
      <c r="HUI86" s="791"/>
      <c r="HUJ86" s="791"/>
      <c r="HUK86" s="791"/>
      <c r="HUL86" s="740"/>
      <c r="HUM86" s="790"/>
      <c r="HUN86" s="791"/>
      <c r="HUO86" s="791"/>
      <c r="HUP86" s="791"/>
      <c r="HUQ86" s="791"/>
      <c r="HUR86" s="791"/>
      <c r="HUS86" s="740"/>
      <c r="HUT86" s="790"/>
      <c r="HUU86" s="791"/>
      <c r="HUV86" s="791"/>
      <c r="HUW86" s="791"/>
      <c r="HUX86" s="791"/>
      <c r="HUY86" s="791"/>
      <c r="HUZ86" s="740"/>
      <c r="HVA86" s="790"/>
      <c r="HVB86" s="791"/>
      <c r="HVC86" s="791"/>
      <c r="HVD86" s="791"/>
      <c r="HVE86" s="791"/>
      <c r="HVF86" s="791"/>
      <c r="HVG86" s="740"/>
      <c r="HVH86" s="790"/>
      <c r="HVI86" s="791"/>
      <c r="HVJ86" s="791"/>
      <c r="HVK86" s="791"/>
      <c r="HVL86" s="791"/>
      <c r="HVM86" s="791"/>
      <c r="HVN86" s="740"/>
      <c r="HVO86" s="790"/>
      <c r="HVP86" s="791"/>
      <c r="HVQ86" s="791"/>
      <c r="HVR86" s="791"/>
      <c r="HVS86" s="791"/>
      <c r="HVT86" s="791"/>
      <c r="HVU86" s="740"/>
      <c r="HVV86" s="790"/>
      <c r="HVW86" s="791"/>
      <c r="HVX86" s="791"/>
      <c r="HVY86" s="791"/>
      <c r="HVZ86" s="791"/>
      <c r="HWA86" s="791"/>
      <c r="HWB86" s="740"/>
      <c r="HWC86" s="790"/>
      <c r="HWD86" s="791"/>
      <c r="HWE86" s="791"/>
      <c r="HWF86" s="791"/>
      <c r="HWG86" s="791"/>
      <c r="HWH86" s="791"/>
      <c r="HWI86" s="740"/>
      <c r="HWJ86" s="790"/>
      <c r="HWK86" s="791"/>
      <c r="HWL86" s="791"/>
      <c r="HWM86" s="791"/>
      <c r="HWN86" s="791"/>
      <c r="HWO86" s="791"/>
      <c r="HWP86" s="740"/>
      <c r="HWQ86" s="790"/>
      <c r="HWR86" s="791"/>
      <c r="HWS86" s="791"/>
      <c r="HWT86" s="791"/>
      <c r="HWU86" s="791"/>
      <c r="HWV86" s="791"/>
      <c r="HWW86" s="740"/>
      <c r="HWX86" s="790"/>
      <c r="HWY86" s="791"/>
      <c r="HWZ86" s="791"/>
      <c r="HXA86" s="791"/>
      <c r="HXB86" s="791"/>
      <c r="HXC86" s="791"/>
      <c r="HXD86" s="740"/>
      <c r="HXE86" s="790"/>
      <c r="HXF86" s="791"/>
      <c r="HXG86" s="791"/>
      <c r="HXH86" s="791"/>
      <c r="HXI86" s="791"/>
      <c r="HXJ86" s="791"/>
      <c r="HXK86" s="740"/>
      <c r="HXL86" s="790"/>
      <c r="HXM86" s="791"/>
      <c r="HXN86" s="791"/>
      <c r="HXO86" s="791"/>
      <c r="HXP86" s="791"/>
      <c r="HXQ86" s="791"/>
      <c r="HXR86" s="740"/>
      <c r="HXS86" s="790"/>
      <c r="HXT86" s="791"/>
      <c r="HXU86" s="791"/>
      <c r="HXV86" s="791"/>
      <c r="HXW86" s="791"/>
      <c r="HXX86" s="791"/>
      <c r="HXY86" s="740"/>
      <c r="HXZ86" s="790"/>
      <c r="HYA86" s="791"/>
      <c r="HYB86" s="791"/>
      <c r="HYC86" s="791"/>
      <c r="HYD86" s="791"/>
      <c r="HYE86" s="791"/>
      <c r="HYF86" s="740"/>
      <c r="HYG86" s="790"/>
      <c r="HYH86" s="791"/>
      <c r="HYI86" s="791"/>
      <c r="HYJ86" s="791"/>
      <c r="HYK86" s="791"/>
      <c r="HYL86" s="791"/>
      <c r="HYM86" s="740"/>
      <c r="HYN86" s="790"/>
      <c r="HYO86" s="791"/>
      <c r="HYP86" s="791"/>
      <c r="HYQ86" s="791"/>
      <c r="HYR86" s="791"/>
      <c r="HYS86" s="791"/>
      <c r="HYT86" s="740"/>
      <c r="HYU86" s="790"/>
      <c r="HYV86" s="791"/>
      <c r="HYW86" s="791"/>
      <c r="HYX86" s="791"/>
      <c r="HYY86" s="791"/>
      <c r="HYZ86" s="791"/>
      <c r="HZA86" s="740"/>
      <c r="HZB86" s="790"/>
      <c r="HZC86" s="791"/>
      <c r="HZD86" s="791"/>
      <c r="HZE86" s="791"/>
      <c r="HZF86" s="791"/>
      <c r="HZG86" s="791"/>
      <c r="HZH86" s="740"/>
      <c r="HZI86" s="790"/>
      <c r="HZJ86" s="791"/>
      <c r="HZK86" s="791"/>
      <c r="HZL86" s="791"/>
      <c r="HZM86" s="791"/>
      <c r="HZN86" s="791"/>
      <c r="HZO86" s="740"/>
      <c r="HZP86" s="790"/>
      <c r="HZQ86" s="791"/>
      <c r="HZR86" s="791"/>
      <c r="HZS86" s="791"/>
      <c r="HZT86" s="791"/>
      <c r="HZU86" s="791"/>
      <c r="HZV86" s="740"/>
      <c r="HZW86" s="790"/>
      <c r="HZX86" s="791"/>
      <c r="HZY86" s="791"/>
      <c r="HZZ86" s="791"/>
      <c r="IAA86" s="791"/>
      <c r="IAB86" s="791"/>
      <c r="IAC86" s="740"/>
      <c r="IAD86" s="790"/>
      <c r="IAE86" s="791"/>
      <c r="IAF86" s="791"/>
      <c r="IAG86" s="791"/>
      <c r="IAH86" s="791"/>
      <c r="IAI86" s="791"/>
      <c r="IAJ86" s="740"/>
      <c r="IAK86" s="790"/>
      <c r="IAL86" s="791"/>
      <c r="IAM86" s="791"/>
      <c r="IAN86" s="791"/>
      <c r="IAO86" s="791"/>
      <c r="IAP86" s="791"/>
      <c r="IAQ86" s="740"/>
      <c r="IAR86" s="790"/>
      <c r="IAS86" s="791"/>
      <c r="IAT86" s="791"/>
      <c r="IAU86" s="791"/>
      <c r="IAV86" s="791"/>
      <c r="IAW86" s="791"/>
      <c r="IAX86" s="740"/>
      <c r="IAY86" s="790"/>
      <c r="IAZ86" s="791"/>
      <c r="IBA86" s="791"/>
      <c r="IBB86" s="791"/>
      <c r="IBC86" s="791"/>
      <c r="IBD86" s="791"/>
      <c r="IBE86" s="740"/>
      <c r="IBF86" s="790"/>
      <c r="IBG86" s="791"/>
      <c r="IBH86" s="791"/>
      <c r="IBI86" s="791"/>
      <c r="IBJ86" s="791"/>
      <c r="IBK86" s="791"/>
      <c r="IBL86" s="740"/>
      <c r="IBM86" s="790"/>
      <c r="IBN86" s="791"/>
      <c r="IBO86" s="791"/>
      <c r="IBP86" s="791"/>
      <c r="IBQ86" s="791"/>
      <c r="IBR86" s="791"/>
      <c r="IBS86" s="740"/>
      <c r="IBT86" s="790"/>
      <c r="IBU86" s="791"/>
      <c r="IBV86" s="791"/>
      <c r="IBW86" s="791"/>
      <c r="IBX86" s="791"/>
      <c r="IBY86" s="791"/>
      <c r="IBZ86" s="740"/>
      <c r="ICA86" s="790"/>
      <c r="ICB86" s="791"/>
      <c r="ICC86" s="791"/>
      <c r="ICD86" s="791"/>
      <c r="ICE86" s="791"/>
      <c r="ICF86" s="791"/>
      <c r="ICG86" s="740"/>
      <c r="ICH86" s="790"/>
      <c r="ICI86" s="791"/>
      <c r="ICJ86" s="791"/>
      <c r="ICK86" s="791"/>
      <c r="ICL86" s="791"/>
      <c r="ICM86" s="791"/>
      <c r="ICN86" s="740"/>
      <c r="ICO86" s="790"/>
      <c r="ICP86" s="791"/>
      <c r="ICQ86" s="791"/>
      <c r="ICR86" s="791"/>
      <c r="ICS86" s="791"/>
      <c r="ICT86" s="791"/>
      <c r="ICU86" s="740"/>
      <c r="ICV86" s="790"/>
      <c r="ICW86" s="791"/>
      <c r="ICX86" s="791"/>
      <c r="ICY86" s="791"/>
      <c r="ICZ86" s="791"/>
      <c r="IDA86" s="791"/>
      <c r="IDB86" s="740"/>
      <c r="IDC86" s="790"/>
      <c r="IDD86" s="791"/>
      <c r="IDE86" s="791"/>
      <c r="IDF86" s="791"/>
      <c r="IDG86" s="791"/>
      <c r="IDH86" s="791"/>
      <c r="IDI86" s="740"/>
      <c r="IDJ86" s="790"/>
      <c r="IDK86" s="791"/>
      <c r="IDL86" s="791"/>
      <c r="IDM86" s="791"/>
      <c r="IDN86" s="791"/>
      <c r="IDO86" s="791"/>
      <c r="IDP86" s="740"/>
      <c r="IDQ86" s="790"/>
      <c r="IDR86" s="791"/>
      <c r="IDS86" s="791"/>
      <c r="IDT86" s="791"/>
      <c r="IDU86" s="791"/>
      <c r="IDV86" s="791"/>
      <c r="IDW86" s="740"/>
      <c r="IDX86" s="790"/>
      <c r="IDY86" s="791"/>
      <c r="IDZ86" s="791"/>
      <c r="IEA86" s="791"/>
      <c r="IEB86" s="791"/>
      <c r="IEC86" s="791"/>
      <c r="IED86" s="740"/>
      <c r="IEE86" s="790"/>
      <c r="IEF86" s="791"/>
      <c r="IEG86" s="791"/>
      <c r="IEH86" s="791"/>
      <c r="IEI86" s="791"/>
      <c r="IEJ86" s="791"/>
      <c r="IEK86" s="740"/>
      <c r="IEL86" s="790"/>
      <c r="IEM86" s="791"/>
      <c r="IEN86" s="791"/>
      <c r="IEO86" s="791"/>
      <c r="IEP86" s="791"/>
      <c r="IEQ86" s="791"/>
      <c r="IER86" s="740"/>
      <c r="IES86" s="790"/>
      <c r="IET86" s="791"/>
      <c r="IEU86" s="791"/>
      <c r="IEV86" s="791"/>
      <c r="IEW86" s="791"/>
      <c r="IEX86" s="791"/>
      <c r="IEY86" s="740"/>
      <c r="IEZ86" s="790"/>
      <c r="IFA86" s="791"/>
      <c r="IFB86" s="791"/>
      <c r="IFC86" s="791"/>
      <c r="IFD86" s="791"/>
      <c r="IFE86" s="791"/>
      <c r="IFF86" s="740"/>
      <c r="IFG86" s="790"/>
      <c r="IFH86" s="791"/>
      <c r="IFI86" s="791"/>
      <c r="IFJ86" s="791"/>
      <c r="IFK86" s="791"/>
      <c r="IFL86" s="791"/>
      <c r="IFM86" s="740"/>
      <c r="IFN86" s="790"/>
      <c r="IFO86" s="791"/>
      <c r="IFP86" s="791"/>
      <c r="IFQ86" s="791"/>
      <c r="IFR86" s="791"/>
      <c r="IFS86" s="791"/>
      <c r="IFT86" s="740"/>
      <c r="IFU86" s="790"/>
      <c r="IFV86" s="791"/>
      <c r="IFW86" s="791"/>
      <c r="IFX86" s="791"/>
      <c r="IFY86" s="791"/>
      <c r="IFZ86" s="791"/>
      <c r="IGA86" s="740"/>
      <c r="IGB86" s="790"/>
      <c r="IGC86" s="791"/>
      <c r="IGD86" s="791"/>
      <c r="IGE86" s="791"/>
      <c r="IGF86" s="791"/>
      <c r="IGG86" s="791"/>
      <c r="IGH86" s="740"/>
      <c r="IGI86" s="790"/>
      <c r="IGJ86" s="791"/>
      <c r="IGK86" s="791"/>
      <c r="IGL86" s="791"/>
      <c r="IGM86" s="791"/>
      <c r="IGN86" s="791"/>
      <c r="IGO86" s="740"/>
      <c r="IGP86" s="790"/>
      <c r="IGQ86" s="791"/>
      <c r="IGR86" s="791"/>
      <c r="IGS86" s="791"/>
      <c r="IGT86" s="791"/>
      <c r="IGU86" s="791"/>
      <c r="IGV86" s="740"/>
      <c r="IGW86" s="790"/>
      <c r="IGX86" s="791"/>
      <c r="IGY86" s="791"/>
      <c r="IGZ86" s="791"/>
      <c r="IHA86" s="791"/>
      <c r="IHB86" s="791"/>
      <c r="IHC86" s="740"/>
      <c r="IHD86" s="790"/>
      <c r="IHE86" s="791"/>
      <c r="IHF86" s="791"/>
      <c r="IHG86" s="791"/>
      <c r="IHH86" s="791"/>
      <c r="IHI86" s="791"/>
      <c r="IHJ86" s="740"/>
      <c r="IHK86" s="790"/>
      <c r="IHL86" s="791"/>
      <c r="IHM86" s="791"/>
      <c r="IHN86" s="791"/>
      <c r="IHO86" s="791"/>
      <c r="IHP86" s="791"/>
      <c r="IHQ86" s="740"/>
      <c r="IHR86" s="790"/>
      <c r="IHS86" s="791"/>
      <c r="IHT86" s="791"/>
      <c r="IHU86" s="791"/>
      <c r="IHV86" s="791"/>
      <c r="IHW86" s="791"/>
      <c r="IHX86" s="740"/>
      <c r="IHY86" s="790"/>
      <c r="IHZ86" s="791"/>
      <c r="IIA86" s="791"/>
      <c r="IIB86" s="791"/>
      <c r="IIC86" s="791"/>
      <c r="IID86" s="791"/>
      <c r="IIE86" s="740"/>
      <c r="IIF86" s="790"/>
      <c r="IIG86" s="791"/>
      <c r="IIH86" s="791"/>
      <c r="III86" s="791"/>
      <c r="IIJ86" s="791"/>
      <c r="IIK86" s="791"/>
      <c r="IIL86" s="740"/>
      <c r="IIM86" s="790"/>
      <c r="IIN86" s="791"/>
      <c r="IIO86" s="791"/>
      <c r="IIP86" s="791"/>
      <c r="IIQ86" s="791"/>
      <c r="IIR86" s="791"/>
      <c r="IIS86" s="740"/>
      <c r="IIT86" s="790"/>
      <c r="IIU86" s="791"/>
      <c r="IIV86" s="791"/>
      <c r="IIW86" s="791"/>
      <c r="IIX86" s="791"/>
      <c r="IIY86" s="791"/>
      <c r="IIZ86" s="740"/>
      <c r="IJA86" s="790"/>
      <c r="IJB86" s="791"/>
      <c r="IJC86" s="791"/>
      <c r="IJD86" s="791"/>
      <c r="IJE86" s="791"/>
      <c r="IJF86" s="791"/>
      <c r="IJG86" s="740"/>
      <c r="IJH86" s="790"/>
      <c r="IJI86" s="791"/>
      <c r="IJJ86" s="791"/>
      <c r="IJK86" s="791"/>
      <c r="IJL86" s="791"/>
      <c r="IJM86" s="791"/>
      <c r="IJN86" s="740"/>
      <c r="IJO86" s="790"/>
      <c r="IJP86" s="791"/>
      <c r="IJQ86" s="791"/>
      <c r="IJR86" s="791"/>
      <c r="IJS86" s="791"/>
      <c r="IJT86" s="791"/>
      <c r="IJU86" s="740"/>
      <c r="IJV86" s="790"/>
      <c r="IJW86" s="791"/>
      <c r="IJX86" s="791"/>
      <c r="IJY86" s="791"/>
      <c r="IJZ86" s="791"/>
      <c r="IKA86" s="791"/>
      <c r="IKB86" s="740"/>
      <c r="IKC86" s="790"/>
      <c r="IKD86" s="791"/>
      <c r="IKE86" s="791"/>
      <c r="IKF86" s="791"/>
      <c r="IKG86" s="791"/>
      <c r="IKH86" s="791"/>
      <c r="IKI86" s="740"/>
      <c r="IKJ86" s="790"/>
      <c r="IKK86" s="791"/>
      <c r="IKL86" s="791"/>
      <c r="IKM86" s="791"/>
      <c r="IKN86" s="791"/>
      <c r="IKO86" s="791"/>
      <c r="IKP86" s="740"/>
      <c r="IKQ86" s="790"/>
      <c r="IKR86" s="791"/>
      <c r="IKS86" s="791"/>
      <c r="IKT86" s="791"/>
      <c r="IKU86" s="791"/>
      <c r="IKV86" s="791"/>
      <c r="IKW86" s="740"/>
      <c r="IKX86" s="790"/>
      <c r="IKY86" s="791"/>
      <c r="IKZ86" s="791"/>
      <c r="ILA86" s="791"/>
      <c r="ILB86" s="791"/>
      <c r="ILC86" s="791"/>
      <c r="ILD86" s="740"/>
      <c r="ILE86" s="790"/>
      <c r="ILF86" s="791"/>
      <c r="ILG86" s="791"/>
      <c r="ILH86" s="791"/>
      <c r="ILI86" s="791"/>
      <c r="ILJ86" s="791"/>
      <c r="ILK86" s="740"/>
      <c r="ILL86" s="790"/>
      <c r="ILM86" s="791"/>
      <c r="ILN86" s="791"/>
      <c r="ILO86" s="791"/>
      <c r="ILP86" s="791"/>
      <c r="ILQ86" s="791"/>
      <c r="ILR86" s="740"/>
      <c r="ILS86" s="790"/>
      <c r="ILT86" s="791"/>
      <c r="ILU86" s="791"/>
      <c r="ILV86" s="791"/>
      <c r="ILW86" s="791"/>
      <c r="ILX86" s="791"/>
      <c r="ILY86" s="740"/>
      <c r="ILZ86" s="790"/>
      <c r="IMA86" s="791"/>
      <c r="IMB86" s="791"/>
      <c r="IMC86" s="791"/>
      <c r="IMD86" s="791"/>
      <c r="IME86" s="791"/>
      <c r="IMF86" s="740"/>
      <c r="IMG86" s="790"/>
      <c r="IMH86" s="791"/>
      <c r="IMI86" s="791"/>
      <c r="IMJ86" s="791"/>
      <c r="IMK86" s="791"/>
      <c r="IML86" s="791"/>
      <c r="IMM86" s="740"/>
      <c r="IMN86" s="790"/>
      <c r="IMO86" s="791"/>
      <c r="IMP86" s="791"/>
      <c r="IMQ86" s="791"/>
      <c r="IMR86" s="791"/>
      <c r="IMS86" s="791"/>
      <c r="IMT86" s="740"/>
      <c r="IMU86" s="790"/>
      <c r="IMV86" s="791"/>
      <c r="IMW86" s="791"/>
      <c r="IMX86" s="791"/>
      <c r="IMY86" s="791"/>
      <c r="IMZ86" s="791"/>
      <c r="INA86" s="740"/>
      <c r="INB86" s="790"/>
      <c r="INC86" s="791"/>
      <c r="IND86" s="791"/>
      <c r="INE86" s="791"/>
      <c r="INF86" s="791"/>
      <c r="ING86" s="791"/>
      <c r="INH86" s="740"/>
      <c r="INI86" s="790"/>
      <c r="INJ86" s="791"/>
      <c r="INK86" s="791"/>
      <c r="INL86" s="791"/>
      <c r="INM86" s="791"/>
      <c r="INN86" s="791"/>
      <c r="INO86" s="740"/>
      <c r="INP86" s="790"/>
      <c r="INQ86" s="791"/>
      <c r="INR86" s="791"/>
      <c r="INS86" s="791"/>
      <c r="INT86" s="791"/>
      <c r="INU86" s="791"/>
      <c r="INV86" s="740"/>
      <c r="INW86" s="790"/>
      <c r="INX86" s="791"/>
      <c r="INY86" s="791"/>
      <c r="INZ86" s="791"/>
      <c r="IOA86" s="791"/>
      <c r="IOB86" s="791"/>
      <c r="IOC86" s="740"/>
      <c r="IOD86" s="790"/>
      <c r="IOE86" s="791"/>
      <c r="IOF86" s="791"/>
      <c r="IOG86" s="791"/>
      <c r="IOH86" s="791"/>
      <c r="IOI86" s="791"/>
      <c r="IOJ86" s="740"/>
      <c r="IOK86" s="790"/>
      <c r="IOL86" s="791"/>
      <c r="IOM86" s="791"/>
      <c r="ION86" s="791"/>
      <c r="IOO86" s="791"/>
      <c r="IOP86" s="791"/>
      <c r="IOQ86" s="740"/>
      <c r="IOR86" s="790"/>
      <c r="IOS86" s="791"/>
      <c r="IOT86" s="791"/>
      <c r="IOU86" s="791"/>
      <c r="IOV86" s="791"/>
      <c r="IOW86" s="791"/>
      <c r="IOX86" s="740"/>
      <c r="IOY86" s="790"/>
      <c r="IOZ86" s="791"/>
      <c r="IPA86" s="791"/>
      <c r="IPB86" s="791"/>
      <c r="IPC86" s="791"/>
      <c r="IPD86" s="791"/>
      <c r="IPE86" s="740"/>
      <c r="IPF86" s="790"/>
      <c r="IPG86" s="791"/>
      <c r="IPH86" s="791"/>
      <c r="IPI86" s="791"/>
      <c r="IPJ86" s="791"/>
      <c r="IPK86" s="791"/>
      <c r="IPL86" s="740"/>
      <c r="IPM86" s="790"/>
      <c r="IPN86" s="791"/>
      <c r="IPO86" s="791"/>
      <c r="IPP86" s="791"/>
      <c r="IPQ86" s="791"/>
      <c r="IPR86" s="791"/>
      <c r="IPS86" s="740"/>
      <c r="IPT86" s="790"/>
      <c r="IPU86" s="791"/>
      <c r="IPV86" s="791"/>
      <c r="IPW86" s="791"/>
      <c r="IPX86" s="791"/>
      <c r="IPY86" s="791"/>
      <c r="IPZ86" s="740"/>
      <c r="IQA86" s="790"/>
      <c r="IQB86" s="791"/>
      <c r="IQC86" s="791"/>
      <c r="IQD86" s="791"/>
      <c r="IQE86" s="791"/>
      <c r="IQF86" s="791"/>
      <c r="IQG86" s="740"/>
      <c r="IQH86" s="790"/>
      <c r="IQI86" s="791"/>
      <c r="IQJ86" s="791"/>
      <c r="IQK86" s="791"/>
      <c r="IQL86" s="791"/>
      <c r="IQM86" s="791"/>
      <c r="IQN86" s="740"/>
      <c r="IQO86" s="790"/>
      <c r="IQP86" s="791"/>
      <c r="IQQ86" s="791"/>
      <c r="IQR86" s="791"/>
      <c r="IQS86" s="791"/>
      <c r="IQT86" s="791"/>
      <c r="IQU86" s="740"/>
      <c r="IQV86" s="790"/>
      <c r="IQW86" s="791"/>
      <c r="IQX86" s="791"/>
      <c r="IQY86" s="791"/>
      <c r="IQZ86" s="791"/>
      <c r="IRA86" s="791"/>
      <c r="IRB86" s="740"/>
      <c r="IRC86" s="790"/>
      <c r="IRD86" s="791"/>
      <c r="IRE86" s="791"/>
      <c r="IRF86" s="791"/>
      <c r="IRG86" s="791"/>
      <c r="IRH86" s="791"/>
      <c r="IRI86" s="740"/>
      <c r="IRJ86" s="790"/>
      <c r="IRK86" s="791"/>
      <c r="IRL86" s="791"/>
      <c r="IRM86" s="791"/>
      <c r="IRN86" s="791"/>
      <c r="IRO86" s="791"/>
      <c r="IRP86" s="740"/>
      <c r="IRQ86" s="790"/>
      <c r="IRR86" s="791"/>
      <c r="IRS86" s="791"/>
      <c r="IRT86" s="791"/>
      <c r="IRU86" s="791"/>
      <c r="IRV86" s="791"/>
      <c r="IRW86" s="740"/>
      <c r="IRX86" s="790"/>
      <c r="IRY86" s="791"/>
      <c r="IRZ86" s="791"/>
      <c r="ISA86" s="791"/>
      <c r="ISB86" s="791"/>
      <c r="ISC86" s="791"/>
      <c r="ISD86" s="740"/>
      <c r="ISE86" s="790"/>
      <c r="ISF86" s="791"/>
      <c r="ISG86" s="791"/>
      <c r="ISH86" s="791"/>
      <c r="ISI86" s="791"/>
      <c r="ISJ86" s="791"/>
      <c r="ISK86" s="740"/>
      <c r="ISL86" s="790"/>
      <c r="ISM86" s="791"/>
      <c r="ISN86" s="791"/>
      <c r="ISO86" s="791"/>
      <c r="ISP86" s="791"/>
      <c r="ISQ86" s="791"/>
      <c r="ISR86" s="740"/>
      <c r="ISS86" s="790"/>
      <c r="IST86" s="791"/>
      <c r="ISU86" s="791"/>
      <c r="ISV86" s="791"/>
      <c r="ISW86" s="791"/>
      <c r="ISX86" s="791"/>
      <c r="ISY86" s="740"/>
      <c r="ISZ86" s="790"/>
      <c r="ITA86" s="791"/>
      <c r="ITB86" s="791"/>
      <c r="ITC86" s="791"/>
      <c r="ITD86" s="791"/>
      <c r="ITE86" s="791"/>
      <c r="ITF86" s="740"/>
      <c r="ITG86" s="790"/>
      <c r="ITH86" s="791"/>
      <c r="ITI86" s="791"/>
      <c r="ITJ86" s="791"/>
      <c r="ITK86" s="791"/>
      <c r="ITL86" s="791"/>
      <c r="ITM86" s="740"/>
      <c r="ITN86" s="790"/>
      <c r="ITO86" s="791"/>
      <c r="ITP86" s="791"/>
      <c r="ITQ86" s="791"/>
      <c r="ITR86" s="791"/>
      <c r="ITS86" s="791"/>
      <c r="ITT86" s="740"/>
      <c r="ITU86" s="790"/>
      <c r="ITV86" s="791"/>
      <c r="ITW86" s="791"/>
      <c r="ITX86" s="791"/>
      <c r="ITY86" s="791"/>
      <c r="ITZ86" s="791"/>
      <c r="IUA86" s="740"/>
      <c r="IUB86" s="790"/>
      <c r="IUC86" s="791"/>
      <c r="IUD86" s="791"/>
      <c r="IUE86" s="791"/>
      <c r="IUF86" s="791"/>
      <c r="IUG86" s="791"/>
      <c r="IUH86" s="740"/>
      <c r="IUI86" s="790"/>
      <c r="IUJ86" s="791"/>
      <c r="IUK86" s="791"/>
      <c r="IUL86" s="791"/>
      <c r="IUM86" s="791"/>
      <c r="IUN86" s="791"/>
      <c r="IUO86" s="740"/>
      <c r="IUP86" s="790"/>
      <c r="IUQ86" s="791"/>
      <c r="IUR86" s="791"/>
      <c r="IUS86" s="791"/>
      <c r="IUT86" s="791"/>
      <c r="IUU86" s="791"/>
      <c r="IUV86" s="740"/>
      <c r="IUW86" s="790"/>
      <c r="IUX86" s="791"/>
      <c r="IUY86" s="791"/>
      <c r="IUZ86" s="791"/>
      <c r="IVA86" s="791"/>
      <c r="IVB86" s="791"/>
      <c r="IVC86" s="740"/>
      <c r="IVD86" s="790"/>
      <c r="IVE86" s="791"/>
      <c r="IVF86" s="791"/>
      <c r="IVG86" s="791"/>
      <c r="IVH86" s="791"/>
      <c r="IVI86" s="791"/>
      <c r="IVJ86" s="740"/>
      <c r="IVK86" s="790"/>
      <c r="IVL86" s="791"/>
      <c r="IVM86" s="791"/>
      <c r="IVN86" s="791"/>
      <c r="IVO86" s="791"/>
      <c r="IVP86" s="791"/>
      <c r="IVQ86" s="740"/>
      <c r="IVR86" s="790"/>
      <c r="IVS86" s="791"/>
      <c r="IVT86" s="791"/>
      <c r="IVU86" s="791"/>
      <c r="IVV86" s="791"/>
      <c r="IVW86" s="791"/>
      <c r="IVX86" s="740"/>
      <c r="IVY86" s="790"/>
      <c r="IVZ86" s="791"/>
      <c r="IWA86" s="791"/>
      <c r="IWB86" s="791"/>
      <c r="IWC86" s="791"/>
      <c r="IWD86" s="791"/>
      <c r="IWE86" s="740"/>
      <c r="IWF86" s="790"/>
      <c r="IWG86" s="791"/>
      <c r="IWH86" s="791"/>
      <c r="IWI86" s="791"/>
      <c r="IWJ86" s="791"/>
      <c r="IWK86" s="791"/>
      <c r="IWL86" s="740"/>
      <c r="IWM86" s="790"/>
      <c r="IWN86" s="791"/>
      <c r="IWO86" s="791"/>
      <c r="IWP86" s="791"/>
      <c r="IWQ86" s="791"/>
      <c r="IWR86" s="791"/>
      <c r="IWS86" s="740"/>
      <c r="IWT86" s="790"/>
      <c r="IWU86" s="791"/>
      <c r="IWV86" s="791"/>
      <c r="IWW86" s="791"/>
      <c r="IWX86" s="791"/>
      <c r="IWY86" s="791"/>
      <c r="IWZ86" s="740"/>
      <c r="IXA86" s="790"/>
      <c r="IXB86" s="791"/>
      <c r="IXC86" s="791"/>
      <c r="IXD86" s="791"/>
      <c r="IXE86" s="791"/>
      <c r="IXF86" s="791"/>
      <c r="IXG86" s="740"/>
      <c r="IXH86" s="790"/>
      <c r="IXI86" s="791"/>
      <c r="IXJ86" s="791"/>
      <c r="IXK86" s="791"/>
      <c r="IXL86" s="791"/>
      <c r="IXM86" s="791"/>
      <c r="IXN86" s="740"/>
      <c r="IXO86" s="790"/>
      <c r="IXP86" s="791"/>
      <c r="IXQ86" s="791"/>
      <c r="IXR86" s="791"/>
      <c r="IXS86" s="791"/>
      <c r="IXT86" s="791"/>
      <c r="IXU86" s="740"/>
      <c r="IXV86" s="790"/>
      <c r="IXW86" s="791"/>
      <c r="IXX86" s="791"/>
      <c r="IXY86" s="791"/>
      <c r="IXZ86" s="791"/>
      <c r="IYA86" s="791"/>
      <c r="IYB86" s="740"/>
      <c r="IYC86" s="790"/>
      <c r="IYD86" s="791"/>
      <c r="IYE86" s="791"/>
      <c r="IYF86" s="791"/>
      <c r="IYG86" s="791"/>
      <c r="IYH86" s="791"/>
      <c r="IYI86" s="740"/>
      <c r="IYJ86" s="790"/>
      <c r="IYK86" s="791"/>
      <c r="IYL86" s="791"/>
      <c r="IYM86" s="791"/>
      <c r="IYN86" s="791"/>
      <c r="IYO86" s="791"/>
      <c r="IYP86" s="740"/>
      <c r="IYQ86" s="790"/>
      <c r="IYR86" s="791"/>
      <c r="IYS86" s="791"/>
      <c r="IYT86" s="791"/>
      <c r="IYU86" s="791"/>
      <c r="IYV86" s="791"/>
      <c r="IYW86" s="740"/>
      <c r="IYX86" s="790"/>
      <c r="IYY86" s="791"/>
      <c r="IYZ86" s="791"/>
      <c r="IZA86" s="791"/>
      <c r="IZB86" s="791"/>
      <c r="IZC86" s="791"/>
      <c r="IZD86" s="740"/>
      <c r="IZE86" s="790"/>
      <c r="IZF86" s="791"/>
      <c r="IZG86" s="791"/>
      <c r="IZH86" s="791"/>
      <c r="IZI86" s="791"/>
      <c r="IZJ86" s="791"/>
      <c r="IZK86" s="740"/>
      <c r="IZL86" s="790"/>
      <c r="IZM86" s="791"/>
      <c r="IZN86" s="791"/>
      <c r="IZO86" s="791"/>
      <c r="IZP86" s="791"/>
      <c r="IZQ86" s="791"/>
      <c r="IZR86" s="740"/>
      <c r="IZS86" s="790"/>
      <c r="IZT86" s="791"/>
      <c r="IZU86" s="791"/>
      <c r="IZV86" s="791"/>
      <c r="IZW86" s="791"/>
      <c r="IZX86" s="791"/>
      <c r="IZY86" s="740"/>
      <c r="IZZ86" s="790"/>
      <c r="JAA86" s="791"/>
      <c r="JAB86" s="791"/>
      <c r="JAC86" s="791"/>
      <c r="JAD86" s="791"/>
      <c r="JAE86" s="791"/>
      <c r="JAF86" s="740"/>
      <c r="JAG86" s="790"/>
      <c r="JAH86" s="791"/>
      <c r="JAI86" s="791"/>
      <c r="JAJ86" s="791"/>
      <c r="JAK86" s="791"/>
      <c r="JAL86" s="791"/>
      <c r="JAM86" s="740"/>
      <c r="JAN86" s="790"/>
      <c r="JAO86" s="791"/>
      <c r="JAP86" s="791"/>
      <c r="JAQ86" s="791"/>
      <c r="JAR86" s="791"/>
      <c r="JAS86" s="791"/>
      <c r="JAT86" s="740"/>
      <c r="JAU86" s="790"/>
      <c r="JAV86" s="791"/>
      <c r="JAW86" s="791"/>
      <c r="JAX86" s="791"/>
      <c r="JAY86" s="791"/>
      <c r="JAZ86" s="791"/>
      <c r="JBA86" s="740"/>
      <c r="JBB86" s="790"/>
      <c r="JBC86" s="791"/>
      <c r="JBD86" s="791"/>
      <c r="JBE86" s="791"/>
      <c r="JBF86" s="791"/>
      <c r="JBG86" s="791"/>
      <c r="JBH86" s="740"/>
      <c r="JBI86" s="790"/>
      <c r="JBJ86" s="791"/>
      <c r="JBK86" s="791"/>
      <c r="JBL86" s="791"/>
      <c r="JBM86" s="791"/>
      <c r="JBN86" s="791"/>
      <c r="JBO86" s="740"/>
      <c r="JBP86" s="790"/>
      <c r="JBQ86" s="791"/>
      <c r="JBR86" s="791"/>
      <c r="JBS86" s="791"/>
      <c r="JBT86" s="791"/>
      <c r="JBU86" s="791"/>
      <c r="JBV86" s="740"/>
      <c r="JBW86" s="790"/>
      <c r="JBX86" s="791"/>
      <c r="JBY86" s="791"/>
      <c r="JBZ86" s="791"/>
      <c r="JCA86" s="791"/>
      <c r="JCB86" s="791"/>
      <c r="JCC86" s="740"/>
      <c r="JCD86" s="790"/>
      <c r="JCE86" s="791"/>
      <c r="JCF86" s="791"/>
      <c r="JCG86" s="791"/>
      <c r="JCH86" s="791"/>
      <c r="JCI86" s="791"/>
      <c r="JCJ86" s="740"/>
      <c r="JCK86" s="790"/>
      <c r="JCL86" s="791"/>
      <c r="JCM86" s="791"/>
      <c r="JCN86" s="791"/>
      <c r="JCO86" s="791"/>
      <c r="JCP86" s="791"/>
      <c r="JCQ86" s="740"/>
      <c r="JCR86" s="790"/>
      <c r="JCS86" s="791"/>
      <c r="JCT86" s="791"/>
      <c r="JCU86" s="791"/>
      <c r="JCV86" s="791"/>
      <c r="JCW86" s="791"/>
      <c r="JCX86" s="740"/>
      <c r="JCY86" s="790"/>
      <c r="JCZ86" s="791"/>
      <c r="JDA86" s="791"/>
      <c r="JDB86" s="791"/>
      <c r="JDC86" s="791"/>
      <c r="JDD86" s="791"/>
      <c r="JDE86" s="740"/>
      <c r="JDF86" s="790"/>
      <c r="JDG86" s="791"/>
      <c r="JDH86" s="791"/>
      <c r="JDI86" s="791"/>
      <c r="JDJ86" s="791"/>
      <c r="JDK86" s="791"/>
      <c r="JDL86" s="740"/>
      <c r="JDM86" s="790"/>
      <c r="JDN86" s="791"/>
      <c r="JDO86" s="791"/>
      <c r="JDP86" s="791"/>
      <c r="JDQ86" s="791"/>
      <c r="JDR86" s="791"/>
      <c r="JDS86" s="740"/>
      <c r="JDT86" s="790"/>
      <c r="JDU86" s="791"/>
      <c r="JDV86" s="791"/>
      <c r="JDW86" s="791"/>
      <c r="JDX86" s="791"/>
      <c r="JDY86" s="791"/>
      <c r="JDZ86" s="740"/>
      <c r="JEA86" s="790"/>
      <c r="JEB86" s="791"/>
      <c r="JEC86" s="791"/>
      <c r="JED86" s="791"/>
      <c r="JEE86" s="791"/>
      <c r="JEF86" s="791"/>
      <c r="JEG86" s="740"/>
      <c r="JEH86" s="790"/>
      <c r="JEI86" s="791"/>
      <c r="JEJ86" s="791"/>
      <c r="JEK86" s="791"/>
      <c r="JEL86" s="791"/>
      <c r="JEM86" s="791"/>
      <c r="JEN86" s="740"/>
      <c r="JEO86" s="790"/>
      <c r="JEP86" s="791"/>
      <c r="JEQ86" s="791"/>
      <c r="JER86" s="791"/>
      <c r="JES86" s="791"/>
      <c r="JET86" s="791"/>
      <c r="JEU86" s="740"/>
      <c r="JEV86" s="790"/>
      <c r="JEW86" s="791"/>
      <c r="JEX86" s="791"/>
      <c r="JEY86" s="791"/>
      <c r="JEZ86" s="791"/>
      <c r="JFA86" s="791"/>
      <c r="JFB86" s="740"/>
      <c r="JFC86" s="790"/>
      <c r="JFD86" s="791"/>
      <c r="JFE86" s="791"/>
      <c r="JFF86" s="791"/>
      <c r="JFG86" s="791"/>
      <c r="JFH86" s="791"/>
      <c r="JFI86" s="740"/>
      <c r="JFJ86" s="790"/>
      <c r="JFK86" s="791"/>
      <c r="JFL86" s="791"/>
      <c r="JFM86" s="791"/>
      <c r="JFN86" s="791"/>
      <c r="JFO86" s="791"/>
      <c r="JFP86" s="740"/>
      <c r="JFQ86" s="790"/>
      <c r="JFR86" s="791"/>
      <c r="JFS86" s="791"/>
      <c r="JFT86" s="791"/>
      <c r="JFU86" s="791"/>
      <c r="JFV86" s="791"/>
      <c r="JFW86" s="740"/>
      <c r="JFX86" s="790"/>
      <c r="JFY86" s="791"/>
      <c r="JFZ86" s="791"/>
      <c r="JGA86" s="791"/>
      <c r="JGB86" s="791"/>
      <c r="JGC86" s="791"/>
      <c r="JGD86" s="740"/>
      <c r="JGE86" s="790"/>
      <c r="JGF86" s="791"/>
      <c r="JGG86" s="791"/>
      <c r="JGH86" s="791"/>
      <c r="JGI86" s="791"/>
      <c r="JGJ86" s="791"/>
      <c r="JGK86" s="740"/>
      <c r="JGL86" s="790"/>
      <c r="JGM86" s="791"/>
      <c r="JGN86" s="791"/>
      <c r="JGO86" s="791"/>
      <c r="JGP86" s="791"/>
      <c r="JGQ86" s="791"/>
      <c r="JGR86" s="740"/>
      <c r="JGS86" s="790"/>
      <c r="JGT86" s="791"/>
      <c r="JGU86" s="791"/>
      <c r="JGV86" s="791"/>
      <c r="JGW86" s="791"/>
      <c r="JGX86" s="791"/>
      <c r="JGY86" s="740"/>
      <c r="JGZ86" s="790"/>
      <c r="JHA86" s="791"/>
      <c r="JHB86" s="791"/>
      <c r="JHC86" s="791"/>
      <c r="JHD86" s="791"/>
      <c r="JHE86" s="791"/>
      <c r="JHF86" s="740"/>
      <c r="JHG86" s="790"/>
      <c r="JHH86" s="791"/>
      <c r="JHI86" s="791"/>
      <c r="JHJ86" s="791"/>
      <c r="JHK86" s="791"/>
      <c r="JHL86" s="791"/>
      <c r="JHM86" s="740"/>
      <c r="JHN86" s="790"/>
      <c r="JHO86" s="791"/>
      <c r="JHP86" s="791"/>
      <c r="JHQ86" s="791"/>
      <c r="JHR86" s="791"/>
      <c r="JHS86" s="791"/>
      <c r="JHT86" s="740"/>
      <c r="JHU86" s="790"/>
      <c r="JHV86" s="791"/>
      <c r="JHW86" s="791"/>
      <c r="JHX86" s="791"/>
      <c r="JHY86" s="791"/>
      <c r="JHZ86" s="791"/>
      <c r="JIA86" s="740"/>
      <c r="JIB86" s="790"/>
      <c r="JIC86" s="791"/>
      <c r="JID86" s="791"/>
      <c r="JIE86" s="791"/>
      <c r="JIF86" s="791"/>
      <c r="JIG86" s="791"/>
      <c r="JIH86" s="740"/>
      <c r="JII86" s="790"/>
      <c r="JIJ86" s="791"/>
      <c r="JIK86" s="791"/>
      <c r="JIL86" s="791"/>
      <c r="JIM86" s="791"/>
      <c r="JIN86" s="791"/>
      <c r="JIO86" s="740"/>
      <c r="JIP86" s="790"/>
      <c r="JIQ86" s="791"/>
      <c r="JIR86" s="791"/>
      <c r="JIS86" s="791"/>
      <c r="JIT86" s="791"/>
      <c r="JIU86" s="791"/>
      <c r="JIV86" s="740"/>
      <c r="JIW86" s="790"/>
      <c r="JIX86" s="791"/>
      <c r="JIY86" s="791"/>
      <c r="JIZ86" s="791"/>
      <c r="JJA86" s="791"/>
      <c r="JJB86" s="791"/>
      <c r="JJC86" s="740"/>
      <c r="JJD86" s="790"/>
      <c r="JJE86" s="791"/>
      <c r="JJF86" s="791"/>
      <c r="JJG86" s="791"/>
      <c r="JJH86" s="791"/>
      <c r="JJI86" s="791"/>
      <c r="JJJ86" s="740"/>
      <c r="JJK86" s="790"/>
      <c r="JJL86" s="791"/>
      <c r="JJM86" s="791"/>
      <c r="JJN86" s="791"/>
      <c r="JJO86" s="791"/>
      <c r="JJP86" s="791"/>
      <c r="JJQ86" s="740"/>
      <c r="JJR86" s="790"/>
      <c r="JJS86" s="791"/>
      <c r="JJT86" s="791"/>
      <c r="JJU86" s="791"/>
      <c r="JJV86" s="791"/>
      <c r="JJW86" s="791"/>
      <c r="JJX86" s="740"/>
      <c r="JJY86" s="790"/>
      <c r="JJZ86" s="791"/>
      <c r="JKA86" s="791"/>
      <c r="JKB86" s="791"/>
      <c r="JKC86" s="791"/>
      <c r="JKD86" s="791"/>
      <c r="JKE86" s="740"/>
      <c r="JKF86" s="790"/>
      <c r="JKG86" s="791"/>
      <c r="JKH86" s="791"/>
      <c r="JKI86" s="791"/>
      <c r="JKJ86" s="791"/>
      <c r="JKK86" s="791"/>
      <c r="JKL86" s="740"/>
      <c r="JKM86" s="790"/>
      <c r="JKN86" s="791"/>
      <c r="JKO86" s="791"/>
      <c r="JKP86" s="791"/>
      <c r="JKQ86" s="791"/>
      <c r="JKR86" s="791"/>
      <c r="JKS86" s="740"/>
      <c r="JKT86" s="790"/>
      <c r="JKU86" s="791"/>
      <c r="JKV86" s="791"/>
      <c r="JKW86" s="791"/>
      <c r="JKX86" s="791"/>
      <c r="JKY86" s="791"/>
      <c r="JKZ86" s="740"/>
      <c r="JLA86" s="790"/>
      <c r="JLB86" s="791"/>
      <c r="JLC86" s="791"/>
      <c r="JLD86" s="791"/>
      <c r="JLE86" s="791"/>
      <c r="JLF86" s="791"/>
      <c r="JLG86" s="740"/>
      <c r="JLH86" s="790"/>
      <c r="JLI86" s="791"/>
      <c r="JLJ86" s="791"/>
      <c r="JLK86" s="791"/>
      <c r="JLL86" s="791"/>
      <c r="JLM86" s="791"/>
      <c r="JLN86" s="740"/>
      <c r="JLO86" s="790"/>
      <c r="JLP86" s="791"/>
      <c r="JLQ86" s="791"/>
      <c r="JLR86" s="791"/>
      <c r="JLS86" s="791"/>
      <c r="JLT86" s="791"/>
      <c r="JLU86" s="740"/>
      <c r="JLV86" s="790"/>
      <c r="JLW86" s="791"/>
      <c r="JLX86" s="791"/>
      <c r="JLY86" s="791"/>
      <c r="JLZ86" s="791"/>
      <c r="JMA86" s="791"/>
      <c r="JMB86" s="740"/>
      <c r="JMC86" s="790"/>
      <c r="JMD86" s="791"/>
      <c r="JME86" s="791"/>
      <c r="JMF86" s="791"/>
      <c r="JMG86" s="791"/>
      <c r="JMH86" s="791"/>
      <c r="JMI86" s="740"/>
      <c r="JMJ86" s="790"/>
      <c r="JMK86" s="791"/>
      <c r="JML86" s="791"/>
      <c r="JMM86" s="791"/>
      <c r="JMN86" s="791"/>
      <c r="JMO86" s="791"/>
      <c r="JMP86" s="740"/>
      <c r="JMQ86" s="790"/>
      <c r="JMR86" s="791"/>
      <c r="JMS86" s="791"/>
      <c r="JMT86" s="791"/>
      <c r="JMU86" s="791"/>
      <c r="JMV86" s="791"/>
      <c r="JMW86" s="740"/>
      <c r="JMX86" s="790"/>
      <c r="JMY86" s="791"/>
      <c r="JMZ86" s="791"/>
      <c r="JNA86" s="791"/>
      <c r="JNB86" s="791"/>
      <c r="JNC86" s="791"/>
      <c r="JND86" s="740"/>
      <c r="JNE86" s="790"/>
      <c r="JNF86" s="791"/>
      <c r="JNG86" s="791"/>
      <c r="JNH86" s="791"/>
      <c r="JNI86" s="791"/>
      <c r="JNJ86" s="791"/>
      <c r="JNK86" s="740"/>
      <c r="JNL86" s="790"/>
      <c r="JNM86" s="791"/>
      <c r="JNN86" s="791"/>
      <c r="JNO86" s="791"/>
      <c r="JNP86" s="791"/>
      <c r="JNQ86" s="791"/>
      <c r="JNR86" s="740"/>
      <c r="JNS86" s="790"/>
      <c r="JNT86" s="791"/>
      <c r="JNU86" s="791"/>
      <c r="JNV86" s="791"/>
      <c r="JNW86" s="791"/>
      <c r="JNX86" s="791"/>
      <c r="JNY86" s="740"/>
      <c r="JNZ86" s="790"/>
      <c r="JOA86" s="791"/>
      <c r="JOB86" s="791"/>
      <c r="JOC86" s="791"/>
      <c r="JOD86" s="791"/>
      <c r="JOE86" s="791"/>
      <c r="JOF86" s="740"/>
      <c r="JOG86" s="790"/>
      <c r="JOH86" s="791"/>
      <c r="JOI86" s="791"/>
      <c r="JOJ86" s="791"/>
      <c r="JOK86" s="791"/>
      <c r="JOL86" s="791"/>
      <c r="JOM86" s="740"/>
      <c r="JON86" s="790"/>
      <c r="JOO86" s="791"/>
      <c r="JOP86" s="791"/>
      <c r="JOQ86" s="791"/>
      <c r="JOR86" s="791"/>
      <c r="JOS86" s="791"/>
      <c r="JOT86" s="740"/>
      <c r="JOU86" s="790"/>
      <c r="JOV86" s="791"/>
      <c r="JOW86" s="791"/>
      <c r="JOX86" s="791"/>
      <c r="JOY86" s="791"/>
      <c r="JOZ86" s="791"/>
      <c r="JPA86" s="740"/>
      <c r="JPB86" s="790"/>
      <c r="JPC86" s="791"/>
      <c r="JPD86" s="791"/>
      <c r="JPE86" s="791"/>
      <c r="JPF86" s="791"/>
      <c r="JPG86" s="791"/>
      <c r="JPH86" s="740"/>
      <c r="JPI86" s="790"/>
      <c r="JPJ86" s="791"/>
      <c r="JPK86" s="791"/>
      <c r="JPL86" s="791"/>
      <c r="JPM86" s="791"/>
      <c r="JPN86" s="791"/>
      <c r="JPO86" s="740"/>
      <c r="JPP86" s="790"/>
      <c r="JPQ86" s="791"/>
      <c r="JPR86" s="791"/>
      <c r="JPS86" s="791"/>
      <c r="JPT86" s="791"/>
      <c r="JPU86" s="791"/>
      <c r="JPV86" s="740"/>
      <c r="JPW86" s="790"/>
      <c r="JPX86" s="791"/>
      <c r="JPY86" s="791"/>
      <c r="JPZ86" s="791"/>
      <c r="JQA86" s="791"/>
      <c r="JQB86" s="791"/>
      <c r="JQC86" s="740"/>
      <c r="JQD86" s="790"/>
      <c r="JQE86" s="791"/>
      <c r="JQF86" s="791"/>
      <c r="JQG86" s="791"/>
      <c r="JQH86" s="791"/>
      <c r="JQI86" s="791"/>
      <c r="JQJ86" s="740"/>
      <c r="JQK86" s="790"/>
      <c r="JQL86" s="791"/>
      <c r="JQM86" s="791"/>
      <c r="JQN86" s="791"/>
      <c r="JQO86" s="791"/>
      <c r="JQP86" s="791"/>
      <c r="JQQ86" s="740"/>
      <c r="JQR86" s="790"/>
      <c r="JQS86" s="791"/>
      <c r="JQT86" s="791"/>
      <c r="JQU86" s="791"/>
      <c r="JQV86" s="791"/>
      <c r="JQW86" s="791"/>
      <c r="JQX86" s="740"/>
      <c r="JQY86" s="790"/>
      <c r="JQZ86" s="791"/>
      <c r="JRA86" s="791"/>
      <c r="JRB86" s="791"/>
      <c r="JRC86" s="791"/>
      <c r="JRD86" s="791"/>
      <c r="JRE86" s="740"/>
      <c r="JRF86" s="790"/>
      <c r="JRG86" s="791"/>
      <c r="JRH86" s="791"/>
      <c r="JRI86" s="791"/>
      <c r="JRJ86" s="791"/>
      <c r="JRK86" s="791"/>
      <c r="JRL86" s="740"/>
      <c r="JRM86" s="790"/>
      <c r="JRN86" s="791"/>
      <c r="JRO86" s="791"/>
      <c r="JRP86" s="791"/>
      <c r="JRQ86" s="791"/>
      <c r="JRR86" s="791"/>
      <c r="JRS86" s="740"/>
      <c r="JRT86" s="790"/>
      <c r="JRU86" s="791"/>
      <c r="JRV86" s="791"/>
      <c r="JRW86" s="791"/>
      <c r="JRX86" s="791"/>
      <c r="JRY86" s="791"/>
      <c r="JRZ86" s="740"/>
      <c r="JSA86" s="790"/>
      <c r="JSB86" s="791"/>
      <c r="JSC86" s="791"/>
      <c r="JSD86" s="791"/>
      <c r="JSE86" s="791"/>
      <c r="JSF86" s="791"/>
      <c r="JSG86" s="740"/>
      <c r="JSH86" s="790"/>
      <c r="JSI86" s="791"/>
      <c r="JSJ86" s="791"/>
      <c r="JSK86" s="791"/>
      <c r="JSL86" s="791"/>
      <c r="JSM86" s="791"/>
      <c r="JSN86" s="740"/>
      <c r="JSO86" s="790"/>
      <c r="JSP86" s="791"/>
      <c r="JSQ86" s="791"/>
      <c r="JSR86" s="791"/>
      <c r="JSS86" s="791"/>
      <c r="JST86" s="791"/>
      <c r="JSU86" s="740"/>
      <c r="JSV86" s="790"/>
      <c r="JSW86" s="791"/>
      <c r="JSX86" s="791"/>
      <c r="JSY86" s="791"/>
      <c r="JSZ86" s="791"/>
      <c r="JTA86" s="791"/>
      <c r="JTB86" s="740"/>
      <c r="JTC86" s="790"/>
      <c r="JTD86" s="791"/>
      <c r="JTE86" s="791"/>
      <c r="JTF86" s="791"/>
      <c r="JTG86" s="791"/>
      <c r="JTH86" s="791"/>
      <c r="JTI86" s="740"/>
      <c r="JTJ86" s="790"/>
      <c r="JTK86" s="791"/>
      <c r="JTL86" s="791"/>
      <c r="JTM86" s="791"/>
      <c r="JTN86" s="791"/>
      <c r="JTO86" s="791"/>
      <c r="JTP86" s="740"/>
      <c r="JTQ86" s="790"/>
      <c r="JTR86" s="791"/>
      <c r="JTS86" s="791"/>
      <c r="JTT86" s="791"/>
      <c r="JTU86" s="791"/>
      <c r="JTV86" s="791"/>
      <c r="JTW86" s="740"/>
      <c r="JTX86" s="790"/>
      <c r="JTY86" s="791"/>
      <c r="JTZ86" s="791"/>
      <c r="JUA86" s="791"/>
      <c r="JUB86" s="791"/>
      <c r="JUC86" s="791"/>
      <c r="JUD86" s="740"/>
      <c r="JUE86" s="790"/>
      <c r="JUF86" s="791"/>
      <c r="JUG86" s="791"/>
      <c r="JUH86" s="791"/>
      <c r="JUI86" s="791"/>
      <c r="JUJ86" s="791"/>
      <c r="JUK86" s="740"/>
      <c r="JUL86" s="790"/>
      <c r="JUM86" s="791"/>
      <c r="JUN86" s="791"/>
      <c r="JUO86" s="791"/>
      <c r="JUP86" s="791"/>
      <c r="JUQ86" s="791"/>
      <c r="JUR86" s="740"/>
      <c r="JUS86" s="790"/>
      <c r="JUT86" s="791"/>
      <c r="JUU86" s="791"/>
      <c r="JUV86" s="791"/>
      <c r="JUW86" s="791"/>
      <c r="JUX86" s="791"/>
      <c r="JUY86" s="740"/>
      <c r="JUZ86" s="790"/>
      <c r="JVA86" s="791"/>
      <c r="JVB86" s="791"/>
      <c r="JVC86" s="791"/>
      <c r="JVD86" s="791"/>
      <c r="JVE86" s="791"/>
      <c r="JVF86" s="740"/>
      <c r="JVG86" s="790"/>
      <c r="JVH86" s="791"/>
      <c r="JVI86" s="791"/>
      <c r="JVJ86" s="791"/>
      <c r="JVK86" s="791"/>
      <c r="JVL86" s="791"/>
      <c r="JVM86" s="740"/>
      <c r="JVN86" s="790"/>
      <c r="JVO86" s="791"/>
      <c r="JVP86" s="791"/>
      <c r="JVQ86" s="791"/>
      <c r="JVR86" s="791"/>
      <c r="JVS86" s="791"/>
      <c r="JVT86" s="740"/>
      <c r="JVU86" s="790"/>
      <c r="JVV86" s="791"/>
      <c r="JVW86" s="791"/>
      <c r="JVX86" s="791"/>
      <c r="JVY86" s="791"/>
      <c r="JVZ86" s="791"/>
      <c r="JWA86" s="740"/>
      <c r="JWB86" s="790"/>
      <c r="JWC86" s="791"/>
      <c r="JWD86" s="791"/>
      <c r="JWE86" s="791"/>
      <c r="JWF86" s="791"/>
      <c r="JWG86" s="791"/>
      <c r="JWH86" s="740"/>
      <c r="JWI86" s="790"/>
      <c r="JWJ86" s="791"/>
      <c r="JWK86" s="791"/>
      <c r="JWL86" s="791"/>
      <c r="JWM86" s="791"/>
      <c r="JWN86" s="791"/>
      <c r="JWO86" s="740"/>
      <c r="JWP86" s="790"/>
      <c r="JWQ86" s="791"/>
      <c r="JWR86" s="791"/>
      <c r="JWS86" s="791"/>
      <c r="JWT86" s="791"/>
      <c r="JWU86" s="791"/>
      <c r="JWV86" s="740"/>
      <c r="JWW86" s="790"/>
      <c r="JWX86" s="791"/>
      <c r="JWY86" s="791"/>
      <c r="JWZ86" s="791"/>
      <c r="JXA86" s="791"/>
      <c r="JXB86" s="791"/>
      <c r="JXC86" s="740"/>
      <c r="JXD86" s="790"/>
      <c r="JXE86" s="791"/>
      <c r="JXF86" s="791"/>
      <c r="JXG86" s="791"/>
      <c r="JXH86" s="791"/>
      <c r="JXI86" s="791"/>
      <c r="JXJ86" s="740"/>
      <c r="JXK86" s="790"/>
      <c r="JXL86" s="791"/>
      <c r="JXM86" s="791"/>
      <c r="JXN86" s="791"/>
      <c r="JXO86" s="791"/>
      <c r="JXP86" s="791"/>
      <c r="JXQ86" s="740"/>
      <c r="JXR86" s="790"/>
      <c r="JXS86" s="791"/>
      <c r="JXT86" s="791"/>
      <c r="JXU86" s="791"/>
      <c r="JXV86" s="791"/>
      <c r="JXW86" s="791"/>
      <c r="JXX86" s="740"/>
      <c r="JXY86" s="790"/>
      <c r="JXZ86" s="791"/>
      <c r="JYA86" s="791"/>
      <c r="JYB86" s="791"/>
      <c r="JYC86" s="791"/>
      <c r="JYD86" s="791"/>
      <c r="JYE86" s="740"/>
      <c r="JYF86" s="790"/>
      <c r="JYG86" s="791"/>
      <c r="JYH86" s="791"/>
      <c r="JYI86" s="791"/>
      <c r="JYJ86" s="791"/>
      <c r="JYK86" s="791"/>
      <c r="JYL86" s="740"/>
      <c r="JYM86" s="790"/>
      <c r="JYN86" s="791"/>
      <c r="JYO86" s="791"/>
      <c r="JYP86" s="791"/>
      <c r="JYQ86" s="791"/>
      <c r="JYR86" s="791"/>
      <c r="JYS86" s="740"/>
      <c r="JYT86" s="790"/>
      <c r="JYU86" s="791"/>
      <c r="JYV86" s="791"/>
      <c r="JYW86" s="791"/>
      <c r="JYX86" s="791"/>
      <c r="JYY86" s="791"/>
      <c r="JYZ86" s="740"/>
      <c r="JZA86" s="790"/>
      <c r="JZB86" s="791"/>
      <c r="JZC86" s="791"/>
      <c r="JZD86" s="791"/>
      <c r="JZE86" s="791"/>
      <c r="JZF86" s="791"/>
      <c r="JZG86" s="740"/>
      <c r="JZH86" s="790"/>
      <c r="JZI86" s="791"/>
      <c r="JZJ86" s="791"/>
      <c r="JZK86" s="791"/>
      <c r="JZL86" s="791"/>
      <c r="JZM86" s="791"/>
      <c r="JZN86" s="740"/>
      <c r="JZO86" s="790"/>
      <c r="JZP86" s="791"/>
      <c r="JZQ86" s="791"/>
      <c r="JZR86" s="791"/>
      <c r="JZS86" s="791"/>
      <c r="JZT86" s="791"/>
      <c r="JZU86" s="740"/>
      <c r="JZV86" s="790"/>
      <c r="JZW86" s="791"/>
      <c r="JZX86" s="791"/>
      <c r="JZY86" s="791"/>
      <c r="JZZ86" s="791"/>
      <c r="KAA86" s="791"/>
      <c r="KAB86" s="740"/>
      <c r="KAC86" s="790"/>
      <c r="KAD86" s="791"/>
      <c r="KAE86" s="791"/>
      <c r="KAF86" s="791"/>
      <c r="KAG86" s="791"/>
      <c r="KAH86" s="791"/>
      <c r="KAI86" s="740"/>
      <c r="KAJ86" s="790"/>
      <c r="KAK86" s="791"/>
      <c r="KAL86" s="791"/>
      <c r="KAM86" s="791"/>
      <c r="KAN86" s="791"/>
      <c r="KAO86" s="791"/>
      <c r="KAP86" s="740"/>
      <c r="KAQ86" s="790"/>
      <c r="KAR86" s="791"/>
      <c r="KAS86" s="791"/>
      <c r="KAT86" s="791"/>
      <c r="KAU86" s="791"/>
      <c r="KAV86" s="791"/>
      <c r="KAW86" s="740"/>
      <c r="KAX86" s="790"/>
      <c r="KAY86" s="791"/>
      <c r="KAZ86" s="791"/>
      <c r="KBA86" s="791"/>
      <c r="KBB86" s="791"/>
      <c r="KBC86" s="791"/>
      <c r="KBD86" s="740"/>
      <c r="KBE86" s="790"/>
      <c r="KBF86" s="791"/>
      <c r="KBG86" s="791"/>
      <c r="KBH86" s="791"/>
      <c r="KBI86" s="791"/>
      <c r="KBJ86" s="791"/>
      <c r="KBK86" s="740"/>
      <c r="KBL86" s="790"/>
      <c r="KBM86" s="791"/>
      <c r="KBN86" s="791"/>
      <c r="KBO86" s="791"/>
      <c r="KBP86" s="791"/>
      <c r="KBQ86" s="791"/>
      <c r="KBR86" s="740"/>
      <c r="KBS86" s="790"/>
      <c r="KBT86" s="791"/>
      <c r="KBU86" s="791"/>
      <c r="KBV86" s="791"/>
      <c r="KBW86" s="791"/>
      <c r="KBX86" s="791"/>
      <c r="KBY86" s="740"/>
      <c r="KBZ86" s="790"/>
      <c r="KCA86" s="791"/>
      <c r="KCB86" s="791"/>
      <c r="KCC86" s="791"/>
      <c r="KCD86" s="791"/>
      <c r="KCE86" s="791"/>
      <c r="KCF86" s="740"/>
      <c r="KCG86" s="790"/>
      <c r="KCH86" s="791"/>
      <c r="KCI86" s="791"/>
      <c r="KCJ86" s="791"/>
      <c r="KCK86" s="791"/>
      <c r="KCL86" s="791"/>
      <c r="KCM86" s="740"/>
      <c r="KCN86" s="790"/>
      <c r="KCO86" s="791"/>
      <c r="KCP86" s="791"/>
      <c r="KCQ86" s="791"/>
      <c r="KCR86" s="791"/>
      <c r="KCS86" s="791"/>
      <c r="KCT86" s="740"/>
      <c r="KCU86" s="790"/>
      <c r="KCV86" s="791"/>
      <c r="KCW86" s="791"/>
      <c r="KCX86" s="791"/>
      <c r="KCY86" s="791"/>
      <c r="KCZ86" s="791"/>
      <c r="KDA86" s="740"/>
      <c r="KDB86" s="790"/>
      <c r="KDC86" s="791"/>
      <c r="KDD86" s="791"/>
      <c r="KDE86" s="791"/>
      <c r="KDF86" s="791"/>
      <c r="KDG86" s="791"/>
      <c r="KDH86" s="740"/>
      <c r="KDI86" s="790"/>
      <c r="KDJ86" s="791"/>
      <c r="KDK86" s="791"/>
      <c r="KDL86" s="791"/>
      <c r="KDM86" s="791"/>
      <c r="KDN86" s="791"/>
      <c r="KDO86" s="740"/>
      <c r="KDP86" s="790"/>
      <c r="KDQ86" s="791"/>
      <c r="KDR86" s="791"/>
      <c r="KDS86" s="791"/>
      <c r="KDT86" s="791"/>
      <c r="KDU86" s="791"/>
      <c r="KDV86" s="740"/>
      <c r="KDW86" s="790"/>
      <c r="KDX86" s="791"/>
      <c r="KDY86" s="791"/>
      <c r="KDZ86" s="791"/>
      <c r="KEA86" s="791"/>
      <c r="KEB86" s="791"/>
      <c r="KEC86" s="740"/>
      <c r="KED86" s="790"/>
      <c r="KEE86" s="791"/>
      <c r="KEF86" s="791"/>
      <c r="KEG86" s="791"/>
      <c r="KEH86" s="791"/>
      <c r="KEI86" s="791"/>
      <c r="KEJ86" s="740"/>
      <c r="KEK86" s="790"/>
      <c r="KEL86" s="791"/>
      <c r="KEM86" s="791"/>
      <c r="KEN86" s="791"/>
      <c r="KEO86" s="791"/>
      <c r="KEP86" s="791"/>
      <c r="KEQ86" s="740"/>
      <c r="KER86" s="790"/>
      <c r="KES86" s="791"/>
      <c r="KET86" s="791"/>
      <c r="KEU86" s="791"/>
      <c r="KEV86" s="791"/>
      <c r="KEW86" s="791"/>
      <c r="KEX86" s="740"/>
      <c r="KEY86" s="790"/>
      <c r="KEZ86" s="791"/>
      <c r="KFA86" s="791"/>
      <c r="KFB86" s="791"/>
      <c r="KFC86" s="791"/>
      <c r="KFD86" s="791"/>
      <c r="KFE86" s="740"/>
      <c r="KFF86" s="790"/>
      <c r="KFG86" s="791"/>
      <c r="KFH86" s="791"/>
      <c r="KFI86" s="791"/>
      <c r="KFJ86" s="791"/>
      <c r="KFK86" s="791"/>
      <c r="KFL86" s="740"/>
      <c r="KFM86" s="790"/>
      <c r="KFN86" s="791"/>
      <c r="KFO86" s="791"/>
      <c r="KFP86" s="791"/>
      <c r="KFQ86" s="791"/>
      <c r="KFR86" s="791"/>
      <c r="KFS86" s="740"/>
      <c r="KFT86" s="790"/>
      <c r="KFU86" s="791"/>
      <c r="KFV86" s="791"/>
      <c r="KFW86" s="791"/>
      <c r="KFX86" s="791"/>
      <c r="KFY86" s="791"/>
      <c r="KFZ86" s="740"/>
      <c r="KGA86" s="790"/>
      <c r="KGB86" s="791"/>
      <c r="KGC86" s="791"/>
      <c r="KGD86" s="791"/>
      <c r="KGE86" s="791"/>
      <c r="KGF86" s="791"/>
      <c r="KGG86" s="740"/>
      <c r="KGH86" s="790"/>
      <c r="KGI86" s="791"/>
      <c r="KGJ86" s="791"/>
      <c r="KGK86" s="791"/>
      <c r="KGL86" s="791"/>
      <c r="KGM86" s="791"/>
      <c r="KGN86" s="740"/>
      <c r="KGO86" s="790"/>
      <c r="KGP86" s="791"/>
      <c r="KGQ86" s="791"/>
      <c r="KGR86" s="791"/>
      <c r="KGS86" s="791"/>
      <c r="KGT86" s="791"/>
      <c r="KGU86" s="740"/>
      <c r="KGV86" s="790"/>
      <c r="KGW86" s="791"/>
      <c r="KGX86" s="791"/>
      <c r="KGY86" s="791"/>
      <c r="KGZ86" s="791"/>
      <c r="KHA86" s="791"/>
      <c r="KHB86" s="740"/>
      <c r="KHC86" s="790"/>
      <c r="KHD86" s="791"/>
      <c r="KHE86" s="791"/>
      <c r="KHF86" s="791"/>
      <c r="KHG86" s="791"/>
      <c r="KHH86" s="791"/>
      <c r="KHI86" s="740"/>
      <c r="KHJ86" s="790"/>
      <c r="KHK86" s="791"/>
      <c r="KHL86" s="791"/>
      <c r="KHM86" s="791"/>
      <c r="KHN86" s="791"/>
      <c r="KHO86" s="791"/>
      <c r="KHP86" s="740"/>
      <c r="KHQ86" s="790"/>
      <c r="KHR86" s="791"/>
      <c r="KHS86" s="791"/>
      <c r="KHT86" s="791"/>
      <c r="KHU86" s="791"/>
      <c r="KHV86" s="791"/>
      <c r="KHW86" s="740"/>
      <c r="KHX86" s="790"/>
      <c r="KHY86" s="791"/>
      <c r="KHZ86" s="791"/>
      <c r="KIA86" s="791"/>
      <c r="KIB86" s="791"/>
      <c r="KIC86" s="791"/>
      <c r="KID86" s="740"/>
      <c r="KIE86" s="790"/>
      <c r="KIF86" s="791"/>
      <c r="KIG86" s="791"/>
      <c r="KIH86" s="791"/>
      <c r="KII86" s="791"/>
      <c r="KIJ86" s="791"/>
      <c r="KIK86" s="740"/>
      <c r="KIL86" s="790"/>
      <c r="KIM86" s="791"/>
      <c r="KIN86" s="791"/>
      <c r="KIO86" s="791"/>
      <c r="KIP86" s="791"/>
      <c r="KIQ86" s="791"/>
      <c r="KIR86" s="740"/>
      <c r="KIS86" s="790"/>
      <c r="KIT86" s="791"/>
      <c r="KIU86" s="791"/>
      <c r="KIV86" s="791"/>
      <c r="KIW86" s="791"/>
      <c r="KIX86" s="791"/>
      <c r="KIY86" s="740"/>
      <c r="KIZ86" s="790"/>
      <c r="KJA86" s="791"/>
      <c r="KJB86" s="791"/>
      <c r="KJC86" s="791"/>
      <c r="KJD86" s="791"/>
      <c r="KJE86" s="791"/>
      <c r="KJF86" s="740"/>
      <c r="KJG86" s="790"/>
      <c r="KJH86" s="791"/>
      <c r="KJI86" s="791"/>
      <c r="KJJ86" s="791"/>
      <c r="KJK86" s="791"/>
      <c r="KJL86" s="791"/>
      <c r="KJM86" s="740"/>
      <c r="KJN86" s="790"/>
      <c r="KJO86" s="791"/>
      <c r="KJP86" s="791"/>
      <c r="KJQ86" s="791"/>
      <c r="KJR86" s="791"/>
      <c r="KJS86" s="791"/>
      <c r="KJT86" s="740"/>
      <c r="KJU86" s="790"/>
      <c r="KJV86" s="791"/>
      <c r="KJW86" s="791"/>
      <c r="KJX86" s="791"/>
      <c r="KJY86" s="791"/>
      <c r="KJZ86" s="791"/>
      <c r="KKA86" s="740"/>
      <c r="KKB86" s="790"/>
      <c r="KKC86" s="791"/>
      <c r="KKD86" s="791"/>
      <c r="KKE86" s="791"/>
      <c r="KKF86" s="791"/>
      <c r="KKG86" s="791"/>
      <c r="KKH86" s="740"/>
      <c r="KKI86" s="790"/>
      <c r="KKJ86" s="791"/>
      <c r="KKK86" s="791"/>
      <c r="KKL86" s="791"/>
      <c r="KKM86" s="791"/>
      <c r="KKN86" s="791"/>
      <c r="KKO86" s="740"/>
      <c r="KKP86" s="790"/>
      <c r="KKQ86" s="791"/>
      <c r="KKR86" s="791"/>
      <c r="KKS86" s="791"/>
      <c r="KKT86" s="791"/>
      <c r="KKU86" s="791"/>
      <c r="KKV86" s="740"/>
      <c r="KKW86" s="790"/>
      <c r="KKX86" s="791"/>
      <c r="KKY86" s="791"/>
      <c r="KKZ86" s="791"/>
      <c r="KLA86" s="791"/>
      <c r="KLB86" s="791"/>
      <c r="KLC86" s="740"/>
      <c r="KLD86" s="790"/>
      <c r="KLE86" s="791"/>
      <c r="KLF86" s="791"/>
      <c r="KLG86" s="791"/>
      <c r="KLH86" s="791"/>
      <c r="KLI86" s="791"/>
      <c r="KLJ86" s="740"/>
      <c r="KLK86" s="790"/>
      <c r="KLL86" s="791"/>
      <c r="KLM86" s="791"/>
      <c r="KLN86" s="791"/>
      <c r="KLO86" s="791"/>
      <c r="KLP86" s="791"/>
      <c r="KLQ86" s="740"/>
      <c r="KLR86" s="790"/>
      <c r="KLS86" s="791"/>
      <c r="KLT86" s="791"/>
      <c r="KLU86" s="791"/>
      <c r="KLV86" s="791"/>
      <c r="KLW86" s="791"/>
      <c r="KLX86" s="740"/>
      <c r="KLY86" s="790"/>
      <c r="KLZ86" s="791"/>
      <c r="KMA86" s="791"/>
      <c r="KMB86" s="791"/>
      <c r="KMC86" s="791"/>
      <c r="KMD86" s="791"/>
      <c r="KME86" s="740"/>
      <c r="KMF86" s="790"/>
      <c r="KMG86" s="791"/>
      <c r="KMH86" s="791"/>
      <c r="KMI86" s="791"/>
      <c r="KMJ86" s="791"/>
      <c r="KMK86" s="791"/>
      <c r="KML86" s="740"/>
      <c r="KMM86" s="790"/>
      <c r="KMN86" s="791"/>
      <c r="KMO86" s="791"/>
      <c r="KMP86" s="791"/>
      <c r="KMQ86" s="791"/>
      <c r="KMR86" s="791"/>
      <c r="KMS86" s="740"/>
      <c r="KMT86" s="790"/>
      <c r="KMU86" s="791"/>
      <c r="KMV86" s="791"/>
      <c r="KMW86" s="791"/>
      <c r="KMX86" s="791"/>
      <c r="KMY86" s="791"/>
      <c r="KMZ86" s="740"/>
      <c r="KNA86" s="790"/>
      <c r="KNB86" s="791"/>
      <c r="KNC86" s="791"/>
      <c r="KND86" s="791"/>
      <c r="KNE86" s="791"/>
      <c r="KNF86" s="791"/>
      <c r="KNG86" s="740"/>
      <c r="KNH86" s="790"/>
      <c r="KNI86" s="791"/>
      <c r="KNJ86" s="791"/>
      <c r="KNK86" s="791"/>
      <c r="KNL86" s="791"/>
      <c r="KNM86" s="791"/>
      <c r="KNN86" s="740"/>
      <c r="KNO86" s="790"/>
      <c r="KNP86" s="791"/>
      <c r="KNQ86" s="791"/>
      <c r="KNR86" s="791"/>
      <c r="KNS86" s="791"/>
      <c r="KNT86" s="791"/>
      <c r="KNU86" s="740"/>
      <c r="KNV86" s="790"/>
      <c r="KNW86" s="791"/>
      <c r="KNX86" s="791"/>
      <c r="KNY86" s="791"/>
      <c r="KNZ86" s="791"/>
      <c r="KOA86" s="791"/>
      <c r="KOB86" s="740"/>
      <c r="KOC86" s="790"/>
      <c r="KOD86" s="791"/>
      <c r="KOE86" s="791"/>
      <c r="KOF86" s="791"/>
      <c r="KOG86" s="791"/>
      <c r="KOH86" s="791"/>
      <c r="KOI86" s="740"/>
      <c r="KOJ86" s="790"/>
      <c r="KOK86" s="791"/>
      <c r="KOL86" s="791"/>
      <c r="KOM86" s="791"/>
      <c r="KON86" s="791"/>
      <c r="KOO86" s="791"/>
      <c r="KOP86" s="740"/>
      <c r="KOQ86" s="790"/>
      <c r="KOR86" s="791"/>
      <c r="KOS86" s="791"/>
      <c r="KOT86" s="791"/>
      <c r="KOU86" s="791"/>
      <c r="KOV86" s="791"/>
      <c r="KOW86" s="740"/>
      <c r="KOX86" s="790"/>
      <c r="KOY86" s="791"/>
      <c r="KOZ86" s="791"/>
      <c r="KPA86" s="791"/>
      <c r="KPB86" s="791"/>
      <c r="KPC86" s="791"/>
      <c r="KPD86" s="740"/>
      <c r="KPE86" s="790"/>
      <c r="KPF86" s="791"/>
      <c r="KPG86" s="791"/>
      <c r="KPH86" s="791"/>
      <c r="KPI86" s="791"/>
      <c r="KPJ86" s="791"/>
      <c r="KPK86" s="740"/>
      <c r="KPL86" s="790"/>
      <c r="KPM86" s="791"/>
      <c r="KPN86" s="791"/>
      <c r="KPO86" s="791"/>
      <c r="KPP86" s="791"/>
      <c r="KPQ86" s="791"/>
      <c r="KPR86" s="740"/>
      <c r="KPS86" s="790"/>
      <c r="KPT86" s="791"/>
      <c r="KPU86" s="791"/>
      <c r="KPV86" s="791"/>
      <c r="KPW86" s="791"/>
      <c r="KPX86" s="791"/>
      <c r="KPY86" s="740"/>
      <c r="KPZ86" s="790"/>
      <c r="KQA86" s="791"/>
      <c r="KQB86" s="791"/>
      <c r="KQC86" s="791"/>
      <c r="KQD86" s="791"/>
      <c r="KQE86" s="791"/>
      <c r="KQF86" s="740"/>
      <c r="KQG86" s="790"/>
      <c r="KQH86" s="791"/>
      <c r="KQI86" s="791"/>
      <c r="KQJ86" s="791"/>
      <c r="KQK86" s="791"/>
      <c r="KQL86" s="791"/>
      <c r="KQM86" s="740"/>
      <c r="KQN86" s="790"/>
      <c r="KQO86" s="791"/>
      <c r="KQP86" s="791"/>
      <c r="KQQ86" s="791"/>
      <c r="KQR86" s="791"/>
      <c r="KQS86" s="791"/>
      <c r="KQT86" s="740"/>
      <c r="KQU86" s="790"/>
      <c r="KQV86" s="791"/>
      <c r="KQW86" s="791"/>
      <c r="KQX86" s="791"/>
      <c r="KQY86" s="791"/>
      <c r="KQZ86" s="791"/>
      <c r="KRA86" s="740"/>
      <c r="KRB86" s="790"/>
      <c r="KRC86" s="791"/>
      <c r="KRD86" s="791"/>
      <c r="KRE86" s="791"/>
      <c r="KRF86" s="791"/>
      <c r="KRG86" s="791"/>
      <c r="KRH86" s="740"/>
      <c r="KRI86" s="790"/>
      <c r="KRJ86" s="791"/>
      <c r="KRK86" s="791"/>
      <c r="KRL86" s="791"/>
      <c r="KRM86" s="791"/>
      <c r="KRN86" s="791"/>
      <c r="KRO86" s="740"/>
      <c r="KRP86" s="790"/>
      <c r="KRQ86" s="791"/>
      <c r="KRR86" s="791"/>
      <c r="KRS86" s="791"/>
      <c r="KRT86" s="791"/>
      <c r="KRU86" s="791"/>
      <c r="KRV86" s="740"/>
      <c r="KRW86" s="790"/>
      <c r="KRX86" s="791"/>
      <c r="KRY86" s="791"/>
      <c r="KRZ86" s="791"/>
      <c r="KSA86" s="791"/>
      <c r="KSB86" s="791"/>
      <c r="KSC86" s="740"/>
      <c r="KSD86" s="790"/>
      <c r="KSE86" s="791"/>
      <c r="KSF86" s="791"/>
      <c r="KSG86" s="791"/>
      <c r="KSH86" s="791"/>
      <c r="KSI86" s="791"/>
      <c r="KSJ86" s="740"/>
      <c r="KSK86" s="790"/>
      <c r="KSL86" s="791"/>
      <c r="KSM86" s="791"/>
      <c r="KSN86" s="791"/>
      <c r="KSO86" s="791"/>
      <c r="KSP86" s="791"/>
      <c r="KSQ86" s="740"/>
      <c r="KSR86" s="790"/>
      <c r="KSS86" s="791"/>
      <c r="KST86" s="791"/>
      <c r="KSU86" s="791"/>
      <c r="KSV86" s="791"/>
      <c r="KSW86" s="791"/>
      <c r="KSX86" s="740"/>
      <c r="KSY86" s="790"/>
      <c r="KSZ86" s="791"/>
      <c r="KTA86" s="791"/>
      <c r="KTB86" s="791"/>
      <c r="KTC86" s="791"/>
      <c r="KTD86" s="791"/>
      <c r="KTE86" s="740"/>
      <c r="KTF86" s="790"/>
      <c r="KTG86" s="791"/>
      <c r="KTH86" s="791"/>
      <c r="KTI86" s="791"/>
      <c r="KTJ86" s="791"/>
      <c r="KTK86" s="791"/>
      <c r="KTL86" s="740"/>
      <c r="KTM86" s="790"/>
      <c r="KTN86" s="791"/>
      <c r="KTO86" s="791"/>
      <c r="KTP86" s="791"/>
      <c r="KTQ86" s="791"/>
      <c r="KTR86" s="791"/>
      <c r="KTS86" s="740"/>
      <c r="KTT86" s="790"/>
      <c r="KTU86" s="791"/>
      <c r="KTV86" s="791"/>
      <c r="KTW86" s="791"/>
      <c r="KTX86" s="791"/>
      <c r="KTY86" s="791"/>
      <c r="KTZ86" s="740"/>
      <c r="KUA86" s="790"/>
      <c r="KUB86" s="791"/>
      <c r="KUC86" s="791"/>
      <c r="KUD86" s="791"/>
      <c r="KUE86" s="791"/>
      <c r="KUF86" s="791"/>
      <c r="KUG86" s="740"/>
      <c r="KUH86" s="790"/>
      <c r="KUI86" s="791"/>
      <c r="KUJ86" s="791"/>
      <c r="KUK86" s="791"/>
      <c r="KUL86" s="791"/>
      <c r="KUM86" s="791"/>
      <c r="KUN86" s="740"/>
      <c r="KUO86" s="790"/>
      <c r="KUP86" s="791"/>
      <c r="KUQ86" s="791"/>
      <c r="KUR86" s="791"/>
      <c r="KUS86" s="791"/>
      <c r="KUT86" s="791"/>
      <c r="KUU86" s="740"/>
      <c r="KUV86" s="790"/>
      <c r="KUW86" s="791"/>
      <c r="KUX86" s="791"/>
      <c r="KUY86" s="791"/>
      <c r="KUZ86" s="791"/>
      <c r="KVA86" s="791"/>
      <c r="KVB86" s="740"/>
      <c r="KVC86" s="790"/>
      <c r="KVD86" s="791"/>
      <c r="KVE86" s="791"/>
      <c r="KVF86" s="791"/>
      <c r="KVG86" s="791"/>
      <c r="KVH86" s="791"/>
      <c r="KVI86" s="740"/>
      <c r="KVJ86" s="790"/>
      <c r="KVK86" s="791"/>
      <c r="KVL86" s="791"/>
      <c r="KVM86" s="791"/>
      <c r="KVN86" s="791"/>
      <c r="KVO86" s="791"/>
      <c r="KVP86" s="740"/>
      <c r="KVQ86" s="790"/>
      <c r="KVR86" s="791"/>
      <c r="KVS86" s="791"/>
      <c r="KVT86" s="791"/>
      <c r="KVU86" s="791"/>
      <c r="KVV86" s="791"/>
      <c r="KVW86" s="740"/>
      <c r="KVX86" s="790"/>
      <c r="KVY86" s="791"/>
      <c r="KVZ86" s="791"/>
      <c r="KWA86" s="791"/>
      <c r="KWB86" s="791"/>
      <c r="KWC86" s="791"/>
      <c r="KWD86" s="740"/>
      <c r="KWE86" s="790"/>
      <c r="KWF86" s="791"/>
      <c r="KWG86" s="791"/>
      <c r="KWH86" s="791"/>
      <c r="KWI86" s="791"/>
      <c r="KWJ86" s="791"/>
      <c r="KWK86" s="740"/>
      <c r="KWL86" s="790"/>
      <c r="KWM86" s="791"/>
      <c r="KWN86" s="791"/>
      <c r="KWO86" s="791"/>
      <c r="KWP86" s="791"/>
      <c r="KWQ86" s="791"/>
      <c r="KWR86" s="740"/>
      <c r="KWS86" s="790"/>
      <c r="KWT86" s="791"/>
      <c r="KWU86" s="791"/>
      <c r="KWV86" s="791"/>
      <c r="KWW86" s="791"/>
      <c r="KWX86" s="791"/>
      <c r="KWY86" s="740"/>
      <c r="KWZ86" s="790"/>
      <c r="KXA86" s="791"/>
      <c r="KXB86" s="791"/>
      <c r="KXC86" s="791"/>
      <c r="KXD86" s="791"/>
      <c r="KXE86" s="791"/>
      <c r="KXF86" s="740"/>
      <c r="KXG86" s="790"/>
      <c r="KXH86" s="791"/>
      <c r="KXI86" s="791"/>
      <c r="KXJ86" s="791"/>
      <c r="KXK86" s="791"/>
      <c r="KXL86" s="791"/>
      <c r="KXM86" s="740"/>
      <c r="KXN86" s="790"/>
      <c r="KXO86" s="791"/>
      <c r="KXP86" s="791"/>
      <c r="KXQ86" s="791"/>
      <c r="KXR86" s="791"/>
      <c r="KXS86" s="791"/>
      <c r="KXT86" s="740"/>
      <c r="KXU86" s="790"/>
      <c r="KXV86" s="791"/>
      <c r="KXW86" s="791"/>
      <c r="KXX86" s="791"/>
      <c r="KXY86" s="791"/>
      <c r="KXZ86" s="791"/>
      <c r="KYA86" s="740"/>
      <c r="KYB86" s="790"/>
      <c r="KYC86" s="791"/>
      <c r="KYD86" s="791"/>
      <c r="KYE86" s="791"/>
      <c r="KYF86" s="791"/>
      <c r="KYG86" s="791"/>
      <c r="KYH86" s="740"/>
      <c r="KYI86" s="790"/>
      <c r="KYJ86" s="791"/>
      <c r="KYK86" s="791"/>
      <c r="KYL86" s="791"/>
      <c r="KYM86" s="791"/>
      <c r="KYN86" s="791"/>
      <c r="KYO86" s="740"/>
      <c r="KYP86" s="790"/>
      <c r="KYQ86" s="791"/>
      <c r="KYR86" s="791"/>
      <c r="KYS86" s="791"/>
      <c r="KYT86" s="791"/>
      <c r="KYU86" s="791"/>
      <c r="KYV86" s="740"/>
      <c r="KYW86" s="790"/>
      <c r="KYX86" s="791"/>
      <c r="KYY86" s="791"/>
      <c r="KYZ86" s="791"/>
      <c r="KZA86" s="791"/>
      <c r="KZB86" s="791"/>
      <c r="KZC86" s="740"/>
      <c r="KZD86" s="790"/>
      <c r="KZE86" s="791"/>
      <c r="KZF86" s="791"/>
      <c r="KZG86" s="791"/>
      <c r="KZH86" s="791"/>
      <c r="KZI86" s="791"/>
      <c r="KZJ86" s="740"/>
      <c r="KZK86" s="790"/>
      <c r="KZL86" s="791"/>
      <c r="KZM86" s="791"/>
      <c r="KZN86" s="791"/>
      <c r="KZO86" s="791"/>
      <c r="KZP86" s="791"/>
      <c r="KZQ86" s="740"/>
      <c r="KZR86" s="790"/>
      <c r="KZS86" s="791"/>
      <c r="KZT86" s="791"/>
      <c r="KZU86" s="791"/>
      <c r="KZV86" s="791"/>
      <c r="KZW86" s="791"/>
      <c r="KZX86" s="740"/>
      <c r="KZY86" s="790"/>
      <c r="KZZ86" s="791"/>
      <c r="LAA86" s="791"/>
      <c r="LAB86" s="791"/>
      <c r="LAC86" s="791"/>
      <c r="LAD86" s="791"/>
      <c r="LAE86" s="740"/>
      <c r="LAF86" s="790"/>
      <c r="LAG86" s="791"/>
      <c r="LAH86" s="791"/>
      <c r="LAI86" s="791"/>
      <c r="LAJ86" s="791"/>
      <c r="LAK86" s="791"/>
      <c r="LAL86" s="740"/>
      <c r="LAM86" s="790"/>
      <c r="LAN86" s="791"/>
      <c r="LAO86" s="791"/>
      <c r="LAP86" s="791"/>
      <c r="LAQ86" s="791"/>
      <c r="LAR86" s="791"/>
      <c r="LAS86" s="740"/>
      <c r="LAT86" s="790"/>
      <c r="LAU86" s="791"/>
      <c r="LAV86" s="791"/>
      <c r="LAW86" s="791"/>
      <c r="LAX86" s="791"/>
      <c r="LAY86" s="791"/>
      <c r="LAZ86" s="740"/>
      <c r="LBA86" s="790"/>
      <c r="LBB86" s="791"/>
      <c r="LBC86" s="791"/>
      <c r="LBD86" s="791"/>
      <c r="LBE86" s="791"/>
      <c r="LBF86" s="791"/>
      <c r="LBG86" s="740"/>
      <c r="LBH86" s="790"/>
      <c r="LBI86" s="791"/>
      <c r="LBJ86" s="791"/>
      <c r="LBK86" s="791"/>
      <c r="LBL86" s="791"/>
      <c r="LBM86" s="791"/>
      <c r="LBN86" s="740"/>
      <c r="LBO86" s="790"/>
      <c r="LBP86" s="791"/>
      <c r="LBQ86" s="791"/>
      <c r="LBR86" s="791"/>
      <c r="LBS86" s="791"/>
      <c r="LBT86" s="791"/>
      <c r="LBU86" s="740"/>
      <c r="LBV86" s="790"/>
      <c r="LBW86" s="791"/>
      <c r="LBX86" s="791"/>
      <c r="LBY86" s="791"/>
      <c r="LBZ86" s="791"/>
      <c r="LCA86" s="791"/>
      <c r="LCB86" s="740"/>
      <c r="LCC86" s="790"/>
      <c r="LCD86" s="791"/>
      <c r="LCE86" s="791"/>
      <c r="LCF86" s="791"/>
      <c r="LCG86" s="791"/>
      <c r="LCH86" s="791"/>
      <c r="LCI86" s="740"/>
      <c r="LCJ86" s="790"/>
      <c r="LCK86" s="791"/>
      <c r="LCL86" s="791"/>
      <c r="LCM86" s="791"/>
      <c r="LCN86" s="791"/>
      <c r="LCO86" s="791"/>
      <c r="LCP86" s="740"/>
      <c r="LCQ86" s="790"/>
      <c r="LCR86" s="791"/>
      <c r="LCS86" s="791"/>
      <c r="LCT86" s="791"/>
      <c r="LCU86" s="791"/>
      <c r="LCV86" s="791"/>
      <c r="LCW86" s="740"/>
      <c r="LCX86" s="790"/>
      <c r="LCY86" s="791"/>
      <c r="LCZ86" s="791"/>
      <c r="LDA86" s="791"/>
      <c r="LDB86" s="791"/>
      <c r="LDC86" s="791"/>
      <c r="LDD86" s="740"/>
      <c r="LDE86" s="790"/>
      <c r="LDF86" s="791"/>
      <c r="LDG86" s="791"/>
      <c r="LDH86" s="791"/>
      <c r="LDI86" s="791"/>
      <c r="LDJ86" s="791"/>
      <c r="LDK86" s="740"/>
      <c r="LDL86" s="790"/>
      <c r="LDM86" s="791"/>
      <c r="LDN86" s="791"/>
      <c r="LDO86" s="791"/>
      <c r="LDP86" s="791"/>
      <c r="LDQ86" s="791"/>
      <c r="LDR86" s="740"/>
      <c r="LDS86" s="790"/>
      <c r="LDT86" s="791"/>
      <c r="LDU86" s="791"/>
      <c r="LDV86" s="791"/>
      <c r="LDW86" s="791"/>
      <c r="LDX86" s="791"/>
      <c r="LDY86" s="740"/>
      <c r="LDZ86" s="790"/>
      <c r="LEA86" s="791"/>
      <c r="LEB86" s="791"/>
      <c r="LEC86" s="791"/>
      <c r="LED86" s="791"/>
      <c r="LEE86" s="791"/>
      <c r="LEF86" s="740"/>
      <c r="LEG86" s="790"/>
      <c r="LEH86" s="791"/>
      <c r="LEI86" s="791"/>
      <c r="LEJ86" s="791"/>
      <c r="LEK86" s="791"/>
      <c r="LEL86" s="791"/>
      <c r="LEM86" s="740"/>
      <c r="LEN86" s="790"/>
      <c r="LEO86" s="791"/>
      <c r="LEP86" s="791"/>
      <c r="LEQ86" s="791"/>
      <c r="LER86" s="791"/>
      <c r="LES86" s="791"/>
      <c r="LET86" s="740"/>
      <c r="LEU86" s="790"/>
      <c r="LEV86" s="791"/>
      <c r="LEW86" s="791"/>
      <c r="LEX86" s="791"/>
      <c r="LEY86" s="791"/>
      <c r="LEZ86" s="791"/>
      <c r="LFA86" s="740"/>
      <c r="LFB86" s="790"/>
      <c r="LFC86" s="791"/>
      <c r="LFD86" s="791"/>
      <c r="LFE86" s="791"/>
      <c r="LFF86" s="791"/>
      <c r="LFG86" s="791"/>
      <c r="LFH86" s="740"/>
      <c r="LFI86" s="790"/>
      <c r="LFJ86" s="791"/>
      <c r="LFK86" s="791"/>
      <c r="LFL86" s="791"/>
      <c r="LFM86" s="791"/>
      <c r="LFN86" s="791"/>
      <c r="LFO86" s="740"/>
      <c r="LFP86" s="790"/>
      <c r="LFQ86" s="791"/>
      <c r="LFR86" s="791"/>
      <c r="LFS86" s="791"/>
      <c r="LFT86" s="791"/>
      <c r="LFU86" s="791"/>
      <c r="LFV86" s="740"/>
      <c r="LFW86" s="790"/>
      <c r="LFX86" s="791"/>
      <c r="LFY86" s="791"/>
      <c r="LFZ86" s="791"/>
      <c r="LGA86" s="791"/>
      <c r="LGB86" s="791"/>
      <c r="LGC86" s="740"/>
      <c r="LGD86" s="790"/>
      <c r="LGE86" s="791"/>
      <c r="LGF86" s="791"/>
      <c r="LGG86" s="791"/>
      <c r="LGH86" s="791"/>
      <c r="LGI86" s="791"/>
      <c r="LGJ86" s="740"/>
      <c r="LGK86" s="790"/>
      <c r="LGL86" s="791"/>
      <c r="LGM86" s="791"/>
      <c r="LGN86" s="791"/>
      <c r="LGO86" s="791"/>
      <c r="LGP86" s="791"/>
      <c r="LGQ86" s="740"/>
      <c r="LGR86" s="790"/>
      <c r="LGS86" s="791"/>
      <c r="LGT86" s="791"/>
      <c r="LGU86" s="791"/>
      <c r="LGV86" s="791"/>
      <c r="LGW86" s="791"/>
      <c r="LGX86" s="740"/>
      <c r="LGY86" s="790"/>
      <c r="LGZ86" s="791"/>
      <c r="LHA86" s="791"/>
      <c r="LHB86" s="791"/>
      <c r="LHC86" s="791"/>
      <c r="LHD86" s="791"/>
      <c r="LHE86" s="740"/>
      <c r="LHF86" s="790"/>
      <c r="LHG86" s="791"/>
      <c r="LHH86" s="791"/>
      <c r="LHI86" s="791"/>
      <c r="LHJ86" s="791"/>
      <c r="LHK86" s="791"/>
      <c r="LHL86" s="740"/>
      <c r="LHM86" s="790"/>
      <c r="LHN86" s="791"/>
      <c r="LHO86" s="791"/>
      <c r="LHP86" s="791"/>
      <c r="LHQ86" s="791"/>
      <c r="LHR86" s="791"/>
      <c r="LHS86" s="740"/>
      <c r="LHT86" s="790"/>
      <c r="LHU86" s="791"/>
      <c r="LHV86" s="791"/>
      <c r="LHW86" s="791"/>
      <c r="LHX86" s="791"/>
      <c r="LHY86" s="791"/>
      <c r="LHZ86" s="740"/>
      <c r="LIA86" s="790"/>
      <c r="LIB86" s="791"/>
      <c r="LIC86" s="791"/>
      <c r="LID86" s="791"/>
      <c r="LIE86" s="791"/>
      <c r="LIF86" s="791"/>
      <c r="LIG86" s="740"/>
      <c r="LIH86" s="790"/>
      <c r="LII86" s="791"/>
      <c r="LIJ86" s="791"/>
      <c r="LIK86" s="791"/>
      <c r="LIL86" s="791"/>
      <c r="LIM86" s="791"/>
      <c r="LIN86" s="740"/>
      <c r="LIO86" s="790"/>
      <c r="LIP86" s="791"/>
      <c r="LIQ86" s="791"/>
      <c r="LIR86" s="791"/>
      <c r="LIS86" s="791"/>
      <c r="LIT86" s="791"/>
      <c r="LIU86" s="740"/>
      <c r="LIV86" s="790"/>
      <c r="LIW86" s="791"/>
      <c r="LIX86" s="791"/>
      <c r="LIY86" s="791"/>
      <c r="LIZ86" s="791"/>
      <c r="LJA86" s="791"/>
      <c r="LJB86" s="740"/>
      <c r="LJC86" s="790"/>
      <c r="LJD86" s="791"/>
      <c r="LJE86" s="791"/>
      <c r="LJF86" s="791"/>
      <c r="LJG86" s="791"/>
      <c r="LJH86" s="791"/>
      <c r="LJI86" s="740"/>
      <c r="LJJ86" s="790"/>
      <c r="LJK86" s="791"/>
      <c r="LJL86" s="791"/>
      <c r="LJM86" s="791"/>
      <c r="LJN86" s="791"/>
      <c r="LJO86" s="791"/>
      <c r="LJP86" s="740"/>
      <c r="LJQ86" s="790"/>
      <c r="LJR86" s="791"/>
      <c r="LJS86" s="791"/>
      <c r="LJT86" s="791"/>
      <c r="LJU86" s="791"/>
      <c r="LJV86" s="791"/>
      <c r="LJW86" s="740"/>
      <c r="LJX86" s="790"/>
      <c r="LJY86" s="791"/>
      <c r="LJZ86" s="791"/>
      <c r="LKA86" s="791"/>
      <c r="LKB86" s="791"/>
      <c r="LKC86" s="791"/>
      <c r="LKD86" s="740"/>
      <c r="LKE86" s="790"/>
      <c r="LKF86" s="791"/>
      <c r="LKG86" s="791"/>
      <c r="LKH86" s="791"/>
      <c r="LKI86" s="791"/>
      <c r="LKJ86" s="791"/>
      <c r="LKK86" s="740"/>
      <c r="LKL86" s="790"/>
      <c r="LKM86" s="791"/>
      <c r="LKN86" s="791"/>
      <c r="LKO86" s="791"/>
      <c r="LKP86" s="791"/>
      <c r="LKQ86" s="791"/>
      <c r="LKR86" s="740"/>
      <c r="LKS86" s="790"/>
      <c r="LKT86" s="791"/>
      <c r="LKU86" s="791"/>
      <c r="LKV86" s="791"/>
      <c r="LKW86" s="791"/>
      <c r="LKX86" s="791"/>
      <c r="LKY86" s="740"/>
      <c r="LKZ86" s="790"/>
      <c r="LLA86" s="791"/>
      <c r="LLB86" s="791"/>
      <c r="LLC86" s="791"/>
      <c r="LLD86" s="791"/>
      <c r="LLE86" s="791"/>
      <c r="LLF86" s="740"/>
      <c r="LLG86" s="790"/>
      <c r="LLH86" s="791"/>
      <c r="LLI86" s="791"/>
      <c r="LLJ86" s="791"/>
      <c r="LLK86" s="791"/>
      <c r="LLL86" s="791"/>
      <c r="LLM86" s="740"/>
      <c r="LLN86" s="790"/>
      <c r="LLO86" s="791"/>
      <c r="LLP86" s="791"/>
      <c r="LLQ86" s="791"/>
      <c r="LLR86" s="791"/>
      <c r="LLS86" s="791"/>
      <c r="LLT86" s="740"/>
      <c r="LLU86" s="790"/>
      <c r="LLV86" s="791"/>
      <c r="LLW86" s="791"/>
      <c r="LLX86" s="791"/>
      <c r="LLY86" s="791"/>
      <c r="LLZ86" s="791"/>
      <c r="LMA86" s="740"/>
      <c r="LMB86" s="790"/>
      <c r="LMC86" s="791"/>
      <c r="LMD86" s="791"/>
      <c r="LME86" s="791"/>
      <c r="LMF86" s="791"/>
      <c r="LMG86" s="791"/>
      <c r="LMH86" s="740"/>
      <c r="LMI86" s="790"/>
      <c r="LMJ86" s="791"/>
      <c r="LMK86" s="791"/>
      <c r="LML86" s="791"/>
      <c r="LMM86" s="791"/>
      <c r="LMN86" s="791"/>
      <c r="LMO86" s="740"/>
      <c r="LMP86" s="790"/>
      <c r="LMQ86" s="791"/>
      <c r="LMR86" s="791"/>
      <c r="LMS86" s="791"/>
      <c r="LMT86" s="791"/>
      <c r="LMU86" s="791"/>
      <c r="LMV86" s="740"/>
      <c r="LMW86" s="790"/>
      <c r="LMX86" s="791"/>
      <c r="LMY86" s="791"/>
      <c r="LMZ86" s="791"/>
      <c r="LNA86" s="791"/>
      <c r="LNB86" s="791"/>
      <c r="LNC86" s="740"/>
      <c r="LND86" s="790"/>
      <c r="LNE86" s="791"/>
      <c r="LNF86" s="791"/>
      <c r="LNG86" s="791"/>
      <c r="LNH86" s="791"/>
      <c r="LNI86" s="791"/>
      <c r="LNJ86" s="740"/>
      <c r="LNK86" s="790"/>
      <c r="LNL86" s="791"/>
      <c r="LNM86" s="791"/>
      <c r="LNN86" s="791"/>
      <c r="LNO86" s="791"/>
      <c r="LNP86" s="791"/>
      <c r="LNQ86" s="740"/>
      <c r="LNR86" s="790"/>
      <c r="LNS86" s="791"/>
      <c r="LNT86" s="791"/>
      <c r="LNU86" s="791"/>
      <c r="LNV86" s="791"/>
      <c r="LNW86" s="791"/>
      <c r="LNX86" s="740"/>
      <c r="LNY86" s="790"/>
      <c r="LNZ86" s="791"/>
      <c r="LOA86" s="791"/>
      <c r="LOB86" s="791"/>
      <c r="LOC86" s="791"/>
      <c r="LOD86" s="791"/>
      <c r="LOE86" s="740"/>
      <c r="LOF86" s="790"/>
      <c r="LOG86" s="791"/>
      <c r="LOH86" s="791"/>
      <c r="LOI86" s="791"/>
      <c r="LOJ86" s="791"/>
      <c r="LOK86" s="791"/>
      <c r="LOL86" s="740"/>
      <c r="LOM86" s="790"/>
      <c r="LON86" s="791"/>
      <c r="LOO86" s="791"/>
      <c r="LOP86" s="791"/>
      <c r="LOQ86" s="791"/>
      <c r="LOR86" s="791"/>
      <c r="LOS86" s="740"/>
      <c r="LOT86" s="790"/>
      <c r="LOU86" s="791"/>
      <c r="LOV86" s="791"/>
      <c r="LOW86" s="791"/>
      <c r="LOX86" s="791"/>
      <c r="LOY86" s="791"/>
      <c r="LOZ86" s="740"/>
      <c r="LPA86" s="790"/>
      <c r="LPB86" s="791"/>
      <c r="LPC86" s="791"/>
      <c r="LPD86" s="791"/>
      <c r="LPE86" s="791"/>
      <c r="LPF86" s="791"/>
      <c r="LPG86" s="740"/>
      <c r="LPH86" s="790"/>
      <c r="LPI86" s="791"/>
      <c r="LPJ86" s="791"/>
      <c r="LPK86" s="791"/>
      <c r="LPL86" s="791"/>
      <c r="LPM86" s="791"/>
      <c r="LPN86" s="740"/>
      <c r="LPO86" s="790"/>
      <c r="LPP86" s="791"/>
      <c r="LPQ86" s="791"/>
      <c r="LPR86" s="791"/>
      <c r="LPS86" s="791"/>
      <c r="LPT86" s="791"/>
      <c r="LPU86" s="740"/>
      <c r="LPV86" s="790"/>
      <c r="LPW86" s="791"/>
      <c r="LPX86" s="791"/>
      <c r="LPY86" s="791"/>
      <c r="LPZ86" s="791"/>
      <c r="LQA86" s="791"/>
      <c r="LQB86" s="740"/>
      <c r="LQC86" s="790"/>
      <c r="LQD86" s="791"/>
      <c r="LQE86" s="791"/>
      <c r="LQF86" s="791"/>
      <c r="LQG86" s="791"/>
      <c r="LQH86" s="791"/>
      <c r="LQI86" s="740"/>
      <c r="LQJ86" s="790"/>
      <c r="LQK86" s="791"/>
      <c r="LQL86" s="791"/>
      <c r="LQM86" s="791"/>
      <c r="LQN86" s="791"/>
      <c r="LQO86" s="791"/>
      <c r="LQP86" s="740"/>
      <c r="LQQ86" s="790"/>
      <c r="LQR86" s="791"/>
      <c r="LQS86" s="791"/>
      <c r="LQT86" s="791"/>
      <c r="LQU86" s="791"/>
      <c r="LQV86" s="791"/>
      <c r="LQW86" s="740"/>
      <c r="LQX86" s="790"/>
      <c r="LQY86" s="791"/>
      <c r="LQZ86" s="791"/>
      <c r="LRA86" s="791"/>
      <c r="LRB86" s="791"/>
      <c r="LRC86" s="791"/>
      <c r="LRD86" s="740"/>
      <c r="LRE86" s="790"/>
      <c r="LRF86" s="791"/>
      <c r="LRG86" s="791"/>
      <c r="LRH86" s="791"/>
      <c r="LRI86" s="791"/>
      <c r="LRJ86" s="791"/>
      <c r="LRK86" s="740"/>
      <c r="LRL86" s="790"/>
      <c r="LRM86" s="791"/>
      <c r="LRN86" s="791"/>
      <c r="LRO86" s="791"/>
      <c r="LRP86" s="791"/>
      <c r="LRQ86" s="791"/>
      <c r="LRR86" s="740"/>
      <c r="LRS86" s="790"/>
      <c r="LRT86" s="791"/>
      <c r="LRU86" s="791"/>
      <c r="LRV86" s="791"/>
      <c r="LRW86" s="791"/>
      <c r="LRX86" s="791"/>
      <c r="LRY86" s="740"/>
      <c r="LRZ86" s="790"/>
      <c r="LSA86" s="791"/>
      <c r="LSB86" s="791"/>
      <c r="LSC86" s="791"/>
      <c r="LSD86" s="791"/>
      <c r="LSE86" s="791"/>
      <c r="LSF86" s="740"/>
      <c r="LSG86" s="790"/>
      <c r="LSH86" s="791"/>
      <c r="LSI86" s="791"/>
      <c r="LSJ86" s="791"/>
      <c r="LSK86" s="791"/>
      <c r="LSL86" s="791"/>
      <c r="LSM86" s="740"/>
      <c r="LSN86" s="790"/>
      <c r="LSO86" s="791"/>
      <c r="LSP86" s="791"/>
      <c r="LSQ86" s="791"/>
      <c r="LSR86" s="791"/>
      <c r="LSS86" s="791"/>
      <c r="LST86" s="740"/>
      <c r="LSU86" s="790"/>
      <c r="LSV86" s="791"/>
      <c r="LSW86" s="791"/>
      <c r="LSX86" s="791"/>
      <c r="LSY86" s="791"/>
      <c r="LSZ86" s="791"/>
      <c r="LTA86" s="740"/>
      <c r="LTB86" s="790"/>
      <c r="LTC86" s="791"/>
      <c r="LTD86" s="791"/>
      <c r="LTE86" s="791"/>
      <c r="LTF86" s="791"/>
      <c r="LTG86" s="791"/>
      <c r="LTH86" s="740"/>
      <c r="LTI86" s="790"/>
      <c r="LTJ86" s="791"/>
      <c r="LTK86" s="791"/>
      <c r="LTL86" s="791"/>
      <c r="LTM86" s="791"/>
      <c r="LTN86" s="791"/>
      <c r="LTO86" s="740"/>
      <c r="LTP86" s="790"/>
      <c r="LTQ86" s="791"/>
      <c r="LTR86" s="791"/>
      <c r="LTS86" s="791"/>
      <c r="LTT86" s="791"/>
      <c r="LTU86" s="791"/>
      <c r="LTV86" s="740"/>
      <c r="LTW86" s="790"/>
      <c r="LTX86" s="791"/>
      <c r="LTY86" s="791"/>
      <c r="LTZ86" s="791"/>
      <c r="LUA86" s="791"/>
      <c r="LUB86" s="791"/>
      <c r="LUC86" s="740"/>
      <c r="LUD86" s="790"/>
      <c r="LUE86" s="791"/>
      <c r="LUF86" s="791"/>
      <c r="LUG86" s="791"/>
      <c r="LUH86" s="791"/>
      <c r="LUI86" s="791"/>
      <c r="LUJ86" s="740"/>
      <c r="LUK86" s="790"/>
      <c r="LUL86" s="791"/>
      <c r="LUM86" s="791"/>
      <c r="LUN86" s="791"/>
      <c r="LUO86" s="791"/>
      <c r="LUP86" s="791"/>
      <c r="LUQ86" s="740"/>
      <c r="LUR86" s="790"/>
      <c r="LUS86" s="791"/>
      <c r="LUT86" s="791"/>
      <c r="LUU86" s="791"/>
      <c r="LUV86" s="791"/>
      <c r="LUW86" s="791"/>
      <c r="LUX86" s="740"/>
      <c r="LUY86" s="790"/>
      <c r="LUZ86" s="791"/>
      <c r="LVA86" s="791"/>
      <c r="LVB86" s="791"/>
      <c r="LVC86" s="791"/>
      <c r="LVD86" s="791"/>
      <c r="LVE86" s="740"/>
      <c r="LVF86" s="790"/>
      <c r="LVG86" s="791"/>
      <c r="LVH86" s="791"/>
      <c r="LVI86" s="791"/>
      <c r="LVJ86" s="791"/>
      <c r="LVK86" s="791"/>
      <c r="LVL86" s="740"/>
      <c r="LVM86" s="790"/>
      <c r="LVN86" s="791"/>
      <c r="LVO86" s="791"/>
      <c r="LVP86" s="791"/>
      <c r="LVQ86" s="791"/>
      <c r="LVR86" s="791"/>
      <c r="LVS86" s="740"/>
      <c r="LVT86" s="790"/>
      <c r="LVU86" s="791"/>
      <c r="LVV86" s="791"/>
      <c r="LVW86" s="791"/>
      <c r="LVX86" s="791"/>
      <c r="LVY86" s="791"/>
      <c r="LVZ86" s="740"/>
      <c r="LWA86" s="790"/>
      <c r="LWB86" s="791"/>
      <c r="LWC86" s="791"/>
      <c r="LWD86" s="791"/>
      <c r="LWE86" s="791"/>
      <c r="LWF86" s="791"/>
      <c r="LWG86" s="740"/>
      <c r="LWH86" s="790"/>
      <c r="LWI86" s="791"/>
      <c r="LWJ86" s="791"/>
      <c r="LWK86" s="791"/>
      <c r="LWL86" s="791"/>
      <c r="LWM86" s="791"/>
      <c r="LWN86" s="740"/>
      <c r="LWO86" s="790"/>
      <c r="LWP86" s="791"/>
      <c r="LWQ86" s="791"/>
      <c r="LWR86" s="791"/>
      <c r="LWS86" s="791"/>
      <c r="LWT86" s="791"/>
      <c r="LWU86" s="740"/>
      <c r="LWV86" s="790"/>
      <c r="LWW86" s="791"/>
      <c r="LWX86" s="791"/>
      <c r="LWY86" s="791"/>
      <c r="LWZ86" s="791"/>
      <c r="LXA86" s="791"/>
      <c r="LXB86" s="740"/>
      <c r="LXC86" s="790"/>
      <c r="LXD86" s="791"/>
      <c r="LXE86" s="791"/>
      <c r="LXF86" s="791"/>
      <c r="LXG86" s="791"/>
      <c r="LXH86" s="791"/>
      <c r="LXI86" s="740"/>
      <c r="LXJ86" s="790"/>
      <c r="LXK86" s="791"/>
      <c r="LXL86" s="791"/>
      <c r="LXM86" s="791"/>
      <c r="LXN86" s="791"/>
      <c r="LXO86" s="791"/>
      <c r="LXP86" s="740"/>
      <c r="LXQ86" s="790"/>
      <c r="LXR86" s="791"/>
      <c r="LXS86" s="791"/>
      <c r="LXT86" s="791"/>
      <c r="LXU86" s="791"/>
      <c r="LXV86" s="791"/>
      <c r="LXW86" s="740"/>
      <c r="LXX86" s="790"/>
      <c r="LXY86" s="791"/>
      <c r="LXZ86" s="791"/>
      <c r="LYA86" s="791"/>
      <c r="LYB86" s="791"/>
      <c r="LYC86" s="791"/>
      <c r="LYD86" s="740"/>
      <c r="LYE86" s="790"/>
      <c r="LYF86" s="791"/>
      <c r="LYG86" s="791"/>
      <c r="LYH86" s="791"/>
      <c r="LYI86" s="791"/>
      <c r="LYJ86" s="791"/>
      <c r="LYK86" s="740"/>
      <c r="LYL86" s="790"/>
      <c r="LYM86" s="791"/>
      <c r="LYN86" s="791"/>
      <c r="LYO86" s="791"/>
      <c r="LYP86" s="791"/>
      <c r="LYQ86" s="791"/>
      <c r="LYR86" s="740"/>
      <c r="LYS86" s="790"/>
      <c r="LYT86" s="791"/>
      <c r="LYU86" s="791"/>
      <c r="LYV86" s="791"/>
      <c r="LYW86" s="791"/>
      <c r="LYX86" s="791"/>
      <c r="LYY86" s="740"/>
      <c r="LYZ86" s="790"/>
      <c r="LZA86" s="791"/>
      <c r="LZB86" s="791"/>
      <c r="LZC86" s="791"/>
      <c r="LZD86" s="791"/>
      <c r="LZE86" s="791"/>
      <c r="LZF86" s="740"/>
      <c r="LZG86" s="790"/>
      <c r="LZH86" s="791"/>
      <c r="LZI86" s="791"/>
      <c r="LZJ86" s="791"/>
      <c r="LZK86" s="791"/>
      <c r="LZL86" s="791"/>
      <c r="LZM86" s="740"/>
      <c r="LZN86" s="790"/>
      <c r="LZO86" s="791"/>
      <c r="LZP86" s="791"/>
      <c r="LZQ86" s="791"/>
      <c r="LZR86" s="791"/>
      <c r="LZS86" s="791"/>
      <c r="LZT86" s="740"/>
      <c r="LZU86" s="790"/>
      <c r="LZV86" s="791"/>
      <c r="LZW86" s="791"/>
      <c r="LZX86" s="791"/>
      <c r="LZY86" s="791"/>
      <c r="LZZ86" s="791"/>
      <c r="MAA86" s="740"/>
      <c r="MAB86" s="790"/>
      <c r="MAC86" s="791"/>
      <c r="MAD86" s="791"/>
      <c r="MAE86" s="791"/>
      <c r="MAF86" s="791"/>
      <c r="MAG86" s="791"/>
      <c r="MAH86" s="740"/>
      <c r="MAI86" s="790"/>
      <c r="MAJ86" s="791"/>
      <c r="MAK86" s="791"/>
      <c r="MAL86" s="791"/>
      <c r="MAM86" s="791"/>
      <c r="MAN86" s="791"/>
      <c r="MAO86" s="740"/>
      <c r="MAP86" s="790"/>
      <c r="MAQ86" s="791"/>
      <c r="MAR86" s="791"/>
      <c r="MAS86" s="791"/>
      <c r="MAT86" s="791"/>
      <c r="MAU86" s="791"/>
      <c r="MAV86" s="740"/>
      <c r="MAW86" s="790"/>
      <c r="MAX86" s="791"/>
      <c r="MAY86" s="791"/>
      <c r="MAZ86" s="791"/>
      <c r="MBA86" s="791"/>
      <c r="MBB86" s="791"/>
      <c r="MBC86" s="740"/>
      <c r="MBD86" s="790"/>
      <c r="MBE86" s="791"/>
      <c r="MBF86" s="791"/>
      <c r="MBG86" s="791"/>
      <c r="MBH86" s="791"/>
      <c r="MBI86" s="791"/>
      <c r="MBJ86" s="740"/>
      <c r="MBK86" s="790"/>
      <c r="MBL86" s="791"/>
      <c r="MBM86" s="791"/>
      <c r="MBN86" s="791"/>
      <c r="MBO86" s="791"/>
      <c r="MBP86" s="791"/>
      <c r="MBQ86" s="740"/>
      <c r="MBR86" s="790"/>
      <c r="MBS86" s="791"/>
      <c r="MBT86" s="791"/>
      <c r="MBU86" s="791"/>
      <c r="MBV86" s="791"/>
      <c r="MBW86" s="791"/>
      <c r="MBX86" s="740"/>
      <c r="MBY86" s="790"/>
      <c r="MBZ86" s="791"/>
      <c r="MCA86" s="791"/>
      <c r="MCB86" s="791"/>
      <c r="MCC86" s="791"/>
      <c r="MCD86" s="791"/>
      <c r="MCE86" s="740"/>
      <c r="MCF86" s="790"/>
      <c r="MCG86" s="791"/>
      <c r="MCH86" s="791"/>
      <c r="MCI86" s="791"/>
      <c r="MCJ86" s="791"/>
      <c r="MCK86" s="791"/>
      <c r="MCL86" s="740"/>
      <c r="MCM86" s="790"/>
      <c r="MCN86" s="791"/>
      <c r="MCO86" s="791"/>
      <c r="MCP86" s="791"/>
      <c r="MCQ86" s="791"/>
      <c r="MCR86" s="791"/>
      <c r="MCS86" s="740"/>
      <c r="MCT86" s="790"/>
      <c r="MCU86" s="791"/>
      <c r="MCV86" s="791"/>
      <c r="MCW86" s="791"/>
      <c r="MCX86" s="791"/>
      <c r="MCY86" s="791"/>
      <c r="MCZ86" s="740"/>
      <c r="MDA86" s="790"/>
      <c r="MDB86" s="791"/>
      <c r="MDC86" s="791"/>
      <c r="MDD86" s="791"/>
      <c r="MDE86" s="791"/>
      <c r="MDF86" s="791"/>
      <c r="MDG86" s="740"/>
      <c r="MDH86" s="790"/>
      <c r="MDI86" s="791"/>
      <c r="MDJ86" s="791"/>
      <c r="MDK86" s="791"/>
      <c r="MDL86" s="791"/>
      <c r="MDM86" s="791"/>
      <c r="MDN86" s="740"/>
      <c r="MDO86" s="790"/>
      <c r="MDP86" s="791"/>
      <c r="MDQ86" s="791"/>
      <c r="MDR86" s="791"/>
      <c r="MDS86" s="791"/>
      <c r="MDT86" s="791"/>
      <c r="MDU86" s="740"/>
      <c r="MDV86" s="790"/>
      <c r="MDW86" s="791"/>
      <c r="MDX86" s="791"/>
      <c r="MDY86" s="791"/>
      <c r="MDZ86" s="791"/>
      <c r="MEA86" s="791"/>
      <c r="MEB86" s="740"/>
      <c r="MEC86" s="790"/>
      <c r="MED86" s="791"/>
      <c r="MEE86" s="791"/>
      <c r="MEF86" s="791"/>
      <c r="MEG86" s="791"/>
      <c r="MEH86" s="791"/>
      <c r="MEI86" s="740"/>
      <c r="MEJ86" s="790"/>
      <c r="MEK86" s="791"/>
      <c r="MEL86" s="791"/>
      <c r="MEM86" s="791"/>
      <c r="MEN86" s="791"/>
      <c r="MEO86" s="791"/>
      <c r="MEP86" s="740"/>
      <c r="MEQ86" s="790"/>
      <c r="MER86" s="791"/>
      <c r="MES86" s="791"/>
      <c r="MET86" s="791"/>
      <c r="MEU86" s="791"/>
      <c r="MEV86" s="791"/>
      <c r="MEW86" s="740"/>
      <c r="MEX86" s="790"/>
      <c r="MEY86" s="791"/>
      <c r="MEZ86" s="791"/>
      <c r="MFA86" s="791"/>
      <c r="MFB86" s="791"/>
      <c r="MFC86" s="791"/>
      <c r="MFD86" s="740"/>
      <c r="MFE86" s="790"/>
      <c r="MFF86" s="791"/>
      <c r="MFG86" s="791"/>
      <c r="MFH86" s="791"/>
      <c r="MFI86" s="791"/>
      <c r="MFJ86" s="791"/>
      <c r="MFK86" s="740"/>
      <c r="MFL86" s="790"/>
      <c r="MFM86" s="791"/>
      <c r="MFN86" s="791"/>
      <c r="MFO86" s="791"/>
      <c r="MFP86" s="791"/>
      <c r="MFQ86" s="791"/>
      <c r="MFR86" s="740"/>
      <c r="MFS86" s="790"/>
      <c r="MFT86" s="791"/>
      <c r="MFU86" s="791"/>
      <c r="MFV86" s="791"/>
      <c r="MFW86" s="791"/>
      <c r="MFX86" s="791"/>
      <c r="MFY86" s="740"/>
      <c r="MFZ86" s="790"/>
      <c r="MGA86" s="791"/>
      <c r="MGB86" s="791"/>
      <c r="MGC86" s="791"/>
      <c r="MGD86" s="791"/>
      <c r="MGE86" s="791"/>
      <c r="MGF86" s="740"/>
      <c r="MGG86" s="790"/>
      <c r="MGH86" s="791"/>
      <c r="MGI86" s="791"/>
      <c r="MGJ86" s="791"/>
      <c r="MGK86" s="791"/>
      <c r="MGL86" s="791"/>
      <c r="MGM86" s="740"/>
      <c r="MGN86" s="790"/>
      <c r="MGO86" s="791"/>
      <c r="MGP86" s="791"/>
      <c r="MGQ86" s="791"/>
      <c r="MGR86" s="791"/>
      <c r="MGS86" s="791"/>
      <c r="MGT86" s="740"/>
      <c r="MGU86" s="790"/>
      <c r="MGV86" s="791"/>
      <c r="MGW86" s="791"/>
      <c r="MGX86" s="791"/>
      <c r="MGY86" s="791"/>
      <c r="MGZ86" s="791"/>
      <c r="MHA86" s="740"/>
      <c r="MHB86" s="790"/>
      <c r="MHC86" s="791"/>
      <c r="MHD86" s="791"/>
      <c r="MHE86" s="791"/>
      <c r="MHF86" s="791"/>
      <c r="MHG86" s="791"/>
      <c r="MHH86" s="740"/>
      <c r="MHI86" s="790"/>
      <c r="MHJ86" s="791"/>
      <c r="MHK86" s="791"/>
      <c r="MHL86" s="791"/>
      <c r="MHM86" s="791"/>
      <c r="MHN86" s="791"/>
      <c r="MHO86" s="740"/>
      <c r="MHP86" s="790"/>
      <c r="MHQ86" s="791"/>
      <c r="MHR86" s="791"/>
      <c r="MHS86" s="791"/>
      <c r="MHT86" s="791"/>
      <c r="MHU86" s="791"/>
      <c r="MHV86" s="740"/>
      <c r="MHW86" s="790"/>
      <c r="MHX86" s="791"/>
      <c r="MHY86" s="791"/>
      <c r="MHZ86" s="791"/>
      <c r="MIA86" s="791"/>
      <c r="MIB86" s="791"/>
      <c r="MIC86" s="740"/>
      <c r="MID86" s="790"/>
      <c r="MIE86" s="791"/>
      <c r="MIF86" s="791"/>
      <c r="MIG86" s="791"/>
      <c r="MIH86" s="791"/>
      <c r="MII86" s="791"/>
      <c r="MIJ86" s="740"/>
      <c r="MIK86" s="790"/>
      <c r="MIL86" s="791"/>
      <c r="MIM86" s="791"/>
      <c r="MIN86" s="791"/>
      <c r="MIO86" s="791"/>
      <c r="MIP86" s="791"/>
      <c r="MIQ86" s="740"/>
      <c r="MIR86" s="790"/>
      <c r="MIS86" s="791"/>
      <c r="MIT86" s="791"/>
      <c r="MIU86" s="791"/>
      <c r="MIV86" s="791"/>
      <c r="MIW86" s="791"/>
      <c r="MIX86" s="740"/>
      <c r="MIY86" s="790"/>
      <c r="MIZ86" s="791"/>
      <c r="MJA86" s="791"/>
      <c r="MJB86" s="791"/>
      <c r="MJC86" s="791"/>
      <c r="MJD86" s="791"/>
      <c r="MJE86" s="740"/>
      <c r="MJF86" s="790"/>
      <c r="MJG86" s="791"/>
      <c r="MJH86" s="791"/>
      <c r="MJI86" s="791"/>
      <c r="MJJ86" s="791"/>
      <c r="MJK86" s="791"/>
      <c r="MJL86" s="740"/>
      <c r="MJM86" s="790"/>
      <c r="MJN86" s="791"/>
      <c r="MJO86" s="791"/>
      <c r="MJP86" s="791"/>
      <c r="MJQ86" s="791"/>
      <c r="MJR86" s="791"/>
      <c r="MJS86" s="740"/>
      <c r="MJT86" s="790"/>
      <c r="MJU86" s="791"/>
      <c r="MJV86" s="791"/>
      <c r="MJW86" s="791"/>
      <c r="MJX86" s="791"/>
      <c r="MJY86" s="791"/>
      <c r="MJZ86" s="740"/>
      <c r="MKA86" s="790"/>
      <c r="MKB86" s="791"/>
      <c r="MKC86" s="791"/>
      <c r="MKD86" s="791"/>
      <c r="MKE86" s="791"/>
      <c r="MKF86" s="791"/>
      <c r="MKG86" s="740"/>
      <c r="MKH86" s="790"/>
      <c r="MKI86" s="791"/>
      <c r="MKJ86" s="791"/>
      <c r="MKK86" s="791"/>
      <c r="MKL86" s="791"/>
      <c r="MKM86" s="791"/>
      <c r="MKN86" s="740"/>
      <c r="MKO86" s="790"/>
      <c r="MKP86" s="791"/>
      <c r="MKQ86" s="791"/>
      <c r="MKR86" s="791"/>
      <c r="MKS86" s="791"/>
      <c r="MKT86" s="791"/>
      <c r="MKU86" s="740"/>
      <c r="MKV86" s="790"/>
      <c r="MKW86" s="791"/>
      <c r="MKX86" s="791"/>
      <c r="MKY86" s="791"/>
      <c r="MKZ86" s="791"/>
      <c r="MLA86" s="791"/>
      <c r="MLB86" s="740"/>
      <c r="MLC86" s="790"/>
      <c r="MLD86" s="791"/>
      <c r="MLE86" s="791"/>
      <c r="MLF86" s="791"/>
      <c r="MLG86" s="791"/>
      <c r="MLH86" s="791"/>
      <c r="MLI86" s="740"/>
      <c r="MLJ86" s="790"/>
      <c r="MLK86" s="791"/>
      <c r="MLL86" s="791"/>
      <c r="MLM86" s="791"/>
      <c r="MLN86" s="791"/>
      <c r="MLO86" s="791"/>
      <c r="MLP86" s="740"/>
      <c r="MLQ86" s="790"/>
      <c r="MLR86" s="791"/>
      <c r="MLS86" s="791"/>
      <c r="MLT86" s="791"/>
      <c r="MLU86" s="791"/>
      <c r="MLV86" s="791"/>
      <c r="MLW86" s="740"/>
      <c r="MLX86" s="790"/>
      <c r="MLY86" s="791"/>
      <c r="MLZ86" s="791"/>
      <c r="MMA86" s="791"/>
      <c r="MMB86" s="791"/>
      <c r="MMC86" s="791"/>
      <c r="MMD86" s="740"/>
      <c r="MME86" s="790"/>
      <c r="MMF86" s="791"/>
      <c r="MMG86" s="791"/>
      <c r="MMH86" s="791"/>
      <c r="MMI86" s="791"/>
      <c r="MMJ86" s="791"/>
      <c r="MMK86" s="740"/>
      <c r="MML86" s="790"/>
      <c r="MMM86" s="791"/>
      <c r="MMN86" s="791"/>
      <c r="MMO86" s="791"/>
      <c r="MMP86" s="791"/>
      <c r="MMQ86" s="791"/>
      <c r="MMR86" s="740"/>
      <c r="MMS86" s="790"/>
      <c r="MMT86" s="791"/>
      <c r="MMU86" s="791"/>
      <c r="MMV86" s="791"/>
      <c r="MMW86" s="791"/>
      <c r="MMX86" s="791"/>
      <c r="MMY86" s="740"/>
      <c r="MMZ86" s="790"/>
      <c r="MNA86" s="791"/>
      <c r="MNB86" s="791"/>
      <c r="MNC86" s="791"/>
      <c r="MND86" s="791"/>
      <c r="MNE86" s="791"/>
      <c r="MNF86" s="740"/>
      <c r="MNG86" s="790"/>
      <c r="MNH86" s="791"/>
      <c r="MNI86" s="791"/>
      <c r="MNJ86" s="791"/>
      <c r="MNK86" s="791"/>
      <c r="MNL86" s="791"/>
      <c r="MNM86" s="740"/>
      <c r="MNN86" s="790"/>
      <c r="MNO86" s="791"/>
      <c r="MNP86" s="791"/>
      <c r="MNQ86" s="791"/>
      <c r="MNR86" s="791"/>
      <c r="MNS86" s="791"/>
      <c r="MNT86" s="740"/>
      <c r="MNU86" s="790"/>
      <c r="MNV86" s="791"/>
      <c r="MNW86" s="791"/>
      <c r="MNX86" s="791"/>
      <c r="MNY86" s="791"/>
      <c r="MNZ86" s="791"/>
      <c r="MOA86" s="740"/>
      <c r="MOB86" s="790"/>
      <c r="MOC86" s="791"/>
      <c r="MOD86" s="791"/>
      <c r="MOE86" s="791"/>
      <c r="MOF86" s="791"/>
      <c r="MOG86" s="791"/>
      <c r="MOH86" s="740"/>
      <c r="MOI86" s="790"/>
      <c r="MOJ86" s="791"/>
      <c r="MOK86" s="791"/>
      <c r="MOL86" s="791"/>
      <c r="MOM86" s="791"/>
      <c r="MON86" s="791"/>
      <c r="MOO86" s="740"/>
      <c r="MOP86" s="790"/>
      <c r="MOQ86" s="791"/>
      <c r="MOR86" s="791"/>
      <c r="MOS86" s="791"/>
      <c r="MOT86" s="791"/>
      <c r="MOU86" s="791"/>
      <c r="MOV86" s="740"/>
      <c r="MOW86" s="790"/>
      <c r="MOX86" s="791"/>
      <c r="MOY86" s="791"/>
      <c r="MOZ86" s="791"/>
      <c r="MPA86" s="791"/>
      <c r="MPB86" s="791"/>
      <c r="MPC86" s="740"/>
      <c r="MPD86" s="790"/>
      <c r="MPE86" s="791"/>
      <c r="MPF86" s="791"/>
      <c r="MPG86" s="791"/>
      <c r="MPH86" s="791"/>
      <c r="MPI86" s="791"/>
      <c r="MPJ86" s="740"/>
      <c r="MPK86" s="790"/>
      <c r="MPL86" s="791"/>
      <c r="MPM86" s="791"/>
      <c r="MPN86" s="791"/>
      <c r="MPO86" s="791"/>
      <c r="MPP86" s="791"/>
      <c r="MPQ86" s="740"/>
      <c r="MPR86" s="790"/>
      <c r="MPS86" s="791"/>
      <c r="MPT86" s="791"/>
      <c r="MPU86" s="791"/>
      <c r="MPV86" s="791"/>
      <c r="MPW86" s="791"/>
      <c r="MPX86" s="740"/>
      <c r="MPY86" s="790"/>
      <c r="MPZ86" s="791"/>
      <c r="MQA86" s="791"/>
      <c r="MQB86" s="791"/>
      <c r="MQC86" s="791"/>
      <c r="MQD86" s="791"/>
      <c r="MQE86" s="740"/>
      <c r="MQF86" s="790"/>
      <c r="MQG86" s="791"/>
      <c r="MQH86" s="791"/>
      <c r="MQI86" s="791"/>
      <c r="MQJ86" s="791"/>
      <c r="MQK86" s="791"/>
      <c r="MQL86" s="740"/>
      <c r="MQM86" s="790"/>
      <c r="MQN86" s="791"/>
      <c r="MQO86" s="791"/>
      <c r="MQP86" s="791"/>
      <c r="MQQ86" s="791"/>
      <c r="MQR86" s="791"/>
      <c r="MQS86" s="740"/>
      <c r="MQT86" s="790"/>
      <c r="MQU86" s="791"/>
      <c r="MQV86" s="791"/>
      <c r="MQW86" s="791"/>
      <c r="MQX86" s="791"/>
      <c r="MQY86" s="791"/>
      <c r="MQZ86" s="740"/>
      <c r="MRA86" s="790"/>
      <c r="MRB86" s="791"/>
      <c r="MRC86" s="791"/>
      <c r="MRD86" s="791"/>
      <c r="MRE86" s="791"/>
      <c r="MRF86" s="791"/>
      <c r="MRG86" s="740"/>
      <c r="MRH86" s="790"/>
      <c r="MRI86" s="791"/>
      <c r="MRJ86" s="791"/>
      <c r="MRK86" s="791"/>
      <c r="MRL86" s="791"/>
      <c r="MRM86" s="791"/>
      <c r="MRN86" s="740"/>
      <c r="MRO86" s="790"/>
      <c r="MRP86" s="791"/>
      <c r="MRQ86" s="791"/>
      <c r="MRR86" s="791"/>
      <c r="MRS86" s="791"/>
      <c r="MRT86" s="791"/>
      <c r="MRU86" s="740"/>
      <c r="MRV86" s="790"/>
      <c r="MRW86" s="791"/>
      <c r="MRX86" s="791"/>
      <c r="MRY86" s="791"/>
      <c r="MRZ86" s="791"/>
      <c r="MSA86" s="791"/>
      <c r="MSB86" s="740"/>
      <c r="MSC86" s="790"/>
      <c r="MSD86" s="791"/>
      <c r="MSE86" s="791"/>
      <c r="MSF86" s="791"/>
      <c r="MSG86" s="791"/>
      <c r="MSH86" s="791"/>
      <c r="MSI86" s="740"/>
      <c r="MSJ86" s="790"/>
      <c r="MSK86" s="791"/>
      <c r="MSL86" s="791"/>
      <c r="MSM86" s="791"/>
      <c r="MSN86" s="791"/>
      <c r="MSO86" s="791"/>
      <c r="MSP86" s="740"/>
      <c r="MSQ86" s="790"/>
      <c r="MSR86" s="791"/>
      <c r="MSS86" s="791"/>
      <c r="MST86" s="791"/>
      <c r="MSU86" s="791"/>
      <c r="MSV86" s="791"/>
      <c r="MSW86" s="740"/>
      <c r="MSX86" s="790"/>
      <c r="MSY86" s="791"/>
      <c r="MSZ86" s="791"/>
      <c r="MTA86" s="791"/>
      <c r="MTB86" s="791"/>
      <c r="MTC86" s="791"/>
      <c r="MTD86" s="740"/>
      <c r="MTE86" s="790"/>
      <c r="MTF86" s="791"/>
      <c r="MTG86" s="791"/>
      <c r="MTH86" s="791"/>
      <c r="MTI86" s="791"/>
      <c r="MTJ86" s="791"/>
      <c r="MTK86" s="740"/>
      <c r="MTL86" s="790"/>
      <c r="MTM86" s="791"/>
      <c r="MTN86" s="791"/>
      <c r="MTO86" s="791"/>
      <c r="MTP86" s="791"/>
      <c r="MTQ86" s="791"/>
      <c r="MTR86" s="740"/>
      <c r="MTS86" s="790"/>
      <c r="MTT86" s="791"/>
      <c r="MTU86" s="791"/>
      <c r="MTV86" s="791"/>
      <c r="MTW86" s="791"/>
      <c r="MTX86" s="791"/>
      <c r="MTY86" s="740"/>
      <c r="MTZ86" s="790"/>
      <c r="MUA86" s="791"/>
      <c r="MUB86" s="791"/>
      <c r="MUC86" s="791"/>
      <c r="MUD86" s="791"/>
      <c r="MUE86" s="791"/>
      <c r="MUF86" s="740"/>
      <c r="MUG86" s="790"/>
      <c r="MUH86" s="791"/>
      <c r="MUI86" s="791"/>
      <c r="MUJ86" s="791"/>
      <c r="MUK86" s="791"/>
      <c r="MUL86" s="791"/>
      <c r="MUM86" s="740"/>
      <c r="MUN86" s="790"/>
      <c r="MUO86" s="791"/>
      <c r="MUP86" s="791"/>
      <c r="MUQ86" s="791"/>
      <c r="MUR86" s="791"/>
      <c r="MUS86" s="791"/>
      <c r="MUT86" s="740"/>
      <c r="MUU86" s="790"/>
      <c r="MUV86" s="791"/>
      <c r="MUW86" s="791"/>
      <c r="MUX86" s="791"/>
      <c r="MUY86" s="791"/>
      <c r="MUZ86" s="791"/>
      <c r="MVA86" s="740"/>
      <c r="MVB86" s="790"/>
      <c r="MVC86" s="791"/>
      <c r="MVD86" s="791"/>
      <c r="MVE86" s="791"/>
      <c r="MVF86" s="791"/>
      <c r="MVG86" s="791"/>
      <c r="MVH86" s="740"/>
      <c r="MVI86" s="790"/>
      <c r="MVJ86" s="791"/>
      <c r="MVK86" s="791"/>
      <c r="MVL86" s="791"/>
      <c r="MVM86" s="791"/>
      <c r="MVN86" s="791"/>
      <c r="MVO86" s="740"/>
      <c r="MVP86" s="790"/>
      <c r="MVQ86" s="791"/>
      <c r="MVR86" s="791"/>
      <c r="MVS86" s="791"/>
      <c r="MVT86" s="791"/>
      <c r="MVU86" s="791"/>
      <c r="MVV86" s="740"/>
      <c r="MVW86" s="790"/>
      <c r="MVX86" s="791"/>
      <c r="MVY86" s="791"/>
      <c r="MVZ86" s="791"/>
      <c r="MWA86" s="791"/>
      <c r="MWB86" s="791"/>
      <c r="MWC86" s="740"/>
      <c r="MWD86" s="790"/>
      <c r="MWE86" s="791"/>
      <c r="MWF86" s="791"/>
      <c r="MWG86" s="791"/>
      <c r="MWH86" s="791"/>
      <c r="MWI86" s="791"/>
      <c r="MWJ86" s="740"/>
      <c r="MWK86" s="790"/>
      <c r="MWL86" s="791"/>
      <c r="MWM86" s="791"/>
      <c r="MWN86" s="791"/>
      <c r="MWO86" s="791"/>
      <c r="MWP86" s="791"/>
      <c r="MWQ86" s="740"/>
      <c r="MWR86" s="790"/>
      <c r="MWS86" s="791"/>
      <c r="MWT86" s="791"/>
      <c r="MWU86" s="791"/>
      <c r="MWV86" s="791"/>
      <c r="MWW86" s="791"/>
      <c r="MWX86" s="740"/>
      <c r="MWY86" s="790"/>
      <c r="MWZ86" s="791"/>
      <c r="MXA86" s="791"/>
      <c r="MXB86" s="791"/>
      <c r="MXC86" s="791"/>
      <c r="MXD86" s="791"/>
      <c r="MXE86" s="740"/>
      <c r="MXF86" s="790"/>
      <c r="MXG86" s="791"/>
      <c r="MXH86" s="791"/>
      <c r="MXI86" s="791"/>
      <c r="MXJ86" s="791"/>
      <c r="MXK86" s="791"/>
      <c r="MXL86" s="740"/>
      <c r="MXM86" s="790"/>
      <c r="MXN86" s="791"/>
      <c r="MXO86" s="791"/>
      <c r="MXP86" s="791"/>
      <c r="MXQ86" s="791"/>
      <c r="MXR86" s="791"/>
      <c r="MXS86" s="740"/>
      <c r="MXT86" s="790"/>
      <c r="MXU86" s="791"/>
      <c r="MXV86" s="791"/>
      <c r="MXW86" s="791"/>
      <c r="MXX86" s="791"/>
      <c r="MXY86" s="791"/>
      <c r="MXZ86" s="740"/>
      <c r="MYA86" s="790"/>
      <c r="MYB86" s="791"/>
      <c r="MYC86" s="791"/>
      <c r="MYD86" s="791"/>
      <c r="MYE86" s="791"/>
      <c r="MYF86" s="791"/>
      <c r="MYG86" s="740"/>
      <c r="MYH86" s="790"/>
      <c r="MYI86" s="791"/>
      <c r="MYJ86" s="791"/>
      <c r="MYK86" s="791"/>
      <c r="MYL86" s="791"/>
      <c r="MYM86" s="791"/>
      <c r="MYN86" s="740"/>
      <c r="MYO86" s="790"/>
      <c r="MYP86" s="791"/>
      <c r="MYQ86" s="791"/>
      <c r="MYR86" s="791"/>
      <c r="MYS86" s="791"/>
      <c r="MYT86" s="791"/>
      <c r="MYU86" s="740"/>
      <c r="MYV86" s="790"/>
      <c r="MYW86" s="791"/>
      <c r="MYX86" s="791"/>
      <c r="MYY86" s="791"/>
      <c r="MYZ86" s="791"/>
      <c r="MZA86" s="791"/>
      <c r="MZB86" s="740"/>
      <c r="MZC86" s="790"/>
      <c r="MZD86" s="791"/>
      <c r="MZE86" s="791"/>
      <c r="MZF86" s="791"/>
      <c r="MZG86" s="791"/>
      <c r="MZH86" s="791"/>
      <c r="MZI86" s="740"/>
      <c r="MZJ86" s="790"/>
      <c r="MZK86" s="791"/>
      <c r="MZL86" s="791"/>
      <c r="MZM86" s="791"/>
      <c r="MZN86" s="791"/>
      <c r="MZO86" s="791"/>
      <c r="MZP86" s="740"/>
      <c r="MZQ86" s="790"/>
      <c r="MZR86" s="791"/>
      <c r="MZS86" s="791"/>
      <c r="MZT86" s="791"/>
      <c r="MZU86" s="791"/>
      <c r="MZV86" s="791"/>
      <c r="MZW86" s="740"/>
      <c r="MZX86" s="790"/>
      <c r="MZY86" s="791"/>
      <c r="MZZ86" s="791"/>
      <c r="NAA86" s="791"/>
      <c r="NAB86" s="791"/>
      <c r="NAC86" s="791"/>
      <c r="NAD86" s="740"/>
      <c r="NAE86" s="790"/>
      <c r="NAF86" s="791"/>
      <c r="NAG86" s="791"/>
      <c r="NAH86" s="791"/>
      <c r="NAI86" s="791"/>
      <c r="NAJ86" s="791"/>
      <c r="NAK86" s="740"/>
      <c r="NAL86" s="790"/>
      <c r="NAM86" s="791"/>
      <c r="NAN86" s="791"/>
      <c r="NAO86" s="791"/>
      <c r="NAP86" s="791"/>
      <c r="NAQ86" s="791"/>
      <c r="NAR86" s="740"/>
      <c r="NAS86" s="790"/>
      <c r="NAT86" s="791"/>
      <c r="NAU86" s="791"/>
      <c r="NAV86" s="791"/>
      <c r="NAW86" s="791"/>
      <c r="NAX86" s="791"/>
      <c r="NAY86" s="740"/>
      <c r="NAZ86" s="790"/>
      <c r="NBA86" s="791"/>
      <c r="NBB86" s="791"/>
      <c r="NBC86" s="791"/>
      <c r="NBD86" s="791"/>
      <c r="NBE86" s="791"/>
      <c r="NBF86" s="740"/>
      <c r="NBG86" s="790"/>
      <c r="NBH86" s="791"/>
      <c r="NBI86" s="791"/>
      <c r="NBJ86" s="791"/>
      <c r="NBK86" s="791"/>
      <c r="NBL86" s="791"/>
      <c r="NBM86" s="740"/>
      <c r="NBN86" s="790"/>
      <c r="NBO86" s="791"/>
      <c r="NBP86" s="791"/>
      <c r="NBQ86" s="791"/>
      <c r="NBR86" s="791"/>
      <c r="NBS86" s="791"/>
      <c r="NBT86" s="740"/>
      <c r="NBU86" s="790"/>
      <c r="NBV86" s="791"/>
      <c r="NBW86" s="791"/>
      <c r="NBX86" s="791"/>
      <c r="NBY86" s="791"/>
      <c r="NBZ86" s="791"/>
      <c r="NCA86" s="740"/>
      <c r="NCB86" s="790"/>
      <c r="NCC86" s="791"/>
      <c r="NCD86" s="791"/>
      <c r="NCE86" s="791"/>
      <c r="NCF86" s="791"/>
      <c r="NCG86" s="791"/>
      <c r="NCH86" s="740"/>
      <c r="NCI86" s="790"/>
      <c r="NCJ86" s="791"/>
      <c r="NCK86" s="791"/>
      <c r="NCL86" s="791"/>
      <c r="NCM86" s="791"/>
      <c r="NCN86" s="791"/>
      <c r="NCO86" s="740"/>
      <c r="NCP86" s="790"/>
      <c r="NCQ86" s="791"/>
      <c r="NCR86" s="791"/>
      <c r="NCS86" s="791"/>
      <c r="NCT86" s="791"/>
      <c r="NCU86" s="791"/>
      <c r="NCV86" s="740"/>
      <c r="NCW86" s="790"/>
      <c r="NCX86" s="791"/>
      <c r="NCY86" s="791"/>
      <c r="NCZ86" s="791"/>
      <c r="NDA86" s="791"/>
      <c r="NDB86" s="791"/>
      <c r="NDC86" s="740"/>
      <c r="NDD86" s="790"/>
      <c r="NDE86" s="791"/>
      <c r="NDF86" s="791"/>
      <c r="NDG86" s="791"/>
      <c r="NDH86" s="791"/>
      <c r="NDI86" s="791"/>
      <c r="NDJ86" s="740"/>
      <c r="NDK86" s="790"/>
      <c r="NDL86" s="791"/>
      <c r="NDM86" s="791"/>
      <c r="NDN86" s="791"/>
      <c r="NDO86" s="791"/>
      <c r="NDP86" s="791"/>
      <c r="NDQ86" s="740"/>
      <c r="NDR86" s="790"/>
      <c r="NDS86" s="791"/>
      <c r="NDT86" s="791"/>
      <c r="NDU86" s="791"/>
      <c r="NDV86" s="791"/>
      <c r="NDW86" s="791"/>
      <c r="NDX86" s="740"/>
      <c r="NDY86" s="790"/>
      <c r="NDZ86" s="791"/>
      <c r="NEA86" s="791"/>
      <c r="NEB86" s="791"/>
      <c r="NEC86" s="791"/>
      <c r="NED86" s="791"/>
      <c r="NEE86" s="740"/>
      <c r="NEF86" s="790"/>
      <c r="NEG86" s="791"/>
      <c r="NEH86" s="791"/>
      <c r="NEI86" s="791"/>
      <c r="NEJ86" s="791"/>
      <c r="NEK86" s="791"/>
      <c r="NEL86" s="740"/>
      <c r="NEM86" s="790"/>
      <c r="NEN86" s="791"/>
      <c r="NEO86" s="791"/>
      <c r="NEP86" s="791"/>
      <c r="NEQ86" s="791"/>
      <c r="NER86" s="791"/>
      <c r="NES86" s="740"/>
      <c r="NET86" s="790"/>
      <c r="NEU86" s="791"/>
      <c r="NEV86" s="791"/>
      <c r="NEW86" s="791"/>
      <c r="NEX86" s="791"/>
      <c r="NEY86" s="791"/>
      <c r="NEZ86" s="740"/>
      <c r="NFA86" s="790"/>
      <c r="NFB86" s="791"/>
      <c r="NFC86" s="791"/>
      <c r="NFD86" s="791"/>
      <c r="NFE86" s="791"/>
      <c r="NFF86" s="791"/>
      <c r="NFG86" s="740"/>
      <c r="NFH86" s="790"/>
      <c r="NFI86" s="791"/>
      <c r="NFJ86" s="791"/>
      <c r="NFK86" s="791"/>
      <c r="NFL86" s="791"/>
      <c r="NFM86" s="791"/>
      <c r="NFN86" s="740"/>
      <c r="NFO86" s="790"/>
      <c r="NFP86" s="791"/>
      <c r="NFQ86" s="791"/>
      <c r="NFR86" s="791"/>
      <c r="NFS86" s="791"/>
      <c r="NFT86" s="791"/>
      <c r="NFU86" s="740"/>
      <c r="NFV86" s="790"/>
      <c r="NFW86" s="791"/>
      <c r="NFX86" s="791"/>
      <c r="NFY86" s="791"/>
      <c r="NFZ86" s="791"/>
      <c r="NGA86" s="791"/>
      <c r="NGB86" s="740"/>
      <c r="NGC86" s="790"/>
      <c r="NGD86" s="791"/>
      <c r="NGE86" s="791"/>
      <c r="NGF86" s="791"/>
      <c r="NGG86" s="791"/>
      <c r="NGH86" s="791"/>
      <c r="NGI86" s="740"/>
      <c r="NGJ86" s="790"/>
      <c r="NGK86" s="791"/>
      <c r="NGL86" s="791"/>
      <c r="NGM86" s="791"/>
      <c r="NGN86" s="791"/>
      <c r="NGO86" s="791"/>
      <c r="NGP86" s="740"/>
      <c r="NGQ86" s="790"/>
      <c r="NGR86" s="791"/>
      <c r="NGS86" s="791"/>
      <c r="NGT86" s="791"/>
      <c r="NGU86" s="791"/>
      <c r="NGV86" s="791"/>
      <c r="NGW86" s="740"/>
      <c r="NGX86" s="790"/>
      <c r="NGY86" s="791"/>
      <c r="NGZ86" s="791"/>
      <c r="NHA86" s="791"/>
      <c r="NHB86" s="791"/>
      <c r="NHC86" s="791"/>
      <c r="NHD86" s="740"/>
      <c r="NHE86" s="790"/>
      <c r="NHF86" s="791"/>
      <c r="NHG86" s="791"/>
      <c r="NHH86" s="791"/>
      <c r="NHI86" s="791"/>
      <c r="NHJ86" s="791"/>
      <c r="NHK86" s="740"/>
      <c r="NHL86" s="790"/>
      <c r="NHM86" s="791"/>
      <c r="NHN86" s="791"/>
      <c r="NHO86" s="791"/>
      <c r="NHP86" s="791"/>
      <c r="NHQ86" s="791"/>
      <c r="NHR86" s="740"/>
      <c r="NHS86" s="790"/>
      <c r="NHT86" s="791"/>
      <c r="NHU86" s="791"/>
      <c r="NHV86" s="791"/>
      <c r="NHW86" s="791"/>
      <c r="NHX86" s="791"/>
      <c r="NHY86" s="740"/>
      <c r="NHZ86" s="790"/>
      <c r="NIA86" s="791"/>
      <c r="NIB86" s="791"/>
      <c r="NIC86" s="791"/>
      <c r="NID86" s="791"/>
      <c r="NIE86" s="791"/>
      <c r="NIF86" s="740"/>
      <c r="NIG86" s="790"/>
      <c r="NIH86" s="791"/>
      <c r="NII86" s="791"/>
      <c r="NIJ86" s="791"/>
      <c r="NIK86" s="791"/>
      <c r="NIL86" s="791"/>
      <c r="NIM86" s="740"/>
      <c r="NIN86" s="790"/>
      <c r="NIO86" s="791"/>
      <c r="NIP86" s="791"/>
      <c r="NIQ86" s="791"/>
      <c r="NIR86" s="791"/>
      <c r="NIS86" s="791"/>
      <c r="NIT86" s="740"/>
      <c r="NIU86" s="790"/>
      <c r="NIV86" s="791"/>
      <c r="NIW86" s="791"/>
      <c r="NIX86" s="791"/>
      <c r="NIY86" s="791"/>
      <c r="NIZ86" s="791"/>
      <c r="NJA86" s="740"/>
      <c r="NJB86" s="790"/>
      <c r="NJC86" s="791"/>
      <c r="NJD86" s="791"/>
      <c r="NJE86" s="791"/>
      <c r="NJF86" s="791"/>
      <c r="NJG86" s="791"/>
      <c r="NJH86" s="740"/>
      <c r="NJI86" s="790"/>
      <c r="NJJ86" s="791"/>
      <c r="NJK86" s="791"/>
      <c r="NJL86" s="791"/>
      <c r="NJM86" s="791"/>
      <c r="NJN86" s="791"/>
      <c r="NJO86" s="740"/>
      <c r="NJP86" s="790"/>
      <c r="NJQ86" s="791"/>
      <c r="NJR86" s="791"/>
      <c r="NJS86" s="791"/>
      <c r="NJT86" s="791"/>
      <c r="NJU86" s="791"/>
      <c r="NJV86" s="740"/>
      <c r="NJW86" s="790"/>
      <c r="NJX86" s="791"/>
      <c r="NJY86" s="791"/>
      <c r="NJZ86" s="791"/>
      <c r="NKA86" s="791"/>
      <c r="NKB86" s="791"/>
      <c r="NKC86" s="740"/>
      <c r="NKD86" s="790"/>
      <c r="NKE86" s="791"/>
      <c r="NKF86" s="791"/>
      <c r="NKG86" s="791"/>
      <c r="NKH86" s="791"/>
      <c r="NKI86" s="791"/>
      <c r="NKJ86" s="740"/>
      <c r="NKK86" s="790"/>
      <c r="NKL86" s="791"/>
      <c r="NKM86" s="791"/>
      <c r="NKN86" s="791"/>
      <c r="NKO86" s="791"/>
      <c r="NKP86" s="791"/>
      <c r="NKQ86" s="740"/>
      <c r="NKR86" s="790"/>
      <c r="NKS86" s="791"/>
      <c r="NKT86" s="791"/>
      <c r="NKU86" s="791"/>
      <c r="NKV86" s="791"/>
      <c r="NKW86" s="791"/>
      <c r="NKX86" s="740"/>
      <c r="NKY86" s="790"/>
      <c r="NKZ86" s="791"/>
      <c r="NLA86" s="791"/>
      <c r="NLB86" s="791"/>
      <c r="NLC86" s="791"/>
      <c r="NLD86" s="791"/>
      <c r="NLE86" s="740"/>
      <c r="NLF86" s="790"/>
      <c r="NLG86" s="791"/>
      <c r="NLH86" s="791"/>
      <c r="NLI86" s="791"/>
      <c r="NLJ86" s="791"/>
      <c r="NLK86" s="791"/>
      <c r="NLL86" s="740"/>
      <c r="NLM86" s="790"/>
      <c r="NLN86" s="791"/>
      <c r="NLO86" s="791"/>
      <c r="NLP86" s="791"/>
      <c r="NLQ86" s="791"/>
      <c r="NLR86" s="791"/>
      <c r="NLS86" s="740"/>
      <c r="NLT86" s="790"/>
      <c r="NLU86" s="791"/>
      <c r="NLV86" s="791"/>
      <c r="NLW86" s="791"/>
      <c r="NLX86" s="791"/>
      <c r="NLY86" s="791"/>
      <c r="NLZ86" s="740"/>
      <c r="NMA86" s="790"/>
      <c r="NMB86" s="791"/>
      <c r="NMC86" s="791"/>
      <c r="NMD86" s="791"/>
      <c r="NME86" s="791"/>
      <c r="NMF86" s="791"/>
      <c r="NMG86" s="740"/>
      <c r="NMH86" s="790"/>
      <c r="NMI86" s="791"/>
      <c r="NMJ86" s="791"/>
      <c r="NMK86" s="791"/>
      <c r="NML86" s="791"/>
      <c r="NMM86" s="791"/>
      <c r="NMN86" s="740"/>
      <c r="NMO86" s="790"/>
      <c r="NMP86" s="791"/>
      <c r="NMQ86" s="791"/>
      <c r="NMR86" s="791"/>
      <c r="NMS86" s="791"/>
      <c r="NMT86" s="791"/>
      <c r="NMU86" s="740"/>
      <c r="NMV86" s="790"/>
      <c r="NMW86" s="791"/>
      <c r="NMX86" s="791"/>
      <c r="NMY86" s="791"/>
      <c r="NMZ86" s="791"/>
      <c r="NNA86" s="791"/>
      <c r="NNB86" s="740"/>
      <c r="NNC86" s="790"/>
      <c r="NND86" s="791"/>
      <c r="NNE86" s="791"/>
      <c r="NNF86" s="791"/>
      <c r="NNG86" s="791"/>
      <c r="NNH86" s="791"/>
      <c r="NNI86" s="740"/>
      <c r="NNJ86" s="790"/>
      <c r="NNK86" s="791"/>
      <c r="NNL86" s="791"/>
      <c r="NNM86" s="791"/>
      <c r="NNN86" s="791"/>
      <c r="NNO86" s="791"/>
      <c r="NNP86" s="740"/>
      <c r="NNQ86" s="790"/>
      <c r="NNR86" s="791"/>
      <c r="NNS86" s="791"/>
      <c r="NNT86" s="791"/>
      <c r="NNU86" s="791"/>
      <c r="NNV86" s="791"/>
      <c r="NNW86" s="740"/>
      <c r="NNX86" s="790"/>
      <c r="NNY86" s="791"/>
      <c r="NNZ86" s="791"/>
      <c r="NOA86" s="791"/>
      <c r="NOB86" s="791"/>
      <c r="NOC86" s="791"/>
      <c r="NOD86" s="740"/>
      <c r="NOE86" s="790"/>
      <c r="NOF86" s="791"/>
      <c r="NOG86" s="791"/>
      <c r="NOH86" s="791"/>
      <c r="NOI86" s="791"/>
      <c r="NOJ86" s="791"/>
      <c r="NOK86" s="740"/>
      <c r="NOL86" s="790"/>
      <c r="NOM86" s="791"/>
      <c r="NON86" s="791"/>
      <c r="NOO86" s="791"/>
      <c r="NOP86" s="791"/>
      <c r="NOQ86" s="791"/>
      <c r="NOR86" s="740"/>
      <c r="NOS86" s="790"/>
      <c r="NOT86" s="791"/>
      <c r="NOU86" s="791"/>
      <c r="NOV86" s="791"/>
      <c r="NOW86" s="791"/>
      <c r="NOX86" s="791"/>
      <c r="NOY86" s="740"/>
      <c r="NOZ86" s="790"/>
      <c r="NPA86" s="791"/>
      <c r="NPB86" s="791"/>
      <c r="NPC86" s="791"/>
      <c r="NPD86" s="791"/>
      <c r="NPE86" s="791"/>
      <c r="NPF86" s="740"/>
      <c r="NPG86" s="790"/>
      <c r="NPH86" s="791"/>
      <c r="NPI86" s="791"/>
      <c r="NPJ86" s="791"/>
      <c r="NPK86" s="791"/>
      <c r="NPL86" s="791"/>
      <c r="NPM86" s="740"/>
      <c r="NPN86" s="790"/>
      <c r="NPO86" s="791"/>
      <c r="NPP86" s="791"/>
      <c r="NPQ86" s="791"/>
      <c r="NPR86" s="791"/>
      <c r="NPS86" s="791"/>
      <c r="NPT86" s="740"/>
      <c r="NPU86" s="790"/>
      <c r="NPV86" s="791"/>
      <c r="NPW86" s="791"/>
      <c r="NPX86" s="791"/>
      <c r="NPY86" s="791"/>
      <c r="NPZ86" s="791"/>
      <c r="NQA86" s="740"/>
      <c r="NQB86" s="790"/>
      <c r="NQC86" s="791"/>
      <c r="NQD86" s="791"/>
      <c r="NQE86" s="791"/>
      <c r="NQF86" s="791"/>
      <c r="NQG86" s="791"/>
      <c r="NQH86" s="740"/>
      <c r="NQI86" s="790"/>
      <c r="NQJ86" s="791"/>
      <c r="NQK86" s="791"/>
      <c r="NQL86" s="791"/>
      <c r="NQM86" s="791"/>
      <c r="NQN86" s="791"/>
      <c r="NQO86" s="740"/>
      <c r="NQP86" s="790"/>
      <c r="NQQ86" s="791"/>
      <c r="NQR86" s="791"/>
      <c r="NQS86" s="791"/>
      <c r="NQT86" s="791"/>
      <c r="NQU86" s="791"/>
      <c r="NQV86" s="740"/>
      <c r="NQW86" s="790"/>
      <c r="NQX86" s="791"/>
      <c r="NQY86" s="791"/>
      <c r="NQZ86" s="791"/>
      <c r="NRA86" s="791"/>
      <c r="NRB86" s="791"/>
      <c r="NRC86" s="740"/>
      <c r="NRD86" s="790"/>
      <c r="NRE86" s="791"/>
      <c r="NRF86" s="791"/>
      <c r="NRG86" s="791"/>
      <c r="NRH86" s="791"/>
      <c r="NRI86" s="791"/>
      <c r="NRJ86" s="740"/>
      <c r="NRK86" s="790"/>
      <c r="NRL86" s="791"/>
      <c r="NRM86" s="791"/>
      <c r="NRN86" s="791"/>
      <c r="NRO86" s="791"/>
      <c r="NRP86" s="791"/>
      <c r="NRQ86" s="740"/>
      <c r="NRR86" s="790"/>
      <c r="NRS86" s="791"/>
      <c r="NRT86" s="791"/>
      <c r="NRU86" s="791"/>
      <c r="NRV86" s="791"/>
      <c r="NRW86" s="791"/>
      <c r="NRX86" s="740"/>
      <c r="NRY86" s="790"/>
      <c r="NRZ86" s="791"/>
      <c r="NSA86" s="791"/>
      <c r="NSB86" s="791"/>
      <c r="NSC86" s="791"/>
      <c r="NSD86" s="791"/>
      <c r="NSE86" s="740"/>
      <c r="NSF86" s="790"/>
      <c r="NSG86" s="791"/>
      <c r="NSH86" s="791"/>
      <c r="NSI86" s="791"/>
      <c r="NSJ86" s="791"/>
      <c r="NSK86" s="791"/>
      <c r="NSL86" s="740"/>
      <c r="NSM86" s="790"/>
      <c r="NSN86" s="791"/>
      <c r="NSO86" s="791"/>
      <c r="NSP86" s="791"/>
      <c r="NSQ86" s="791"/>
      <c r="NSR86" s="791"/>
      <c r="NSS86" s="740"/>
      <c r="NST86" s="790"/>
      <c r="NSU86" s="791"/>
      <c r="NSV86" s="791"/>
      <c r="NSW86" s="791"/>
      <c r="NSX86" s="791"/>
      <c r="NSY86" s="791"/>
      <c r="NSZ86" s="740"/>
      <c r="NTA86" s="790"/>
      <c r="NTB86" s="791"/>
      <c r="NTC86" s="791"/>
      <c r="NTD86" s="791"/>
      <c r="NTE86" s="791"/>
      <c r="NTF86" s="791"/>
      <c r="NTG86" s="740"/>
      <c r="NTH86" s="790"/>
      <c r="NTI86" s="791"/>
      <c r="NTJ86" s="791"/>
      <c r="NTK86" s="791"/>
      <c r="NTL86" s="791"/>
      <c r="NTM86" s="791"/>
      <c r="NTN86" s="740"/>
      <c r="NTO86" s="790"/>
      <c r="NTP86" s="791"/>
      <c r="NTQ86" s="791"/>
      <c r="NTR86" s="791"/>
      <c r="NTS86" s="791"/>
      <c r="NTT86" s="791"/>
      <c r="NTU86" s="740"/>
      <c r="NTV86" s="790"/>
      <c r="NTW86" s="791"/>
      <c r="NTX86" s="791"/>
      <c r="NTY86" s="791"/>
      <c r="NTZ86" s="791"/>
      <c r="NUA86" s="791"/>
      <c r="NUB86" s="740"/>
      <c r="NUC86" s="790"/>
      <c r="NUD86" s="791"/>
      <c r="NUE86" s="791"/>
      <c r="NUF86" s="791"/>
      <c r="NUG86" s="791"/>
      <c r="NUH86" s="791"/>
      <c r="NUI86" s="740"/>
      <c r="NUJ86" s="790"/>
      <c r="NUK86" s="791"/>
      <c r="NUL86" s="791"/>
      <c r="NUM86" s="791"/>
      <c r="NUN86" s="791"/>
      <c r="NUO86" s="791"/>
      <c r="NUP86" s="740"/>
      <c r="NUQ86" s="790"/>
      <c r="NUR86" s="791"/>
      <c r="NUS86" s="791"/>
      <c r="NUT86" s="791"/>
      <c r="NUU86" s="791"/>
      <c r="NUV86" s="791"/>
      <c r="NUW86" s="740"/>
      <c r="NUX86" s="790"/>
      <c r="NUY86" s="791"/>
      <c r="NUZ86" s="791"/>
      <c r="NVA86" s="791"/>
      <c r="NVB86" s="791"/>
      <c r="NVC86" s="791"/>
      <c r="NVD86" s="740"/>
      <c r="NVE86" s="790"/>
      <c r="NVF86" s="791"/>
      <c r="NVG86" s="791"/>
      <c r="NVH86" s="791"/>
      <c r="NVI86" s="791"/>
      <c r="NVJ86" s="791"/>
      <c r="NVK86" s="740"/>
      <c r="NVL86" s="790"/>
      <c r="NVM86" s="791"/>
      <c r="NVN86" s="791"/>
      <c r="NVO86" s="791"/>
      <c r="NVP86" s="791"/>
      <c r="NVQ86" s="791"/>
      <c r="NVR86" s="740"/>
      <c r="NVS86" s="790"/>
      <c r="NVT86" s="791"/>
      <c r="NVU86" s="791"/>
      <c r="NVV86" s="791"/>
      <c r="NVW86" s="791"/>
      <c r="NVX86" s="791"/>
      <c r="NVY86" s="740"/>
      <c r="NVZ86" s="790"/>
      <c r="NWA86" s="791"/>
      <c r="NWB86" s="791"/>
      <c r="NWC86" s="791"/>
      <c r="NWD86" s="791"/>
      <c r="NWE86" s="791"/>
      <c r="NWF86" s="740"/>
      <c r="NWG86" s="790"/>
      <c r="NWH86" s="791"/>
      <c r="NWI86" s="791"/>
      <c r="NWJ86" s="791"/>
      <c r="NWK86" s="791"/>
      <c r="NWL86" s="791"/>
      <c r="NWM86" s="740"/>
      <c r="NWN86" s="790"/>
      <c r="NWO86" s="791"/>
      <c r="NWP86" s="791"/>
      <c r="NWQ86" s="791"/>
      <c r="NWR86" s="791"/>
      <c r="NWS86" s="791"/>
      <c r="NWT86" s="740"/>
      <c r="NWU86" s="790"/>
      <c r="NWV86" s="791"/>
      <c r="NWW86" s="791"/>
      <c r="NWX86" s="791"/>
      <c r="NWY86" s="791"/>
      <c r="NWZ86" s="791"/>
      <c r="NXA86" s="740"/>
      <c r="NXB86" s="790"/>
      <c r="NXC86" s="791"/>
      <c r="NXD86" s="791"/>
      <c r="NXE86" s="791"/>
      <c r="NXF86" s="791"/>
      <c r="NXG86" s="791"/>
      <c r="NXH86" s="740"/>
      <c r="NXI86" s="790"/>
      <c r="NXJ86" s="791"/>
      <c r="NXK86" s="791"/>
      <c r="NXL86" s="791"/>
      <c r="NXM86" s="791"/>
      <c r="NXN86" s="791"/>
      <c r="NXO86" s="740"/>
      <c r="NXP86" s="790"/>
      <c r="NXQ86" s="791"/>
      <c r="NXR86" s="791"/>
      <c r="NXS86" s="791"/>
      <c r="NXT86" s="791"/>
      <c r="NXU86" s="791"/>
      <c r="NXV86" s="740"/>
      <c r="NXW86" s="790"/>
      <c r="NXX86" s="791"/>
      <c r="NXY86" s="791"/>
      <c r="NXZ86" s="791"/>
      <c r="NYA86" s="791"/>
      <c r="NYB86" s="791"/>
      <c r="NYC86" s="740"/>
      <c r="NYD86" s="790"/>
      <c r="NYE86" s="791"/>
      <c r="NYF86" s="791"/>
      <c r="NYG86" s="791"/>
      <c r="NYH86" s="791"/>
      <c r="NYI86" s="791"/>
      <c r="NYJ86" s="740"/>
      <c r="NYK86" s="790"/>
      <c r="NYL86" s="791"/>
      <c r="NYM86" s="791"/>
      <c r="NYN86" s="791"/>
      <c r="NYO86" s="791"/>
      <c r="NYP86" s="791"/>
      <c r="NYQ86" s="740"/>
      <c r="NYR86" s="790"/>
      <c r="NYS86" s="791"/>
      <c r="NYT86" s="791"/>
      <c r="NYU86" s="791"/>
      <c r="NYV86" s="791"/>
      <c r="NYW86" s="791"/>
      <c r="NYX86" s="740"/>
      <c r="NYY86" s="790"/>
      <c r="NYZ86" s="791"/>
      <c r="NZA86" s="791"/>
      <c r="NZB86" s="791"/>
      <c r="NZC86" s="791"/>
      <c r="NZD86" s="791"/>
      <c r="NZE86" s="740"/>
      <c r="NZF86" s="790"/>
      <c r="NZG86" s="791"/>
      <c r="NZH86" s="791"/>
      <c r="NZI86" s="791"/>
      <c r="NZJ86" s="791"/>
      <c r="NZK86" s="791"/>
      <c r="NZL86" s="740"/>
      <c r="NZM86" s="790"/>
      <c r="NZN86" s="791"/>
      <c r="NZO86" s="791"/>
      <c r="NZP86" s="791"/>
      <c r="NZQ86" s="791"/>
      <c r="NZR86" s="791"/>
      <c r="NZS86" s="740"/>
      <c r="NZT86" s="790"/>
      <c r="NZU86" s="791"/>
      <c r="NZV86" s="791"/>
      <c r="NZW86" s="791"/>
      <c r="NZX86" s="791"/>
      <c r="NZY86" s="791"/>
      <c r="NZZ86" s="740"/>
      <c r="OAA86" s="790"/>
      <c r="OAB86" s="791"/>
      <c r="OAC86" s="791"/>
      <c r="OAD86" s="791"/>
      <c r="OAE86" s="791"/>
      <c r="OAF86" s="791"/>
      <c r="OAG86" s="740"/>
      <c r="OAH86" s="790"/>
      <c r="OAI86" s="791"/>
      <c r="OAJ86" s="791"/>
      <c r="OAK86" s="791"/>
      <c r="OAL86" s="791"/>
      <c r="OAM86" s="791"/>
      <c r="OAN86" s="740"/>
      <c r="OAO86" s="790"/>
      <c r="OAP86" s="791"/>
      <c r="OAQ86" s="791"/>
      <c r="OAR86" s="791"/>
      <c r="OAS86" s="791"/>
      <c r="OAT86" s="791"/>
      <c r="OAU86" s="740"/>
      <c r="OAV86" s="790"/>
      <c r="OAW86" s="791"/>
      <c r="OAX86" s="791"/>
      <c r="OAY86" s="791"/>
      <c r="OAZ86" s="791"/>
      <c r="OBA86" s="791"/>
      <c r="OBB86" s="740"/>
      <c r="OBC86" s="790"/>
      <c r="OBD86" s="791"/>
      <c r="OBE86" s="791"/>
      <c r="OBF86" s="791"/>
      <c r="OBG86" s="791"/>
      <c r="OBH86" s="791"/>
      <c r="OBI86" s="740"/>
      <c r="OBJ86" s="790"/>
      <c r="OBK86" s="791"/>
      <c r="OBL86" s="791"/>
      <c r="OBM86" s="791"/>
      <c r="OBN86" s="791"/>
      <c r="OBO86" s="791"/>
      <c r="OBP86" s="740"/>
      <c r="OBQ86" s="790"/>
      <c r="OBR86" s="791"/>
      <c r="OBS86" s="791"/>
      <c r="OBT86" s="791"/>
      <c r="OBU86" s="791"/>
      <c r="OBV86" s="791"/>
      <c r="OBW86" s="740"/>
      <c r="OBX86" s="790"/>
      <c r="OBY86" s="791"/>
      <c r="OBZ86" s="791"/>
      <c r="OCA86" s="791"/>
      <c r="OCB86" s="791"/>
      <c r="OCC86" s="791"/>
      <c r="OCD86" s="740"/>
      <c r="OCE86" s="790"/>
      <c r="OCF86" s="791"/>
      <c r="OCG86" s="791"/>
      <c r="OCH86" s="791"/>
      <c r="OCI86" s="791"/>
      <c r="OCJ86" s="791"/>
      <c r="OCK86" s="740"/>
      <c r="OCL86" s="790"/>
      <c r="OCM86" s="791"/>
      <c r="OCN86" s="791"/>
      <c r="OCO86" s="791"/>
      <c r="OCP86" s="791"/>
      <c r="OCQ86" s="791"/>
      <c r="OCR86" s="740"/>
      <c r="OCS86" s="790"/>
      <c r="OCT86" s="791"/>
      <c r="OCU86" s="791"/>
      <c r="OCV86" s="791"/>
      <c r="OCW86" s="791"/>
      <c r="OCX86" s="791"/>
      <c r="OCY86" s="740"/>
      <c r="OCZ86" s="790"/>
      <c r="ODA86" s="791"/>
      <c r="ODB86" s="791"/>
      <c r="ODC86" s="791"/>
      <c r="ODD86" s="791"/>
      <c r="ODE86" s="791"/>
      <c r="ODF86" s="740"/>
      <c r="ODG86" s="790"/>
      <c r="ODH86" s="791"/>
      <c r="ODI86" s="791"/>
      <c r="ODJ86" s="791"/>
      <c r="ODK86" s="791"/>
      <c r="ODL86" s="791"/>
      <c r="ODM86" s="740"/>
      <c r="ODN86" s="790"/>
      <c r="ODO86" s="791"/>
      <c r="ODP86" s="791"/>
      <c r="ODQ86" s="791"/>
      <c r="ODR86" s="791"/>
      <c r="ODS86" s="791"/>
      <c r="ODT86" s="740"/>
      <c r="ODU86" s="790"/>
      <c r="ODV86" s="791"/>
      <c r="ODW86" s="791"/>
      <c r="ODX86" s="791"/>
      <c r="ODY86" s="791"/>
      <c r="ODZ86" s="791"/>
      <c r="OEA86" s="740"/>
      <c r="OEB86" s="790"/>
      <c r="OEC86" s="791"/>
      <c r="OED86" s="791"/>
      <c r="OEE86" s="791"/>
      <c r="OEF86" s="791"/>
      <c r="OEG86" s="791"/>
      <c r="OEH86" s="740"/>
      <c r="OEI86" s="790"/>
      <c r="OEJ86" s="791"/>
      <c r="OEK86" s="791"/>
      <c r="OEL86" s="791"/>
      <c r="OEM86" s="791"/>
      <c r="OEN86" s="791"/>
      <c r="OEO86" s="740"/>
      <c r="OEP86" s="790"/>
      <c r="OEQ86" s="791"/>
      <c r="OER86" s="791"/>
      <c r="OES86" s="791"/>
      <c r="OET86" s="791"/>
      <c r="OEU86" s="791"/>
      <c r="OEV86" s="740"/>
      <c r="OEW86" s="790"/>
      <c r="OEX86" s="791"/>
      <c r="OEY86" s="791"/>
      <c r="OEZ86" s="791"/>
      <c r="OFA86" s="791"/>
      <c r="OFB86" s="791"/>
      <c r="OFC86" s="740"/>
      <c r="OFD86" s="790"/>
      <c r="OFE86" s="791"/>
      <c r="OFF86" s="791"/>
      <c r="OFG86" s="791"/>
      <c r="OFH86" s="791"/>
      <c r="OFI86" s="791"/>
      <c r="OFJ86" s="740"/>
      <c r="OFK86" s="790"/>
      <c r="OFL86" s="791"/>
      <c r="OFM86" s="791"/>
      <c r="OFN86" s="791"/>
      <c r="OFO86" s="791"/>
      <c r="OFP86" s="791"/>
      <c r="OFQ86" s="740"/>
      <c r="OFR86" s="790"/>
      <c r="OFS86" s="791"/>
      <c r="OFT86" s="791"/>
      <c r="OFU86" s="791"/>
      <c r="OFV86" s="791"/>
      <c r="OFW86" s="791"/>
      <c r="OFX86" s="740"/>
      <c r="OFY86" s="790"/>
      <c r="OFZ86" s="791"/>
      <c r="OGA86" s="791"/>
      <c r="OGB86" s="791"/>
      <c r="OGC86" s="791"/>
      <c r="OGD86" s="791"/>
      <c r="OGE86" s="740"/>
      <c r="OGF86" s="790"/>
      <c r="OGG86" s="791"/>
      <c r="OGH86" s="791"/>
      <c r="OGI86" s="791"/>
      <c r="OGJ86" s="791"/>
      <c r="OGK86" s="791"/>
      <c r="OGL86" s="740"/>
      <c r="OGM86" s="790"/>
      <c r="OGN86" s="791"/>
      <c r="OGO86" s="791"/>
      <c r="OGP86" s="791"/>
      <c r="OGQ86" s="791"/>
      <c r="OGR86" s="791"/>
      <c r="OGS86" s="740"/>
      <c r="OGT86" s="790"/>
      <c r="OGU86" s="791"/>
      <c r="OGV86" s="791"/>
      <c r="OGW86" s="791"/>
      <c r="OGX86" s="791"/>
      <c r="OGY86" s="791"/>
      <c r="OGZ86" s="740"/>
      <c r="OHA86" s="790"/>
      <c r="OHB86" s="791"/>
      <c r="OHC86" s="791"/>
      <c r="OHD86" s="791"/>
      <c r="OHE86" s="791"/>
      <c r="OHF86" s="791"/>
      <c r="OHG86" s="740"/>
      <c r="OHH86" s="790"/>
      <c r="OHI86" s="791"/>
      <c r="OHJ86" s="791"/>
      <c r="OHK86" s="791"/>
      <c r="OHL86" s="791"/>
      <c r="OHM86" s="791"/>
      <c r="OHN86" s="740"/>
      <c r="OHO86" s="790"/>
      <c r="OHP86" s="791"/>
      <c r="OHQ86" s="791"/>
      <c r="OHR86" s="791"/>
      <c r="OHS86" s="791"/>
      <c r="OHT86" s="791"/>
      <c r="OHU86" s="740"/>
      <c r="OHV86" s="790"/>
      <c r="OHW86" s="791"/>
      <c r="OHX86" s="791"/>
      <c r="OHY86" s="791"/>
      <c r="OHZ86" s="791"/>
      <c r="OIA86" s="791"/>
      <c r="OIB86" s="740"/>
      <c r="OIC86" s="790"/>
      <c r="OID86" s="791"/>
      <c r="OIE86" s="791"/>
      <c r="OIF86" s="791"/>
      <c r="OIG86" s="791"/>
      <c r="OIH86" s="791"/>
      <c r="OII86" s="740"/>
      <c r="OIJ86" s="790"/>
      <c r="OIK86" s="791"/>
      <c r="OIL86" s="791"/>
      <c r="OIM86" s="791"/>
      <c r="OIN86" s="791"/>
      <c r="OIO86" s="791"/>
      <c r="OIP86" s="740"/>
      <c r="OIQ86" s="790"/>
      <c r="OIR86" s="791"/>
      <c r="OIS86" s="791"/>
      <c r="OIT86" s="791"/>
      <c r="OIU86" s="791"/>
      <c r="OIV86" s="791"/>
      <c r="OIW86" s="740"/>
      <c r="OIX86" s="790"/>
      <c r="OIY86" s="791"/>
      <c r="OIZ86" s="791"/>
      <c r="OJA86" s="791"/>
      <c r="OJB86" s="791"/>
      <c r="OJC86" s="791"/>
      <c r="OJD86" s="740"/>
      <c r="OJE86" s="790"/>
      <c r="OJF86" s="791"/>
      <c r="OJG86" s="791"/>
      <c r="OJH86" s="791"/>
      <c r="OJI86" s="791"/>
      <c r="OJJ86" s="791"/>
      <c r="OJK86" s="740"/>
      <c r="OJL86" s="790"/>
      <c r="OJM86" s="791"/>
      <c r="OJN86" s="791"/>
      <c r="OJO86" s="791"/>
      <c r="OJP86" s="791"/>
      <c r="OJQ86" s="791"/>
      <c r="OJR86" s="740"/>
      <c r="OJS86" s="790"/>
      <c r="OJT86" s="791"/>
      <c r="OJU86" s="791"/>
      <c r="OJV86" s="791"/>
      <c r="OJW86" s="791"/>
      <c r="OJX86" s="791"/>
      <c r="OJY86" s="740"/>
      <c r="OJZ86" s="790"/>
      <c r="OKA86" s="791"/>
      <c r="OKB86" s="791"/>
      <c r="OKC86" s="791"/>
      <c r="OKD86" s="791"/>
      <c r="OKE86" s="791"/>
      <c r="OKF86" s="740"/>
      <c r="OKG86" s="790"/>
      <c r="OKH86" s="791"/>
      <c r="OKI86" s="791"/>
      <c r="OKJ86" s="791"/>
      <c r="OKK86" s="791"/>
      <c r="OKL86" s="791"/>
      <c r="OKM86" s="740"/>
      <c r="OKN86" s="790"/>
      <c r="OKO86" s="791"/>
      <c r="OKP86" s="791"/>
      <c r="OKQ86" s="791"/>
      <c r="OKR86" s="791"/>
      <c r="OKS86" s="791"/>
      <c r="OKT86" s="740"/>
      <c r="OKU86" s="790"/>
      <c r="OKV86" s="791"/>
      <c r="OKW86" s="791"/>
      <c r="OKX86" s="791"/>
      <c r="OKY86" s="791"/>
      <c r="OKZ86" s="791"/>
      <c r="OLA86" s="740"/>
      <c r="OLB86" s="790"/>
      <c r="OLC86" s="791"/>
      <c r="OLD86" s="791"/>
      <c r="OLE86" s="791"/>
      <c r="OLF86" s="791"/>
      <c r="OLG86" s="791"/>
      <c r="OLH86" s="740"/>
      <c r="OLI86" s="790"/>
      <c r="OLJ86" s="791"/>
      <c r="OLK86" s="791"/>
      <c r="OLL86" s="791"/>
      <c r="OLM86" s="791"/>
      <c r="OLN86" s="791"/>
      <c r="OLO86" s="740"/>
      <c r="OLP86" s="790"/>
      <c r="OLQ86" s="791"/>
      <c r="OLR86" s="791"/>
      <c r="OLS86" s="791"/>
      <c r="OLT86" s="791"/>
      <c r="OLU86" s="791"/>
      <c r="OLV86" s="740"/>
      <c r="OLW86" s="790"/>
      <c r="OLX86" s="791"/>
      <c r="OLY86" s="791"/>
      <c r="OLZ86" s="791"/>
      <c r="OMA86" s="791"/>
      <c r="OMB86" s="791"/>
      <c r="OMC86" s="740"/>
      <c r="OMD86" s="790"/>
      <c r="OME86" s="791"/>
      <c r="OMF86" s="791"/>
      <c r="OMG86" s="791"/>
      <c r="OMH86" s="791"/>
      <c r="OMI86" s="791"/>
      <c r="OMJ86" s="740"/>
      <c r="OMK86" s="790"/>
      <c r="OML86" s="791"/>
      <c r="OMM86" s="791"/>
      <c r="OMN86" s="791"/>
      <c r="OMO86" s="791"/>
      <c r="OMP86" s="791"/>
      <c r="OMQ86" s="740"/>
      <c r="OMR86" s="790"/>
      <c r="OMS86" s="791"/>
      <c r="OMT86" s="791"/>
      <c r="OMU86" s="791"/>
      <c r="OMV86" s="791"/>
      <c r="OMW86" s="791"/>
      <c r="OMX86" s="740"/>
      <c r="OMY86" s="790"/>
      <c r="OMZ86" s="791"/>
      <c r="ONA86" s="791"/>
      <c r="ONB86" s="791"/>
      <c r="ONC86" s="791"/>
      <c r="OND86" s="791"/>
      <c r="ONE86" s="740"/>
      <c r="ONF86" s="790"/>
      <c r="ONG86" s="791"/>
      <c r="ONH86" s="791"/>
      <c r="ONI86" s="791"/>
      <c r="ONJ86" s="791"/>
      <c r="ONK86" s="791"/>
      <c r="ONL86" s="740"/>
      <c r="ONM86" s="790"/>
      <c r="ONN86" s="791"/>
      <c r="ONO86" s="791"/>
      <c r="ONP86" s="791"/>
      <c r="ONQ86" s="791"/>
      <c r="ONR86" s="791"/>
      <c r="ONS86" s="740"/>
      <c r="ONT86" s="790"/>
      <c r="ONU86" s="791"/>
      <c r="ONV86" s="791"/>
      <c r="ONW86" s="791"/>
      <c r="ONX86" s="791"/>
      <c r="ONY86" s="791"/>
      <c r="ONZ86" s="740"/>
      <c r="OOA86" s="790"/>
      <c r="OOB86" s="791"/>
      <c r="OOC86" s="791"/>
      <c r="OOD86" s="791"/>
      <c r="OOE86" s="791"/>
      <c r="OOF86" s="791"/>
      <c r="OOG86" s="740"/>
      <c r="OOH86" s="790"/>
      <c r="OOI86" s="791"/>
      <c r="OOJ86" s="791"/>
      <c r="OOK86" s="791"/>
      <c r="OOL86" s="791"/>
      <c r="OOM86" s="791"/>
      <c r="OON86" s="740"/>
      <c r="OOO86" s="790"/>
      <c r="OOP86" s="791"/>
      <c r="OOQ86" s="791"/>
      <c r="OOR86" s="791"/>
      <c r="OOS86" s="791"/>
      <c r="OOT86" s="791"/>
      <c r="OOU86" s="740"/>
      <c r="OOV86" s="790"/>
      <c r="OOW86" s="791"/>
      <c r="OOX86" s="791"/>
      <c r="OOY86" s="791"/>
      <c r="OOZ86" s="791"/>
      <c r="OPA86" s="791"/>
      <c r="OPB86" s="740"/>
      <c r="OPC86" s="790"/>
      <c r="OPD86" s="791"/>
      <c r="OPE86" s="791"/>
      <c r="OPF86" s="791"/>
      <c r="OPG86" s="791"/>
      <c r="OPH86" s="791"/>
      <c r="OPI86" s="740"/>
      <c r="OPJ86" s="790"/>
      <c r="OPK86" s="791"/>
      <c r="OPL86" s="791"/>
      <c r="OPM86" s="791"/>
      <c r="OPN86" s="791"/>
      <c r="OPO86" s="791"/>
      <c r="OPP86" s="740"/>
      <c r="OPQ86" s="790"/>
      <c r="OPR86" s="791"/>
      <c r="OPS86" s="791"/>
      <c r="OPT86" s="791"/>
      <c r="OPU86" s="791"/>
      <c r="OPV86" s="791"/>
      <c r="OPW86" s="740"/>
      <c r="OPX86" s="790"/>
      <c r="OPY86" s="791"/>
      <c r="OPZ86" s="791"/>
      <c r="OQA86" s="791"/>
      <c r="OQB86" s="791"/>
      <c r="OQC86" s="791"/>
      <c r="OQD86" s="740"/>
      <c r="OQE86" s="790"/>
      <c r="OQF86" s="791"/>
      <c r="OQG86" s="791"/>
      <c r="OQH86" s="791"/>
      <c r="OQI86" s="791"/>
      <c r="OQJ86" s="791"/>
      <c r="OQK86" s="740"/>
      <c r="OQL86" s="790"/>
      <c r="OQM86" s="791"/>
      <c r="OQN86" s="791"/>
      <c r="OQO86" s="791"/>
      <c r="OQP86" s="791"/>
      <c r="OQQ86" s="791"/>
      <c r="OQR86" s="740"/>
      <c r="OQS86" s="790"/>
      <c r="OQT86" s="791"/>
      <c r="OQU86" s="791"/>
      <c r="OQV86" s="791"/>
      <c r="OQW86" s="791"/>
      <c r="OQX86" s="791"/>
      <c r="OQY86" s="740"/>
      <c r="OQZ86" s="790"/>
      <c r="ORA86" s="791"/>
      <c r="ORB86" s="791"/>
      <c r="ORC86" s="791"/>
      <c r="ORD86" s="791"/>
      <c r="ORE86" s="791"/>
      <c r="ORF86" s="740"/>
      <c r="ORG86" s="790"/>
      <c r="ORH86" s="791"/>
      <c r="ORI86" s="791"/>
      <c r="ORJ86" s="791"/>
      <c r="ORK86" s="791"/>
      <c r="ORL86" s="791"/>
      <c r="ORM86" s="740"/>
      <c r="ORN86" s="790"/>
      <c r="ORO86" s="791"/>
      <c r="ORP86" s="791"/>
      <c r="ORQ86" s="791"/>
      <c r="ORR86" s="791"/>
      <c r="ORS86" s="791"/>
      <c r="ORT86" s="740"/>
      <c r="ORU86" s="790"/>
      <c r="ORV86" s="791"/>
      <c r="ORW86" s="791"/>
      <c r="ORX86" s="791"/>
      <c r="ORY86" s="791"/>
      <c r="ORZ86" s="791"/>
      <c r="OSA86" s="740"/>
      <c r="OSB86" s="790"/>
      <c r="OSC86" s="791"/>
      <c r="OSD86" s="791"/>
      <c r="OSE86" s="791"/>
      <c r="OSF86" s="791"/>
      <c r="OSG86" s="791"/>
      <c r="OSH86" s="740"/>
      <c r="OSI86" s="790"/>
      <c r="OSJ86" s="791"/>
      <c r="OSK86" s="791"/>
      <c r="OSL86" s="791"/>
      <c r="OSM86" s="791"/>
      <c r="OSN86" s="791"/>
      <c r="OSO86" s="740"/>
      <c r="OSP86" s="790"/>
      <c r="OSQ86" s="791"/>
      <c r="OSR86" s="791"/>
      <c r="OSS86" s="791"/>
      <c r="OST86" s="791"/>
      <c r="OSU86" s="791"/>
      <c r="OSV86" s="740"/>
      <c r="OSW86" s="790"/>
      <c r="OSX86" s="791"/>
      <c r="OSY86" s="791"/>
      <c r="OSZ86" s="791"/>
      <c r="OTA86" s="791"/>
      <c r="OTB86" s="791"/>
      <c r="OTC86" s="740"/>
      <c r="OTD86" s="790"/>
      <c r="OTE86" s="791"/>
      <c r="OTF86" s="791"/>
      <c r="OTG86" s="791"/>
      <c r="OTH86" s="791"/>
      <c r="OTI86" s="791"/>
      <c r="OTJ86" s="740"/>
      <c r="OTK86" s="790"/>
      <c r="OTL86" s="791"/>
      <c r="OTM86" s="791"/>
      <c r="OTN86" s="791"/>
      <c r="OTO86" s="791"/>
      <c r="OTP86" s="791"/>
      <c r="OTQ86" s="740"/>
      <c r="OTR86" s="790"/>
      <c r="OTS86" s="791"/>
      <c r="OTT86" s="791"/>
      <c r="OTU86" s="791"/>
      <c r="OTV86" s="791"/>
      <c r="OTW86" s="791"/>
      <c r="OTX86" s="740"/>
      <c r="OTY86" s="790"/>
      <c r="OTZ86" s="791"/>
      <c r="OUA86" s="791"/>
      <c r="OUB86" s="791"/>
      <c r="OUC86" s="791"/>
      <c r="OUD86" s="791"/>
      <c r="OUE86" s="740"/>
      <c r="OUF86" s="790"/>
      <c r="OUG86" s="791"/>
      <c r="OUH86" s="791"/>
      <c r="OUI86" s="791"/>
      <c r="OUJ86" s="791"/>
      <c r="OUK86" s="791"/>
      <c r="OUL86" s="740"/>
      <c r="OUM86" s="790"/>
      <c r="OUN86" s="791"/>
      <c r="OUO86" s="791"/>
      <c r="OUP86" s="791"/>
      <c r="OUQ86" s="791"/>
      <c r="OUR86" s="791"/>
      <c r="OUS86" s="740"/>
      <c r="OUT86" s="790"/>
      <c r="OUU86" s="791"/>
      <c r="OUV86" s="791"/>
      <c r="OUW86" s="791"/>
      <c r="OUX86" s="791"/>
      <c r="OUY86" s="791"/>
      <c r="OUZ86" s="740"/>
      <c r="OVA86" s="790"/>
      <c r="OVB86" s="791"/>
      <c r="OVC86" s="791"/>
      <c r="OVD86" s="791"/>
      <c r="OVE86" s="791"/>
      <c r="OVF86" s="791"/>
      <c r="OVG86" s="740"/>
      <c r="OVH86" s="790"/>
      <c r="OVI86" s="791"/>
      <c r="OVJ86" s="791"/>
      <c r="OVK86" s="791"/>
      <c r="OVL86" s="791"/>
      <c r="OVM86" s="791"/>
      <c r="OVN86" s="740"/>
      <c r="OVO86" s="790"/>
      <c r="OVP86" s="791"/>
      <c r="OVQ86" s="791"/>
      <c r="OVR86" s="791"/>
      <c r="OVS86" s="791"/>
      <c r="OVT86" s="791"/>
      <c r="OVU86" s="740"/>
      <c r="OVV86" s="790"/>
      <c r="OVW86" s="791"/>
      <c r="OVX86" s="791"/>
      <c r="OVY86" s="791"/>
      <c r="OVZ86" s="791"/>
      <c r="OWA86" s="791"/>
      <c r="OWB86" s="740"/>
      <c r="OWC86" s="790"/>
      <c r="OWD86" s="791"/>
      <c r="OWE86" s="791"/>
      <c r="OWF86" s="791"/>
      <c r="OWG86" s="791"/>
      <c r="OWH86" s="791"/>
      <c r="OWI86" s="740"/>
      <c r="OWJ86" s="790"/>
      <c r="OWK86" s="791"/>
      <c r="OWL86" s="791"/>
      <c r="OWM86" s="791"/>
      <c r="OWN86" s="791"/>
      <c r="OWO86" s="791"/>
      <c r="OWP86" s="740"/>
      <c r="OWQ86" s="790"/>
      <c r="OWR86" s="791"/>
      <c r="OWS86" s="791"/>
      <c r="OWT86" s="791"/>
      <c r="OWU86" s="791"/>
      <c r="OWV86" s="791"/>
      <c r="OWW86" s="740"/>
      <c r="OWX86" s="790"/>
      <c r="OWY86" s="791"/>
      <c r="OWZ86" s="791"/>
      <c r="OXA86" s="791"/>
      <c r="OXB86" s="791"/>
      <c r="OXC86" s="791"/>
      <c r="OXD86" s="740"/>
      <c r="OXE86" s="790"/>
      <c r="OXF86" s="791"/>
      <c r="OXG86" s="791"/>
      <c r="OXH86" s="791"/>
      <c r="OXI86" s="791"/>
      <c r="OXJ86" s="791"/>
      <c r="OXK86" s="740"/>
      <c r="OXL86" s="790"/>
      <c r="OXM86" s="791"/>
      <c r="OXN86" s="791"/>
      <c r="OXO86" s="791"/>
      <c r="OXP86" s="791"/>
      <c r="OXQ86" s="791"/>
      <c r="OXR86" s="740"/>
      <c r="OXS86" s="790"/>
      <c r="OXT86" s="791"/>
      <c r="OXU86" s="791"/>
      <c r="OXV86" s="791"/>
      <c r="OXW86" s="791"/>
      <c r="OXX86" s="791"/>
      <c r="OXY86" s="740"/>
      <c r="OXZ86" s="790"/>
      <c r="OYA86" s="791"/>
      <c r="OYB86" s="791"/>
      <c r="OYC86" s="791"/>
      <c r="OYD86" s="791"/>
      <c r="OYE86" s="791"/>
      <c r="OYF86" s="740"/>
      <c r="OYG86" s="790"/>
      <c r="OYH86" s="791"/>
      <c r="OYI86" s="791"/>
      <c r="OYJ86" s="791"/>
      <c r="OYK86" s="791"/>
      <c r="OYL86" s="791"/>
      <c r="OYM86" s="740"/>
      <c r="OYN86" s="790"/>
      <c r="OYO86" s="791"/>
      <c r="OYP86" s="791"/>
      <c r="OYQ86" s="791"/>
      <c r="OYR86" s="791"/>
      <c r="OYS86" s="791"/>
      <c r="OYT86" s="740"/>
      <c r="OYU86" s="790"/>
      <c r="OYV86" s="791"/>
      <c r="OYW86" s="791"/>
      <c r="OYX86" s="791"/>
      <c r="OYY86" s="791"/>
      <c r="OYZ86" s="791"/>
      <c r="OZA86" s="740"/>
      <c r="OZB86" s="790"/>
      <c r="OZC86" s="791"/>
      <c r="OZD86" s="791"/>
      <c r="OZE86" s="791"/>
      <c r="OZF86" s="791"/>
      <c r="OZG86" s="791"/>
      <c r="OZH86" s="740"/>
      <c r="OZI86" s="790"/>
      <c r="OZJ86" s="791"/>
      <c r="OZK86" s="791"/>
      <c r="OZL86" s="791"/>
      <c r="OZM86" s="791"/>
      <c r="OZN86" s="791"/>
      <c r="OZO86" s="740"/>
      <c r="OZP86" s="790"/>
      <c r="OZQ86" s="791"/>
      <c r="OZR86" s="791"/>
      <c r="OZS86" s="791"/>
      <c r="OZT86" s="791"/>
      <c r="OZU86" s="791"/>
      <c r="OZV86" s="740"/>
      <c r="OZW86" s="790"/>
      <c r="OZX86" s="791"/>
      <c r="OZY86" s="791"/>
      <c r="OZZ86" s="791"/>
      <c r="PAA86" s="791"/>
      <c r="PAB86" s="791"/>
      <c r="PAC86" s="740"/>
      <c r="PAD86" s="790"/>
      <c r="PAE86" s="791"/>
      <c r="PAF86" s="791"/>
      <c r="PAG86" s="791"/>
      <c r="PAH86" s="791"/>
      <c r="PAI86" s="791"/>
      <c r="PAJ86" s="740"/>
      <c r="PAK86" s="790"/>
      <c r="PAL86" s="791"/>
      <c r="PAM86" s="791"/>
      <c r="PAN86" s="791"/>
      <c r="PAO86" s="791"/>
      <c r="PAP86" s="791"/>
      <c r="PAQ86" s="740"/>
      <c r="PAR86" s="790"/>
      <c r="PAS86" s="791"/>
      <c r="PAT86" s="791"/>
      <c r="PAU86" s="791"/>
      <c r="PAV86" s="791"/>
      <c r="PAW86" s="791"/>
      <c r="PAX86" s="740"/>
      <c r="PAY86" s="790"/>
      <c r="PAZ86" s="791"/>
      <c r="PBA86" s="791"/>
      <c r="PBB86" s="791"/>
      <c r="PBC86" s="791"/>
      <c r="PBD86" s="791"/>
      <c r="PBE86" s="740"/>
      <c r="PBF86" s="790"/>
      <c r="PBG86" s="791"/>
      <c r="PBH86" s="791"/>
      <c r="PBI86" s="791"/>
      <c r="PBJ86" s="791"/>
      <c r="PBK86" s="791"/>
      <c r="PBL86" s="740"/>
      <c r="PBM86" s="790"/>
      <c r="PBN86" s="791"/>
      <c r="PBO86" s="791"/>
      <c r="PBP86" s="791"/>
      <c r="PBQ86" s="791"/>
      <c r="PBR86" s="791"/>
      <c r="PBS86" s="740"/>
      <c r="PBT86" s="790"/>
      <c r="PBU86" s="791"/>
      <c r="PBV86" s="791"/>
      <c r="PBW86" s="791"/>
      <c r="PBX86" s="791"/>
      <c r="PBY86" s="791"/>
      <c r="PBZ86" s="740"/>
      <c r="PCA86" s="790"/>
      <c r="PCB86" s="791"/>
      <c r="PCC86" s="791"/>
      <c r="PCD86" s="791"/>
      <c r="PCE86" s="791"/>
      <c r="PCF86" s="791"/>
      <c r="PCG86" s="740"/>
      <c r="PCH86" s="790"/>
      <c r="PCI86" s="791"/>
      <c r="PCJ86" s="791"/>
      <c r="PCK86" s="791"/>
      <c r="PCL86" s="791"/>
      <c r="PCM86" s="791"/>
      <c r="PCN86" s="740"/>
      <c r="PCO86" s="790"/>
      <c r="PCP86" s="791"/>
      <c r="PCQ86" s="791"/>
      <c r="PCR86" s="791"/>
      <c r="PCS86" s="791"/>
      <c r="PCT86" s="791"/>
      <c r="PCU86" s="740"/>
      <c r="PCV86" s="790"/>
      <c r="PCW86" s="791"/>
      <c r="PCX86" s="791"/>
      <c r="PCY86" s="791"/>
      <c r="PCZ86" s="791"/>
      <c r="PDA86" s="791"/>
      <c r="PDB86" s="740"/>
      <c r="PDC86" s="790"/>
      <c r="PDD86" s="791"/>
      <c r="PDE86" s="791"/>
      <c r="PDF86" s="791"/>
      <c r="PDG86" s="791"/>
      <c r="PDH86" s="791"/>
      <c r="PDI86" s="740"/>
      <c r="PDJ86" s="790"/>
      <c r="PDK86" s="791"/>
      <c r="PDL86" s="791"/>
      <c r="PDM86" s="791"/>
      <c r="PDN86" s="791"/>
      <c r="PDO86" s="791"/>
      <c r="PDP86" s="740"/>
      <c r="PDQ86" s="790"/>
      <c r="PDR86" s="791"/>
      <c r="PDS86" s="791"/>
      <c r="PDT86" s="791"/>
      <c r="PDU86" s="791"/>
      <c r="PDV86" s="791"/>
      <c r="PDW86" s="740"/>
      <c r="PDX86" s="790"/>
      <c r="PDY86" s="791"/>
      <c r="PDZ86" s="791"/>
      <c r="PEA86" s="791"/>
      <c r="PEB86" s="791"/>
      <c r="PEC86" s="791"/>
      <c r="PED86" s="740"/>
      <c r="PEE86" s="790"/>
      <c r="PEF86" s="791"/>
      <c r="PEG86" s="791"/>
      <c r="PEH86" s="791"/>
      <c r="PEI86" s="791"/>
      <c r="PEJ86" s="791"/>
      <c r="PEK86" s="740"/>
      <c r="PEL86" s="790"/>
      <c r="PEM86" s="791"/>
      <c r="PEN86" s="791"/>
      <c r="PEO86" s="791"/>
      <c r="PEP86" s="791"/>
      <c r="PEQ86" s="791"/>
      <c r="PER86" s="740"/>
      <c r="PES86" s="790"/>
      <c r="PET86" s="791"/>
      <c r="PEU86" s="791"/>
      <c r="PEV86" s="791"/>
      <c r="PEW86" s="791"/>
      <c r="PEX86" s="791"/>
      <c r="PEY86" s="740"/>
      <c r="PEZ86" s="790"/>
      <c r="PFA86" s="791"/>
      <c r="PFB86" s="791"/>
      <c r="PFC86" s="791"/>
      <c r="PFD86" s="791"/>
      <c r="PFE86" s="791"/>
      <c r="PFF86" s="740"/>
      <c r="PFG86" s="790"/>
      <c r="PFH86" s="791"/>
      <c r="PFI86" s="791"/>
      <c r="PFJ86" s="791"/>
      <c r="PFK86" s="791"/>
      <c r="PFL86" s="791"/>
      <c r="PFM86" s="740"/>
      <c r="PFN86" s="790"/>
      <c r="PFO86" s="791"/>
      <c r="PFP86" s="791"/>
      <c r="PFQ86" s="791"/>
      <c r="PFR86" s="791"/>
      <c r="PFS86" s="791"/>
      <c r="PFT86" s="740"/>
      <c r="PFU86" s="790"/>
      <c r="PFV86" s="791"/>
      <c r="PFW86" s="791"/>
      <c r="PFX86" s="791"/>
      <c r="PFY86" s="791"/>
      <c r="PFZ86" s="791"/>
      <c r="PGA86" s="740"/>
      <c r="PGB86" s="790"/>
      <c r="PGC86" s="791"/>
      <c r="PGD86" s="791"/>
      <c r="PGE86" s="791"/>
      <c r="PGF86" s="791"/>
      <c r="PGG86" s="791"/>
      <c r="PGH86" s="740"/>
      <c r="PGI86" s="790"/>
      <c r="PGJ86" s="791"/>
      <c r="PGK86" s="791"/>
      <c r="PGL86" s="791"/>
      <c r="PGM86" s="791"/>
      <c r="PGN86" s="791"/>
      <c r="PGO86" s="740"/>
      <c r="PGP86" s="790"/>
      <c r="PGQ86" s="791"/>
      <c r="PGR86" s="791"/>
      <c r="PGS86" s="791"/>
      <c r="PGT86" s="791"/>
      <c r="PGU86" s="791"/>
      <c r="PGV86" s="740"/>
      <c r="PGW86" s="790"/>
      <c r="PGX86" s="791"/>
      <c r="PGY86" s="791"/>
      <c r="PGZ86" s="791"/>
      <c r="PHA86" s="791"/>
      <c r="PHB86" s="791"/>
      <c r="PHC86" s="740"/>
      <c r="PHD86" s="790"/>
      <c r="PHE86" s="791"/>
      <c r="PHF86" s="791"/>
      <c r="PHG86" s="791"/>
      <c r="PHH86" s="791"/>
      <c r="PHI86" s="791"/>
      <c r="PHJ86" s="740"/>
      <c r="PHK86" s="790"/>
      <c r="PHL86" s="791"/>
      <c r="PHM86" s="791"/>
      <c r="PHN86" s="791"/>
      <c r="PHO86" s="791"/>
      <c r="PHP86" s="791"/>
      <c r="PHQ86" s="740"/>
      <c r="PHR86" s="790"/>
      <c r="PHS86" s="791"/>
      <c r="PHT86" s="791"/>
      <c r="PHU86" s="791"/>
      <c r="PHV86" s="791"/>
      <c r="PHW86" s="791"/>
      <c r="PHX86" s="740"/>
      <c r="PHY86" s="790"/>
      <c r="PHZ86" s="791"/>
      <c r="PIA86" s="791"/>
      <c r="PIB86" s="791"/>
      <c r="PIC86" s="791"/>
      <c r="PID86" s="791"/>
      <c r="PIE86" s="740"/>
      <c r="PIF86" s="790"/>
      <c r="PIG86" s="791"/>
      <c r="PIH86" s="791"/>
      <c r="PII86" s="791"/>
      <c r="PIJ86" s="791"/>
      <c r="PIK86" s="791"/>
      <c r="PIL86" s="740"/>
      <c r="PIM86" s="790"/>
      <c r="PIN86" s="791"/>
      <c r="PIO86" s="791"/>
      <c r="PIP86" s="791"/>
      <c r="PIQ86" s="791"/>
      <c r="PIR86" s="791"/>
      <c r="PIS86" s="740"/>
      <c r="PIT86" s="790"/>
      <c r="PIU86" s="791"/>
      <c r="PIV86" s="791"/>
      <c r="PIW86" s="791"/>
      <c r="PIX86" s="791"/>
      <c r="PIY86" s="791"/>
      <c r="PIZ86" s="740"/>
      <c r="PJA86" s="790"/>
      <c r="PJB86" s="791"/>
      <c r="PJC86" s="791"/>
      <c r="PJD86" s="791"/>
      <c r="PJE86" s="791"/>
      <c r="PJF86" s="791"/>
      <c r="PJG86" s="740"/>
      <c r="PJH86" s="790"/>
      <c r="PJI86" s="791"/>
      <c r="PJJ86" s="791"/>
      <c r="PJK86" s="791"/>
      <c r="PJL86" s="791"/>
      <c r="PJM86" s="791"/>
      <c r="PJN86" s="740"/>
      <c r="PJO86" s="790"/>
      <c r="PJP86" s="791"/>
      <c r="PJQ86" s="791"/>
      <c r="PJR86" s="791"/>
      <c r="PJS86" s="791"/>
      <c r="PJT86" s="791"/>
      <c r="PJU86" s="740"/>
      <c r="PJV86" s="790"/>
      <c r="PJW86" s="791"/>
      <c r="PJX86" s="791"/>
      <c r="PJY86" s="791"/>
      <c r="PJZ86" s="791"/>
      <c r="PKA86" s="791"/>
      <c r="PKB86" s="740"/>
      <c r="PKC86" s="790"/>
      <c r="PKD86" s="791"/>
      <c r="PKE86" s="791"/>
      <c r="PKF86" s="791"/>
      <c r="PKG86" s="791"/>
      <c r="PKH86" s="791"/>
      <c r="PKI86" s="740"/>
      <c r="PKJ86" s="790"/>
      <c r="PKK86" s="791"/>
      <c r="PKL86" s="791"/>
      <c r="PKM86" s="791"/>
      <c r="PKN86" s="791"/>
      <c r="PKO86" s="791"/>
      <c r="PKP86" s="740"/>
      <c r="PKQ86" s="790"/>
      <c r="PKR86" s="791"/>
      <c r="PKS86" s="791"/>
      <c r="PKT86" s="791"/>
      <c r="PKU86" s="791"/>
      <c r="PKV86" s="791"/>
      <c r="PKW86" s="740"/>
      <c r="PKX86" s="790"/>
      <c r="PKY86" s="791"/>
      <c r="PKZ86" s="791"/>
      <c r="PLA86" s="791"/>
      <c r="PLB86" s="791"/>
      <c r="PLC86" s="791"/>
      <c r="PLD86" s="740"/>
      <c r="PLE86" s="790"/>
      <c r="PLF86" s="791"/>
      <c r="PLG86" s="791"/>
      <c r="PLH86" s="791"/>
      <c r="PLI86" s="791"/>
      <c r="PLJ86" s="791"/>
      <c r="PLK86" s="740"/>
      <c r="PLL86" s="790"/>
      <c r="PLM86" s="791"/>
      <c r="PLN86" s="791"/>
      <c r="PLO86" s="791"/>
      <c r="PLP86" s="791"/>
      <c r="PLQ86" s="791"/>
      <c r="PLR86" s="740"/>
      <c r="PLS86" s="790"/>
      <c r="PLT86" s="791"/>
      <c r="PLU86" s="791"/>
      <c r="PLV86" s="791"/>
      <c r="PLW86" s="791"/>
      <c r="PLX86" s="791"/>
      <c r="PLY86" s="740"/>
      <c r="PLZ86" s="790"/>
      <c r="PMA86" s="791"/>
      <c r="PMB86" s="791"/>
      <c r="PMC86" s="791"/>
      <c r="PMD86" s="791"/>
      <c r="PME86" s="791"/>
      <c r="PMF86" s="740"/>
      <c r="PMG86" s="790"/>
      <c r="PMH86" s="791"/>
      <c r="PMI86" s="791"/>
      <c r="PMJ86" s="791"/>
      <c r="PMK86" s="791"/>
      <c r="PML86" s="791"/>
      <c r="PMM86" s="740"/>
      <c r="PMN86" s="790"/>
      <c r="PMO86" s="791"/>
      <c r="PMP86" s="791"/>
      <c r="PMQ86" s="791"/>
      <c r="PMR86" s="791"/>
      <c r="PMS86" s="791"/>
      <c r="PMT86" s="740"/>
      <c r="PMU86" s="790"/>
      <c r="PMV86" s="791"/>
      <c r="PMW86" s="791"/>
      <c r="PMX86" s="791"/>
      <c r="PMY86" s="791"/>
      <c r="PMZ86" s="791"/>
      <c r="PNA86" s="740"/>
      <c r="PNB86" s="790"/>
      <c r="PNC86" s="791"/>
      <c r="PND86" s="791"/>
      <c r="PNE86" s="791"/>
      <c r="PNF86" s="791"/>
      <c r="PNG86" s="791"/>
      <c r="PNH86" s="740"/>
      <c r="PNI86" s="790"/>
      <c r="PNJ86" s="791"/>
      <c r="PNK86" s="791"/>
      <c r="PNL86" s="791"/>
      <c r="PNM86" s="791"/>
      <c r="PNN86" s="791"/>
      <c r="PNO86" s="740"/>
      <c r="PNP86" s="790"/>
      <c r="PNQ86" s="791"/>
      <c r="PNR86" s="791"/>
      <c r="PNS86" s="791"/>
      <c r="PNT86" s="791"/>
      <c r="PNU86" s="791"/>
      <c r="PNV86" s="740"/>
      <c r="PNW86" s="790"/>
      <c r="PNX86" s="791"/>
      <c r="PNY86" s="791"/>
      <c r="PNZ86" s="791"/>
      <c r="POA86" s="791"/>
      <c r="POB86" s="791"/>
      <c r="POC86" s="740"/>
      <c r="POD86" s="790"/>
      <c r="POE86" s="791"/>
      <c r="POF86" s="791"/>
      <c r="POG86" s="791"/>
      <c r="POH86" s="791"/>
      <c r="POI86" s="791"/>
      <c r="POJ86" s="740"/>
      <c r="POK86" s="790"/>
      <c r="POL86" s="791"/>
      <c r="POM86" s="791"/>
      <c r="PON86" s="791"/>
      <c r="POO86" s="791"/>
      <c r="POP86" s="791"/>
      <c r="POQ86" s="740"/>
      <c r="POR86" s="790"/>
      <c r="POS86" s="791"/>
      <c r="POT86" s="791"/>
      <c r="POU86" s="791"/>
      <c r="POV86" s="791"/>
      <c r="POW86" s="791"/>
      <c r="POX86" s="740"/>
      <c r="POY86" s="790"/>
      <c r="POZ86" s="791"/>
      <c r="PPA86" s="791"/>
      <c r="PPB86" s="791"/>
      <c r="PPC86" s="791"/>
      <c r="PPD86" s="791"/>
      <c r="PPE86" s="740"/>
      <c r="PPF86" s="790"/>
      <c r="PPG86" s="791"/>
      <c r="PPH86" s="791"/>
      <c r="PPI86" s="791"/>
      <c r="PPJ86" s="791"/>
      <c r="PPK86" s="791"/>
      <c r="PPL86" s="740"/>
      <c r="PPM86" s="790"/>
      <c r="PPN86" s="791"/>
      <c r="PPO86" s="791"/>
      <c r="PPP86" s="791"/>
      <c r="PPQ86" s="791"/>
      <c r="PPR86" s="791"/>
      <c r="PPS86" s="740"/>
      <c r="PPT86" s="790"/>
      <c r="PPU86" s="791"/>
      <c r="PPV86" s="791"/>
      <c r="PPW86" s="791"/>
      <c r="PPX86" s="791"/>
      <c r="PPY86" s="791"/>
      <c r="PPZ86" s="740"/>
      <c r="PQA86" s="790"/>
      <c r="PQB86" s="791"/>
      <c r="PQC86" s="791"/>
      <c r="PQD86" s="791"/>
      <c r="PQE86" s="791"/>
      <c r="PQF86" s="791"/>
      <c r="PQG86" s="740"/>
      <c r="PQH86" s="790"/>
      <c r="PQI86" s="791"/>
      <c r="PQJ86" s="791"/>
      <c r="PQK86" s="791"/>
      <c r="PQL86" s="791"/>
      <c r="PQM86" s="791"/>
      <c r="PQN86" s="740"/>
      <c r="PQO86" s="790"/>
      <c r="PQP86" s="791"/>
      <c r="PQQ86" s="791"/>
      <c r="PQR86" s="791"/>
      <c r="PQS86" s="791"/>
      <c r="PQT86" s="791"/>
      <c r="PQU86" s="740"/>
      <c r="PQV86" s="790"/>
      <c r="PQW86" s="791"/>
      <c r="PQX86" s="791"/>
      <c r="PQY86" s="791"/>
      <c r="PQZ86" s="791"/>
      <c r="PRA86" s="791"/>
      <c r="PRB86" s="740"/>
      <c r="PRC86" s="790"/>
      <c r="PRD86" s="791"/>
      <c r="PRE86" s="791"/>
      <c r="PRF86" s="791"/>
      <c r="PRG86" s="791"/>
      <c r="PRH86" s="791"/>
      <c r="PRI86" s="740"/>
      <c r="PRJ86" s="790"/>
      <c r="PRK86" s="791"/>
      <c r="PRL86" s="791"/>
      <c r="PRM86" s="791"/>
      <c r="PRN86" s="791"/>
      <c r="PRO86" s="791"/>
      <c r="PRP86" s="740"/>
      <c r="PRQ86" s="790"/>
      <c r="PRR86" s="791"/>
      <c r="PRS86" s="791"/>
      <c r="PRT86" s="791"/>
      <c r="PRU86" s="791"/>
      <c r="PRV86" s="791"/>
      <c r="PRW86" s="740"/>
      <c r="PRX86" s="790"/>
      <c r="PRY86" s="791"/>
      <c r="PRZ86" s="791"/>
      <c r="PSA86" s="791"/>
      <c r="PSB86" s="791"/>
      <c r="PSC86" s="791"/>
      <c r="PSD86" s="740"/>
      <c r="PSE86" s="790"/>
      <c r="PSF86" s="791"/>
      <c r="PSG86" s="791"/>
      <c r="PSH86" s="791"/>
      <c r="PSI86" s="791"/>
      <c r="PSJ86" s="791"/>
      <c r="PSK86" s="740"/>
      <c r="PSL86" s="790"/>
      <c r="PSM86" s="791"/>
      <c r="PSN86" s="791"/>
      <c r="PSO86" s="791"/>
      <c r="PSP86" s="791"/>
      <c r="PSQ86" s="791"/>
      <c r="PSR86" s="740"/>
      <c r="PSS86" s="790"/>
      <c r="PST86" s="791"/>
      <c r="PSU86" s="791"/>
      <c r="PSV86" s="791"/>
      <c r="PSW86" s="791"/>
      <c r="PSX86" s="791"/>
      <c r="PSY86" s="740"/>
      <c r="PSZ86" s="790"/>
      <c r="PTA86" s="791"/>
      <c r="PTB86" s="791"/>
      <c r="PTC86" s="791"/>
      <c r="PTD86" s="791"/>
      <c r="PTE86" s="791"/>
      <c r="PTF86" s="740"/>
      <c r="PTG86" s="790"/>
      <c r="PTH86" s="791"/>
      <c r="PTI86" s="791"/>
      <c r="PTJ86" s="791"/>
      <c r="PTK86" s="791"/>
      <c r="PTL86" s="791"/>
      <c r="PTM86" s="740"/>
      <c r="PTN86" s="790"/>
      <c r="PTO86" s="791"/>
      <c r="PTP86" s="791"/>
      <c r="PTQ86" s="791"/>
      <c r="PTR86" s="791"/>
      <c r="PTS86" s="791"/>
      <c r="PTT86" s="740"/>
      <c r="PTU86" s="790"/>
      <c r="PTV86" s="791"/>
      <c r="PTW86" s="791"/>
      <c r="PTX86" s="791"/>
      <c r="PTY86" s="791"/>
      <c r="PTZ86" s="791"/>
      <c r="PUA86" s="740"/>
      <c r="PUB86" s="790"/>
      <c r="PUC86" s="791"/>
      <c r="PUD86" s="791"/>
      <c r="PUE86" s="791"/>
      <c r="PUF86" s="791"/>
      <c r="PUG86" s="791"/>
      <c r="PUH86" s="740"/>
      <c r="PUI86" s="790"/>
      <c r="PUJ86" s="791"/>
      <c r="PUK86" s="791"/>
      <c r="PUL86" s="791"/>
      <c r="PUM86" s="791"/>
      <c r="PUN86" s="791"/>
      <c r="PUO86" s="740"/>
      <c r="PUP86" s="790"/>
      <c r="PUQ86" s="791"/>
      <c r="PUR86" s="791"/>
      <c r="PUS86" s="791"/>
      <c r="PUT86" s="791"/>
      <c r="PUU86" s="791"/>
      <c r="PUV86" s="740"/>
      <c r="PUW86" s="790"/>
      <c r="PUX86" s="791"/>
      <c r="PUY86" s="791"/>
      <c r="PUZ86" s="791"/>
      <c r="PVA86" s="791"/>
      <c r="PVB86" s="791"/>
      <c r="PVC86" s="740"/>
      <c r="PVD86" s="790"/>
      <c r="PVE86" s="791"/>
      <c r="PVF86" s="791"/>
      <c r="PVG86" s="791"/>
      <c r="PVH86" s="791"/>
      <c r="PVI86" s="791"/>
      <c r="PVJ86" s="740"/>
      <c r="PVK86" s="790"/>
      <c r="PVL86" s="791"/>
      <c r="PVM86" s="791"/>
      <c r="PVN86" s="791"/>
      <c r="PVO86" s="791"/>
      <c r="PVP86" s="791"/>
      <c r="PVQ86" s="740"/>
      <c r="PVR86" s="790"/>
      <c r="PVS86" s="791"/>
      <c r="PVT86" s="791"/>
      <c r="PVU86" s="791"/>
      <c r="PVV86" s="791"/>
      <c r="PVW86" s="791"/>
      <c r="PVX86" s="740"/>
      <c r="PVY86" s="790"/>
      <c r="PVZ86" s="791"/>
      <c r="PWA86" s="791"/>
      <c r="PWB86" s="791"/>
      <c r="PWC86" s="791"/>
      <c r="PWD86" s="791"/>
      <c r="PWE86" s="740"/>
      <c r="PWF86" s="790"/>
      <c r="PWG86" s="791"/>
      <c r="PWH86" s="791"/>
      <c r="PWI86" s="791"/>
      <c r="PWJ86" s="791"/>
      <c r="PWK86" s="791"/>
      <c r="PWL86" s="740"/>
      <c r="PWM86" s="790"/>
      <c r="PWN86" s="791"/>
      <c r="PWO86" s="791"/>
      <c r="PWP86" s="791"/>
      <c r="PWQ86" s="791"/>
      <c r="PWR86" s="791"/>
      <c r="PWS86" s="740"/>
      <c r="PWT86" s="790"/>
      <c r="PWU86" s="791"/>
      <c r="PWV86" s="791"/>
      <c r="PWW86" s="791"/>
      <c r="PWX86" s="791"/>
      <c r="PWY86" s="791"/>
      <c r="PWZ86" s="740"/>
      <c r="PXA86" s="790"/>
      <c r="PXB86" s="791"/>
      <c r="PXC86" s="791"/>
      <c r="PXD86" s="791"/>
      <c r="PXE86" s="791"/>
      <c r="PXF86" s="791"/>
      <c r="PXG86" s="740"/>
      <c r="PXH86" s="790"/>
      <c r="PXI86" s="791"/>
      <c r="PXJ86" s="791"/>
      <c r="PXK86" s="791"/>
      <c r="PXL86" s="791"/>
      <c r="PXM86" s="791"/>
      <c r="PXN86" s="740"/>
      <c r="PXO86" s="790"/>
      <c r="PXP86" s="791"/>
      <c r="PXQ86" s="791"/>
      <c r="PXR86" s="791"/>
      <c r="PXS86" s="791"/>
      <c r="PXT86" s="791"/>
      <c r="PXU86" s="740"/>
      <c r="PXV86" s="790"/>
      <c r="PXW86" s="791"/>
      <c r="PXX86" s="791"/>
      <c r="PXY86" s="791"/>
      <c r="PXZ86" s="791"/>
      <c r="PYA86" s="791"/>
      <c r="PYB86" s="740"/>
      <c r="PYC86" s="790"/>
      <c r="PYD86" s="791"/>
      <c r="PYE86" s="791"/>
      <c r="PYF86" s="791"/>
      <c r="PYG86" s="791"/>
      <c r="PYH86" s="791"/>
      <c r="PYI86" s="740"/>
      <c r="PYJ86" s="790"/>
      <c r="PYK86" s="791"/>
      <c r="PYL86" s="791"/>
      <c r="PYM86" s="791"/>
      <c r="PYN86" s="791"/>
      <c r="PYO86" s="791"/>
      <c r="PYP86" s="740"/>
      <c r="PYQ86" s="790"/>
      <c r="PYR86" s="791"/>
      <c r="PYS86" s="791"/>
      <c r="PYT86" s="791"/>
      <c r="PYU86" s="791"/>
      <c r="PYV86" s="791"/>
      <c r="PYW86" s="740"/>
      <c r="PYX86" s="790"/>
      <c r="PYY86" s="791"/>
      <c r="PYZ86" s="791"/>
      <c r="PZA86" s="791"/>
      <c r="PZB86" s="791"/>
      <c r="PZC86" s="791"/>
      <c r="PZD86" s="740"/>
      <c r="PZE86" s="790"/>
      <c r="PZF86" s="791"/>
      <c r="PZG86" s="791"/>
      <c r="PZH86" s="791"/>
      <c r="PZI86" s="791"/>
      <c r="PZJ86" s="791"/>
      <c r="PZK86" s="740"/>
      <c r="PZL86" s="790"/>
      <c r="PZM86" s="791"/>
      <c r="PZN86" s="791"/>
      <c r="PZO86" s="791"/>
      <c r="PZP86" s="791"/>
      <c r="PZQ86" s="791"/>
      <c r="PZR86" s="740"/>
      <c r="PZS86" s="790"/>
      <c r="PZT86" s="791"/>
      <c r="PZU86" s="791"/>
      <c r="PZV86" s="791"/>
      <c r="PZW86" s="791"/>
      <c r="PZX86" s="791"/>
      <c r="PZY86" s="740"/>
      <c r="PZZ86" s="790"/>
      <c r="QAA86" s="791"/>
      <c r="QAB86" s="791"/>
      <c r="QAC86" s="791"/>
      <c r="QAD86" s="791"/>
      <c r="QAE86" s="791"/>
      <c r="QAF86" s="740"/>
      <c r="QAG86" s="790"/>
      <c r="QAH86" s="791"/>
      <c r="QAI86" s="791"/>
      <c r="QAJ86" s="791"/>
      <c r="QAK86" s="791"/>
      <c r="QAL86" s="791"/>
      <c r="QAM86" s="740"/>
      <c r="QAN86" s="790"/>
      <c r="QAO86" s="791"/>
      <c r="QAP86" s="791"/>
      <c r="QAQ86" s="791"/>
      <c r="QAR86" s="791"/>
      <c r="QAS86" s="791"/>
      <c r="QAT86" s="740"/>
      <c r="QAU86" s="790"/>
      <c r="QAV86" s="791"/>
      <c r="QAW86" s="791"/>
      <c r="QAX86" s="791"/>
      <c r="QAY86" s="791"/>
      <c r="QAZ86" s="791"/>
      <c r="QBA86" s="740"/>
      <c r="QBB86" s="790"/>
      <c r="QBC86" s="791"/>
      <c r="QBD86" s="791"/>
      <c r="QBE86" s="791"/>
      <c r="QBF86" s="791"/>
      <c r="QBG86" s="791"/>
      <c r="QBH86" s="740"/>
      <c r="QBI86" s="790"/>
      <c r="QBJ86" s="791"/>
      <c r="QBK86" s="791"/>
      <c r="QBL86" s="791"/>
      <c r="QBM86" s="791"/>
      <c r="QBN86" s="791"/>
      <c r="QBO86" s="740"/>
      <c r="QBP86" s="790"/>
      <c r="QBQ86" s="791"/>
      <c r="QBR86" s="791"/>
      <c r="QBS86" s="791"/>
      <c r="QBT86" s="791"/>
      <c r="QBU86" s="791"/>
      <c r="QBV86" s="740"/>
      <c r="QBW86" s="790"/>
      <c r="QBX86" s="791"/>
      <c r="QBY86" s="791"/>
      <c r="QBZ86" s="791"/>
      <c r="QCA86" s="791"/>
      <c r="QCB86" s="791"/>
      <c r="QCC86" s="740"/>
      <c r="QCD86" s="790"/>
      <c r="QCE86" s="791"/>
      <c r="QCF86" s="791"/>
      <c r="QCG86" s="791"/>
      <c r="QCH86" s="791"/>
      <c r="QCI86" s="791"/>
      <c r="QCJ86" s="740"/>
      <c r="QCK86" s="790"/>
      <c r="QCL86" s="791"/>
      <c r="QCM86" s="791"/>
      <c r="QCN86" s="791"/>
      <c r="QCO86" s="791"/>
      <c r="QCP86" s="791"/>
      <c r="QCQ86" s="740"/>
      <c r="QCR86" s="790"/>
      <c r="QCS86" s="791"/>
      <c r="QCT86" s="791"/>
      <c r="QCU86" s="791"/>
      <c r="QCV86" s="791"/>
      <c r="QCW86" s="791"/>
      <c r="QCX86" s="740"/>
      <c r="QCY86" s="790"/>
      <c r="QCZ86" s="791"/>
      <c r="QDA86" s="791"/>
      <c r="QDB86" s="791"/>
      <c r="QDC86" s="791"/>
      <c r="QDD86" s="791"/>
      <c r="QDE86" s="740"/>
      <c r="QDF86" s="790"/>
      <c r="QDG86" s="791"/>
      <c r="QDH86" s="791"/>
      <c r="QDI86" s="791"/>
      <c r="QDJ86" s="791"/>
      <c r="QDK86" s="791"/>
      <c r="QDL86" s="740"/>
      <c r="QDM86" s="790"/>
      <c r="QDN86" s="791"/>
      <c r="QDO86" s="791"/>
      <c r="QDP86" s="791"/>
      <c r="QDQ86" s="791"/>
      <c r="QDR86" s="791"/>
      <c r="QDS86" s="740"/>
      <c r="QDT86" s="790"/>
      <c r="QDU86" s="791"/>
      <c r="QDV86" s="791"/>
      <c r="QDW86" s="791"/>
      <c r="QDX86" s="791"/>
      <c r="QDY86" s="791"/>
      <c r="QDZ86" s="740"/>
      <c r="QEA86" s="790"/>
      <c r="QEB86" s="791"/>
      <c r="QEC86" s="791"/>
      <c r="QED86" s="791"/>
      <c r="QEE86" s="791"/>
      <c r="QEF86" s="791"/>
      <c r="QEG86" s="740"/>
      <c r="QEH86" s="790"/>
      <c r="QEI86" s="791"/>
      <c r="QEJ86" s="791"/>
      <c r="QEK86" s="791"/>
      <c r="QEL86" s="791"/>
      <c r="QEM86" s="791"/>
      <c r="QEN86" s="740"/>
      <c r="QEO86" s="790"/>
      <c r="QEP86" s="791"/>
      <c r="QEQ86" s="791"/>
      <c r="QER86" s="791"/>
      <c r="QES86" s="791"/>
      <c r="QET86" s="791"/>
      <c r="QEU86" s="740"/>
      <c r="QEV86" s="790"/>
      <c r="QEW86" s="791"/>
      <c r="QEX86" s="791"/>
      <c r="QEY86" s="791"/>
      <c r="QEZ86" s="791"/>
      <c r="QFA86" s="791"/>
      <c r="QFB86" s="740"/>
      <c r="QFC86" s="790"/>
      <c r="QFD86" s="791"/>
      <c r="QFE86" s="791"/>
      <c r="QFF86" s="791"/>
      <c r="QFG86" s="791"/>
      <c r="QFH86" s="791"/>
      <c r="QFI86" s="740"/>
      <c r="QFJ86" s="790"/>
      <c r="QFK86" s="791"/>
      <c r="QFL86" s="791"/>
      <c r="QFM86" s="791"/>
      <c r="QFN86" s="791"/>
      <c r="QFO86" s="791"/>
      <c r="QFP86" s="740"/>
      <c r="QFQ86" s="790"/>
      <c r="QFR86" s="791"/>
      <c r="QFS86" s="791"/>
      <c r="QFT86" s="791"/>
      <c r="QFU86" s="791"/>
      <c r="QFV86" s="791"/>
      <c r="QFW86" s="740"/>
      <c r="QFX86" s="790"/>
      <c r="QFY86" s="791"/>
      <c r="QFZ86" s="791"/>
      <c r="QGA86" s="791"/>
      <c r="QGB86" s="791"/>
      <c r="QGC86" s="791"/>
      <c r="QGD86" s="740"/>
      <c r="QGE86" s="790"/>
      <c r="QGF86" s="791"/>
      <c r="QGG86" s="791"/>
      <c r="QGH86" s="791"/>
      <c r="QGI86" s="791"/>
      <c r="QGJ86" s="791"/>
      <c r="QGK86" s="740"/>
      <c r="QGL86" s="790"/>
      <c r="QGM86" s="791"/>
      <c r="QGN86" s="791"/>
      <c r="QGO86" s="791"/>
      <c r="QGP86" s="791"/>
      <c r="QGQ86" s="791"/>
      <c r="QGR86" s="740"/>
      <c r="QGS86" s="790"/>
      <c r="QGT86" s="791"/>
      <c r="QGU86" s="791"/>
      <c r="QGV86" s="791"/>
      <c r="QGW86" s="791"/>
      <c r="QGX86" s="791"/>
      <c r="QGY86" s="740"/>
      <c r="QGZ86" s="790"/>
      <c r="QHA86" s="791"/>
      <c r="QHB86" s="791"/>
      <c r="QHC86" s="791"/>
      <c r="QHD86" s="791"/>
      <c r="QHE86" s="791"/>
      <c r="QHF86" s="740"/>
      <c r="QHG86" s="790"/>
      <c r="QHH86" s="791"/>
      <c r="QHI86" s="791"/>
      <c r="QHJ86" s="791"/>
      <c r="QHK86" s="791"/>
      <c r="QHL86" s="791"/>
      <c r="QHM86" s="740"/>
      <c r="QHN86" s="790"/>
      <c r="QHO86" s="791"/>
      <c r="QHP86" s="791"/>
      <c r="QHQ86" s="791"/>
      <c r="QHR86" s="791"/>
      <c r="QHS86" s="791"/>
      <c r="QHT86" s="740"/>
      <c r="QHU86" s="790"/>
      <c r="QHV86" s="791"/>
      <c r="QHW86" s="791"/>
      <c r="QHX86" s="791"/>
      <c r="QHY86" s="791"/>
      <c r="QHZ86" s="791"/>
      <c r="QIA86" s="740"/>
      <c r="QIB86" s="790"/>
      <c r="QIC86" s="791"/>
      <c r="QID86" s="791"/>
      <c r="QIE86" s="791"/>
      <c r="QIF86" s="791"/>
      <c r="QIG86" s="791"/>
      <c r="QIH86" s="740"/>
      <c r="QII86" s="790"/>
      <c r="QIJ86" s="791"/>
      <c r="QIK86" s="791"/>
      <c r="QIL86" s="791"/>
      <c r="QIM86" s="791"/>
      <c r="QIN86" s="791"/>
      <c r="QIO86" s="740"/>
      <c r="QIP86" s="790"/>
      <c r="QIQ86" s="791"/>
      <c r="QIR86" s="791"/>
      <c r="QIS86" s="791"/>
      <c r="QIT86" s="791"/>
      <c r="QIU86" s="791"/>
      <c r="QIV86" s="740"/>
      <c r="QIW86" s="790"/>
      <c r="QIX86" s="791"/>
      <c r="QIY86" s="791"/>
      <c r="QIZ86" s="791"/>
      <c r="QJA86" s="791"/>
      <c r="QJB86" s="791"/>
      <c r="QJC86" s="740"/>
      <c r="QJD86" s="790"/>
      <c r="QJE86" s="791"/>
      <c r="QJF86" s="791"/>
      <c r="QJG86" s="791"/>
      <c r="QJH86" s="791"/>
      <c r="QJI86" s="791"/>
      <c r="QJJ86" s="740"/>
      <c r="QJK86" s="790"/>
      <c r="QJL86" s="791"/>
      <c r="QJM86" s="791"/>
      <c r="QJN86" s="791"/>
      <c r="QJO86" s="791"/>
      <c r="QJP86" s="791"/>
      <c r="QJQ86" s="740"/>
      <c r="QJR86" s="790"/>
      <c r="QJS86" s="791"/>
      <c r="QJT86" s="791"/>
      <c r="QJU86" s="791"/>
      <c r="QJV86" s="791"/>
      <c r="QJW86" s="791"/>
      <c r="QJX86" s="740"/>
      <c r="QJY86" s="790"/>
      <c r="QJZ86" s="791"/>
      <c r="QKA86" s="791"/>
      <c r="QKB86" s="791"/>
      <c r="QKC86" s="791"/>
      <c r="QKD86" s="791"/>
      <c r="QKE86" s="740"/>
      <c r="QKF86" s="790"/>
      <c r="QKG86" s="791"/>
      <c r="QKH86" s="791"/>
      <c r="QKI86" s="791"/>
      <c r="QKJ86" s="791"/>
      <c r="QKK86" s="791"/>
      <c r="QKL86" s="740"/>
      <c r="QKM86" s="790"/>
      <c r="QKN86" s="791"/>
      <c r="QKO86" s="791"/>
      <c r="QKP86" s="791"/>
      <c r="QKQ86" s="791"/>
      <c r="QKR86" s="791"/>
      <c r="QKS86" s="740"/>
      <c r="QKT86" s="790"/>
      <c r="QKU86" s="791"/>
      <c r="QKV86" s="791"/>
      <c r="QKW86" s="791"/>
      <c r="QKX86" s="791"/>
      <c r="QKY86" s="791"/>
      <c r="QKZ86" s="740"/>
      <c r="QLA86" s="790"/>
      <c r="QLB86" s="791"/>
      <c r="QLC86" s="791"/>
      <c r="QLD86" s="791"/>
      <c r="QLE86" s="791"/>
      <c r="QLF86" s="791"/>
      <c r="QLG86" s="740"/>
      <c r="QLH86" s="790"/>
      <c r="QLI86" s="791"/>
      <c r="QLJ86" s="791"/>
      <c r="QLK86" s="791"/>
      <c r="QLL86" s="791"/>
      <c r="QLM86" s="791"/>
      <c r="QLN86" s="740"/>
      <c r="QLO86" s="790"/>
      <c r="QLP86" s="791"/>
      <c r="QLQ86" s="791"/>
      <c r="QLR86" s="791"/>
      <c r="QLS86" s="791"/>
      <c r="QLT86" s="791"/>
      <c r="QLU86" s="740"/>
      <c r="QLV86" s="790"/>
      <c r="QLW86" s="791"/>
      <c r="QLX86" s="791"/>
      <c r="QLY86" s="791"/>
      <c r="QLZ86" s="791"/>
      <c r="QMA86" s="791"/>
      <c r="QMB86" s="740"/>
      <c r="QMC86" s="790"/>
      <c r="QMD86" s="791"/>
      <c r="QME86" s="791"/>
      <c r="QMF86" s="791"/>
      <c r="QMG86" s="791"/>
      <c r="QMH86" s="791"/>
      <c r="QMI86" s="740"/>
      <c r="QMJ86" s="790"/>
      <c r="QMK86" s="791"/>
      <c r="QML86" s="791"/>
      <c r="QMM86" s="791"/>
      <c r="QMN86" s="791"/>
      <c r="QMO86" s="791"/>
      <c r="QMP86" s="740"/>
      <c r="QMQ86" s="790"/>
      <c r="QMR86" s="791"/>
      <c r="QMS86" s="791"/>
      <c r="QMT86" s="791"/>
      <c r="QMU86" s="791"/>
      <c r="QMV86" s="791"/>
      <c r="QMW86" s="740"/>
      <c r="QMX86" s="790"/>
      <c r="QMY86" s="791"/>
      <c r="QMZ86" s="791"/>
      <c r="QNA86" s="791"/>
      <c r="QNB86" s="791"/>
      <c r="QNC86" s="791"/>
      <c r="QND86" s="740"/>
      <c r="QNE86" s="790"/>
      <c r="QNF86" s="791"/>
      <c r="QNG86" s="791"/>
      <c r="QNH86" s="791"/>
      <c r="QNI86" s="791"/>
      <c r="QNJ86" s="791"/>
      <c r="QNK86" s="740"/>
      <c r="QNL86" s="790"/>
      <c r="QNM86" s="791"/>
      <c r="QNN86" s="791"/>
      <c r="QNO86" s="791"/>
      <c r="QNP86" s="791"/>
      <c r="QNQ86" s="791"/>
      <c r="QNR86" s="740"/>
      <c r="QNS86" s="790"/>
      <c r="QNT86" s="791"/>
      <c r="QNU86" s="791"/>
      <c r="QNV86" s="791"/>
      <c r="QNW86" s="791"/>
      <c r="QNX86" s="791"/>
      <c r="QNY86" s="740"/>
      <c r="QNZ86" s="790"/>
      <c r="QOA86" s="791"/>
      <c r="QOB86" s="791"/>
      <c r="QOC86" s="791"/>
      <c r="QOD86" s="791"/>
      <c r="QOE86" s="791"/>
      <c r="QOF86" s="740"/>
      <c r="QOG86" s="790"/>
      <c r="QOH86" s="791"/>
      <c r="QOI86" s="791"/>
      <c r="QOJ86" s="791"/>
      <c r="QOK86" s="791"/>
      <c r="QOL86" s="791"/>
      <c r="QOM86" s="740"/>
      <c r="QON86" s="790"/>
      <c r="QOO86" s="791"/>
      <c r="QOP86" s="791"/>
      <c r="QOQ86" s="791"/>
      <c r="QOR86" s="791"/>
      <c r="QOS86" s="791"/>
      <c r="QOT86" s="740"/>
      <c r="QOU86" s="790"/>
      <c r="QOV86" s="791"/>
      <c r="QOW86" s="791"/>
      <c r="QOX86" s="791"/>
      <c r="QOY86" s="791"/>
      <c r="QOZ86" s="791"/>
      <c r="QPA86" s="740"/>
      <c r="QPB86" s="790"/>
      <c r="QPC86" s="791"/>
      <c r="QPD86" s="791"/>
      <c r="QPE86" s="791"/>
      <c r="QPF86" s="791"/>
      <c r="QPG86" s="791"/>
      <c r="QPH86" s="740"/>
      <c r="QPI86" s="790"/>
      <c r="QPJ86" s="791"/>
      <c r="QPK86" s="791"/>
      <c r="QPL86" s="791"/>
      <c r="QPM86" s="791"/>
      <c r="QPN86" s="791"/>
      <c r="QPO86" s="740"/>
      <c r="QPP86" s="790"/>
      <c r="QPQ86" s="791"/>
      <c r="QPR86" s="791"/>
      <c r="QPS86" s="791"/>
      <c r="QPT86" s="791"/>
      <c r="QPU86" s="791"/>
      <c r="QPV86" s="740"/>
      <c r="QPW86" s="790"/>
      <c r="QPX86" s="791"/>
      <c r="QPY86" s="791"/>
      <c r="QPZ86" s="791"/>
      <c r="QQA86" s="791"/>
      <c r="QQB86" s="791"/>
      <c r="QQC86" s="740"/>
      <c r="QQD86" s="790"/>
      <c r="QQE86" s="791"/>
      <c r="QQF86" s="791"/>
      <c r="QQG86" s="791"/>
      <c r="QQH86" s="791"/>
      <c r="QQI86" s="791"/>
      <c r="QQJ86" s="740"/>
      <c r="QQK86" s="790"/>
      <c r="QQL86" s="791"/>
      <c r="QQM86" s="791"/>
      <c r="QQN86" s="791"/>
      <c r="QQO86" s="791"/>
      <c r="QQP86" s="791"/>
      <c r="QQQ86" s="740"/>
      <c r="QQR86" s="790"/>
      <c r="QQS86" s="791"/>
      <c r="QQT86" s="791"/>
      <c r="QQU86" s="791"/>
      <c r="QQV86" s="791"/>
      <c r="QQW86" s="791"/>
      <c r="QQX86" s="740"/>
      <c r="QQY86" s="790"/>
      <c r="QQZ86" s="791"/>
      <c r="QRA86" s="791"/>
      <c r="QRB86" s="791"/>
      <c r="QRC86" s="791"/>
      <c r="QRD86" s="791"/>
      <c r="QRE86" s="740"/>
      <c r="QRF86" s="790"/>
      <c r="QRG86" s="791"/>
      <c r="QRH86" s="791"/>
      <c r="QRI86" s="791"/>
      <c r="QRJ86" s="791"/>
      <c r="QRK86" s="791"/>
      <c r="QRL86" s="740"/>
      <c r="QRM86" s="790"/>
      <c r="QRN86" s="791"/>
      <c r="QRO86" s="791"/>
      <c r="QRP86" s="791"/>
      <c r="QRQ86" s="791"/>
      <c r="QRR86" s="791"/>
      <c r="QRS86" s="740"/>
      <c r="QRT86" s="790"/>
      <c r="QRU86" s="791"/>
      <c r="QRV86" s="791"/>
      <c r="QRW86" s="791"/>
      <c r="QRX86" s="791"/>
      <c r="QRY86" s="791"/>
      <c r="QRZ86" s="740"/>
      <c r="QSA86" s="790"/>
      <c r="QSB86" s="791"/>
      <c r="QSC86" s="791"/>
      <c r="QSD86" s="791"/>
      <c r="QSE86" s="791"/>
      <c r="QSF86" s="791"/>
      <c r="QSG86" s="740"/>
      <c r="QSH86" s="790"/>
      <c r="QSI86" s="791"/>
      <c r="QSJ86" s="791"/>
      <c r="QSK86" s="791"/>
      <c r="QSL86" s="791"/>
      <c r="QSM86" s="791"/>
      <c r="QSN86" s="740"/>
      <c r="QSO86" s="790"/>
      <c r="QSP86" s="791"/>
      <c r="QSQ86" s="791"/>
      <c r="QSR86" s="791"/>
      <c r="QSS86" s="791"/>
      <c r="QST86" s="791"/>
      <c r="QSU86" s="740"/>
      <c r="QSV86" s="790"/>
      <c r="QSW86" s="791"/>
      <c r="QSX86" s="791"/>
      <c r="QSY86" s="791"/>
      <c r="QSZ86" s="791"/>
      <c r="QTA86" s="791"/>
      <c r="QTB86" s="740"/>
      <c r="QTC86" s="790"/>
      <c r="QTD86" s="791"/>
      <c r="QTE86" s="791"/>
      <c r="QTF86" s="791"/>
      <c r="QTG86" s="791"/>
      <c r="QTH86" s="791"/>
      <c r="QTI86" s="740"/>
      <c r="QTJ86" s="790"/>
      <c r="QTK86" s="791"/>
      <c r="QTL86" s="791"/>
      <c r="QTM86" s="791"/>
      <c r="QTN86" s="791"/>
      <c r="QTO86" s="791"/>
      <c r="QTP86" s="740"/>
      <c r="QTQ86" s="790"/>
      <c r="QTR86" s="791"/>
      <c r="QTS86" s="791"/>
      <c r="QTT86" s="791"/>
      <c r="QTU86" s="791"/>
      <c r="QTV86" s="791"/>
      <c r="QTW86" s="740"/>
      <c r="QTX86" s="790"/>
      <c r="QTY86" s="791"/>
      <c r="QTZ86" s="791"/>
      <c r="QUA86" s="791"/>
      <c r="QUB86" s="791"/>
      <c r="QUC86" s="791"/>
      <c r="QUD86" s="740"/>
      <c r="QUE86" s="790"/>
      <c r="QUF86" s="791"/>
      <c r="QUG86" s="791"/>
      <c r="QUH86" s="791"/>
      <c r="QUI86" s="791"/>
      <c r="QUJ86" s="791"/>
      <c r="QUK86" s="740"/>
      <c r="QUL86" s="790"/>
      <c r="QUM86" s="791"/>
      <c r="QUN86" s="791"/>
      <c r="QUO86" s="791"/>
      <c r="QUP86" s="791"/>
      <c r="QUQ86" s="791"/>
      <c r="QUR86" s="740"/>
      <c r="QUS86" s="790"/>
      <c r="QUT86" s="791"/>
      <c r="QUU86" s="791"/>
      <c r="QUV86" s="791"/>
      <c r="QUW86" s="791"/>
      <c r="QUX86" s="791"/>
      <c r="QUY86" s="740"/>
      <c r="QUZ86" s="790"/>
      <c r="QVA86" s="791"/>
      <c r="QVB86" s="791"/>
      <c r="QVC86" s="791"/>
      <c r="QVD86" s="791"/>
      <c r="QVE86" s="791"/>
      <c r="QVF86" s="740"/>
      <c r="QVG86" s="790"/>
      <c r="QVH86" s="791"/>
      <c r="QVI86" s="791"/>
      <c r="QVJ86" s="791"/>
      <c r="QVK86" s="791"/>
      <c r="QVL86" s="791"/>
      <c r="QVM86" s="740"/>
      <c r="QVN86" s="790"/>
      <c r="QVO86" s="791"/>
      <c r="QVP86" s="791"/>
      <c r="QVQ86" s="791"/>
      <c r="QVR86" s="791"/>
      <c r="QVS86" s="791"/>
      <c r="QVT86" s="740"/>
      <c r="QVU86" s="790"/>
      <c r="QVV86" s="791"/>
      <c r="QVW86" s="791"/>
      <c r="QVX86" s="791"/>
      <c r="QVY86" s="791"/>
      <c r="QVZ86" s="791"/>
      <c r="QWA86" s="740"/>
      <c r="QWB86" s="790"/>
      <c r="QWC86" s="791"/>
      <c r="QWD86" s="791"/>
      <c r="QWE86" s="791"/>
      <c r="QWF86" s="791"/>
      <c r="QWG86" s="791"/>
      <c r="QWH86" s="740"/>
      <c r="QWI86" s="790"/>
      <c r="QWJ86" s="791"/>
      <c r="QWK86" s="791"/>
      <c r="QWL86" s="791"/>
      <c r="QWM86" s="791"/>
      <c r="QWN86" s="791"/>
      <c r="QWO86" s="740"/>
      <c r="QWP86" s="790"/>
      <c r="QWQ86" s="791"/>
      <c r="QWR86" s="791"/>
      <c r="QWS86" s="791"/>
      <c r="QWT86" s="791"/>
      <c r="QWU86" s="791"/>
      <c r="QWV86" s="740"/>
      <c r="QWW86" s="790"/>
      <c r="QWX86" s="791"/>
      <c r="QWY86" s="791"/>
      <c r="QWZ86" s="791"/>
      <c r="QXA86" s="791"/>
      <c r="QXB86" s="791"/>
      <c r="QXC86" s="740"/>
      <c r="QXD86" s="790"/>
      <c r="QXE86" s="791"/>
      <c r="QXF86" s="791"/>
      <c r="QXG86" s="791"/>
      <c r="QXH86" s="791"/>
      <c r="QXI86" s="791"/>
      <c r="QXJ86" s="740"/>
      <c r="QXK86" s="790"/>
      <c r="QXL86" s="791"/>
      <c r="QXM86" s="791"/>
      <c r="QXN86" s="791"/>
      <c r="QXO86" s="791"/>
      <c r="QXP86" s="791"/>
      <c r="QXQ86" s="740"/>
      <c r="QXR86" s="790"/>
      <c r="QXS86" s="791"/>
      <c r="QXT86" s="791"/>
      <c r="QXU86" s="791"/>
      <c r="QXV86" s="791"/>
      <c r="QXW86" s="791"/>
      <c r="QXX86" s="740"/>
      <c r="QXY86" s="790"/>
      <c r="QXZ86" s="791"/>
      <c r="QYA86" s="791"/>
      <c r="QYB86" s="791"/>
      <c r="QYC86" s="791"/>
      <c r="QYD86" s="791"/>
      <c r="QYE86" s="740"/>
      <c r="QYF86" s="790"/>
      <c r="QYG86" s="791"/>
      <c r="QYH86" s="791"/>
      <c r="QYI86" s="791"/>
      <c r="QYJ86" s="791"/>
      <c r="QYK86" s="791"/>
      <c r="QYL86" s="740"/>
      <c r="QYM86" s="790"/>
      <c r="QYN86" s="791"/>
      <c r="QYO86" s="791"/>
      <c r="QYP86" s="791"/>
      <c r="QYQ86" s="791"/>
      <c r="QYR86" s="791"/>
      <c r="QYS86" s="740"/>
      <c r="QYT86" s="790"/>
      <c r="QYU86" s="791"/>
      <c r="QYV86" s="791"/>
      <c r="QYW86" s="791"/>
      <c r="QYX86" s="791"/>
      <c r="QYY86" s="791"/>
      <c r="QYZ86" s="740"/>
      <c r="QZA86" s="790"/>
      <c r="QZB86" s="791"/>
      <c r="QZC86" s="791"/>
      <c r="QZD86" s="791"/>
      <c r="QZE86" s="791"/>
      <c r="QZF86" s="791"/>
      <c r="QZG86" s="740"/>
      <c r="QZH86" s="790"/>
      <c r="QZI86" s="791"/>
      <c r="QZJ86" s="791"/>
      <c r="QZK86" s="791"/>
      <c r="QZL86" s="791"/>
      <c r="QZM86" s="791"/>
      <c r="QZN86" s="740"/>
      <c r="QZO86" s="790"/>
      <c r="QZP86" s="791"/>
      <c r="QZQ86" s="791"/>
      <c r="QZR86" s="791"/>
      <c r="QZS86" s="791"/>
      <c r="QZT86" s="791"/>
      <c r="QZU86" s="740"/>
      <c r="QZV86" s="790"/>
      <c r="QZW86" s="791"/>
      <c r="QZX86" s="791"/>
      <c r="QZY86" s="791"/>
      <c r="QZZ86" s="791"/>
      <c r="RAA86" s="791"/>
      <c r="RAB86" s="740"/>
      <c r="RAC86" s="790"/>
      <c r="RAD86" s="791"/>
      <c r="RAE86" s="791"/>
      <c r="RAF86" s="791"/>
      <c r="RAG86" s="791"/>
      <c r="RAH86" s="791"/>
      <c r="RAI86" s="740"/>
      <c r="RAJ86" s="790"/>
      <c r="RAK86" s="791"/>
      <c r="RAL86" s="791"/>
      <c r="RAM86" s="791"/>
      <c r="RAN86" s="791"/>
      <c r="RAO86" s="791"/>
      <c r="RAP86" s="740"/>
      <c r="RAQ86" s="790"/>
      <c r="RAR86" s="791"/>
      <c r="RAS86" s="791"/>
      <c r="RAT86" s="791"/>
      <c r="RAU86" s="791"/>
      <c r="RAV86" s="791"/>
      <c r="RAW86" s="740"/>
      <c r="RAX86" s="790"/>
      <c r="RAY86" s="791"/>
      <c r="RAZ86" s="791"/>
      <c r="RBA86" s="791"/>
      <c r="RBB86" s="791"/>
      <c r="RBC86" s="791"/>
      <c r="RBD86" s="740"/>
      <c r="RBE86" s="790"/>
      <c r="RBF86" s="791"/>
      <c r="RBG86" s="791"/>
      <c r="RBH86" s="791"/>
      <c r="RBI86" s="791"/>
      <c r="RBJ86" s="791"/>
      <c r="RBK86" s="740"/>
      <c r="RBL86" s="790"/>
      <c r="RBM86" s="791"/>
      <c r="RBN86" s="791"/>
      <c r="RBO86" s="791"/>
      <c r="RBP86" s="791"/>
      <c r="RBQ86" s="791"/>
      <c r="RBR86" s="740"/>
      <c r="RBS86" s="790"/>
      <c r="RBT86" s="791"/>
      <c r="RBU86" s="791"/>
      <c r="RBV86" s="791"/>
      <c r="RBW86" s="791"/>
      <c r="RBX86" s="791"/>
      <c r="RBY86" s="740"/>
      <c r="RBZ86" s="790"/>
      <c r="RCA86" s="791"/>
      <c r="RCB86" s="791"/>
      <c r="RCC86" s="791"/>
      <c r="RCD86" s="791"/>
      <c r="RCE86" s="791"/>
      <c r="RCF86" s="740"/>
      <c r="RCG86" s="790"/>
      <c r="RCH86" s="791"/>
      <c r="RCI86" s="791"/>
      <c r="RCJ86" s="791"/>
      <c r="RCK86" s="791"/>
      <c r="RCL86" s="791"/>
      <c r="RCM86" s="740"/>
      <c r="RCN86" s="790"/>
      <c r="RCO86" s="791"/>
      <c r="RCP86" s="791"/>
      <c r="RCQ86" s="791"/>
      <c r="RCR86" s="791"/>
      <c r="RCS86" s="791"/>
      <c r="RCT86" s="740"/>
      <c r="RCU86" s="790"/>
      <c r="RCV86" s="791"/>
      <c r="RCW86" s="791"/>
      <c r="RCX86" s="791"/>
      <c r="RCY86" s="791"/>
      <c r="RCZ86" s="791"/>
      <c r="RDA86" s="740"/>
      <c r="RDB86" s="790"/>
      <c r="RDC86" s="791"/>
      <c r="RDD86" s="791"/>
      <c r="RDE86" s="791"/>
      <c r="RDF86" s="791"/>
      <c r="RDG86" s="791"/>
      <c r="RDH86" s="740"/>
      <c r="RDI86" s="790"/>
      <c r="RDJ86" s="791"/>
      <c r="RDK86" s="791"/>
      <c r="RDL86" s="791"/>
      <c r="RDM86" s="791"/>
      <c r="RDN86" s="791"/>
      <c r="RDO86" s="740"/>
      <c r="RDP86" s="790"/>
      <c r="RDQ86" s="791"/>
      <c r="RDR86" s="791"/>
      <c r="RDS86" s="791"/>
      <c r="RDT86" s="791"/>
      <c r="RDU86" s="791"/>
      <c r="RDV86" s="740"/>
      <c r="RDW86" s="790"/>
      <c r="RDX86" s="791"/>
      <c r="RDY86" s="791"/>
      <c r="RDZ86" s="791"/>
      <c r="REA86" s="791"/>
      <c r="REB86" s="791"/>
      <c r="REC86" s="740"/>
      <c r="RED86" s="790"/>
      <c r="REE86" s="791"/>
      <c r="REF86" s="791"/>
      <c r="REG86" s="791"/>
      <c r="REH86" s="791"/>
      <c r="REI86" s="791"/>
      <c r="REJ86" s="740"/>
      <c r="REK86" s="790"/>
      <c r="REL86" s="791"/>
      <c r="REM86" s="791"/>
      <c r="REN86" s="791"/>
      <c r="REO86" s="791"/>
      <c r="REP86" s="791"/>
      <c r="REQ86" s="740"/>
      <c r="RER86" s="790"/>
      <c r="RES86" s="791"/>
      <c r="RET86" s="791"/>
      <c r="REU86" s="791"/>
      <c r="REV86" s="791"/>
      <c r="REW86" s="791"/>
      <c r="REX86" s="740"/>
      <c r="REY86" s="790"/>
      <c r="REZ86" s="791"/>
      <c r="RFA86" s="791"/>
      <c r="RFB86" s="791"/>
      <c r="RFC86" s="791"/>
      <c r="RFD86" s="791"/>
      <c r="RFE86" s="740"/>
      <c r="RFF86" s="790"/>
      <c r="RFG86" s="791"/>
      <c r="RFH86" s="791"/>
      <c r="RFI86" s="791"/>
      <c r="RFJ86" s="791"/>
      <c r="RFK86" s="791"/>
      <c r="RFL86" s="740"/>
      <c r="RFM86" s="790"/>
      <c r="RFN86" s="791"/>
      <c r="RFO86" s="791"/>
      <c r="RFP86" s="791"/>
      <c r="RFQ86" s="791"/>
      <c r="RFR86" s="791"/>
      <c r="RFS86" s="740"/>
      <c r="RFT86" s="790"/>
      <c r="RFU86" s="791"/>
      <c r="RFV86" s="791"/>
      <c r="RFW86" s="791"/>
      <c r="RFX86" s="791"/>
      <c r="RFY86" s="791"/>
      <c r="RFZ86" s="740"/>
      <c r="RGA86" s="790"/>
      <c r="RGB86" s="791"/>
      <c r="RGC86" s="791"/>
      <c r="RGD86" s="791"/>
      <c r="RGE86" s="791"/>
      <c r="RGF86" s="791"/>
      <c r="RGG86" s="740"/>
      <c r="RGH86" s="790"/>
      <c r="RGI86" s="791"/>
      <c r="RGJ86" s="791"/>
      <c r="RGK86" s="791"/>
      <c r="RGL86" s="791"/>
      <c r="RGM86" s="791"/>
      <c r="RGN86" s="740"/>
      <c r="RGO86" s="790"/>
      <c r="RGP86" s="791"/>
      <c r="RGQ86" s="791"/>
      <c r="RGR86" s="791"/>
      <c r="RGS86" s="791"/>
      <c r="RGT86" s="791"/>
      <c r="RGU86" s="740"/>
      <c r="RGV86" s="790"/>
      <c r="RGW86" s="791"/>
      <c r="RGX86" s="791"/>
      <c r="RGY86" s="791"/>
      <c r="RGZ86" s="791"/>
      <c r="RHA86" s="791"/>
      <c r="RHB86" s="740"/>
      <c r="RHC86" s="790"/>
      <c r="RHD86" s="791"/>
      <c r="RHE86" s="791"/>
      <c r="RHF86" s="791"/>
      <c r="RHG86" s="791"/>
      <c r="RHH86" s="791"/>
      <c r="RHI86" s="740"/>
      <c r="RHJ86" s="790"/>
      <c r="RHK86" s="791"/>
      <c r="RHL86" s="791"/>
      <c r="RHM86" s="791"/>
      <c r="RHN86" s="791"/>
      <c r="RHO86" s="791"/>
      <c r="RHP86" s="740"/>
      <c r="RHQ86" s="790"/>
      <c r="RHR86" s="791"/>
      <c r="RHS86" s="791"/>
      <c r="RHT86" s="791"/>
      <c r="RHU86" s="791"/>
      <c r="RHV86" s="791"/>
      <c r="RHW86" s="740"/>
      <c r="RHX86" s="790"/>
      <c r="RHY86" s="791"/>
      <c r="RHZ86" s="791"/>
      <c r="RIA86" s="791"/>
      <c r="RIB86" s="791"/>
      <c r="RIC86" s="791"/>
      <c r="RID86" s="740"/>
      <c r="RIE86" s="790"/>
      <c r="RIF86" s="791"/>
      <c r="RIG86" s="791"/>
      <c r="RIH86" s="791"/>
      <c r="RII86" s="791"/>
      <c r="RIJ86" s="791"/>
      <c r="RIK86" s="740"/>
      <c r="RIL86" s="790"/>
      <c r="RIM86" s="791"/>
      <c r="RIN86" s="791"/>
      <c r="RIO86" s="791"/>
      <c r="RIP86" s="791"/>
      <c r="RIQ86" s="791"/>
      <c r="RIR86" s="740"/>
      <c r="RIS86" s="790"/>
      <c r="RIT86" s="791"/>
      <c r="RIU86" s="791"/>
      <c r="RIV86" s="791"/>
      <c r="RIW86" s="791"/>
      <c r="RIX86" s="791"/>
      <c r="RIY86" s="740"/>
      <c r="RIZ86" s="790"/>
      <c r="RJA86" s="791"/>
      <c r="RJB86" s="791"/>
      <c r="RJC86" s="791"/>
      <c r="RJD86" s="791"/>
      <c r="RJE86" s="791"/>
      <c r="RJF86" s="740"/>
      <c r="RJG86" s="790"/>
      <c r="RJH86" s="791"/>
      <c r="RJI86" s="791"/>
      <c r="RJJ86" s="791"/>
      <c r="RJK86" s="791"/>
      <c r="RJL86" s="791"/>
      <c r="RJM86" s="740"/>
      <c r="RJN86" s="790"/>
      <c r="RJO86" s="791"/>
      <c r="RJP86" s="791"/>
      <c r="RJQ86" s="791"/>
      <c r="RJR86" s="791"/>
      <c r="RJS86" s="791"/>
      <c r="RJT86" s="740"/>
      <c r="RJU86" s="790"/>
      <c r="RJV86" s="791"/>
      <c r="RJW86" s="791"/>
      <c r="RJX86" s="791"/>
      <c r="RJY86" s="791"/>
      <c r="RJZ86" s="791"/>
      <c r="RKA86" s="740"/>
      <c r="RKB86" s="790"/>
      <c r="RKC86" s="791"/>
      <c r="RKD86" s="791"/>
      <c r="RKE86" s="791"/>
      <c r="RKF86" s="791"/>
      <c r="RKG86" s="791"/>
      <c r="RKH86" s="740"/>
      <c r="RKI86" s="790"/>
      <c r="RKJ86" s="791"/>
      <c r="RKK86" s="791"/>
      <c r="RKL86" s="791"/>
      <c r="RKM86" s="791"/>
      <c r="RKN86" s="791"/>
      <c r="RKO86" s="740"/>
      <c r="RKP86" s="790"/>
      <c r="RKQ86" s="791"/>
      <c r="RKR86" s="791"/>
      <c r="RKS86" s="791"/>
      <c r="RKT86" s="791"/>
      <c r="RKU86" s="791"/>
      <c r="RKV86" s="740"/>
      <c r="RKW86" s="790"/>
      <c r="RKX86" s="791"/>
      <c r="RKY86" s="791"/>
      <c r="RKZ86" s="791"/>
      <c r="RLA86" s="791"/>
      <c r="RLB86" s="791"/>
      <c r="RLC86" s="740"/>
      <c r="RLD86" s="790"/>
      <c r="RLE86" s="791"/>
      <c r="RLF86" s="791"/>
      <c r="RLG86" s="791"/>
      <c r="RLH86" s="791"/>
      <c r="RLI86" s="791"/>
      <c r="RLJ86" s="740"/>
      <c r="RLK86" s="790"/>
      <c r="RLL86" s="791"/>
      <c r="RLM86" s="791"/>
      <c r="RLN86" s="791"/>
      <c r="RLO86" s="791"/>
      <c r="RLP86" s="791"/>
      <c r="RLQ86" s="740"/>
      <c r="RLR86" s="790"/>
      <c r="RLS86" s="791"/>
      <c r="RLT86" s="791"/>
      <c r="RLU86" s="791"/>
      <c r="RLV86" s="791"/>
      <c r="RLW86" s="791"/>
      <c r="RLX86" s="740"/>
      <c r="RLY86" s="790"/>
      <c r="RLZ86" s="791"/>
      <c r="RMA86" s="791"/>
      <c r="RMB86" s="791"/>
      <c r="RMC86" s="791"/>
      <c r="RMD86" s="791"/>
      <c r="RME86" s="740"/>
      <c r="RMF86" s="790"/>
      <c r="RMG86" s="791"/>
      <c r="RMH86" s="791"/>
      <c r="RMI86" s="791"/>
      <c r="RMJ86" s="791"/>
      <c r="RMK86" s="791"/>
      <c r="RML86" s="740"/>
      <c r="RMM86" s="790"/>
      <c r="RMN86" s="791"/>
      <c r="RMO86" s="791"/>
      <c r="RMP86" s="791"/>
      <c r="RMQ86" s="791"/>
      <c r="RMR86" s="791"/>
      <c r="RMS86" s="740"/>
      <c r="RMT86" s="790"/>
      <c r="RMU86" s="791"/>
      <c r="RMV86" s="791"/>
      <c r="RMW86" s="791"/>
      <c r="RMX86" s="791"/>
      <c r="RMY86" s="791"/>
      <c r="RMZ86" s="740"/>
      <c r="RNA86" s="790"/>
      <c r="RNB86" s="791"/>
      <c r="RNC86" s="791"/>
      <c r="RND86" s="791"/>
      <c r="RNE86" s="791"/>
      <c r="RNF86" s="791"/>
      <c r="RNG86" s="740"/>
      <c r="RNH86" s="790"/>
      <c r="RNI86" s="791"/>
      <c r="RNJ86" s="791"/>
      <c r="RNK86" s="791"/>
      <c r="RNL86" s="791"/>
      <c r="RNM86" s="791"/>
      <c r="RNN86" s="740"/>
      <c r="RNO86" s="790"/>
      <c r="RNP86" s="791"/>
      <c r="RNQ86" s="791"/>
      <c r="RNR86" s="791"/>
      <c r="RNS86" s="791"/>
      <c r="RNT86" s="791"/>
      <c r="RNU86" s="740"/>
      <c r="RNV86" s="790"/>
      <c r="RNW86" s="791"/>
      <c r="RNX86" s="791"/>
      <c r="RNY86" s="791"/>
      <c r="RNZ86" s="791"/>
      <c r="ROA86" s="791"/>
      <c r="ROB86" s="740"/>
      <c r="ROC86" s="790"/>
      <c r="ROD86" s="791"/>
      <c r="ROE86" s="791"/>
      <c r="ROF86" s="791"/>
      <c r="ROG86" s="791"/>
      <c r="ROH86" s="791"/>
      <c r="ROI86" s="740"/>
      <c r="ROJ86" s="790"/>
      <c r="ROK86" s="791"/>
      <c r="ROL86" s="791"/>
      <c r="ROM86" s="791"/>
      <c r="RON86" s="791"/>
      <c r="ROO86" s="791"/>
      <c r="ROP86" s="740"/>
      <c r="ROQ86" s="790"/>
      <c r="ROR86" s="791"/>
      <c r="ROS86" s="791"/>
      <c r="ROT86" s="791"/>
      <c r="ROU86" s="791"/>
      <c r="ROV86" s="791"/>
      <c r="ROW86" s="740"/>
      <c r="ROX86" s="790"/>
      <c r="ROY86" s="791"/>
      <c r="ROZ86" s="791"/>
      <c r="RPA86" s="791"/>
      <c r="RPB86" s="791"/>
      <c r="RPC86" s="791"/>
      <c r="RPD86" s="740"/>
      <c r="RPE86" s="790"/>
      <c r="RPF86" s="791"/>
      <c r="RPG86" s="791"/>
      <c r="RPH86" s="791"/>
      <c r="RPI86" s="791"/>
      <c r="RPJ86" s="791"/>
      <c r="RPK86" s="740"/>
      <c r="RPL86" s="790"/>
      <c r="RPM86" s="791"/>
      <c r="RPN86" s="791"/>
      <c r="RPO86" s="791"/>
      <c r="RPP86" s="791"/>
      <c r="RPQ86" s="791"/>
      <c r="RPR86" s="740"/>
      <c r="RPS86" s="790"/>
      <c r="RPT86" s="791"/>
      <c r="RPU86" s="791"/>
      <c r="RPV86" s="791"/>
      <c r="RPW86" s="791"/>
      <c r="RPX86" s="791"/>
      <c r="RPY86" s="740"/>
      <c r="RPZ86" s="790"/>
      <c r="RQA86" s="791"/>
      <c r="RQB86" s="791"/>
      <c r="RQC86" s="791"/>
      <c r="RQD86" s="791"/>
      <c r="RQE86" s="791"/>
      <c r="RQF86" s="740"/>
      <c r="RQG86" s="790"/>
      <c r="RQH86" s="791"/>
      <c r="RQI86" s="791"/>
      <c r="RQJ86" s="791"/>
      <c r="RQK86" s="791"/>
      <c r="RQL86" s="791"/>
      <c r="RQM86" s="740"/>
      <c r="RQN86" s="790"/>
      <c r="RQO86" s="791"/>
      <c r="RQP86" s="791"/>
      <c r="RQQ86" s="791"/>
      <c r="RQR86" s="791"/>
      <c r="RQS86" s="791"/>
      <c r="RQT86" s="740"/>
      <c r="RQU86" s="790"/>
      <c r="RQV86" s="791"/>
      <c r="RQW86" s="791"/>
      <c r="RQX86" s="791"/>
      <c r="RQY86" s="791"/>
      <c r="RQZ86" s="791"/>
      <c r="RRA86" s="740"/>
      <c r="RRB86" s="790"/>
      <c r="RRC86" s="791"/>
      <c r="RRD86" s="791"/>
      <c r="RRE86" s="791"/>
      <c r="RRF86" s="791"/>
      <c r="RRG86" s="791"/>
      <c r="RRH86" s="740"/>
      <c r="RRI86" s="790"/>
      <c r="RRJ86" s="791"/>
      <c r="RRK86" s="791"/>
      <c r="RRL86" s="791"/>
      <c r="RRM86" s="791"/>
      <c r="RRN86" s="791"/>
      <c r="RRO86" s="740"/>
      <c r="RRP86" s="790"/>
      <c r="RRQ86" s="791"/>
      <c r="RRR86" s="791"/>
      <c r="RRS86" s="791"/>
      <c r="RRT86" s="791"/>
      <c r="RRU86" s="791"/>
      <c r="RRV86" s="740"/>
      <c r="RRW86" s="790"/>
      <c r="RRX86" s="791"/>
      <c r="RRY86" s="791"/>
      <c r="RRZ86" s="791"/>
      <c r="RSA86" s="791"/>
      <c r="RSB86" s="791"/>
      <c r="RSC86" s="740"/>
      <c r="RSD86" s="790"/>
      <c r="RSE86" s="791"/>
      <c r="RSF86" s="791"/>
      <c r="RSG86" s="791"/>
      <c r="RSH86" s="791"/>
      <c r="RSI86" s="791"/>
      <c r="RSJ86" s="740"/>
      <c r="RSK86" s="790"/>
      <c r="RSL86" s="791"/>
      <c r="RSM86" s="791"/>
      <c r="RSN86" s="791"/>
      <c r="RSO86" s="791"/>
      <c r="RSP86" s="791"/>
      <c r="RSQ86" s="740"/>
      <c r="RSR86" s="790"/>
      <c r="RSS86" s="791"/>
      <c r="RST86" s="791"/>
      <c r="RSU86" s="791"/>
      <c r="RSV86" s="791"/>
      <c r="RSW86" s="791"/>
      <c r="RSX86" s="740"/>
      <c r="RSY86" s="790"/>
      <c r="RSZ86" s="791"/>
      <c r="RTA86" s="791"/>
      <c r="RTB86" s="791"/>
      <c r="RTC86" s="791"/>
      <c r="RTD86" s="791"/>
      <c r="RTE86" s="740"/>
      <c r="RTF86" s="790"/>
      <c r="RTG86" s="791"/>
      <c r="RTH86" s="791"/>
      <c r="RTI86" s="791"/>
      <c r="RTJ86" s="791"/>
      <c r="RTK86" s="791"/>
      <c r="RTL86" s="740"/>
      <c r="RTM86" s="790"/>
      <c r="RTN86" s="791"/>
      <c r="RTO86" s="791"/>
      <c r="RTP86" s="791"/>
      <c r="RTQ86" s="791"/>
      <c r="RTR86" s="791"/>
      <c r="RTS86" s="740"/>
      <c r="RTT86" s="790"/>
      <c r="RTU86" s="791"/>
      <c r="RTV86" s="791"/>
      <c r="RTW86" s="791"/>
      <c r="RTX86" s="791"/>
      <c r="RTY86" s="791"/>
      <c r="RTZ86" s="740"/>
      <c r="RUA86" s="790"/>
      <c r="RUB86" s="791"/>
      <c r="RUC86" s="791"/>
      <c r="RUD86" s="791"/>
      <c r="RUE86" s="791"/>
      <c r="RUF86" s="791"/>
      <c r="RUG86" s="740"/>
      <c r="RUH86" s="790"/>
      <c r="RUI86" s="791"/>
      <c r="RUJ86" s="791"/>
      <c r="RUK86" s="791"/>
      <c r="RUL86" s="791"/>
      <c r="RUM86" s="791"/>
      <c r="RUN86" s="740"/>
      <c r="RUO86" s="790"/>
      <c r="RUP86" s="791"/>
      <c r="RUQ86" s="791"/>
      <c r="RUR86" s="791"/>
      <c r="RUS86" s="791"/>
      <c r="RUT86" s="791"/>
      <c r="RUU86" s="740"/>
      <c r="RUV86" s="790"/>
      <c r="RUW86" s="791"/>
      <c r="RUX86" s="791"/>
      <c r="RUY86" s="791"/>
      <c r="RUZ86" s="791"/>
      <c r="RVA86" s="791"/>
      <c r="RVB86" s="740"/>
      <c r="RVC86" s="790"/>
      <c r="RVD86" s="791"/>
      <c r="RVE86" s="791"/>
      <c r="RVF86" s="791"/>
      <c r="RVG86" s="791"/>
      <c r="RVH86" s="791"/>
      <c r="RVI86" s="740"/>
      <c r="RVJ86" s="790"/>
      <c r="RVK86" s="791"/>
      <c r="RVL86" s="791"/>
      <c r="RVM86" s="791"/>
      <c r="RVN86" s="791"/>
      <c r="RVO86" s="791"/>
      <c r="RVP86" s="740"/>
      <c r="RVQ86" s="790"/>
      <c r="RVR86" s="791"/>
      <c r="RVS86" s="791"/>
      <c r="RVT86" s="791"/>
      <c r="RVU86" s="791"/>
      <c r="RVV86" s="791"/>
      <c r="RVW86" s="740"/>
      <c r="RVX86" s="790"/>
      <c r="RVY86" s="791"/>
      <c r="RVZ86" s="791"/>
      <c r="RWA86" s="791"/>
      <c r="RWB86" s="791"/>
      <c r="RWC86" s="791"/>
      <c r="RWD86" s="740"/>
      <c r="RWE86" s="790"/>
      <c r="RWF86" s="791"/>
      <c r="RWG86" s="791"/>
      <c r="RWH86" s="791"/>
      <c r="RWI86" s="791"/>
      <c r="RWJ86" s="791"/>
      <c r="RWK86" s="740"/>
      <c r="RWL86" s="790"/>
      <c r="RWM86" s="791"/>
      <c r="RWN86" s="791"/>
      <c r="RWO86" s="791"/>
      <c r="RWP86" s="791"/>
      <c r="RWQ86" s="791"/>
      <c r="RWR86" s="740"/>
      <c r="RWS86" s="790"/>
      <c r="RWT86" s="791"/>
      <c r="RWU86" s="791"/>
      <c r="RWV86" s="791"/>
      <c r="RWW86" s="791"/>
      <c r="RWX86" s="791"/>
      <c r="RWY86" s="740"/>
      <c r="RWZ86" s="790"/>
      <c r="RXA86" s="791"/>
      <c r="RXB86" s="791"/>
      <c r="RXC86" s="791"/>
      <c r="RXD86" s="791"/>
      <c r="RXE86" s="791"/>
      <c r="RXF86" s="740"/>
      <c r="RXG86" s="790"/>
      <c r="RXH86" s="791"/>
      <c r="RXI86" s="791"/>
      <c r="RXJ86" s="791"/>
      <c r="RXK86" s="791"/>
      <c r="RXL86" s="791"/>
      <c r="RXM86" s="740"/>
      <c r="RXN86" s="790"/>
      <c r="RXO86" s="791"/>
      <c r="RXP86" s="791"/>
      <c r="RXQ86" s="791"/>
      <c r="RXR86" s="791"/>
      <c r="RXS86" s="791"/>
      <c r="RXT86" s="740"/>
      <c r="RXU86" s="790"/>
      <c r="RXV86" s="791"/>
      <c r="RXW86" s="791"/>
      <c r="RXX86" s="791"/>
      <c r="RXY86" s="791"/>
      <c r="RXZ86" s="791"/>
      <c r="RYA86" s="740"/>
      <c r="RYB86" s="790"/>
      <c r="RYC86" s="791"/>
      <c r="RYD86" s="791"/>
      <c r="RYE86" s="791"/>
      <c r="RYF86" s="791"/>
      <c r="RYG86" s="791"/>
      <c r="RYH86" s="740"/>
      <c r="RYI86" s="790"/>
      <c r="RYJ86" s="791"/>
      <c r="RYK86" s="791"/>
      <c r="RYL86" s="791"/>
      <c r="RYM86" s="791"/>
      <c r="RYN86" s="791"/>
      <c r="RYO86" s="740"/>
      <c r="RYP86" s="790"/>
      <c r="RYQ86" s="791"/>
      <c r="RYR86" s="791"/>
      <c r="RYS86" s="791"/>
      <c r="RYT86" s="791"/>
      <c r="RYU86" s="791"/>
      <c r="RYV86" s="740"/>
      <c r="RYW86" s="790"/>
      <c r="RYX86" s="791"/>
      <c r="RYY86" s="791"/>
      <c r="RYZ86" s="791"/>
      <c r="RZA86" s="791"/>
      <c r="RZB86" s="791"/>
      <c r="RZC86" s="740"/>
      <c r="RZD86" s="790"/>
      <c r="RZE86" s="791"/>
      <c r="RZF86" s="791"/>
      <c r="RZG86" s="791"/>
      <c r="RZH86" s="791"/>
      <c r="RZI86" s="791"/>
      <c r="RZJ86" s="740"/>
      <c r="RZK86" s="790"/>
      <c r="RZL86" s="791"/>
      <c r="RZM86" s="791"/>
      <c r="RZN86" s="791"/>
      <c r="RZO86" s="791"/>
      <c r="RZP86" s="791"/>
      <c r="RZQ86" s="740"/>
      <c r="RZR86" s="790"/>
      <c r="RZS86" s="791"/>
      <c r="RZT86" s="791"/>
      <c r="RZU86" s="791"/>
      <c r="RZV86" s="791"/>
      <c r="RZW86" s="791"/>
      <c r="RZX86" s="740"/>
      <c r="RZY86" s="790"/>
      <c r="RZZ86" s="791"/>
      <c r="SAA86" s="791"/>
      <c r="SAB86" s="791"/>
      <c r="SAC86" s="791"/>
      <c r="SAD86" s="791"/>
      <c r="SAE86" s="740"/>
      <c r="SAF86" s="790"/>
      <c r="SAG86" s="791"/>
      <c r="SAH86" s="791"/>
      <c r="SAI86" s="791"/>
      <c r="SAJ86" s="791"/>
      <c r="SAK86" s="791"/>
      <c r="SAL86" s="740"/>
      <c r="SAM86" s="790"/>
      <c r="SAN86" s="791"/>
      <c r="SAO86" s="791"/>
      <c r="SAP86" s="791"/>
      <c r="SAQ86" s="791"/>
      <c r="SAR86" s="791"/>
      <c r="SAS86" s="740"/>
      <c r="SAT86" s="790"/>
      <c r="SAU86" s="791"/>
      <c r="SAV86" s="791"/>
      <c r="SAW86" s="791"/>
      <c r="SAX86" s="791"/>
      <c r="SAY86" s="791"/>
      <c r="SAZ86" s="740"/>
      <c r="SBA86" s="790"/>
      <c r="SBB86" s="791"/>
      <c r="SBC86" s="791"/>
      <c r="SBD86" s="791"/>
      <c r="SBE86" s="791"/>
      <c r="SBF86" s="791"/>
      <c r="SBG86" s="740"/>
      <c r="SBH86" s="790"/>
      <c r="SBI86" s="791"/>
      <c r="SBJ86" s="791"/>
      <c r="SBK86" s="791"/>
      <c r="SBL86" s="791"/>
      <c r="SBM86" s="791"/>
      <c r="SBN86" s="740"/>
      <c r="SBO86" s="790"/>
      <c r="SBP86" s="791"/>
      <c r="SBQ86" s="791"/>
      <c r="SBR86" s="791"/>
      <c r="SBS86" s="791"/>
      <c r="SBT86" s="791"/>
      <c r="SBU86" s="740"/>
      <c r="SBV86" s="790"/>
      <c r="SBW86" s="791"/>
      <c r="SBX86" s="791"/>
      <c r="SBY86" s="791"/>
      <c r="SBZ86" s="791"/>
      <c r="SCA86" s="791"/>
      <c r="SCB86" s="740"/>
      <c r="SCC86" s="790"/>
      <c r="SCD86" s="791"/>
      <c r="SCE86" s="791"/>
      <c r="SCF86" s="791"/>
      <c r="SCG86" s="791"/>
      <c r="SCH86" s="791"/>
      <c r="SCI86" s="740"/>
      <c r="SCJ86" s="790"/>
      <c r="SCK86" s="791"/>
      <c r="SCL86" s="791"/>
      <c r="SCM86" s="791"/>
      <c r="SCN86" s="791"/>
      <c r="SCO86" s="791"/>
      <c r="SCP86" s="740"/>
      <c r="SCQ86" s="790"/>
      <c r="SCR86" s="791"/>
      <c r="SCS86" s="791"/>
      <c r="SCT86" s="791"/>
      <c r="SCU86" s="791"/>
      <c r="SCV86" s="791"/>
      <c r="SCW86" s="740"/>
      <c r="SCX86" s="790"/>
      <c r="SCY86" s="791"/>
      <c r="SCZ86" s="791"/>
      <c r="SDA86" s="791"/>
      <c r="SDB86" s="791"/>
      <c r="SDC86" s="791"/>
      <c r="SDD86" s="740"/>
      <c r="SDE86" s="790"/>
      <c r="SDF86" s="791"/>
      <c r="SDG86" s="791"/>
      <c r="SDH86" s="791"/>
      <c r="SDI86" s="791"/>
      <c r="SDJ86" s="791"/>
      <c r="SDK86" s="740"/>
      <c r="SDL86" s="790"/>
      <c r="SDM86" s="791"/>
      <c r="SDN86" s="791"/>
      <c r="SDO86" s="791"/>
      <c r="SDP86" s="791"/>
      <c r="SDQ86" s="791"/>
      <c r="SDR86" s="740"/>
      <c r="SDS86" s="790"/>
      <c r="SDT86" s="791"/>
      <c r="SDU86" s="791"/>
      <c r="SDV86" s="791"/>
      <c r="SDW86" s="791"/>
      <c r="SDX86" s="791"/>
      <c r="SDY86" s="740"/>
      <c r="SDZ86" s="790"/>
      <c r="SEA86" s="791"/>
      <c r="SEB86" s="791"/>
      <c r="SEC86" s="791"/>
      <c r="SED86" s="791"/>
      <c r="SEE86" s="791"/>
      <c r="SEF86" s="740"/>
      <c r="SEG86" s="790"/>
      <c r="SEH86" s="791"/>
      <c r="SEI86" s="791"/>
      <c r="SEJ86" s="791"/>
      <c r="SEK86" s="791"/>
      <c r="SEL86" s="791"/>
      <c r="SEM86" s="740"/>
      <c r="SEN86" s="790"/>
      <c r="SEO86" s="791"/>
      <c r="SEP86" s="791"/>
      <c r="SEQ86" s="791"/>
      <c r="SER86" s="791"/>
      <c r="SES86" s="791"/>
      <c r="SET86" s="740"/>
      <c r="SEU86" s="790"/>
      <c r="SEV86" s="791"/>
      <c r="SEW86" s="791"/>
      <c r="SEX86" s="791"/>
      <c r="SEY86" s="791"/>
      <c r="SEZ86" s="791"/>
      <c r="SFA86" s="740"/>
      <c r="SFB86" s="790"/>
      <c r="SFC86" s="791"/>
      <c r="SFD86" s="791"/>
      <c r="SFE86" s="791"/>
      <c r="SFF86" s="791"/>
      <c r="SFG86" s="791"/>
      <c r="SFH86" s="740"/>
      <c r="SFI86" s="790"/>
      <c r="SFJ86" s="791"/>
      <c r="SFK86" s="791"/>
      <c r="SFL86" s="791"/>
      <c r="SFM86" s="791"/>
      <c r="SFN86" s="791"/>
      <c r="SFO86" s="740"/>
      <c r="SFP86" s="790"/>
      <c r="SFQ86" s="791"/>
      <c r="SFR86" s="791"/>
      <c r="SFS86" s="791"/>
      <c r="SFT86" s="791"/>
      <c r="SFU86" s="791"/>
      <c r="SFV86" s="740"/>
      <c r="SFW86" s="790"/>
      <c r="SFX86" s="791"/>
      <c r="SFY86" s="791"/>
      <c r="SFZ86" s="791"/>
      <c r="SGA86" s="791"/>
      <c r="SGB86" s="791"/>
      <c r="SGC86" s="740"/>
      <c r="SGD86" s="790"/>
      <c r="SGE86" s="791"/>
      <c r="SGF86" s="791"/>
      <c r="SGG86" s="791"/>
      <c r="SGH86" s="791"/>
      <c r="SGI86" s="791"/>
      <c r="SGJ86" s="740"/>
      <c r="SGK86" s="790"/>
      <c r="SGL86" s="791"/>
      <c r="SGM86" s="791"/>
      <c r="SGN86" s="791"/>
      <c r="SGO86" s="791"/>
      <c r="SGP86" s="791"/>
      <c r="SGQ86" s="740"/>
      <c r="SGR86" s="790"/>
      <c r="SGS86" s="791"/>
      <c r="SGT86" s="791"/>
      <c r="SGU86" s="791"/>
      <c r="SGV86" s="791"/>
      <c r="SGW86" s="791"/>
      <c r="SGX86" s="740"/>
      <c r="SGY86" s="790"/>
      <c r="SGZ86" s="791"/>
      <c r="SHA86" s="791"/>
      <c r="SHB86" s="791"/>
      <c r="SHC86" s="791"/>
      <c r="SHD86" s="791"/>
      <c r="SHE86" s="740"/>
      <c r="SHF86" s="790"/>
      <c r="SHG86" s="791"/>
      <c r="SHH86" s="791"/>
      <c r="SHI86" s="791"/>
      <c r="SHJ86" s="791"/>
      <c r="SHK86" s="791"/>
      <c r="SHL86" s="740"/>
      <c r="SHM86" s="790"/>
      <c r="SHN86" s="791"/>
      <c r="SHO86" s="791"/>
      <c r="SHP86" s="791"/>
      <c r="SHQ86" s="791"/>
      <c r="SHR86" s="791"/>
      <c r="SHS86" s="740"/>
      <c r="SHT86" s="790"/>
      <c r="SHU86" s="791"/>
      <c r="SHV86" s="791"/>
      <c r="SHW86" s="791"/>
      <c r="SHX86" s="791"/>
      <c r="SHY86" s="791"/>
      <c r="SHZ86" s="740"/>
      <c r="SIA86" s="790"/>
      <c r="SIB86" s="791"/>
      <c r="SIC86" s="791"/>
      <c r="SID86" s="791"/>
      <c r="SIE86" s="791"/>
      <c r="SIF86" s="791"/>
      <c r="SIG86" s="740"/>
      <c r="SIH86" s="790"/>
      <c r="SII86" s="791"/>
      <c r="SIJ86" s="791"/>
      <c r="SIK86" s="791"/>
      <c r="SIL86" s="791"/>
      <c r="SIM86" s="791"/>
      <c r="SIN86" s="740"/>
      <c r="SIO86" s="790"/>
      <c r="SIP86" s="791"/>
      <c r="SIQ86" s="791"/>
      <c r="SIR86" s="791"/>
      <c r="SIS86" s="791"/>
      <c r="SIT86" s="791"/>
      <c r="SIU86" s="740"/>
      <c r="SIV86" s="790"/>
      <c r="SIW86" s="791"/>
      <c r="SIX86" s="791"/>
      <c r="SIY86" s="791"/>
      <c r="SIZ86" s="791"/>
      <c r="SJA86" s="791"/>
      <c r="SJB86" s="740"/>
      <c r="SJC86" s="790"/>
      <c r="SJD86" s="791"/>
      <c r="SJE86" s="791"/>
      <c r="SJF86" s="791"/>
      <c r="SJG86" s="791"/>
      <c r="SJH86" s="791"/>
      <c r="SJI86" s="740"/>
      <c r="SJJ86" s="790"/>
      <c r="SJK86" s="791"/>
      <c r="SJL86" s="791"/>
      <c r="SJM86" s="791"/>
      <c r="SJN86" s="791"/>
      <c r="SJO86" s="791"/>
      <c r="SJP86" s="740"/>
      <c r="SJQ86" s="790"/>
      <c r="SJR86" s="791"/>
      <c r="SJS86" s="791"/>
      <c r="SJT86" s="791"/>
      <c r="SJU86" s="791"/>
      <c r="SJV86" s="791"/>
      <c r="SJW86" s="740"/>
      <c r="SJX86" s="790"/>
      <c r="SJY86" s="791"/>
      <c r="SJZ86" s="791"/>
      <c r="SKA86" s="791"/>
      <c r="SKB86" s="791"/>
      <c r="SKC86" s="791"/>
      <c r="SKD86" s="740"/>
      <c r="SKE86" s="790"/>
      <c r="SKF86" s="791"/>
      <c r="SKG86" s="791"/>
      <c r="SKH86" s="791"/>
      <c r="SKI86" s="791"/>
      <c r="SKJ86" s="791"/>
      <c r="SKK86" s="740"/>
      <c r="SKL86" s="790"/>
      <c r="SKM86" s="791"/>
      <c r="SKN86" s="791"/>
      <c r="SKO86" s="791"/>
      <c r="SKP86" s="791"/>
      <c r="SKQ86" s="791"/>
      <c r="SKR86" s="740"/>
      <c r="SKS86" s="790"/>
      <c r="SKT86" s="791"/>
      <c r="SKU86" s="791"/>
      <c r="SKV86" s="791"/>
      <c r="SKW86" s="791"/>
      <c r="SKX86" s="791"/>
      <c r="SKY86" s="740"/>
      <c r="SKZ86" s="790"/>
      <c r="SLA86" s="791"/>
      <c r="SLB86" s="791"/>
      <c r="SLC86" s="791"/>
      <c r="SLD86" s="791"/>
      <c r="SLE86" s="791"/>
      <c r="SLF86" s="740"/>
      <c r="SLG86" s="790"/>
      <c r="SLH86" s="791"/>
      <c r="SLI86" s="791"/>
      <c r="SLJ86" s="791"/>
      <c r="SLK86" s="791"/>
      <c r="SLL86" s="791"/>
      <c r="SLM86" s="740"/>
      <c r="SLN86" s="790"/>
      <c r="SLO86" s="791"/>
      <c r="SLP86" s="791"/>
      <c r="SLQ86" s="791"/>
      <c r="SLR86" s="791"/>
      <c r="SLS86" s="791"/>
      <c r="SLT86" s="740"/>
      <c r="SLU86" s="790"/>
      <c r="SLV86" s="791"/>
      <c r="SLW86" s="791"/>
      <c r="SLX86" s="791"/>
      <c r="SLY86" s="791"/>
      <c r="SLZ86" s="791"/>
      <c r="SMA86" s="740"/>
      <c r="SMB86" s="790"/>
      <c r="SMC86" s="791"/>
      <c r="SMD86" s="791"/>
      <c r="SME86" s="791"/>
      <c r="SMF86" s="791"/>
      <c r="SMG86" s="791"/>
      <c r="SMH86" s="740"/>
      <c r="SMI86" s="790"/>
      <c r="SMJ86" s="791"/>
      <c r="SMK86" s="791"/>
      <c r="SML86" s="791"/>
      <c r="SMM86" s="791"/>
      <c r="SMN86" s="791"/>
      <c r="SMO86" s="740"/>
      <c r="SMP86" s="790"/>
      <c r="SMQ86" s="791"/>
      <c r="SMR86" s="791"/>
      <c r="SMS86" s="791"/>
      <c r="SMT86" s="791"/>
      <c r="SMU86" s="791"/>
      <c r="SMV86" s="740"/>
      <c r="SMW86" s="790"/>
      <c r="SMX86" s="791"/>
      <c r="SMY86" s="791"/>
      <c r="SMZ86" s="791"/>
      <c r="SNA86" s="791"/>
      <c r="SNB86" s="791"/>
      <c r="SNC86" s="740"/>
      <c r="SND86" s="790"/>
      <c r="SNE86" s="791"/>
      <c r="SNF86" s="791"/>
      <c r="SNG86" s="791"/>
      <c r="SNH86" s="791"/>
      <c r="SNI86" s="791"/>
      <c r="SNJ86" s="740"/>
      <c r="SNK86" s="790"/>
      <c r="SNL86" s="791"/>
      <c r="SNM86" s="791"/>
      <c r="SNN86" s="791"/>
      <c r="SNO86" s="791"/>
      <c r="SNP86" s="791"/>
      <c r="SNQ86" s="740"/>
      <c r="SNR86" s="790"/>
      <c r="SNS86" s="791"/>
      <c r="SNT86" s="791"/>
      <c r="SNU86" s="791"/>
      <c r="SNV86" s="791"/>
      <c r="SNW86" s="791"/>
      <c r="SNX86" s="740"/>
      <c r="SNY86" s="790"/>
      <c r="SNZ86" s="791"/>
      <c r="SOA86" s="791"/>
      <c r="SOB86" s="791"/>
      <c r="SOC86" s="791"/>
      <c r="SOD86" s="791"/>
      <c r="SOE86" s="740"/>
      <c r="SOF86" s="790"/>
      <c r="SOG86" s="791"/>
      <c r="SOH86" s="791"/>
      <c r="SOI86" s="791"/>
      <c r="SOJ86" s="791"/>
      <c r="SOK86" s="791"/>
      <c r="SOL86" s="740"/>
      <c r="SOM86" s="790"/>
      <c r="SON86" s="791"/>
      <c r="SOO86" s="791"/>
      <c r="SOP86" s="791"/>
      <c r="SOQ86" s="791"/>
      <c r="SOR86" s="791"/>
      <c r="SOS86" s="740"/>
      <c r="SOT86" s="790"/>
      <c r="SOU86" s="791"/>
      <c r="SOV86" s="791"/>
      <c r="SOW86" s="791"/>
      <c r="SOX86" s="791"/>
      <c r="SOY86" s="791"/>
      <c r="SOZ86" s="740"/>
      <c r="SPA86" s="790"/>
      <c r="SPB86" s="791"/>
      <c r="SPC86" s="791"/>
      <c r="SPD86" s="791"/>
      <c r="SPE86" s="791"/>
      <c r="SPF86" s="791"/>
      <c r="SPG86" s="740"/>
      <c r="SPH86" s="790"/>
      <c r="SPI86" s="791"/>
      <c r="SPJ86" s="791"/>
      <c r="SPK86" s="791"/>
      <c r="SPL86" s="791"/>
      <c r="SPM86" s="791"/>
      <c r="SPN86" s="740"/>
      <c r="SPO86" s="790"/>
      <c r="SPP86" s="791"/>
      <c r="SPQ86" s="791"/>
      <c r="SPR86" s="791"/>
      <c r="SPS86" s="791"/>
      <c r="SPT86" s="791"/>
      <c r="SPU86" s="740"/>
      <c r="SPV86" s="790"/>
      <c r="SPW86" s="791"/>
      <c r="SPX86" s="791"/>
      <c r="SPY86" s="791"/>
      <c r="SPZ86" s="791"/>
      <c r="SQA86" s="791"/>
      <c r="SQB86" s="740"/>
      <c r="SQC86" s="790"/>
      <c r="SQD86" s="791"/>
      <c r="SQE86" s="791"/>
      <c r="SQF86" s="791"/>
      <c r="SQG86" s="791"/>
      <c r="SQH86" s="791"/>
      <c r="SQI86" s="740"/>
      <c r="SQJ86" s="790"/>
      <c r="SQK86" s="791"/>
      <c r="SQL86" s="791"/>
      <c r="SQM86" s="791"/>
      <c r="SQN86" s="791"/>
      <c r="SQO86" s="791"/>
      <c r="SQP86" s="740"/>
      <c r="SQQ86" s="790"/>
      <c r="SQR86" s="791"/>
      <c r="SQS86" s="791"/>
      <c r="SQT86" s="791"/>
      <c r="SQU86" s="791"/>
      <c r="SQV86" s="791"/>
      <c r="SQW86" s="740"/>
      <c r="SQX86" s="790"/>
      <c r="SQY86" s="791"/>
      <c r="SQZ86" s="791"/>
      <c r="SRA86" s="791"/>
      <c r="SRB86" s="791"/>
      <c r="SRC86" s="791"/>
      <c r="SRD86" s="740"/>
      <c r="SRE86" s="790"/>
      <c r="SRF86" s="791"/>
      <c r="SRG86" s="791"/>
      <c r="SRH86" s="791"/>
      <c r="SRI86" s="791"/>
      <c r="SRJ86" s="791"/>
      <c r="SRK86" s="740"/>
      <c r="SRL86" s="790"/>
      <c r="SRM86" s="791"/>
      <c r="SRN86" s="791"/>
      <c r="SRO86" s="791"/>
      <c r="SRP86" s="791"/>
      <c r="SRQ86" s="791"/>
      <c r="SRR86" s="740"/>
      <c r="SRS86" s="790"/>
      <c r="SRT86" s="791"/>
      <c r="SRU86" s="791"/>
      <c r="SRV86" s="791"/>
      <c r="SRW86" s="791"/>
      <c r="SRX86" s="791"/>
      <c r="SRY86" s="740"/>
      <c r="SRZ86" s="790"/>
      <c r="SSA86" s="791"/>
      <c r="SSB86" s="791"/>
      <c r="SSC86" s="791"/>
      <c r="SSD86" s="791"/>
      <c r="SSE86" s="791"/>
      <c r="SSF86" s="740"/>
      <c r="SSG86" s="790"/>
      <c r="SSH86" s="791"/>
      <c r="SSI86" s="791"/>
      <c r="SSJ86" s="791"/>
      <c r="SSK86" s="791"/>
      <c r="SSL86" s="791"/>
      <c r="SSM86" s="740"/>
      <c r="SSN86" s="790"/>
      <c r="SSO86" s="791"/>
      <c r="SSP86" s="791"/>
      <c r="SSQ86" s="791"/>
      <c r="SSR86" s="791"/>
      <c r="SSS86" s="791"/>
      <c r="SST86" s="740"/>
      <c r="SSU86" s="790"/>
      <c r="SSV86" s="791"/>
      <c r="SSW86" s="791"/>
      <c r="SSX86" s="791"/>
      <c r="SSY86" s="791"/>
      <c r="SSZ86" s="791"/>
      <c r="STA86" s="740"/>
      <c r="STB86" s="790"/>
      <c r="STC86" s="791"/>
      <c r="STD86" s="791"/>
      <c r="STE86" s="791"/>
      <c r="STF86" s="791"/>
      <c r="STG86" s="791"/>
      <c r="STH86" s="740"/>
      <c r="STI86" s="790"/>
      <c r="STJ86" s="791"/>
      <c r="STK86" s="791"/>
      <c r="STL86" s="791"/>
      <c r="STM86" s="791"/>
      <c r="STN86" s="791"/>
      <c r="STO86" s="740"/>
      <c r="STP86" s="790"/>
      <c r="STQ86" s="791"/>
      <c r="STR86" s="791"/>
      <c r="STS86" s="791"/>
      <c r="STT86" s="791"/>
      <c r="STU86" s="791"/>
      <c r="STV86" s="740"/>
      <c r="STW86" s="790"/>
      <c r="STX86" s="791"/>
      <c r="STY86" s="791"/>
      <c r="STZ86" s="791"/>
      <c r="SUA86" s="791"/>
      <c r="SUB86" s="791"/>
      <c r="SUC86" s="740"/>
      <c r="SUD86" s="790"/>
      <c r="SUE86" s="791"/>
      <c r="SUF86" s="791"/>
      <c r="SUG86" s="791"/>
      <c r="SUH86" s="791"/>
      <c r="SUI86" s="791"/>
      <c r="SUJ86" s="740"/>
      <c r="SUK86" s="790"/>
      <c r="SUL86" s="791"/>
      <c r="SUM86" s="791"/>
      <c r="SUN86" s="791"/>
      <c r="SUO86" s="791"/>
      <c r="SUP86" s="791"/>
      <c r="SUQ86" s="740"/>
      <c r="SUR86" s="790"/>
      <c r="SUS86" s="791"/>
      <c r="SUT86" s="791"/>
      <c r="SUU86" s="791"/>
      <c r="SUV86" s="791"/>
      <c r="SUW86" s="791"/>
      <c r="SUX86" s="740"/>
      <c r="SUY86" s="790"/>
      <c r="SUZ86" s="791"/>
      <c r="SVA86" s="791"/>
      <c r="SVB86" s="791"/>
      <c r="SVC86" s="791"/>
      <c r="SVD86" s="791"/>
      <c r="SVE86" s="740"/>
      <c r="SVF86" s="790"/>
      <c r="SVG86" s="791"/>
      <c r="SVH86" s="791"/>
      <c r="SVI86" s="791"/>
      <c r="SVJ86" s="791"/>
      <c r="SVK86" s="791"/>
      <c r="SVL86" s="740"/>
      <c r="SVM86" s="790"/>
      <c r="SVN86" s="791"/>
      <c r="SVO86" s="791"/>
      <c r="SVP86" s="791"/>
      <c r="SVQ86" s="791"/>
      <c r="SVR86" s="791"/>
      <c r="SVS86" s="740"/>
      <c r="SVT86" s="790"/>
      <c r="SVU86" s="791"/>
      <c r="SVV86" s="791"/>
      <c r="SVW86" s="791"/>
      <c r="SVX86" s="791"/>
      <c r="SVY86" s="791"/>
      <c r="SVZ86" s="740"/>
      <c r="SWA86" s="790"/>
      <c r="SWB86" s="791"/>
      <c r="SWC86" s="791"/>
      <c r="SWD86" s="791"/>
      <c r="SWE86" s="791"/>
      <c r="SWF86" s="791"/>
      <c r="SWG86" s="740"/>
      <c r="SWH86" s="790"/>
      <c r="SWI86" s="791"/>
      <c r="SWJ86" s="791"/>
      <c r="SWK86" s="791"/>
      <c r="SWL86" s="791"/>
      <c r="SWM86" s="791"/>
      <c r="SWN86" s="740"/>
      <c r="SWO86" s="790"/>
      <c r="SWP86" s="791"/>
      <c r="SWQ86" s="791"/>
      <c r="SWR86" s="791"/>
      <c r="SWS86" s="791"/>
      <c r="SWT86" s="791"/>
      <c r="SWU86" s="740"/>
      <c r="SWV86" s="790"/>
      <c r="SWW86" s="791"/>
      <c r="SWX86" s="791"/>
      <c r="SWY86" s="791"/>
      <c r="SWZ86" s="791"/>
      <c r="SXA86" s="791"/>
      <c r="SXB86" s="740"/>
      <c r="SXC86" s="790"/>
      <c r="SXD86" s="791"/>
      <c r="SXE86" s="791"/>
      <c r="SXF86" s="791"/>
      <c r="SXG86" s="791"/>
      <c r="SXH86" s="791"/>
      <c r="SXI86" s="740"/>
      <c r="SXJ86" s="790"/>
      <c r="SXK86" s="791"/>
      <c r="SXL86" s="791"/>
      <c r="SXM86" s="791"/>
      <c r="SXN86" s="791"/>
      <c r="SXO86" s="791"/>
      <c r="SXP86" s="740"/>
      <c r="SXQ86" s="790"/>
      <c r="SXR86" s="791"/>
      <c r="SXS86" s="791"/>
      <c r="SXT86" s="791"/>
      <c r="SXU86" s="791"/>
      <c r="SXV86" s="791"/>
      <c r="SXW86" s="740"/>
      <c r="SXX86" s="790"/>
      <c r="SXY86" s="791"/>
      <c r="SXZ86" s="791"/>
      <c r="SYA86" s="791"/>
      <c r="SYB86" s="791"/>
      <c r="SYC86" s="791"/>
      <c r="SYD86" s="740"/>
      <c r="SYE86" s="790"/>
      <c r="SYF86" s="791"/>
      <c r="SYG86" s="791"/>
      <c r="SYH86" s="791"/>
      <c r="SYI86" s="791"/>
      <c r="SYJ86" s="791"/>
      <c r="SYK86" s="740"/>
      <c r="SYL86" s="790"/>
      <c r="SYM86" s="791"/>
      <c r="SYN86" s="791"/>
      <c r="SYO86" s="791"/>
      <c r="SYP86" s="791"/>
      <c r="SYQ86" s="791"/>
      <c r="SYR86" s="740"/>
      <c r="SYS86" s="790"/>
      <c r="SYT86" s="791"/>
      <c r="SYU86" s="791"/>
      <c r="SYV86" s="791"/>
      <c r="SYW86" s="791"/>
      <c r="SYX86" s="791"/>
      <c r="SYY86" s="740"/>
      <c r="SYZ86" s="790"/>
      <c r="SZA86" s="791"/>
      <c r="SZB86" s="791"/>
      <c r="SZC86" s="791"/>
      <c r="SZD86" s="791"/>
      <c r="SZE86" s="791"/>
      <c r="SZF86" s="740"/>
      <c r="SZG86" s="790"/>
      <c r="SZH86" s="791"/>
      <c r="SZI86" s="791"/>
      <c r="SZJ86" s="791"/>
      <c r="SZK86" s="791"/>
      <c r="SZL86" s="791"/>
      <c r="SZM86" s="740"/>
      <c r="SZN86" s="790"/>
      <c r="SZO86" s="791"/>
      <c r="SZP86" s="791"/>
      <c r="SZQ86" s="791"/>
      <c r="SZR86" s="791"/>
      <c r="SZS86" s="791"/>
      <c r="SZT86" s="740"/>
      <c r="SZU86" s="790"/>
      <c r="SZV86" s="791"/>
      <c r="SZW86" s="791"/>
      <c r="SZX86" s="791"/>
      <c r="SZY86" s="791"/>
      <c r="SZZ86" s="791"/>
      <c r="TAA86" s="740"/>
      <c r="TAB86" s="790"/>
      <c r="TAC86" s="791"/>
      <c r="TAD86" s="791"/>
      <c r="TAE86" s="791"/>
      <c r="TAF86" s="791"/>
      <c r="TAG86" s="791"/>
      <c r="TAH86" s="740"/>
      <c r="TAI86" s="790"/>
      <c r="TAJ86" s="791"/>
      <c r="TAK86" s="791"/>
      <c r="TAL86" s="791"/>
      <c r="TAM86" s="791"/>
      <c r="TAN86" s="791"/>
      <c r="TAO86" s="740"/>
      <c r="TAP86" s="790"/>
      <c r="TAQ86" s="791"/>
      <c r="TAR86" s="791"/>
      <c r="TAS86" s="791"/>
      <c r="TAT86" s="791"/>
      <c r="TAU86" s="791"/>
      <c r="TAV86" s="740"/>
      <c r="TAW86" s="790"/>
      <c r="TAX86" s="791"/>
      <c r="TAY86" s="791"/>
      <c r="TAZ86" s="791"/>
      <c r="TBA86" s="791"/>
      <c r="TBB86" s="791"/>
      <c r="TBC86" s="740"/>
      <c r="TBD86" s="790"/>
      <c r="TBE86" s="791"/>
      <c r="TBF86" s="791"/>
      <c r="TBG86" s="791"/>
      <c r="TBH86" s="791"/>
      <c r="TBI86" s="791"/>
      <c r="TBJ86" s="740"/>
      <c r="TBK86" s="790"/>
      <c r="TBL86" s="791"/>
      <c r="TBM86" s="791"/>
      <c r="TBN86" s="791"/>
      <c r="TBO86" s="791"/>
      <c r="TBP86" s="791"/>
      <c r="TBQ86" s="740"/>
      <c r="TBR86" s="790"/>
      <c r="TBS86" s="791"/>
      <c r="TBT86" s="791"/>
      <c r="TBU86" s="791"/>
      <c r="TBV86" s="791"/>
      <c r="TBW86" s="791"/>
      <c r="TBX86" s="740"/>
      <c r="TBY86" s="790"/>
      <c r="TBZ86" s="791"/>
      <c r="TCA86" s="791"/>
      <c r="TCB86" s="791"/>
      <c r="TCC86" s="791"/>
      <c r="TCD86" s="791"/>
      <c r="TCE86" s="740"/>
      <c r="TCF86" s="790"/>
      <c r="TCG86" s="791"/>
      <c r="TCH86" s="791"/>
      <c r="TCI86" s="791"/>
      <c r="TCJ86" s="791"/>
      <c r="TCK86" s="791"/>
      <c r="TCL86" s="740"/>
      <c r="TCM86" s="790"/>
      <c r="TCN86" s="791"/>
      <c r="TCO86" s="791"/>
      <c r="TCP86" s="791"/>
      <c r="TCQ86" s="791"/>
      <c r="TCR86" s="791"/>
      <c r="TCS86" s="740"/>
      <c r="TCT86" s="790"/>
      <c r="TCU86" s="791"/>
      <c r="TCV86" s="791"/>
      <c r="TCW86" s="791"/>
      <c r="TCX86" s="791"/>
      <c r="TCY86" s="791"/>
      <c r="TCZ86" s="740"/>
      <c r="TDA86" s="790"/>
      <c r="TDB86" s="791"/>
      <c r="TDC86" s="791"/>
      <c r="TDD86" s="791"/>
      <c r="TDE86" s="791"/>
      <c r="TDF86" s="791"/>
      <c r="TDG86" s="740"/>
      <c r="TDH86" s="790"/>
      <c r="TDI86" s="791"/>
      <c r="TDJ86" s="791"/>
      <c r="TDK86" s="791"/>
      <c r="TDL86" s="791"/>
      <c r="TDM86" s="791"/>
      <c r="TDN86" s="740"/>
      <c r="TDO86" s="790"/>
      <c r="TDP86" s="791"/>
      <c r="TDQ86" s="791"/>
      <c r="TDR86" s="791"/>
      <c r="TDS86" s="791"/>
      <c r="TDT86" s="791"/>
      <c r="TDU86" s="740"/>
      <c r="TDV86" s="790"/>
      <c r="TDW86" s="791"/>
      <c r="TDX86" s="791"/>
      <c r="TDY86" s="791"/>
      <c r="TDZ86" s="791"/>
      <c r="TEA86" s="791"/>
      <c r="TEB86" s="740"/>
      <c r="TEC86" s="790"/>
      <c r="TED86" s="791"/>
      <c r="TEE86" s="791"/>
      <c r="TEF86" s="791"/>
      <c r="TEG86" s="791"/>
      <c r="TEH86" s="791"/>
      <c r="TEI86" s="740"/>
      <c r="TEJ86" s="790"/>
      <c r="TEK86" s="791"/>
      <c r="TEL86" s="791"/>
      <c r="TEM86" s="791"/>
      <c r="TEN86" s="791"/>
      <c r="TEO86" s="791"/>
      <c r="TEP86" s="740"/>
      <c r="TEQ86" s="790"/>
      <c r="TER86" s="791"/>
      <c r="TES86" s="791"/>
      <c r="TET86" s="791"/>
      <c r="TEU86" s="791"/>
      <c r="TEV86" s="791"/>
      <c r="TEW86" s="740"/>
      <c r="TEX86" s="790"/>
      <c r="TEY86" s="791"/>
      <c r="TEZ86" s="791"/>
      <c r="TFA86" s="791"/>
      <c r="TFB86" s="791"/>
      <c r="TFC86" s="791"/>
      <c r="TFD86" s="740"/>
      <c r="TFE86" s="790"/>
      <c r="TFF86" s="791"/>
      <c r="TFG86" s="791"/>
      <c r="TFH86" s="791"/>
      <c r="TFI86" s="791"/>
      <c r="TFJ86" s="791"/>
      <c r="TFK86" s="740"/>
      <c r="TFL86" s="790"/>
      <c r="TFM86" s="791"/>
      <c r="TFN86" s="791"/>
      <c r="TFO86" s="791"/>
      <c r="TFP86" s="791"/>
      <c r="TFQ86" s="791"/>
      <c r="TFR86" s="740"/>
      <c r="TFS86" s="790"/>
      <c r="TFT86" s="791"/>
      <c r="TFU86" s="791"/>
      <c r="TFV86" s="791"/>
      <c r="TFW86" s="791"/>
      <c r="TFX86" s="791"/>
      <c r="TFY86" s="740"/>
      <c r="TFZ86" s="790"/>
      <c r="TGA86" s="791"/>
      <c r="TGB86" s="791"/>
      <c r="TGC86" s="791"/>
      <c r="TGD86" s="791"/>
      <c r="TGE86" s="791"/>
      <c r="TGF86" s="740"/>
      <c r="TGG86" s="790"/>
      <c r="TGH86" s="791"/>
      <c r="TGI86" s="791"/>
      <c r="TGJ86" s="791"/>
      <c r="TGK86" s="791"/>
      <c r="TGL86" s="791"/>
      <c r="TGM86" s="740"/>
      <c r="TGN86" s="790"/>
      <c r="TGO86" s="791"/>
      <c r="TGP86" s="791"/>
      <c r="TGQ86" s="791"/>
      <c r="TGR86" s="791"/>
      <c r="TGS86" s="791"/>
      <c r="TGT86" s="740"/>
      <c r="TGU86" s="790"/>
      <c r="TGV86" s="791"/>
      <c r="TGW86" s="791"/>
      <c r="TGX86" s="791"/>
      <c r="TGY86" s="791"/>
      <c r="TGZ86" s="791"/>
      <c r="THA86" s="740"/>
      <c r="THB86" s="790"/>
      <c r="THC86" s="791"/>
      <c r="THD86" s="791"/>
      <c r="THE86" s="791"/>
      <c r="THF86" s="791"/>
      <c r="THG86" s="791"/>
      <c r="THH86" s="740"/>
      <c r="THI86" s="790"/>
      <c r="THJ86" s="791"/>
      <c r="THK86" s="791"/>
      <c r="THL86" s="791"/>
      <c r="THM86" s="791"/>
      <c r="THN86" s="791"/>
      <c r="THO86" s="740"/>
      <c r="THP86" s="790"/>
      <c r="THQ86" s="791"/>
      <c r="THR86" s="791"/>
      <c r="THS86" s="791"/>
      <c r="THT86" s="791"/>
      <c r="THU86" s="791"/>
      <c r="THV86" s="740"/>
      <c r="THW86" s="790"/>
      <c r="THX86" s="791"/>
      <c r="THY86" s="791"/>
      <c r="THZ86" s="791"/>
      <c r="TIA86" s="791"/>
      <c r="TIB86" s="791"/>
      <c r="TIC86" s="740"/>
      <c r="TID86" s="790"/>
      <c r="TIE86" s="791"/>
      <c r="TIF86" s="791"/>
      <c r="TIG86" s="791"/>
      <c r="TIH86" s="791"/>
      <c r="TII86" s="791"/>
      <c r="TIJ86" s="740"/>
      <c r="TIK86" s="790"/>
      <c r="TIL86" s="791"/>
      <c r="TIM86" s="791"/>
      <c r="TIN86" s="791"/>
      <c r="TIO86" s="791"/>
      <c r="TIP86" s="791"/>
      <c r="TIQ86" s="740"/>
      <c r="TIR86" s="790"/>
      <c r="TIS86" s="791"/>
      <c r="TIT86" s="791"/>
      <c r="TIU86" s="791"/>
      <c r="TIV86" s="791"/>
      <c r="TIW86" s="791"/>
      <c r="TIX86" s="740"/>
      <c r="TIY86" s="790"/>
      <c r="TIZ86" s="791"/>
      <c r="TJA86" s="791"/>
      <c r="TJB86" s="791"/>
      <c r="TJC86" s="791"/>
      <c r="TJD86" s="791"/>
      <c r="TJE86" s="740"/>
      <c r="TJF86" s="790"/>
      <c r="TJG86" s="791"/>
      <c r="TJH86" s="791"/>
      <c r="TJI86" s="791"/>
      <c r="TJJ86" s="791"/>
      <c r="TJK86" s="791"/>
      <c r="TJL86" s="740"/>
      <c r="TJM86" s="790"/>
      <c r="TJN86" s="791"/>
      <c r="TJO86" s="791"/>
      <c r="TJP86" s="791"/>
      <c r="TJQ86" s="791"/>
      <c r="TJR86" s="791"/>
      <c r="TJS86" s="740"/>
      <c r="TJT86" s="790"/>
      <c r="TJU86" s="791"/>
      <c r="TJV86" s="791"/>
      <c r="TJW86" s="791"/>
      <c r="TJX86" s="791"/>
      <c r="TJY86" s="791"/>
      <c r="TJZ86" s="740"/>
      <c r="TKA86" s="790"/>
      <c r="TKB86" s="791"/>
      <c r="TKC86" s="791"/>
      <c r="TKD86" s="791"/>
      <c r="TKE86" s="791"/>
      <c r="TKF86" s="791"/>
      <c r="TKG86" s="740"/>
      <c r="TKH86" s="790"/>
      <c r="TKI86" s="791"/>
      <c r="TKJ86" s="791"/>
      <c r="TKK86" s="791"/>
      <c r="TKL86" s="791"/>
      <c r="TKM86" s="791"/>
      <c r="TKN86" s="740"/>
      <c r="TKO86" s="790"/>
      <c r="TKP86" s="791"/>
      <c r="TKQ86" s="791"/>
      <c r="TKR86" s="791"/>
      <c r="TKS86" s="791"/>
      <c r="TKT86" s="791"/>
      <c r="TKU86" s="740"/>
      <c r="TKV86" s="790"/>
      <c r="TKW86" s="791"/>
      <c r="TKX86" s="791"/>
      <c r="TKY86" s="791"/>
      <c r="TKZ86" s="791"/>
      <c r="TLA86" s="791"/>
      <c r="TLB86" s="740"/>
      <c r="TLC86" s="790"/>
      <c r="TLD86" s="791"/>
      <c r="TLE86" s="791"/>
      <c r="TLF86" s="791"/>
      <c r="TLG86" s="791"/>
      <c r="TLH86" s="791"/>
      <c r="TLI86" s="740"/>
      <c r="TLJ86" s="790"/>
      <c r="TLK86" s="791"/>
      <c r="TLL86" s="791"/>
      <c r="TLM86" s="791"/>
      <c r="TLN86" s="791"/>
      <c r="TLO86" s="791"/>
      <c r="TLP86" s="740"/>
      <c r="TLQ86" s="790"/>
      <c r="TLR86" s="791"/>
      <c r="TLS86" s="791"/>
      <c r="TLT86" s="791"/>
      <c r="TLU86" s="791"/>
      <c r="TLV86" s="791"/>
      <c r="TLW86" s="740"/>
      <c r="TLX86" s="790"/>
      <c r="TLY86" s="791"/>
      <c r="TLZ86" s="791"/>
      <c r="TMA86" s="791"/>
      <c r="TMB86" s="791"/>
      <c r="TMC86" s="791"/>
      <c r="TMD86" s="740"/>
      <c r="TME86" s="790"/>
      <c r="TMF86" s="791"/>
      <c r="TMG86" s="791"/>
      <c r="TMH86" s="791"/>
      <c r="TMI86" s="791"/>
      <c r="TMJ86" s="791"/>
      <c r="TMK86" s="740"/>
      <c r="TML86" s="790"/>
      <c r="TMM86" s="791"/>
      <c r="TMN86" s="791"/>
      <c r="TMO86" s="791"/>
      <c r="TMP86" s="791"/>
      <c r="TMQ86" s="791"/>
      <c r="TMR86" s="740"/>
      <c r="TMS86" s="790"/>
      <c r="TMT86" s="791"/>
      <c r="TMU86" s="791"/>
      <c r="TMV86" s="791"/>
      <c r="TMW86" s="791"/>
      <c r="TMX86" s="791"/>
      <c r="TMY86" s="740"/>
      <c r="TMZ86" s="790"/>
      <c r="TNA86" s="791"/>
      <c r="TNB86" s="791"/>
      <c r="TNC86" s="791"/>
      <c r="TND86" s="791"/>
      <c r="TNE86" s="791"/>
      <c r="TNF86" s="740"/>
      <c r="TNG86" s="790"/>
      <c r="TNH86" s="791"/>
      <c r="TNI86" s="791"/>
      <c r="TNJ86" s="791"/>
      <c r="TNK86" s="791"/>
      <c r="TNL86" s="791"/>
      <c r="TNM86" s="740"/>
      <c r="TNN86" s="790"/>
      <c r="TNO86" s="791"/>
      <c r="TNP86" s="791"/>
      <c r="TNQ86" s="791"/>
      <c r="TNR86" s="791"/>
      <c r="TNS86" s="791"/>
      <c r="TNT86" s="740"/>
      <c r="TNU86" s="790"/>
      <c r="TNV86" s="791"/>
      <c r="TNW86" s="791"/>
      <c r="TNX86" s="791"/>
      <c r="TNY86" s="791"/>
      <c r="TNZ86" s="791"/>
      <c r="TOA86" s="740"/>
      <c r="TOB86" s="790"/>
      <c r="TOC86" s="791"/>
      <c r="TOD86" s="791"/>
      <c r="TOE86" s="791"/>
      <c r="TOF86" s="791"/>
      <c r="TOG86" s="791"/>
      <c r="TOH86" s="740"/>
      <c r="TOI86" s="790"/>
      <c r="TOJ86" s="791"/>
      <c r="TOK86" s="791"/>
      <c r="TOL86" s="791"/>
      <c r="TOM86" s="791"/>
      <c r="TON86" s="791"/>
      <c r="TOO86" s="740"/>
      <c r="TOP86" s="790"/>
      <c r="TOQ86" s="791"/>
      <c r="TOR86" s="791"/>
      <c r="TOS86" s="791"/>
      <c r="TOT86" s="791"/>
      <c r="TOU86" s="791"/>
      <c r="TOV86" s="740"/>
      <c r="TOW86" s="790"/>
      <c r="TOX86" s="791"/>
      <c r="TOY86" s="791"/>
      <c r="TOZ86" s="791"/>
      <c r="TPA86" s="791"/>
      <c r="TPB86" s="791"/>
      <c r="TPC86" s="740"/>
      <c r="TPD86" s="790"/>
      <c r="TPE86" s="791"/>
      <c r="TPF86" s="791"/>
      <c r="TPG86" s="791"/>
      <c r="TPH86" s="791"/>
      <c r="TPI86" s="791"/>
      <c r="TPJ86" s="740"/>
      <c r="TPK86" s="790"/>
      <c r="TPL86" s="791"/>
      <c r="TPM86" s="791"/>
      <c r="TPN86" s="791"/>
      <c r="TPO86" s="791"/>
      <c r="TPP86" s="791"/>
      <c r="TPQ86" s="740"/>
      <c r="TPR86" s="790"/>
      <c r="TPS86" s="791"/>
      <c r="TPT86" s="791"/>
      <c r="TPU86" s="791"/>
      <c r="TPV86" s="791"/>
      <c r="TPW86" s="791"/>
      <c r="TPX86" s="740"/>
      <c r="TPY86" s="790"/>
      <c r="TPZ86" s="791"/>
      <c r="TQA86" s="791"/>
      <c r="TQB86" s="791"/>
      <c r="TQC86" s="791"/>
      <c r="TQD86" s="791"/>
      <c r="TQE86" s="740"/>
      <c r="TQF86" s="790"/>
      <c r="TQG86" s="791"/>
      <c r="TQH86" s="791"/>
      <c r="TQI86" s="791"/>
      <c r="TQJ86" s="791"/>
      <c r="TQK86" s="791"/>
      <c r="TQL86" s="740"/>
      <c r="TQM86" s="790"/>
      <c r="TQN86" s="791"/>
      <c r="TQO86" s="791"/>
      <c r="TQP86" s="791"/>
      <c r="TQQ86" s="791"/>
      <c r="TQR86" s="791"/>
      <c r="TQS86" s="740"/>
      <c r="TQT86" s="790"/>
      <c r="TQU86" s="791"/>
      <c r="TQV86" s="791"/>
      <c r="TQW86" s="791"/>
      <c r="TQX86" s="791"/>
      <c r="TQY86" s="791"/>
      <c r="TQZ86" s="740"/>
      <c r="TRA86" s="790"/>
      <c r="TRB86" s="791"/>
      <c r="TRC86" s="791"/>
      <c r="TRD86" s="791"/>
      <c r="TRE86" s="791"/>
      <c r="TRF86" s="791"/>
      <c r="TRG86" s="740"/>
      <c r="TRH86" s="790"/>
      <c r="TRI86" s="791"/>
      <c r="TRJ86" s="791"/>
      <c r="TRK86" s="791"/>
      <c r="TRL86" s="791"/>
      <c r="TRM86" s="791"/>
      <c r="TRN86" s="740"/>
      <c r="TRO86" s="790"/>
      <c r="TRP86" s="791"/>
      <c r="TRQ86" s="791"/>
      <c r="TRR86" s="791"/>
      <c r="TRS86" s="791"/>
      <c r="TRT86" s="791"/>
      <c r="TRU86" s="740"/>
      <c r="TRV86" s="790"/>
      <c r="TRW86" s="791"/>
      <c r="TRX86" s="791"/>
      <c r="TRY86" s="791"/>
      <c r="TRZ86" s="791"/>
      <c r="TSA86" s="791"/>
      <c r="TSB86" s="740"/>
      <c r="TSC86" s="790"/>
      <c r="TSD86" s="791"/>
      <c r="TSE86" s="791"/>
      <c r="TSF86" s="791"/>
      <c r="TSG86" s="791"/>
      <c r="TSH86" s="791"/>
      <c r="TSI86" s="740"/>
      <c r="TSJ86" s="790"/>
      <c r="TSK86" s="791"/>
      <c r="TSL86" s="791"/>
      <c r="TSM86" s="791"/>
      <c r="TSN86" s="791"/>
      <c r="TSO86" s="791"/>
      <c r="TSP86" s="740"/>
      <c r="TSQ86" s="790"/>
      <c r="TSR86" s="791"/>
      <c r="TSS86" s="791"/>
      <c r="TST86" s="791"/>
      <c r="TSU86" s="791"/>
      <c r="TSV86" s="791"/>
      <c r="TSW86" s="740"/>
      <c r="TSX86" s="790"/>
      <c r="TSY86" s="791"/>
      <c r="TSZ86" s="791"/>
      <c r="TTA86" s="791"/>
      <c r="TTB86" s="791"/>
      <c r="TTC86" s="791"/>
      <c r="TTD86" s="740"/>
      <c r="TTE86" s="790"/>
      <c r="TTF86" s="791"/>
      <c r="TTG86" s="791"/>
      <c r="TTH86" s="791"/>
      <c r="TTI86" s="791"/>
      <c r="TTJ86" s="791"/>
      <c r="TTK86" s="740"/>
      <c r="TTL86" s="790"/>
      <c r="TTM86" s="791"/>
      <c r="TTN86" s="791"/>
      <c r="TTO86" s="791"/>
      <c r="TTP86" s="791"/>
      <c r="TTQ86" s="791"/>
      <c r="TTR86" s="740"/>
      <c r="TTS86" s="790"/>
      <c r="TTT86" s="791"/>
      <c r="TTU86" s="791"/>
      <c r="TTV86" s="791"/>
      <c r="TTW86" s="791"/>
      <c r="TTX86" s="791"/>
      <c r="TTY86" s="740"/>
      <c r="TTZ86" s="790"/>
      <c r="TUA86" s="791"/>
      <c r="TUB86" s="791"/>
      <c r="TUC86" s="791"/>
      <c r="TUD86" s="791"/>
      <c r="TUE86" s="791"/>
      <c r="TUF86" s="740"/>
      <c r="TUG86" s="790"/>
      <c r="TUH86" s="791"/>
      <c r="TUI86" s="791"/>
      <c r="TUJ86" s="791"/>
      <c r="TUK86" s="791"/>
      <c r="TUL86" s="791"/>
      <c r="TUM86" s="740"/>
      <c r="TUN86" s="790"/>
      <c r="TUO86" s="791"/>
      <c r="TUP86" s="791"/>
      <c r="TUQ86" s="791"/>
      <c r="TUR86" s="791"/>
      <c r="TUS86" s="791"/>
      <c r="TUT86" s="740"/>
      <c r="TUU86" s="790"/>
      <c r="TUV86" s="791"/>
      <c r="TUW86" s="791"/>
      <c r="TUX86" s="791"/>
      <c r="TUY86" s="791"/>
      <c r="TUZ86" s="791"/>
      <c r="TVA86" s="740"/>
      <c r="TVB86" s="790"/>
      <c r="TVC86" s="791"/>
      <c r="TVD86" s="791"/>
      <c r="TVE86" s="791"/>
      <c r="TVF86" s="791"/>
      <c r="TVG86" s="791"/>
      <c r="TVH86" s="740"/>
      <c r="TVI86" s="790"/>
      <c r="TVJ86" s="791"/>
      <c r="TVK86" s="791"/>
      <c r="TVL86" s="791"/>
      <c r="TVM86" s="791"/>
      <c r="TVN86" s="791"/>
      <c r="TVO86" s="740"/>
      <c r="TVP86" s="790"/>
      <c r="TVQ86" s="791"/>
      <c r="TVR86" s="791"/>
      <c r="TVS86" s="791"/>
      <c r="TVT86" s="791"/>
      <c r="TVU86" s="791"/>
      <c r="TVV86" s="740"/>
      <c r="TVW86" s="790"/>
      <c r="TVX86" s="791"/>
      <c r="TVY86" s="791"/>
      <c r="TVZ86" s="791"/>
      <c r="TWA86" s="791"/>
      <c r="TWB86" s="791"/>
      <c r="TWC86" s="740"/>
      <c r="TWD86" s="790"/>
      <c r="TWE86" s="791"/>
      <c r="TWF86" s="791"/>
      <c r="TWG86" s="791"/>
      <c r="TWH86" s="791"/>
      <c r="TWI86" s="791"/>
      <c r="TWJ86" s="740"/>
      <c r="TWK86" s="790"/>
      <c r="TWL86" s="791"/>
      <c r="TWM86" s="791"/>
      <c r="TWN86" s="791"/>
      <c r="TWO86" s="791"/>
      <c r="TWP86" s="791"/>
      <c r="TWQ86" s="740"/>
      <c r="TWR86" s="790"/>
      <c r="TWS86" s="791"/>
      <c r="TWT86" s="791"/>
      <c r="TWU86" s="791"/>
      <c r="TWV86" s="791"/>
      <c r="TWW86" s="791"/>
      <c r="TWX86" s="740"/>
      <c r="TWY86" s="790"/>
      <c r="TWZ86" s="791"/>
      <c r="TXA86" s="791"/>
      <c r="TXB86" s="791"/>
      <c r="TXC86" s="791"/>
      <c r="TXD86" s="791"/>
      <c r="TXE86" s="740"/>
      <c r="TXF86" s="790"/>
      <c r="TXG86" s="791"/>
      <c r="TXH86" s="791"/>
      <c r="TXI86" s="791"/>
      <c r="TXJ86" s="791"/>
      <c r="TXK86" s="791"/>
      <c r="TXL86" s="740"/>
      <c r="TXM86" s="790"/>
      <c r="TXN86" s="791"/>
      <c r="TXO86" s="791"/>
      <c r="TXP86" s="791"/>
      <c r="TXQ86" s="791"/>
      <c r="TXR86" s="791"/>
      <c r="TXS86" s="740"/>
      <c r="TXT86" s="790"/>
      <c r="TXU86" s="791"/>
      <c r="TXV86" s="791"/>
      <c r="TXW86" s="791"/>
      <c r="TXX86" s="791"/>
      <c r="TXY86" s="791"/>
      <c r="TXZ86" s="740"/>
      <c r="TYA86" s="790"/>
      <c r="TYB86" s="791"/>
      <c r="TYC86" s="791"/>
      <c r="TYD86" s="791"/>
      <c r="TYE86" s="791"/>
      <c r="TYF86" s="791"/>
      <c r="TYG86" s="740"/>
      <c r="TYH86" s="790"/>
      <c r="TYI86" s="791"/>
      <c r="TYJ86" s="791"/>
      <c r="TYK86" s="791"/>
      <c r="TYL86" s="791"/>
      <c r="TYM86" s="791"/>
      <c r="TYN86" s="740"/>
      <c r="TYO86" s="790"/>
      <c r="TYP86" s="791"/>
      <c r="TYQ86" s="791"/>
      <c r="TYR86" s="791"/>
      <c r="TYS86" s="791"/>
      <c r="TYT86" s="791"/>
      <c r="TYU86" s="740"/>
      <c r="TYV86" s="790"/>
      <c r="TYW86" s="791"/>
      <c r="TYX86" s="791"/>
      <c r="TYY86" s="791"/>
      <c r="TYZ86" s="791"/>
      <c r="TZA86" s="791"/>
      <c r="TZB86" s="740"/>
      <c r="TZC86" s="790"/>
      <c r="TZD86" s="791"/>
      <c r="TZE86" s="791"/>
      <c r="TZF86" s="791"/>
      <c r="TZG86" s="791"/>
      <c r="TZH86" s="791"/>
      <c r="TZI86" s="740"/>
      <c r="TZJ86" s="790"/>
      <c r="TZK86" s="791"/>
      <c r="TZL86" s="791"/>
      <c r="TZM86" s="791"/>
      <c r="TZN86" s="791"/>
      <c r="TZO86" s="791"/>
      <c r="TZP86" s="740"/>
      <c r="TZQ86" s="790"/>
      <c r="TZR86" s="791"/>
      <c r="TZS86" s="791"/>
      <c r="TZT86" s="791"/>
      <c r="TZU86" s="791"/>
      <c r="TZV86" s="791"/>
      <c r="TZW86" s="740"/>
      <c r="TZX86" s="790"/>
      <c r="TZY86" s="791"/>
      <c r="TZZ86" s="791"/>
      <c r="UAA86" s="791"/>
      <c r="UAB86" s="791"/>
      <c r="UAC86" s="791"/>
      <c r="UAD86" s="740"/>
      <c r="UAE86" s="790"/>
      <c r="UAF86" s="791"/>
      <c r="UAG86" s="791"/>
      <c r="UAH86" s="791"/>
      <c r="UAI86" s="791"/>
      <c r="UAJ86" s="791"/>
      <c r="UAK86" s="740"/>
      <c r="UAL86" s="790"/>
      <c r="UAM86" s="791"/>
      <c r="UAN86" s="791"/>
      <c r="UAO86" s="791"/>
      <c r="UAP86" s="791"/>
      <c r="UAQ86" s="791"/>
      <c r="UAR86" s="740"/>
      <c r="UAS86" s="790"/>
      <c r="UAT86" s="791"/>
      <c r="UAU86" s="791"/>
      <c r="UAV86" s="791"/>
      <c r="UAW86" s="791"/>
      <c r="UAX86" s="791"/>
      <c r="UAY86" s="740"/>
      <c r="UAZ86" s="790"/>
      <c r="UBA86" s="791"/>
      <c r="UBB86" s="791"/>
      <c r="UBC86" s="791"/>
      <c r="UBD86" s="791"/>
      <c r="UBE86" s="791"/>
      <c r="UBF86" s="740"/>
      <c r="UBG86" s="790"/>
      <c r="UBH86" s="791"/>
      <c r="UBI86" s="791"/>
      <c r="UBJ86" s="791"/>
      <c r="UBK86" s="791"/>
      <c r="UBL86" s="791"/>
      <c r="UBM86" s="740"/>
      <c r="UBN86" s="790"/>
      <c r="UBO86" s="791"/>
      <c r="UBP86" s="791"/>
      <c r="UBQ86" s="791"/>
      <c r="UBR86" s="791"/>
      <c r="UBS86" s="791"/>
      <c r="UBT86" s="740"/>
      <c r="UBU86" s="790"/>
      <c r="UBV86" s="791"/>
      <c r="UBW86" s="791"/>
      <c r="UBX86" s="791"/>
      <c r="UBY86" s="791"/>
      <c r="UBZ86" s="791"/>
      <c r="UCA86" s="740"/>
      <c r="UCB86" s="790"/>
      <c r="UCC86" s="791"/>
      <c r="UCD86" s="791"/>
      <c r="UCE86" s="791"/>
      <c r="UCF86" s="791"/>
      <c r="UCG86" s="791"/>
      <c r="UCH86" s="740"/>
      <c r="UCI86" s="790"/>
      <c r="UCJ86" s="791"/>
      <c r="UCK86" s="791"/>
      <c r="UCL86" s="791"/>
      <c r="UCM86" s="791"/>
      <c r="UCN86" s="791"/>
      <c r="UCO86" s="740"/>
      <c r="UCP86" s="790"/>
      <c r="UCQ86" s="791"/>
      <c r="UCR86" s="791"/>
      <c r="UCS86" s="791"/>
      <c r="UCT86" s="791"/>
      <c r="UCU86" s="791"/>
      <c r="UCV86" s="740"/>
      <c r="UCW86" s="790"/>
      <c r="UCX86" s="791"/>
      <c r="UCY86" s="791"/>
      <c r="UCZ86" s="791"/>
      <c r="UDA86" s="791"/>
      <c r="UDB86" s="791"/>
      <c r="UDC86" s="740"/>
      <c r="UDD86" s="790"/>
      <c r="UDE86" s="791"/>
      <c r="UDF86" s="791"/>
      <c r="UDG86" s="791"/>
      <c r="UDH86" s="791"/>
      <c r="UDI86" s="791"/>
      <c r="UDJ86" s="740"/>
      <c r="UDK86" s="790"/>
      <c r="UDL86" s="791"/>
      <c r="UDM86" s="791"/>
      <c r="UDN86" s="791"/>
      <c r="UDO86" s="791"/>
      <c r="UDP86" s="791"/>
      <c r="UDQ86" s="740"/>
      <c r="UDR86" s="790"/>
      <c r="UDS86" s="791"/>
      <c r="UDT86" s="791"/>
      <c r="UDU86" s="791"/>
      <c r="UDV86" s="791"/>
      <c r="UDW86" s="791"/>
      <c r="UDX86" s="740"/>
      <c r="UDY86" s="790"/>
      <c r="UDZ86" s="791"/>
      <c r="UEA86" s="791"/>
      <c r="UEB86" s="791"/>
      <c r="UEC86" s="791"/>
      <c r="UED86" s="791"/>
      <c r="UEE86" s="740"/>
      <c r="UEF86" s="790"/>
      <c r="UEG86" s="791"/>
      <c r="UEH86" s="791"/>
      <c r="UEI86" s="791"/>
      <c r="UEJ86" s="791"/>
      <c r="UEK86" s="791"/>
      <c r="UEL86" s="740"/>
      <c r="UEM86" s="790"/>
      <c r="UEN86" s="791"/>
      <c r="UEO86" s="791"/>
      <c r="UEP86" s="791"/>
      <c r="UEQ86" s="791"/>
      <c r="UER86" s="791"/>
      <c r="UES86" s="740"/>
      <c r="UET86" s="790"/>
      <c r="UEU86" s="791"/>
      <c r="UEV86" s="791"/>
      <c r="UEW86" s="791"/>
      <c r="UEX86" s="791"/>
      <c r="UEY86" s="791"/>
      <c r="UEZ86" s="740"/>
      <c r="UFA86" s="790"/>
      <c r="UFB86" s="791"/>
      <c r="UFC86" s="791"/>
      <c r="UFD86" s="791"/>
      <c r="UFE86" s="791"/>
      <c r="UFF86" s="791"/>
      <c r="UFG86" s="740"/>
      <c r="UFH86" s="790"/>
      <c r="UFI86" s="791"/>
      <c r="UFJ86" s="791"/>
      <c r="UFK86" s="791"/>
      <c r="UFL86" s="791"/>
      <c r="UFM86" s="791"/>
      <c r="UFN86" s="740"/>
      <c r="UFO86" s="790"/>
      <c r="UFP86" s="791"/>
      <c r="UFQ86" s="791"/>
      <c r="UFR86" s="791"/>
      <c r="UFS86" s="791"/>
      <c r="UFT86" s="791"/>
      <c r="UFU86" s="740"/>
      <c r="UFV86" s="790"/>
      <c r="UFW86" s="791"/>
      <c r="UFX86" s="791"/>
      <c r="UFY86" s="791"/>
      <c r="UFZ86" s="791"/>
      <c r="UGA86" s="791"/>
      <c r="UGB86" s="740"/>
      <c r="UGC86" s="790"/>
      <c r="UGD86" s="791"/>
      <c r="UGE86" s="791"/>
      <c r="UGF86" s="791"/>
      <c r="UGG86" s="791"/>
      <c r="UGH86" s="791"/>
      <c r="UGI86" s="740"/>
      <c r="UGJ86" s="790"/>
      <c r="UGK86" s="791"/>
      <c r="UGL86" s="791"/>
      <c r="UGM86" s="791"/>
      <c r="UGN86" s="791"/>
      <c r="UGO86" s="791"/>
      <c r="UGP86" s="740"/>
      <c r="UGQ86" s="790"/>
      <c r="UGR86" s="791"/>
      <c r="UGS86" s="791"/>
      <c r="UGT86" s="791"/>
      <c r="UGU86" s="791"/>
      <c r="UGV86" s="791"/>
      <c r="UGW86" s="740"/>
      <c r="UGX86" s="790"/>
      <c r="UGY86" s="791"/>
      <c r="UGZ86" s="791"/>
      <c r="UHA86" s="791"/>
      <c r="UHB86" s="791"/>
      <c r="UHC86" s="791"/>
      <c r="UHD86" s="740"/>
      <c r="UHE86" s="790"/>
      <c r="UHF86" s="791"/>
      <c r="UHG86" s="791"/>
      <c r="UHH86" s="791"/>
      <c r="UHI86" s="791"/>
      <c r="UHJ86" s="791"/>
      <c r="UHK86" s="740"/>
      <c r="UHL86" s="790"/>
      <c r="UHM86" s="791"/>
      <c r="UHN86" s="791"/>
      <c r="UHO86" s="791"/>
      <c r="UHP86" s="791"/>
      <c r="UHQ86" s="791"/>
      <c r="UHR86" s="740"/>
      <c r="UHS86" s="790"/>
      <c r="UHT86" s="791"/>
      <c r="UHU86" s="791"/>
      <c r="UHV86" s="791"/>
      <c r="UHW86" s="791"/>
      <c r="UHX86" s="791"/>
      <c r="UHY86" s="740"/>
      <c r="UHZ86" s="790"/>
      <c r="UIA86" s="791"/>
      <c r="UIB86" s="791"/>
      <c r="UIC86" s="791"/>
      <c r="UID86" s="791"/>
      <c r="UIE86" s="791"/>
      <c r="UIF86" s="740"/>
      <c r="UIG86" s="790"/>
      <c r="UIH86" s="791"/>
      <c r="UII86" s="791"/>
      <c r="UIJ86" s="791"/>
      <c r="UIK86" s="791"/>
      <c r="UIL86" s="791"/>
      <c r="UIM86" s="740"/>
      <c r="UIN86" s="790"/>
      <c r="UIO86" s="791"/>
      <c r="UIP86" s="791"/>
      <c r="UIQ86" s="791"/>
      <c r="UIR86" s="791"/>
      <c r="UIS86" s="791"/>
      <c r="UIT86" s="740"/>
      <c r="UIU86" s="790"/>
      <c r="UIV86" s="791"/>
      <c r="UIW86" s="791"/>
      <c r="UIX86" s="791"/>
      <c r="UIY86" s="791"/>
      <c r="UIZ86" s="791"/>
      <c r="UJA86" s="740"/>
      <c r="UJB86" s="790"/>
      <c r="UJC86" s="791"/>
      <c r="UJD86" s="791"/>
      <c r="UJE86" s="791"/>
      <c r="UJF86" s="791"/>
      <c r="UJG86" s="791"/>
      <c r="UJH86" s="740"/>
      <c r="UJI86" s="790"/>
      <c r="UJJ86" s="791"/>
      <c r="UJK86" s="791"/>
      <c r="UJL86" s="791"/>
      <c r="UJM86" s="791"/>
      <c r="UJN86" s="791"/>
      <c r="UJO86" s="740"/>
      <c r="UJP86" s="790"/>
      <c r="UJQ86" s="791"/>
      <c r="UJR86" s="791"/>
      <c r="UJS86" s="791"/>
      <c r="UJT86" s="791"/>
      <c r="UJU86" s="791"/>
      <c r="UJV86" s="740"/>
      <c r="UJW86" s="790"/>
      <c r="UJX86" s="791"/>
      <c r="UJY86" s="791"/>
      <c r="UJZ86" s="791"/>
      <c r="UKA86" s="791"/>
      <c r="UKB86" s="791"/>
      <c r="UKC86" s="740"/>
      <c r="UKD86" s="790"/>
      <c r="UKE86" s="791"/>
      <c r="UKF86" s="791"/>
      <c r="UKG86" s="791"/>
      <c r="UKH86" s="791"/>
      <c r="UKI86" s="791"/>
      <c r="UKJ86" s="740"/>
      <c r="UKK86" s="790"/>
      <c r="UKL86" s="791"/>
      <c r="UKM86" s="791"/>
      <c r="UKN86" s="791"/>
      <c r="UKO86" s="791"/>
      <c r="UKP86" s="791"/>
      <c r="UKQ86" s="740"/>
      <c r="UKR86" s="790"/>
      <c r="UKS86" s="791"/>
      <c r="UKT86" s="791"/>
      <c r="UKU86" s="791"/>
      <c r="UKV86" s="791"/>
      <c r="UKW86" s="791"/>
      <c r="UKX86" s="740"/>
      <c r="UKY86" s="790"/>
      <c r="UKZ86" s="791"/>
      <c r="ULA86" s="791"/>
      <c r="ULB86" s="791"/>
      <c r="ULC86" s="791"/>
      <c r="ULD86" s="791"/>
      <c r="ULE86" s="740"/>
      <c r="ULF86" s="790"/>
      <c r="ULG86" s="791"/>
      <c r="ULH86" s="791"/>
      <c r="ULI86" s="791"/>
      <c r="ULJ86" s="791"/>
      <c r="ULK86" s="791"/>
      <c r="ULL86" s="740"/>
      <c r="ULM86" s="790"/>
      <c r="ULN86" s="791"/>
      <c r="ULO86" s="791"/>
      <c r="ULP86" s="791"/>
      <c r="ULQ86" s="791"/>
      <c r="ULR86" s="791"/>
      <c r="ULS86" s="740"/>
      <c r="ULT86" s="790"/>
      <c r="ULU86" s="791"/>
      <c r="ULV86" s="791"/>
      <c r="ULW86" s="791"/>
      <c r="ULX86" s="791"/>
      <c r="ULY86" s="791"/>
      <c r="ULZ86" s="740"/>
      <c r="UMA86" s="790"/>
      <c r="UMB86" s="791"/>
      <c r="UMC86" s="791"/>
      <c r="UMD86" s="791"/>
      <c r="UME86" s="791"/>
      <c r="UMF86" s="791"/>
      <c r="UMG86" s="740"/>
      <c r="UMH86" s="790"/>
      <c r="UMI86" s="791"/>
      <c r="UMJ86" s="791"/>
      <c r="UMK86" s="791"/>
      <c r="UML86" s="791"/>
      <c r="UMM86" s="791"/>
      <c r="UMN86" s="740"/>
      <c r="UMO86" s="790"/>
      <c r="UMP86" s="791"/>
      <c r="UMQ86" s="791"/>
      <c r="UMR86" s="791"/>
      <c r="UMS86" s="791"/>
      <c r="UMT86" s="791"/>
      <c r="UMU86" s="740"/>
      <c r="UMV86" s="790"/>
      <c r="UMW86" s="791"/>
      <c r="UMX86" s="791"/>
      <c r="UMY86" s="791"/>
      <c r="UMZ86" s="791"/>
      <c r="UNA86" s="791"/>
      <c r="UNB86" s="740"/>
      <c r="UNC86" s="790"/>
      <c r="UND86" s="791"/>
      <c r="UNE86" s="791"/>
      <c r="UNF86" s="791"/>
      <c r="UNG86" s="791"/>
      <c r="UNH86" s="791"/>
      <c r="UNI86" s="740"/>
      <c r="UNJ86" s="790"/>
      <c r="UNK86" s="791"/>
      <c r="UNL86" s="791"/>
      <c r="UNM86" s="791"/>
      <c r="UNN86" s="791"/>
      <c r="UNO86" s="791"/>
      <c r="UNP86" s="740"/>
      <c r="UNQ86" s="790"/>
      <c r="UNR86" s="791"/>
      <c r="UNS86" s="791"/>
      <c r="UNT86" s="791"/>
      <c r="UNU86" s="791"/>
      <c r="UNV86" s="791"/>
      <c r="UNW86" s="740"/>
      <c r="UNX86" s="790"/>
      <c r="UNY86" s="791"/>
      <c r="UNZ86" s="791"/>
      <c r="UOA86" s="791"/>
      <c r="UOB86" s="791"/>
      <c r="UOC86" s="791"/>
      <c r="UOD86" s="740"/>
      <c r="UOE86" s="790"/>
      <c r="UOF86" s="791"/>
      <c r="UOG86" s="791"/>
      <c r="UOH86" s="791"/>
      <c r="UOI86" s="791"/>
      <c r="UOJ86" s="791"/>
      <c r="UOK86" s="740"/>
      <c r="UOL86" s="790"/>
      <c r="UOM86" s="791"/>
      <c r="UON86" s="791"/>
      <c r="UOO86" s="791"/>
      <c r="UOP86" s="791"/>
      <c r="UOQ86" s="791"/>
      <c r="UOR86" s="740"/>
      <c r="UOS86" s="790"/>
      <c r="UOT86" s="791"/>
      <c r="UOU86" s="791"/>
      <c r="UOV86" s="791"/>
      <c r="UOW86" s="791"/>
      <c r="UOX86" s="791"/>
      <c r="UOY86" s="740"/>
      <c r="UOZ86" s="790"/>
      <c r="UPA86" s="791"/>
      <c r="UPB86" s="791"/>
      <c r="UPC86" s="791"/>
      <c r="UPD86" s="791"/>
      <c r="UPE86" s="791"/>
      <c r="UPF86" s="740"/>
      <c r="UPG86" s="790"/>
      <c r="UPH86" s="791"/>
      <c r="UPI86" s="791"/>
      <c r="UPJ86" s="791"/>
      <c r="UPK86" s="791"/>
      <c r="UPL86" s="791"/>
      <c r="UPM86" s="740"/>
      <c r="UPN86" s="790"/>
      <c r="UPO86" s="791"/>
      <c r="UPP86" s="791"/>
      <c r="UPQ86" s="791"/>
      <c r="UPR86" s="791"/>
      <c r="UPS86" s="791"/>
      <c r="UPT86" s="740"/>
      <c r="UPU86" s="790"/>
      <c r="UPV86" s="791"/>
      <c r="UPW86" s="791"/>
      <c r="UPX86" s="791"/>
      <c r="UPY86" s="791"/>
      <c r="UPZ86" s="791"/>
      <c r="UQA86" s="740"/>
      <c r="UQB86" s="790"/>
      <c r="UQC86" s="791"/>
      <c r="UQD86" s="791"/>
      <c r="UQE86" s="791"/>
      <c r="UQF86" s="791"/>
      <c r="UQG86" s="791"/>
      <c r="UQH86" s="740"/>
      <c r="UQI86" s="790"/>
      <c r="UQJ86" s="791"/>
      <c r="UQK86" s="791"/>
      <c r="UQL86" s="791"/>
      <c r="UQM86" s="791"/>
      <c r="UQN86" s="791"/>
      <c r="UQO86" s="740"/>
      <c r="UQP86" s="790"/>
      <c r="UQQ86" s="791"/>
      <c r="UQR86" s="791"/>
      <c r="UQS86" s="791"/>
      <c r="UQT86" s="791"/>
      <c r="UQU86" s="791"/>
      <c r="UQV86" s="740"/>
      <c r="UQW86" s="790"/>
      <c r="UQX86" s="791"/>
      <c r="UQY86" s="791"/>
      <c r="UQZ86" s="791"/>
      <c r="URA86" s="791"/>
      <c r="URB86" s="791"/>
      <c r="URC86" s="740"/>
      <c r="URD86" s="790"/>
      <c r="URE86" s="791"/>
      <c r="URF86" s="791"/>
      <c r="URG86" s="791"/>
      <c r="URH86" s="791"/>
      <c r="URI86" s="791"/>
      <c r="URJ86" s="740"/>
      <c r="URK86" s="790"/>
      <c r="URL86" s="791"/>
      <c r="URM86" s="791"/>
      <c r="URN86" s="791"/>
      <c r="URO86" s="791"/>
      <c r="URP86" s="791"/>
      <c r="URQ86" s="740"/>
      <c r="URR86" s="790"/>
      <c r="URS86" s="791"/>
      <c r="URT86" s="791"/>
      <c r="URU86" s="791"/>
      <c r="URV86" s="791"/>
      <c r="URW86" s="791"/>
      <c r="URX86" s="740"/>
      <c r="URY86" s="790"/>
      <c r="URZ86" s="791"/>
      <c r="USA86" s="791"/>
      <c r="USB86" s="791"/>
      <c r="USC86" s="791"/>
      <c r="USD86" s="791"/>
      <c r="USE86" s="740"/>
      <c r="USF86" s="790"/>
      <c r="USG86" s="791"/>
      <c r="USH86" s="791"/>
      <c r="USI86" s="791"/>
      <c r="USJ86" s="791"/>
      <c r="USK86" s="791"/>
      <c r="USL86" s="740"/>
      <c r="USM86" s="790"/>
      <c r="USN86" s="791"/>
      <c r="USO86" s="791"/>
      <c r="USP86" s="791"/>
      <c r="USQ86" s="791"/>
      <c r="USR86" s="791"/>
      <c r="USS86" s="740"/>
      <c r="UST86" s="790"/>
      <c r="USU86" s="791"/>
      <c r="USV86" s="791"/>
      <c r="USW86" s="791"/>
      <c r="USX86" s="791"/>
      <c r="USY86" s="791"/>
      <c r="USZ86" s="740"/>
      <c r="UTA86" s="790"/>
      <c r="UTB86" s="791"/>
      <c r="UTC86" s="791"/>
      <c r="UTD86" s="791"/>
      <c r="UTE86" s="791"/>
      <c r="UTF86" s="791"/>
      <c r="UTG86" s="740"/>
      <c r="UTH86" s="790"/>
      <c r="UTI86" s="791"/>
      <c r="UTJ86" s="791"/>
      <c r="UTK86" s="791"/>
      <c r="UTL86" s="791"/>
      <c r="UTM86" s="791"/>
      <c r="UTN86" s="740"/>
      <c r="UTO86" s="790"/>
      <c r="UTP86" s="791"/>
      <c r="UTQ86" s="791"/>
      <c r="UTR86" s="791"/>
      <c r="UTS86" s="791"/>
      <c r="UTT86" s="791"/>
      <c r="UTU86" s="740"/>
      <c r="UTV86" s="790"/>
      <c r="UTW86" s="791"/>
      <c r="UTX86" s="791"/>
      <c r="UTY86" s="791"/>
      <c r="UTZ86" s="791"/>
      <c r="UUA86" s="791"/>
      <c r="UUB86" s="740"/>
      <c r="UUC86" s="790"/>
      <c r="UUD86" s="791"/>
      <c r="UUE86" s="791"/>
      <c r="UUF86" s="791"/>
      <c r="UUG86" s="791"/>
      <c r="UUH86" s="791"/>
      <c r="UUI86" s="740"/>
      <c r="UUJ86" s="790"/>
      <c r="UUK86" s="791"/>
      <c r="UUL86" s="791"/>
      <c r="UUM86" s="791"/>
      <c r="UUN86" s="791"/>
      <c r="UUO86" s="791"/>
      <c r="UUP86" s="740"/>
      <c r="UUQ86" s="790"/>
      <c r="UUR86" s="791"/>
      <c r="UUS86" s="791"/>
      <c r="UUT86" s="791"/>
      <c r="UUU86" s="791"/>
      <c r="UUV86" s="791"/>
      <c r="UUW86" s="740"/>
      <c r="UUX86" s="790"/>
      <c r="UUY86" s="791"/>
      <c r="UUZ86" s="791"/>
      <c r="UVA86" s="791"/>
      <c r="UVB86" s="791"/>
      <c r="UVC86" s="791"/>
      <c r="UVD86" s="740"/>
      <c r="UVE86" s="790"/>
      <c r="UVF86" s="791"/>
      <c r="UVG86" s="791"/>
      <c r="UVH86" s="791"/>
      <c r="UVI86" s="791"/>
      <c r="UVJ86" s="791"/>
      <c r="UVK86" s="740"/>
      <c r="UVL86" s="790"/>
      <c r="UVM86" s="791"/>
      <c r="UVN86" s="791"/>
      <c r="UVO86" s="791"/>
      <c r="UVP86" s="791"/>
      <c r="UVQ86" s="791"/>
      <c r="UVR86" s="740"/>
      <c r="UVS86" s="790"/>
      <c r="UVT86" s="791"/>
      <c r="UVU86" s="791"/>
      <c r="UVV86" s="791"/>
      <c r="UVW86" s="791"/>
      <c r="UVX86" s="791"/>
      <c r="UVY86" s="740"/>
      <c r="UVZ86" s="790"/>
      <c r="UWA86" s="791"/>
      <c r="UWB86" s="791"/>
      <c r="UWC86" s="791"/>
      <c r="UWD86" s="791"/>
      <c r="UWE86" s="791"/>
      <c r="UWF86" s="740"/>
      <c r="UWG86" s="790"/>
      <c r="UWH86" s="791"/>
      <c r="UWI86" s="791"/>
      <c r="UWJ86" s="791"/>
      <c r="UWK86" s="791"/>
      <c r="UWL86" s="791"/>
      <c r="UWM86" s="740"/>
      <c r="UWN86" s="790"/>
      <c r="UWO86" s="791"/>
      <c r="UWP86" s="791"/>
      <c r="UWQ86" s="791"/>
      <c r="UWR86" s="791"/>
      <c r="UWS86" s="791"/>
      <c r="UWT86" s="740"/>
      <c r="UWU86" s="790"/>
      <c r="UWV86" s="791"/>
      <c r="UWW86" s="791"/>
      <c r="UWX86" s="791"/>
      <c r="UWY86" s="791"/>
      <c r="UWZ86" s="791"/>
      <c r="UXA86" s="740"/>
      <c r="UXB86" s="790"/>
      <c r="UXC86" s="791"/>
      <c r="UXD86" s="791"/>
      <c r="UXE86" s="791"/>
      <c r="UXF86" s="791"/>
      <c r="UXG86" s="791"/>
      <c r="UXH86" s="740"/>
      <c r="UXI86" s="790"/>
      <c r="UXJ86" s="791"/>
      <c r="UXK86" s="791"/>
      <c r="UXL86" s="791"/>
      <c r="UXM86" s="791"/>
      <c r="UXN86" s="791"/>
      <c r="UXO86" s="740"/>
      <c r="UXP86" s="790"/>
      <c r="UXQ86" s="791"/>
      <c r="UXR86" s="791"/>
      <c r="UXS86" s="791"/>
      <c r="UXT86" s="791"/>
      <c r="UXU86" s="791"/>
      <c r="UXV86" s="740"/>
      <c r="UXW86" s="790"/>
      <c r="UXX86" s="791"/>
      <c r="UXY86" s="791"/>
      <c r="UXZ86" s="791"/>
      <c r="UYA86" s="791"/>
      <c r="UYB86" s="791"/>
      <c r="UYC86" s="740"/>
      <c r="UYD86" s="790"/>
      <c r="UYE86" s="791"/>
      <c r="UYF86" s="791"/>
      <c r="UYG86" s="791"/>
      <c r="UYH86" s="791"/>
      <c r="UYI86" s="791"/>
      <c r="UYJ86" s="740"/>
      <c r="UYK86" s="790"/>
      <c r="UYL86" s="791"/>
      <c r="UYM86" s="791"/>
      <c r="UYN86" s="791"/>
      <c r="UYO86" s="791"/>
      <c r="UYP86" s="791"/>
      <c r="UYQ86" s="740"/>
      <c r="UYR86" s="790"/>
      <c r="UYS86" s="791"/>
      <c r="UYT86" s="791"/>
      <c r="UYU86" s="791"/>
      <c r="UYV86" s="791"/>
      <c r="UYW86" s="791"/>
      <c r="UYX86" s="740"/>
      <c r="UYY86" s="790"/>
      <c r="UYZ86" s="791"/>
      <c r="UZA86" s="791"/>
      <c r="UZB86" s="791"/>
      <c r="UZC86" s="791"/>
      <c r="UZD86" s="791"/>
      <c r="UZE86" s="740"/>
      <c r="UZF86" s="790"/>
      <c r="UZG86" s="791"/>
      <c r="UZH86" s="791"/>
      <c r="UZI86" s="791"/>
      <c r="UZJ86" s="791"/>
      <c r="UZK86" s="791"/>
      <c r="UZL86" s="740"/>
      <c r="UZM86" s="790"/>
      <c r="UZN86" s="791"/>
      <c r="UZO86" s="791"/>
      <c r="UZP86" s="791"/>
      <c r="UZQ86" s="791"/>
      <c r="UZR86" s="791"/>
      <c r="UZS86" s="740"/>
      <c r="UZT86" s="790"/>
      <c r="UZU86" s="791"/>
      <c r="UZV86" s="791"/>
      <c r="UZW86" s="791"/>
      <c r="UZX86" s="791"/>
      <c r="UZY86" s="791"/>
      <c r="UZZ86" s="740"/>
      <c r="VAA86" s="790"/>
      <c r="VAB86" s="791"/>
      <c r="VAC86" s="791"/>
      <c r="VAD86" s="791"/>
      <c r="VAE86" s="791"/>
      <c r="VAF86" s="791"/>
      <c r="VAG86" s="740"/>
      <c r="VAH86" s="790"/>
      <c r="VAI86" s="791"/>
      <c r="VAJ86" s="791"/>
      <c r="VAK86" s="791"/>
      <c r="VAL86" s="791"/>
      <c r="VAM86" s="791"/>
      <c r="VAN86" s="740"/>
      <c r="VAO86" s="790"/>
      <c r="VAP86" s="791"/>
      <c r="VAQ86" s="791"/>
      <c r="VAR86" s="791"/>
      <c r="VAS86" s="791"/>
      <c r="VAT86" s="791"/>
      <c r="VAU86" s="740"/>
      <c r="VAV86" s="790"/>
      <c r="VAW86" s="791"/>
      <c r="VAX86" s="791"/>
      <c r="VAY86" s="791"/>
      <c r="VAZ86" s="791"/>
      <c r="VBA86" s="791"/>
      <c r="VBB86" s="740"/>
      <c r="VBC86" s="790"/>
      <c r="VBD86" s="791"/>
      <c r="VBE86" s="791"/>
      <c r="VBF86" s="791"/>
      <c r="VBG86" s="791"/>
      <c r="VBH86" s="791"/>
      <c r="VBI86" s="740"/>
      <c r="VBJ86" s="790"/>
      <c r="VBK86" s="791"/>
      <c r="VBL86" s="791"/>
      <c r="VBM86" s="791"/>
      <c r="VBN86" s="791"/>
      <c r="VBO86" s="791"/>
      <c r="VBP86" s="740"/>
      <c r="VBQ86" s="790"/>
      <c r="VBR86" s="791"/>
      <c r="VBS86" s="791"/>
      <c r="VBT86" s="791"/>
      <c r="VBU86" s="791"/>
      <c r="VBV86" s="791"/>
      <c r="VBW86" s="740"/>
      <c r="VBX86" s="790"/>
      <c r="VBY86" s="791"/>
      <c r="VBZ86" s="791"/>
      <c r="VCA86" s="791"/>
      <c r="VCB86" s="791"/>
      <c r="VCC86" s="791"/>
      <c r="VCD86" s="740"/>
      <c r="VCE86" s="790"/>
      <c r="VCF86" s="791"/>
      <c r="VCG86" s="791"/>
      <c r="VCH86" s="791"/>
      <c r="VCI86" s="791"/>
      <c r="VCJ86" s="791"/>
      <c r="VCK86" s="740"/>
      <c r="VCL86" s="790"/>
      <c r="VCM86" s="791"/>
      <c r="VCN86" s="791"/>
      <c r="VCO86" s="791"/>
      <c r="VCP86" s="791"/>
      <c r="VCQ86" s="791"/>
      <c r="VCR86" s="740"/>
      <c r="VCS86" s="790"/>
      <c r="VCT86" s="791"/>
      <c r="VCU86" s="791"/>
      <c r="VCV86" s="791"/>
      <c r="VCW86" s="791"/>
      <c r="VCX86" s="791"/>
      <c r="VCY86" s="740"/>
      <c r="VCZ86" s="790"/>
      <c r="VDA86" s="791"/>
      <c r="VDB86" s="791"/>
      <c r="VDC86" s="791"/>
      <c r="VDD86" s="791"/>
      <c r="VDE86" s="791"/>
      <c r="VDF86" s="740"/>
      <c r="VDG86" s="790"/>
      <c r="VDH86" s="791"/>
      <c r="VDI86" s="791"/>
      <c r="VDJ86" s="791"/>
      <c r="VDK86" s="791"/>
      <c r="VDL86" s="791"/>
      <c r="VDM86" s="740"/>
      <c r="VDN86" s="790"/>
      <c r="VDO86" s="791"/>
      <c r="VDP86" s="791"/>
      <c r="VDQ86" s="791"/>
      <c r="VDR86" s="791"/>
      <c r="VDS86" s="791"/>
      <c r="VDT86" s="740"/>
      <c r="VDU86" s="790"/>
      <c r="VDV86" s="791"/>
      <c r="VDW86" s="791"/>
      <c r="VDX86" s="791"/>
      <c r="VDY86" s="791"/>
      <c r="VDZ86" s="791"/>
      <c r="VEA86" s="740"/>
      <c r="VEB86" s="790"/>
      <c r="VEC86" s="791"/>
      <c r="VED86" s="791"/>
      <c r="VEE86" s="791"/>
      <c r="VEF86" s="791"/>
      <c r="VEG86" s="791"/>
      <c r="VEH86" s="740"/>
      <c r="VEI86" s="790"/>
      <c r="VEJ86" s="791"/>
      <c r="VEK86" s="791"/>
      <c r="VEL86" s="791"/>
      <c r="VEM86" s="791"/>
      <c r="VEN86" s="791"/>
      <c r="VEO86" s="740"/>
      <c r="VEP86" s="790"/>
      <c r="VEQ86" s="791"/>
      <c r="VER86" s="791"/>
      <c r="VES86" s="791"/>
      <c r="VET86" s="791"/>
      <c r="VEU86" s="791"/>
      <c r="VEV86" s="740"/>
      <c r="VEW86" s="790"/>
      <c r="VEX86" s="791"/>
      <c r="VEY86" s="791"/>
      <c r="VEZ86" s="791"/>
      <c r="VFA86" s="791"/>
      <c r="VFB86" s="791"/>
      <c r="VFC86" s="740"/>
      <c r="VFD86" s="790"/>
      <c r="VFE86" s="791"/>
      <c r="VFF86" s="791"/>
      <c r="VFG86" s="791"/>
      <c r="VFH86" s="791"/>
      <c r="VFI86" s="791"/>
      <c r="VFJ86" s="740"/>
      <c r="VFK86" s="790"/>
      <c r="VFL86" s="791"/>
      <c r="VFM86" s="791"/>
      <c r="VFN86" s="791"/>
      <c r="VFO86" s="791"/>
      <c r="VFP86" s="791"/>
      <c r="VFQ86" s="740"/>
      <c r="VFR86" s="790"/>
      <c r="VFS86" s="791"/>
      <c r="VFT86" s="791"/>
      <c r="VFU86" s="791"/>
      <c r="VFV86" s="791"/>
      <c r="VFW86" s="791"/>
      <c r="VFX86" s="740"/>
      <c r="VFY86" s="790"/>
      <c r="VFZ86" s="791"/>
      <c r="VGA86" s="791"/>
      <c r="VGB86" s="791"/>
      <c r="VGC86" s="791"/>
      <c r="VGD86" s="791"/>
      <c r="VGE86" s="740"/>
      <c r="VGF86" s="790"/>
      <c r="VGG86" s="791"/>
      <c r="VGH86" s="791"/>
      <c r="VGI86" s="791"/>
      <c r="VGJ86" s="791"/>
      <c r="VGK86" s="791"/>
      <c r="VGL86" s="740"/>
      <c r="VGM86" s="790"/>
      <c r="VGN86" s="791"/>
      <c r="VGO86" s="791"/>
      <c r="VGP86" s="791"/>
      <c r="VGQ86" s="791"/>
      <c r="VGR86" s="791"/>
      <c r="VGS86" s="740"/>
      <c r="VGT86" s="790"/>
      <c r="VGU86" s="791"/>
      <c r="VGV86" s="791"/>
      <c r="VGW86" s="791"/>
      <c r="VGX86" s="791"/>
      <c r="VGY86" s="791"/>
      <c r="VGZ86" s="740"/>
      <c r="VHA86" s="790"/>
      <c r="VHB86" s="791"/>
      <c r="VHC86" s="791"/>
      <c r="VHD86" s="791"/>
      <c r="VHE86" s="791"/>
      <c r="VHF86" s="791"/>
      <c r="VHG86" s="740"/>
      <c r="VHH86" s="790"/>
      <c r="VHI86" s="791"/>
      <c r="VHJ86" s="791"/>
      <c r="VHK86" s="791"/>
      <c r="VHL86" s="791"/>
      <c r="VHM86" s="791"/>
      <c r="VHN86" s="740"/>
      <c r="VHO86" s="790"/>
      <c r="VHP86" s="791"/>
      <c r="VHQ86" s="791"/>
      <c r="VHR86" s="791"/>
      <c r="VHS86" s="791"/>
      <c r="VHT86" s="791"/>
      <c r="VHU86" s="740"/>
      <c r="VHV86" s="790"/>
      <c r="VHW86" s="791"/>
      <c r="VHX86" s="791"/>
      <c r="VHY86" s="791"/>
      <c r="VHZ86" s="791"/>
      <c r="VIA86" s="791"/>
      <c r="VIB86" s="740"/>
      <c r="VIC86" s="790"/>
      <c r="VID86" s="791"/>
      <c r="VIE86" s="791"/>
      <c r="VIF86" s="791"/>
      <c r="VIG86" s="791"/>
      <c r="VIH86" s="791"/>
      <c r="VII86" s="740"/>
      <c r="VIJ86" s="790"/>
      <c r="VIK86" s="791"/>
      <c r="VIL86" s="791"/>
      <c r="VIM86" s="791"/>
      <c r="VIN86" s="791"/>
      <c r="VIO86" s="791"/>
      <c r="VIP86" s="740"/>
      <c r="VIQ86" s="790"/>
      <c r="VIR86" s="791"/>
      <c r="VIS86" s="791"/>
      <c r="VIT86" s="791"/>
      <c r="VIU86" s="791"/>
      <c r="VIV86" s="791"/>
      <c r="VIW86" s="740"/>
      <c r="VIX86" s="790"/>
      <c r="VIY86" s="791"/>
      <c r="VIZ86" s="791"/>
      <c r="VJA86" s="791"/>
      <c r="VJB86" s="791"/>
      <c r="VJC86" s="791"/>
      <c r="VJD86" s="740"/>
      <c r="VJE86" s="790"/>
      <c r="VJF86" s="791"/>
      <c r="VJG86" s="791"/>
      <c r="VJH86" s="791"/>
      <c r="VJI86" s="791"/>
      <c r="VJJ86" s="791"/>
      <c r="VJK86" s="740"/>
      <c r="VJL86" s="790"/>
      <c r="VJM86" s="791"/>
      <c r="VJN86" s="791"/>
      <c r="VJO86" s="791"/>
      <c r="VJP86" s="791"/>
      <c r="VJQ86" s="791"/>
      <c r="VJR86" s="740"/>
      <c r="VJS86" s="790"/>
      <c r="VJT86" s="791"/>
      <c r="VJU86" s="791"/>
      <c r="VJV86" s="791"/>
      <c r="VJW86" s="791"/>
      <c r="VJX86" s="791"/>
      <c r="VJY86" s="740"/>
      <c r="VJZ86" s="790"/>
      <c r="VKA86" s="791"/>
      <c r="VKB86" s="791"/>
      <c r="VKC86" s="791"/>
      <c r="VKD86" s="791"/>
      <c r="VKE86" s="791"/>
      <c r="VKF86" s="740"/>
      <c r="VKG86" s="790"/>
      <c r="VKH86" s="791"/>
      <c r="VKI86" s="791"/>
      <c r="VKJ86" s="791"/>
      <c r="VKK86" s="791"/>
      <c r="VKL86" s="791"/>
      <c r="VKM86" s="740"/>
      <c r="VKN86" s="790"/>
      <c r="VKO86" s="791"/>
      <c r="VKP86" s="791"/>
      <c r="VKQ86" s="791"/>
      <c r="VKR86" s="791"/>
      <c r="VKS86" s="791"/>
      <c r="VKT86" s="740"/>
      <c r="VKU86" s="790"/>
      <c r="VKV86" s="791"/>
      <c r="VKW86" s="791"/>
      <c r="VKX86" s="791"/>
      <c r="VKY86" s="791"/>
      <c r="VKZ86" s="791"/>
      <c r="VLA86" s="740"/>
      <c r="VLB86" s="790"/>
      <c r="VLC86" s="791"/>
      <c r="VLD86" s="791"/>
      <c r="VLE86" s="791"/>
      <c r="VLF86" s="791"/>
      <c r="VLG86" s="791"/>
      <c r="VLH86" s="740"/>
      <c r="VLI86" s="790"/>
      <c r="VLJ86" s="791"/>
      <c r="VLK86" s="791"/>
      <c r="VLL86" s="791"/>
      <c r="VLM86" s="791"/>
      <c r="VLN86" s="791"/>
      <c r="VLO86" s="740"/>
      <c r="VLP86" s="790"/>
      <c r="VLQ86" s="791"/>
      <c r="VLR86" s="791"/>
      <c r="VLS86" s="791"/>
      <c r="VLT86" s="791"/>
      <c r="VLU86" s="791"/>
      <c r="VLV86" s="740"/>
      <c r="VLW86" s="790"/>
      <c r="VLX86" s="791"/>
      <c r="VLY86" s="791"/>
      <c r="VLZ86" s="791"/>
      <c r="VMA86" s="791"/>
      <c r="VMB86" s="791"/>
      <c r="VMC86" s="740"/>
      <c r="VMD86" s="790"/>
      <c r="VME86" s="791"/>
      <c r="VMF86" s="791"/>
      <c r="VMG86" s="791"/>
      <c r="VMH86" s="791"/>
      <c r="VMI86" s="791"/>
      <c r="VMJ86" s="740"/>
      <c r="VMK86" s="790"/>
      <c r="VML86" s="791"/>
      <c r="VMM86" s="791"/>
      <c r="VMN86" s="791"/>
      <c r="VMO86" s="791"/>
      <c r="VMP86" s="791"/>
      <c r="VMQ86" s="740"/>
      <c r="VMR86" s="790"/>
      <c r="VMS86" s="791"/>
      <c r="VMT86" s="791"/>
      <c r="VMU86" s="791"/>
      <c r="VMV86" s="791"/>
      <c r="VMW86" s="791"/>
      <c r="VMX86" s="740"/>
      <c r="VMY86" s="790"/>
      <c r="VMZ86" s="791"/>
      <c r="VNA86" s="791"/>
      <c r="VNB86" s="791"/>
      <c r="VNC86" s="791"/>
      <c r="VND86" s="791"/>
      <c r="VNE86" s="740"/>
      <c r="VNF86" s="790"/>
      <c r="VNG86" s="791"/>
      <c r="VNH86" s="791"/>
      <c r="VNI86" s="791"/>
      <c r="VNJ86" s="791"/>
      <c r="VNK86" s="791"/>
      <c r="VNL86" s="740"/>
      <c r="VNM86" s="790"/>
      <c r="VNN86" s="791"/>
      <c r="VNO86" s="791"/>
      <c r="VNP86" s="791"/>
      <c r="VNQ86" s="791"/>
      <c r="VNR86" s="791"/>
      <c r="VNS86" s="740"/>
      <c r="VNT86" s="790"/>
      <c r="VNU86" s="791"/>
      <c r="VNV86" s="791"/>
      <c r="VNW86" s="791"/>
      <c r="VNX86" s="791"/>
      <c r="VNY86" s="791"/>
      <c r="VNZ86" s="740"/>
      <c r="VOA86" s="790"/>
      <c r="VOB86" s="791"/>
      <c r="VOC86" s="791"/>
      <c r="VOD86" s="791"/>
      <c r="VOE86" s="791"/>
      <c r="VOF86" s="791"/>
      <c r="VOG86" s="740"/>
      <c r="VOH86" s="790"/>
      <c r="VOI86" s="791"/>
      <c r="VOJ86" s="791"/>
      <c r="VOK86" s="791"/>
      <c r="VOL86" s="791"/>
      <c r="VOM86" s="791"/>
      <c r="VON86" s="740"/>
      <c r="VOO86" s="790"/>
      <c r="VOP86" s="791"/>
      <c r="VOQ86" s="791"/>
      <c r="VOR86" s="791"/>
      <c r="VOS86" s="791"/>
      <c r="VOT86" s="791"/>
      <c r="VOU86" s="740"/>
      <c r="VOV86" s="790"/>
      <c r="VOW86" s="791"/>
      <c r="VOX86" s="791"/>
      <c r="VOY86" s="791"/>
      <c r="VOZ86" s="791"/>
      <c r="VPA86" s="791"/>
      <c r="VPB86" s="740"/>
      <c r="VPC86" s="790"/>
      <c r="VPD86" s="791"/>
      <c r="VPE86" s="791"/>
      <c r="VPF86" s="791"/>
      <c r="VPG86" s="791"/>
      <c r="VPH86" s="791"/>
      <c r="VPI86" s="740"/>
      <c r="VPJ86" s="790"/>
      <c r="VPK86" s="791"/>
      <c r="VPL86" s="791"/>
      <c r="VPM86" s="791"/>
      <c r="VPN86" s="791"/>
      <c r="VPO86" s="791"/>
      <c r="VPP86" s="740"/>
      <c r="VPQ86" s="790"/>
      <c r="VPR86" s="791"/>
      <c r="VPS86" s="791"/>
      <c r="VPT86" s="791"/>
      <c r="VPU86" s="791"/>
      <c r="VPV86" s="791"/>
      <c r="VPW86" s="740"/>
      <c r="VPX86" s="790"/>
      <c r="VPY86" s="791"/>
      <c r="VPZ86" s="791"/>
      <c r="VQA86" s="791"/>
      <c r="VQB86" s="791"/>
      <c r="VQC86" s="791"/>
      <c r="VQD86" s="740"/>
      <c r="VQE86" s="790"/>
      <c r="VQF86" s="791"/>
      <c r="VQG86" s="791"/>
      <c r="VQH86" s="791"/>
      <c r="VQI86" s="791"/>
      <c r="VQJ86" s="791"/>
      <c r="VQK86" s="740"/>
      <c r="VQL86" s="790"/>
      <c r="VQM86" s="791"/>
      <c r="VQN86" s="791"/>
      <c r="VQO86" s="791"/>
      <c r="VQP86" s="791"/>
      <c r="VQQ86" s="791"/>
      <c r="VQR86" s="740"/>
      <c r="VQS86" s="790"/>
      <c r="VQT86" s="791"/>
      <c r="VQU86" s="791"/>
      <c r="VQV86" s="791"/>
      <c r="VQW86" s="791"/>
      <c r="VQX86" s="791"/>
      <c r="VQY86" s="740"/>
      <c r="VQZ86" s="790"/>
      <c r="VRA86" s="791"/>
      <c r="VRB86" s="791"/>
      <c r="VRC86" s="791"/>
      <c r="VRD86" s="791"/>
      <c r="VRE86" s="791"/>
      <c r="VRF86" s="740"/>
      <c r="VRG86" s="790"/>
      <c r="VRH86" s="791"/>
      <c r="VRI86" s="791"/>
      <c r="VRJ86" s="791"/>
      <c r="VRK86" s="791"/>
      <c r="VRL86" s="791"/>
      <c r="VRM86" s="740"/>
      <c r="VRN86" s="790"/>
      <c r="VRO86" s="791"/>
      <c r="VRP86" s="791"/>
      <c r="VRQ86" s="791"/>
      <c r="VRR86" s="791"/>
      <c r="VRS86" s="791"/>
      <c r="VRT86" s="740"/>
      <c r="VRU86" s="790"/>
      <c r="VRV86" s="791"/>
      <c r="VRW86" s="791"/>
      <c r="VRX86" s="791"/>
      <c r="VRY86" s="791"/>
      <c r="VRZ86" s="791"/>
      <c r="VSA86" s="740"/>
      <c r="VSB86" s="790"/>
      <c r="VSC86" s="791"/>
      <c r="VSD86" s="791"/>
      <c r="VSE86" s="791"/>
      <c r="VSF86" s="791"/>
      <c r="VSG86" s="791"/>
      <c r="VSH86" s="740"/>
      <c r="VSI86" s="790"/>
      <c r="VSJ86" s="791"/>
      <c r="VSK86" s="791"/>
      <c r="VSL86" s="791"/>
      <c r="VSM86" s="791"/>
      <c r="VSN86" s="791"/>
      <c r="VSO86" s="740"/>
      <c r="VSP86" s="790"/>
      <c r="VSQ86" s="791"/>
      <c r="VSR86" s="791"/>
      <c r="VSS86" s="791"/>
      <c r="VST86" s="791"/>
      <c r="VSU86" s="791"/>
      <c r="VSV86" s="740"/>
      <c r="VSW86" s="790"/>
      <c r="VSX86" s="791"/>
      <c r="VSY86" s="791"/>
      <c r="VSZ86" s="791"/>
      <c r="VTA86" s="791"/>
      <c r="VTB86" s="791"/>
      <c r="VTC86" s="740"/>
      <c r="VTD86" s="790"/>
      <c r="VTE86" s="791"/>
      <c r="VTF86" s="791"/>
      <c r="VTG86" s="791"/>
      <c r="VTH86" s="791"/>
      <c r="VTI86" s="791"/>
      <c r="VTJ86" s="740"/>
      <c r="VTK86" s="790"/>
      <c r="VTL86" s="791"/>
      <c r="VTM86" s="791"/>
      <c r="VTN86" s="791"/>
      <c r="VTO86" s="791"/>
      <c r="VTP86" s="791"/>
      <c r="VTQ86" s="740"/>
      <c r="VTR86" s="790"/>
      <c r="VTS86" s="791"/>
      <c r="VTT86" s="791"/>
      <c r="VTU86" s="791"/>
      <c r="VTV86" s="791"/>
      <c r="VTW86" s="791"/>
      <c r="VTX86" s="740"/>
      <c r="VTY86" s="790"/>
      <c r="VTZ86" s="791"/>
      <c r="VUA86" s="791"/>
      <c r="VUB86" s="791"/>
      <c r="VUC86" s="791"/>
      <c r="VUD86" s="791"/>
      <c r="VUE86" s="740"/>
      <c r="VUF86" s="790"/>
      <c r="VUG86" s="791"/>
      <c r="VUH86" s="791"/>
      <c r="VUI86" s="791"/>
      <c r="VUJ86" s="791"/>
      <c r="VUK86" s="791"/>
      <c r="VUL86" s="740"/>
      <c r="VUM86" s="790"/>
      <c r="VUN86" s="791"/>
      <c r="VUO86" s="791"/>
      <c r="VUP86" s="791"/>
      <c r="VUQ86" s="791"/>
      <c r="VUR86" s="791"/>
      <c r="VUS86" s="740"/>
      <c r="VUT86" s="790"/>
      <c r="VUU86" s="791"/>
      <c r="VUV86" s="791"/>
      <c r="VUW86" s="791"/>
      <c r="VUX86" s="791"/>
      <c r="VUY86" s="791"/>
      <c r="VUZ86" s="740"/>
      <c r="VVA86" s="790"/>
      <c r="VVB86" s="791"/>
      <c r="VVC86" s="791"/>
      <c r="VVD86" s="791"/>
      <c r="VVE86" s="791"/>
      <c r="VVF86" s="791"/>
      <c r="VVG86" s="740"/>
      <c r="VVH86" s="790"/>
      <c r="VVI86" s="791"/>
      <c r="VVJ86" s="791"/>
      <c r="VVK86" s="791"/>
      <c r="VVL86" s="791"/>
      <c r="VVM86" s="791"/>
      <c r="VVN86" s="740"/>
      <c r="VVO86" s="790"/>
      <c r="VVP86" s="791"/>
      <c r="VVQ86" s="791"/>
      <c r="VVR86" s="791"/>
      <c r="VVS86" s="791"/>
      <c r="VVT86" s="791"/>
      <c r="VVU86" s="740"/>
      <c r="VVV86" s="790"/>
      <c r="VVW86" s="791"/>
      <c r="VVX86" s="791"/>
      <c r="VVY86" s="791"/>
      <c r="VVZ86" s="791"/>
      <c r="VWA86" s="791"/>
      <c r="VWB86" s="740"/>
      <c r="VWC86" s="790"/>
      <c r="VWD86" s="791"/>
      <c r="VWE86" s="791"/>
      <c r="VWF86" s="791"/>
      <c r="VWG86" s="791"/>
      <c r="VWH86" s="791"/>
      <c r="VWI86" s="740"/>
      <c r="VWJ86" s="790"/>
      <c r="VWK86" s="791"/>
      <c r="VWL86" s="791"/>
      <c r="VWM86" s="791"/>
      <c r="VWN86" s="791"/>
      <c r="VWO86" s="791"/>
      <c r="VWP86" s="740"/>
      <c r="VWQ86" s="790"/>
      <c r="VWR86" s="791"/>
      <c r="VWS86" s="791"/>
      <c r="VWT86" s="791"/>
      <c r="VWU86" s="791"/>
      <c r="VWV86" s="791"/>
      <c r="VWW86" s="740"/>
      <c r="VWX86" s="790"/>
      <c r="VWY86" s="791"/>
      <c r="VWZ86" s="791"/>
      <c r="VXA86" s="791"/>
      <c r="VXB86" s="791"/>
      <c r="VXC86" s="791"/>
      <c r="VXD86" s="740"/>
      <c r="VXE86" s="790"/>
      <c r="VXF86" s="791"/>
      <c r="VXG86" s="791"/>
      <c r="VXH86" s="791"/>
      <c r="VXI86" s="791"/>
      <c r="VXJ86" s="791"/>
      <c r="VXK86" s="740"/>
      <c r="VXL86" s="790"/>
      <c r="VXM86" s="791"/>
      <c r="VXN86" s="791"/>
      <c r="VXO86" s="791"/>
      <c r="VXP86" s="791"/>
      <c r="VXQ86" s="791"/>
      <c r="VXR86" s="740"/>
      <c r="VXS86" s="790"/>
      <c r="VXT86" s="791"/>
      <c r="VXU86" s="791"/>
      <c r="VXV86" s="791"/>
      <c r="VXW86" s="791"/>
      <c r="VXX86" s="791"/>
      <c r="VXY86" s="740"/>
      <c r="VXZ86" s="790"/>
      <c r="VYA86" s="791"/>
      <c r="VYB86" s="791"/>
      <c r="VYC86" s="791"/>
      <c r="VYD86" s="791"/>
      <c r="VYE86" s="791"/>
      <c r="VYF86" s="740"/>
      <c r="VYG86" s="790"/>
      <c r="VYH86" s="791"/>
      <c r="VYI86" s="791"/>
      <c r="VYJ86" s="791"/>
      <c r="VYK86" s="791"/>
      <c r="VYL86" s="791"/>
      <c r="VYM86" s="740"/>
      <c r="VYN86" s="790"/>
      <c r="VYO86" s="791"/>
      <c r="VYP86" s="791"/>
      <c r="VYQ86" s="791"/>
      <c r="VYR86" s="791"/>
      <c r="VYS86" s="791"/>
      <c r="VYT86" s="740"/>
      <c r="VYU86" s="790"/>
      <c r="VYV86" s="791"/>
      <c r="VYW86" s="791"/>
      <c r="VYX86" s="791"/>
      <c r="VYY86" s="791"/>
      <c r="VYZ86" s="791"/>
      <c r="VZA86" s="740"/>
      <c r="VZB86" s="790"/>
      <c r="VZC86" s="791"/>
      <c r="VZD86" s="791"/>
      <c r="VZE86" s="791"/>
      <c r="VZF86" s="791"/>
      <c r="VZG86" s="791"/>
      <c r="VZH86" s="740"/>
      <c r="VZI86" s="790"/>
      <c r="VZJ86" s="791"/>
      <c r="VZK86" s="791"/>
      <c r="VZL86" s="791"/>
      <c r="VZM86" s="791"/>
      <c r="VZN86" s="791"/>
      <c r="VZO86" s="740"/>
      <c r="VZP86" s="790"/>
      <c r="VZQ86" s="791"/>
      <c r="VZR86" s="791"/>
      <c r="VZS86" s="791"/>
      <c r="VZT86" s="791"/>
      <c r="VZU86" s="791"/>
      <c r="VZV86" s="740"/>
      <c r="VZW86" s="790"/>
      <c r="VZX86" s="791"/>
      <c r="VZY86" s="791"/>
      <c r="VZZ86" s="791"/>
      <c r="WAA86" s="791"/>
      <c r="WAB86" s="791"/>
      <c r="WAC86" s="740"/>
      <c r="WAD86" s="790"/>
      <c r="WAE86" s="791"/>
      <c r="WAF86" s="791"/>
      <c r="WAG86" s="791"/>
      <c r="WAH86" s="791"/>
      <c r="WAI86" s="791"/>
      <c r="WAJ86" s="740"/>
      <c r="WAK86" s="790"/>
      <c r="WAL86" s="791"/>
      <c r="WAM86" s="791"/>
      <c r="WAN86" s="791"/>
      <c r="WAO86" s="791"/>
      <c r="WAP86" s="791"/>
      <c r="WAQ86" s="740"/>
      <c r="WAR86" s="790"/>
      <c r="WAS86" s="791"/>
      <c r="WAT86" s="791"/>
      <c r="WAU86" s="791"/>
      <c r="WAV86" s="791"/>
      <c r="WAW86" s="791"/>
      <c r="WAX86" s="740"/>
      <c r="WAY86" s="790"/>
      <c r="WAZ86" s="791"/>
      <c r="WBA86" s="791"/>
      <c r="WBB86" s="791"/>
      <c r="WBC86" s="791"/>
      <c r="WBD86" s="791"/>
      <c r="WBE86" s="740"/>
      <c r="WBF86" s="790"/>
      <c r="WBG86" s="791"/>
      <c r="WBH86" s="791"/>
      <c r="WBI86" s="791"/>
      <c r="WBJ86" s="791"/>
      <c r="WBK86" s="791"/>
      <c r="WBL86" s="740"/>
      <c r="WBM86" s="790"/>
      <c r="WBN86" s="791"/>
      <c r="WBO86" s="791"/>
      <c r="WBP86" s="791"/>
      <c r="WBQ86" s="791"/>
      <c r="WBR86" s="791"/>
      <c r="WBS86" s="740"/>
      <c r="WBT86" s="790"/>
      <c r="WBU86" s="791"/>
      <c r="WBV86" s="791"/>
      <c r="WBW86" s="791"/>
      <c r="WBX86" s="791"/>
      <c r="WBY86" s="791"/>
      <c r="WBZ86" s="740"/>
      <c r="WCA86" s="790"/>
      <c r="WCB86" s="791"/>
      <c r="WCC86" s="791"/>
      <c r="WCD86" s="791"/>
      <c r="WCE86" s="791"/>
      <c r="WCF86" s="791"/>
      <c r="WCG86" s="740"/>
      <c r="WCH86" s="790"/>
      <c r="WCI86" s="791"/>
      <c r="WCJ86" s="791"/>
      <c r="WCK86" s="791"/>
      <c r="WCL86" s="791"/>
      <c r="WCM86" s="791"/>
      <c r="WCN86" s="740"/>
      <c r="WCO86" s="790"/>
      <c r="WCP86" s="791"/>
      <c r="WCQ86" s="791"/>
      <c r="WCR86" s="791"/>
      <c r="WCS86" s="791"/>
      <c r="WCT86" s="791"/>
      <c r="WCU86" s="740"/>
      <c r="WCV86" s="790"/>
      <c r="WCW86" s="791"/>
      <c r="WCX86" s="791"/>
      <c r="WCY86" s="791"/>
      <c r="WCZ86" s="791"/>
      <c r="WDA86" s="791"/>
      <c r="WDB86" s="740"/>
      <c r="WDC86" s="790"/>
      <c r="WDD86" s="791"/>
      <c r="WDE86" s="791"/>
      <c r="WDF86" s="791"/>
      <c r="WDG86" s="791"/>
      <c r="WDH86" s="791"/>
      <c r="WDI86" s="740"/>
      <c r="WDJ86" s="790"/>
      <c r="WDK86" s="791"/>
      <c r="WDL86" s="791"/>
      <c r="WDM86" s="791"/>
      <c r="WDN86" s="791"/>
      <c r="WDO86" s="791"/>
      <c r="WDP86" s="740"/>
      <c r="WDQ86" s="790"/>
      <c r="WDR86" s="791"/>
      <c r="WDS86" s="791"/>
      <c r="WDT86" s="791"/>
      <c r="WDU86" s="791"/>
      <c r="WDV86" s="791"/>
      <c r="WDW86" s="740"/>
      <c r="WDX86" s="790"/>
      <c r="WDY86" s="791"/>
      <c r="WDZ86" s="791"/>
      <c r="WEA86" s="791"/>
      <c r="WEB86" s="791"/>
      <c r="WEC86" s="791"/>
      <c r="WED86" s="740"/>
      <c r="WEE86" s="790"/>
      <c r="WEF86" s="791"/>
      <c r="WEG86" s="791"/>
      <c r="WEH86" s="791"/>
      <c r="WEI86" s="791"/>
      <c r="WEJ86" s="791"/>
      <c r="WEK86" s="740"/>
      <c r="WEL86" s="790"/>
      <c r="WEM86" s="791"/>
      <c r="WEN86" s="791"/>
      <c r="WEO86" s="791"/>
      <c r="WEP86" s="791"/>
      <c r="WEQ86" s="791"/>
      <c r="WER86" s="740"/>
      <c r="WES86" s="790"/>
      <c r="WET86" s="791"/>
      <c r="WEU86" s="791"/>
      <c r="WEV86" s="791"/>
      <c r="WEW86" s="791"/>
      <c r="WEX86" s="791"/>
      <c r="WEY86" s="740"/>
      <c r="WEZ86" s="790"/>
      <c r="WFA86" s="791"/>
      <c r="WFB86" s="791"/>
      <c r="WFC86" s="791"/>
      <c r="WFD86" s="791"/>
      <c r="WFE86" s="791"/>
      <c r="WFF86" s="740"/>
      <c r="WFG86" s="790"/>
      <c r="WFH86" s="791"/>
      <c r="WFI86" s="791"/>
      <c r="WFJ86" s="791"/>
      <c r="WFK86" s="791"/>
      <c r="WFL86" s="791"/>
      <c r="WFM86" s="740"/>
      <c r="WFN86" s="790"/>
      <c r="WFO86" s="791"/>
      <c r="WFP86" s="791"/>
      <c r="WFQ86" s="791"/>
      <c r="WFR86" s="791"/>
      <c r="WFS86" s="791"/>
      <c r="WFT86" s="740"/>
      <c r="WFU86" s="790"/>
      <c r="WFV86" s="791"/>
      <c r="WFW86" s="791"/>
      <c r="WFX86" s="791"/>
      <c r="WFY86" s="791"/>
      <c r="WFZ86" s="791"/>
      <c r="WGA86" s="740"/>
      <c r="WGB86" s="790"/>
      <c r="WGC86" s="791"/>
      <c r="WGD86" s="791"/>
      <c r="WGE86" s="791"/>
      <c r="WGF86" s="791"/>
      <c r="WGG86" s="791"/>
      <c r="WGH86" s="740"/>
      <c r="WGI86" s="790"/>
      <c r="WGJ86" s="791"/>
      <c r="WGK86" s="791"/>
      <c r="WGL86" s="791"/>
      <c r="WGM86" s="791"/>
      <c r="WGN86" s="791"/>
      <c r="WGO86" s="740"/>
      <c r="WGP86" s="790"/>
      <c r="WGQ86" s="791"/>
      <c r="WGR86" s="791"/>
      <c r="WGS86" s="791"/>
      <c r="WGT86" s="791"/>
      <c r="WGU86" s="791"/>
      <c r="WGV86" s="740"/>
      <c r="WGW86" s="790"/>
      <c r="WGX86" s="791"/>
      <c r="WGY86" s="791"/>
      <c r="WGZ86" s="791"/>
      <c r="WHA86" s="791"/>
      <c r="WHB86" s="791"/>
      <c r="WHC86" s="740"/>
      <c r="WHD86" s="790"/>
      <c r="WHE86" s="791"/>
      <c r="WHF86" s="791"/>
      <c r="WHG86" s="791"/>
      <c r="WHH86" s="791"/>
      <c r="WHI86" s="791"/>
      <c r="WHJ86" s="740"/>
      <c r="WHK86" s="790"/>
      <c r="WHL86" s="791"/>
      <c r="WHM86" s="791"/>
      <c r="WHN86" s="791"/>
      <c r="WHO86" s="791"/>
      <c r="WHP86" s="791"/>
      <c r="WHQ86" s="740"/>
      <c r="WHR86" s="790"/>
      <c r="WHS86" s="791"/>
      <c r="WHT86" s="791"/>
      <c r="WHU86" s="791"/>
      <c r="WHV86" s="791"/>
      <c r="WHW86" s="791"/>
      <c r="WHX86" s="740"/>
      <c r="WHY86" s="790"/>
      <c r="WHZ86" s="791"/>
      <c r="WIA86" s="791"/>
      <c r="WIB86" s="791"/>
      <c r="WIC86" s="791"/>
      <c r="WID86" s="791"/>
      <c r="WIE86" s="740"/>
      <c r="WIF86" s="790"/>
      <c r="WIG86" s="791"/>
      <c r="WIH86" s="791"/>
      <c r="WII86" s="791"/>
      <c r="WIJ86" s="791"/>
      <c r="WIK86" s="791"/>
      <c r="WIL86" s="740"/>
      <c r="WIM86" s="790"/>
      <c r="WIN86" s="791"/>
      <c r="WIO86" s="791"/>
      <c r="WIP86" s="791"/>
      <c r="WIQ86" s="791"/>
      <c r="WIR86" s="791"/>
      <c r="WIS86" s="740"/>
      <c r="WIT86" s="790"/>
      <c r="WIU86" s="791"/>
      <c r="WIV86" s="791"/>
      <c r="WIW86" s="791"/>
      <c r="WIX86" s="791"/>
      <c r="WIY86" s="791"/>
      <c r="WIZ86" s="740"/>
      <c r="WJA86" s="790"/>
      <c r="WJB86" s="791"/>
      <c r="WJC86" s="791"/>
      <c r="WJD86" s="791"/>
      <c r="WJE86" s="791"/>
      <c r="WJF86" s="791"/>
      <c r="WJG86" s="740"/>
      <c r="WJH86" s="790"/>
      <c r="WJI86" s="791"/>
      <c r="WJJ86" s="791"/>
      <c r="WJK86" s="791"/>
      <c r="WJL86" s="791"/>
      <c r="WJM86" s="791"/>
      <c r="WJN86" s="740"/>
      <c r="WJO86" s="790"/>
      <c r="WJP86" s="791"/>
      <c r="WJQ86" s="791"/>
      <c r="WJR86" s="791"/>
      <c r="WJS86" s="791"/>
      <c r="WJT86" s="791"/>
      <c r="WJU86" s="740"/>
      <c r="WJV86" s="790"/>
      <c r="WJW86" s="791"/>
      <c r="WJX86" s="791"/>
      <c r="WJY86" s="791"/>
      <c r="WJZ86" s="791"/>
      <c r="WKA86" s="791"/>
      <c r="WKB86" s="740"/>
      <c r="WKC86" s="790"/>
      <c r="WKD86" s="791"/>
      <c r="WKE86" s="791"/>
      <c r="WKF86" s="791"/>
      <c r="WKG86" s="791"/>
      <c r="WKH86" s="791"/>
      <c r="WKI86" s="740"/>
      <c r="WKJ86" s="790"/>
      <c r="WKK86" s="791"/>
      <c r="WKL86" s="791"/>
      <c r="WKM86" s="791"/>
      <c r="WKN86" s="791"/>
      <c r="WKO86" s="791"/>
      <c r="WKP86" s="740"/>
      <c r="WKQ86" s="790"/>
      <c r="WKR86" s="791"/>
      <c r="WKS86" s="791"/>
      <c r="WKT86" s="791"/>
      <c r="WKU86" s="791"/>
      <c r="WKV86" s="791"/>
      <c r="WKW86" s="740"/>
      <c r="WKX86" s="790"/>
      <c r="WKY86" s="791"/>
      <c r="WKZ86" s="791"/>
      <c r="WLA86" s="791"/>
      <c r="WLB86" s="791"/>
      <c r="WLC86" s="791"/>
      <c r="WLD86" s="740"/>
      <c r="WLE86" s="790"/>
      <c r="WLF86" s="791"/>
      <c r="WLG86" s="791"/>
      <c r="WLH86" s="791"/>
      <c r="WLI86" s="791"/>
      <c r="WLJ86" s="791"/>
      <c r="WLK86" s="740"/>
      <c r="WLL86" s="790"/>
      <c r="WLM86" s="791"/>
      <c r="WLN86" s="791"/>
      <c r="WLO86" s="791"/>
      <c r="WLP86" s="791"/>
      <c r="WLQ86" s="791"/>
      <c r="WLR86" s="740"/>
      <c r="WLS86" s="790"/>
      <c r="WLT86" s="791"/>
      <c r="WLU86" s="791"/>
      <c r="WLV86" s="791"/>
      <c r="WLW86" s="791"/>
      <c r="WLX86" s="791"/>
      <c r="WLY86" s="740"/>
      <c r="WLZ86" s="790"/>
      <c r="WMA86" s="791"/>
      <c r="WMB86" s="791"/>
      <c r="WMC86" s="791"/>
      <c r="WMD86" s="791"/>
      <c r="WME86" s="791"/>
      <c r="WMF86" s="740"/>
      <c r="WMG86" s="790"/>
      <c r="WMH86" s="791"/>
      <c r="WMI86" s="791"/>
      <c r="WMJ86" s="791"/>
      <c r="WMK86" s="791"/>
      <c r="WML86" s="791"/>
      <c r="WMM86" s="740"/>
      <c r="WMN86" s="790"/>
      <c r="WMO86" s="791"/>
      <c r="WMP86" s="791"/>
      <c r="WMQ86" s="791"/>
      <c r="WMR86" s="791"/>
      <c r="WMS86" s="791"/>
      <c r="WMT86" s="740"/>
      <c r="WMU86" s="790"/>
      <c r="WMV86" s="791"/>
      <c r="WMW86" s="791"/>
      <c r="WMX86" s="791"/>
      <c r="WMY86" s="791"/>
      <c r="WMZ86" s="791"/>
      <c r="WNA86" s="740"/>
      <c r="WNB86" s="790"/>
      <c r="WNC86" s="791"/>
      <c r="WND86" s="791"/>
      <c r="WNE86" s="791"/>
      <c r="WNF86" s="791"/>
      <c r="WNG86" s="791"/>
      <c r="WNH86" s="740"/>
      <c r="WNI86" s="790"/>
      <c r="WNJ86" s="791"/>
      <c r="WNK86" s="791"/>
      <c r="WNL86" s="791"/>
      <c r="WNM86" s="791"/>
      <c r="WNN86" s="791"/>
      <c r="WNO86" s="740"/>
      <c r="WNP86" s="790"/>
      <c r="WNQ86" s="791"/>
      <c r="WNR86" s="791"/>
      <c r="WNS86" s="791"/>
      <c r="WNT86" s="791"/>
      <c r="WNU86" s="791"/>
      <c r="WNV86" s="740"/>
      <c r="WNW86" s="790"/>
      <c r="WNX86" s="791"/>
      <c r="WNY86" s="791"/>
      <c r="WNZ86" s="791"/>
      <c r="WOA86" s="791"/>
      <c r="WOB86" s="791"/>
      <c r="WOC86" s="740"/>
      <c r="WOD86" s="790"/>
      <c r="WOE86" s="791"/>
      <c r="WOF86" s="791"/>
      <c r="WOG86" s="791"/>
      <c r="WOH86" s="791"/>
      <c r="WOI86" s="791"/>
      <c r="WOJ86" s="740"/>
      <c r="WOK86" s="790"/>
      <c r="WOL86" s="791"/>
      <c r="WOM86" s="791"/>
      <c r="WON86" s="791"/>
      <c r="WOO86" s="791"/>
      <c r="WOP86" s="791"/>
      <c r="WOQ86" s="740"/>
      <c r="WOR86" s="790"/>
      <c r="WOS86" s="791"/>
      <c r="WOT86" s="791"/>
      <c r="WOU86" s="791"/>
      <c r="WOV86" s="791"/>
      <c r="WOW86" s="791"/>
      <c r="WOX86" s="740"/>
      <c r="WOY86" s="790"/>
      <c r="WOZ86" s="791"/>
      <c r="WPA86" s="791"/>
      <c r="WPB86" s="791"/>
      <c r="WPC86" s="791"/>
      <c r="WPD86" s="791"/>
      <c r="WPE86" s="740"/>
      <c r="WPF86" s="790"/>
      <c r="WPG86" s="791"/>
      <c r="WPH86" s="791"/>
      <c r="WPI86" s="791"/>
      <c r="WPJ86" s="791"/>
      <c r="WPK86" s="791"/>
      <c r="WPL86" s="740"/>
      <c r="WPM86" s="790"/>
      <c r="WPN86" s="791"/>
      <c r="WPO86" s="791"/>
      <c r="WPP86" s="791"/>
      <c r="WPQ86" s="791"/>
      <c r="WPR86" s="791"/>
      <c r="WPS86" s="740"/>
      <c r="WPT86" s="790"/>
      <c r="WPU86" s="791"/>
      <c r="WPV86" s="791"/>
      <c r="WPW86" s="791"/>
      <c r="WPX86" s="791"/>
      <c r="WPY86" s="791"/>
      <c r="WPZ86" s="740"/>
      <c r="WQA86" s="790"/>
      <c r="WQB86" s="791"/>
      <c r="WQC86" s="791"/>
      <c r="WQD86" s="791"/>
      <c r="WQE86" s="791"/>
      <c r="WQF86" s="791"/>
      <c r="WQG86" s="740"/>
      <c r="WQH86" s="790"/>
      <c r="WQI86" s="791"/>
      <c r="WQJ86" s="791"/>
      <c r="WQK86" s="791"/>
      <c r="WQL86" s="791"/>
      <c r="WQM86" s="791"/>
      <c r="WQN86" s="740"/>
      <c r="WQO86" s="790"/>
      <c r="WQP86" s="791"/>
      <c r="WQQ86" s="791"/>
      <c r="WQR86" s="791"/>
      <c r="WQS86" s="791"/>
      <c r="WQT86" s="791"/>
      <c r="WQU86" s="740"/>
      <c r="WQV86" s="790"/>
      <c r="WQW86" s="791"/>
      <c r="WQX86" s="791"/>
      <c r="WQY86" s="791"/>
      <c r="WQZ86" s="791"/>
      <c r="WRA86" s="791"/>
      <c r="WRB86" s="740"/>
      <c r="WRC86" s="790"/>
      <c r="WRD86" s="791"/>
      <c r="WRE86" s="791"/>
      <c r="WRF86" s="791"/>
      <c r="WRG86" s="791"/>
      <c r="WRH86" s="791"/>
      <c r="WRI86" s="740"/>
      <c r="WRJ86" s="790"/>
      <c r="WRK86" s="791"/>
      <c r="WRL86" s="791"/>
      <c r="WRM86" s="791"/>
      <c r="WRN86" s="791"/>
      <c r="WRO86" s="791"/>
      <c r="WRP86" s="740"/>
      <c r="WRQ86" s="790"/>
      <c r="WRR86" s="791"/>
      <c r="WRS86" s="791"/>
      <c r="WRT86" s="791"/>
      <c r="WRU86" s="791"/>
      <c r="WRV86" s="791"/>
      <c r="WRW86" s="740"/>
      <c r="WRX86" s="790"/>
      <c r="WRY86" s="791"/>
      <c r="WRZ86" s="791"/>
      <c r="WSA86" s="791"/>
      <c r="WSB86" s="791"/>
      <c r="WSC86" s="791"/>
      <c r="WSD86" s="740"/>
      <c r="WSE86" s="790"/>
      <c r="WSF86" s="791"/>
      <c r="WSG86" s="791"/>
      <c r="WSH86" s="791"/>
      <c r="WSI86" s="791"/>
      <c r="WSJ86" s="791"/>
      <c r="WSK86" s="740"/>
      <c r="WSL86" s="790"/>
      <c r="WSM86" s="791"/>
      <c r="WSN86" s="791"/>
      <c r="WSO86" s="791"/>
      <c r="WSP86" s="791"/>
      <c r="WSQ86" s="791"/>
      <c r="WSR86" s="740"/>
      <c r="WSS86" s="790"/>
      <c r="WST86" s="791"/>
      <c r="WSU86" s="791"/>
      <c r="WSV86" s="791"/>
      <c r="WSW86" s="791"/>
      <c r="WSX86" s="791"/>
      <c r="WSY86" s="740"/>
      <c r="WSZ86" s="790"/>
      <c r="WTA86" s="791"/>
      <c r="WTB86" s="791"/>
      <c r="WTC86" s="791"/>
      <c r="WTD86" s="791"/>
      <c r="WTE86" s="791"/>
      <c r="WTF86" s="740"/>
      <c r="WTG86" s="790"/>
      <c r="WTH86" s="791"/>
      <c r="WTI86" s="791"/>
      <c r="WTJ86" s="791"/>
      <c r="WTK86" s="791"/>
      <c r="WTL86" s="791"/>
      <c r="WTM86" s="740"/>
      <c r="WTN86" s="790"/>
      <c r="WTO86" s="791"/>
      <c r="WTP86" s="791"/>
      <c r="WTQ86" s="791"/>
      <c r="WTR86" s="791"/>
      <c r="WTS86" s="791"/>
      <c r="WTT86" s="740"/>
      <c r="WTU86" s="790"/>
      <c r="WTV86" s="791"/>
      <c r="WTW86" s="791"/>
      <c r="WTX86" s="791"/>
      <c r="WTY86" s="791"/>
      <c r="WTZ86" s="791"/>
      <c r="WUA86" s="740"/>
      <c r="WUB86" s="790"/>
      <c r="WUC86" s="791"/>
      <c r="WUD86" s="791"/>
      <c r="WUE86" s="791"/>
      <c r="WUF86" s="791"/>
      <c r="WUG86" s="791"/>
      <c r="WUH86" s="740"/>
      <c r="WUI86" s="790"/>
      <c r="WUJ86" s="791"/>
      <c r="WUK86" s="791"/>
      <c r="WUL86" s="791"/>
      <c r="WUM86" s="791"/>
      <c r="WUN86" s="791"/>
      <c r="WUO86" s="740"/>
      <c r="WUP86" s="790"/>
      <c r="WUQ86" s="791"/>
      <c r="WUR86" s="791"/>
      <c r="WUS86" s="791"/>
      <c r="WUT86" s="791"/>
      <c r="WUU86" s="791"/>
      <c r="WUV86" s="740"/>
      <c r="WUW86" s="790"/>
      <c r="WUX86" s="791"/>
      <c r="WUY86" s="791"/>
      <c r="WUZ86" s="791"/>
      <c r="WVA86" s="791"/>
      <c r="WVB86" s="791"/>
      <c r="WVC86" s="740"/>
      <c r="WVD86" s="790"/>
      <c r="WVE86" s="791"/>
      <c r="WVF86" s="791"/>
      <c r="WVG86" s="791"/>
      <c r="WVH86" s="791"/>
      <c r="WVI86" s="791"/>
      <c r="WVJ86" s="740"/>
      <c r="WVK86" s="790"/>
      <c r="WVL86" s="791"/>
      <c r="WVM86" s="791"/>
      <c r="WVN86" s="791"/>
      <c r="WVO86" s="791"/>
      <c r="WVP86" s="791"/>
      <c r="WVQ86" s="740"/>
      <c r="WVR86" s="790"/>
      <c r="WVS86" s="791"/>
      <c r="WVT86" s="791"/>
      <c r="WVU86" s="791"/>
      <c r="WVV86" s="791"/>
      <c r="WVW86" s="791"/>
      <c r="WVX86" s="740"/>
      <c r="WVY86" s="790"/>
      <c r="WVZ86" s="791"/>
      <c r="WWA86" s="791"/>
      <c r="WWB86" s="791"/>
      <c r="WWC86" s="791"/>
      <c r="WWD86" s="791"/>
      <c r="WWE86" s="740"/>
      <c r="WWF86" s="790"/>
      <c r="WWG86" s="791"/>
      <c r="WWH86" s="791"/>
      <c r="WWI86" s="791"/>
      <c r="WWJ86" s="791"/>
      <c r="WWK86" s="791"/>
      <c r="WWL86" s="740"/>
      <c r="WWM86" s="790"/>
      <c r="WWN86" s="791"/>
      <c r="WWO86" s="791"/>
      <c r="WWP86" s="791"/>
      <c r="WWQ86" s="791"/>
      <c r="WWR86" s="791"/>
      <c r="WWS86" s="740"/>
      <c r="WWT86" s="790"/>
      <c r="WWU86" s="791"/>
      <c r="WWV86" s="791"/>
      <c r="WWW86" s="791"/>
      <c r="WWX86" s="791"/>
      <c r="WWY86" s="791"/>
      <c r="WWZ86" s="740"/>
      <c r="WXA86" s="790"/>
      <c r="WXB86" s="791"/>
      <c r="WXC86" s="791"/>
      <c r="WXD86" s="791"/>
      <c r="WXE86" s="791"/>
      <c r="WXF86" s="791"/>
      <c r="WXG86" s="740"/>
      <c r="WXH86" s="790"/>
      <c r="WXI86" s="791"/>
      <c r="WXJ86" s="791"/>
      <c r="WXK86" s="791"/>
      <c r="WXL86" s="791"/>
      <c r="WXM86" s="791"/>
      <c r="WXN86" s="740"/>
      <c r="WXO86" s="790"/>
      <c r="WXP86" s="791"/>
      <c r="WXQ86" s="791"/>
      <c r="WXR86" s="791"/>
      <c r="WXS86" s="791"/>
      <c r="WXT86" s="791"/>
      <c r="WXU86" s="740"/>
      <c r="WXV86" s="790"/>
      <c r="WXW86" s="791"/>
      <c r="WXX86" s="791"/>
      <c r="WXY86" s="791"/>
      <c r="WXZ86" s="791"/>
      <c r="WYA86" s="791"/>
      <c r="WYB86" s="740"/>
      <c r="WYC86" s="790"/>
      <c r="WYD86" s="791"/>
      <c r="WYE86" s="791"/>
      <c r="WYF86" s="791"/>
      <c r="WYG86" s="791"/>
      <c r="WYH86" s="791"/>
      <c r="WYI86" s="740"/>
      <c r="WYJ86" s="790"/>
      <c r="WYK86" s="791"/>
      <c r="WYL86" s="791"/>
      <c r="WYM86" s="791"/>
      <c r="WYN86" s="791"/>
      <c r="WYO86" s="791"/>
      <c r="WYP86" s="740"/>
      <c r="WYQ86" s="790"/>
      <c r="WYR86" s="791"/>
      <c r="WYS86" s="791"/>
      <c r="WYT86" s="791"/>
      <c r="WYU86" s="791"/>
      <c r="WYV86" s="791"/>
      <c r="WYW86" s="740"/>
      <c r="WYX86" s="790"/>
      <c r="WYY86" s="791"/>
      <c r="WYZ86" s="791"/>
      <c r="WZA86" s="791"/>
      <c r="WZB86" s="791"/>
      <c r="WZC86" s="791"/>
      <c r="WZD86" s="740"/>
      <c r="WZE86" s="790"/>
      <c r="WZF86" s="791"/>
      <c r="WZG86" s="791"/>
      <c r="WZH86" s="791"/>
      <c r="WZI86" s="791"/>
      <c r="WZJ86" s="791"/>
      <c r="WZK86" s="740"/>
      <c r="WZL86" s="790"/>
      <c r="WZM86" s="791"/>
      <c r="WZN86" s="791"/>
      <c r="WZO86" s="791"/>
      <c r="WZP86" s="791"/>
      <c r="WZQ86" s="791"/>
      <c r="WZR86" s="740"/>
      <c r="WZS86" s="790"/>
      <c r="WZT86" s="791"/>
      <c r="WZU86" s="791"/>
      <c r="WZV86" s="791"/>
      <c r="WZW86" s="791"/>
      <c r="WZX86" s="791"/>
      <c r="WZY86" s="740"/>
      <c r="WZZ86" s="790"/>
      <c r="XAA86" s="791"/>
      <c r="XAB86" s="791"/>
      <c r="XAC86" s="791"/>
      <c r="XAD86" s="791"/>
      <c r="XAE86" s="791"/>
      <c r="XAF86" s="740"/>
      <c r="XAG86" s="790"/>
      <c r="XAH86" s="791"/>
      <c r="XAI86" s="791"/>
      <c r="XAJ86" s="791"/>
      <c r="XAK86" s="791"/>
      <c r="XAL86" s="791"/>
      <c r="XAM86" s="740"/>
      <c r="XAN86" s="790"/>
      <c r="XAO86" s="791"/>
      <c r="XAP86" s="791"/>
      <c r="XAQ86" s="791"/>
      <c r="XAR86" s="791"/>
      <c r="XAS86" s="791"/>
      <c r="XAT86" s="740"/>
      <c r="XAU86" s="790"/>
      <c r="XAV86" s="791"/>
      <c r="XAW86" s="791"/>
      <c r="XAX86" s="791"/>
      <c r="XAY86" s="791"/>
      <c r="XAZ86" s="791"/>
      <c r="XBA86" s="740"/>
      <c r="XBB86" s="790"/>
      <c r="XBC86" s="791"/>
      <c r="XBD86" s="791"/>
      <c r="XBE86" s="791"/>
      <c r="XBF86" s="791"/>
      <c r="XBG86" s="791"/>
      <c r="XBH86" s="740"/>
      <c r="XBI86" s="790"/>
      <c r="XBJ86" s="791"/>
      <c r="XBK86" s="791"/>
      <c r="XBL86" s="791"/>
      <c r="XBM86" s="791"/>
      <c r="XBN86" s="791"/>
      <c r="XBO86" s="740"/>
      <c r="XBP86" s="790"/>
      <c r="XBQ86" s="791"/>
      <c r="XBR86" s="791"/>
      <c r="XBS86" s="791"/>
      <c r="XBT86" s="791"/>
      <c r="XBU86" s="791"/>
      <c r="XBV86" s="740"/>
      <c r="XBW86" s="790"/>
      <c r="XBX86" s="791"/>
      <c r="XBY86" s="791"/>
      <c r="XBZ86" s="791"/>
      <c r="XCA86" s="791"/>
      <c r="XCB86" s="791"/>
      <c r="XCC86" s="740"/>
      <c r="XCD86" s="790"/>
      <c r="XCE86" s="791"/>
      <c r="XCF86" s="791"/>
      <c r="XCG86" s="791"/>
      <c r="XCH86" s="791"/>
      <c r="XCI86" s="791"/>
      <c r="XCJ86" s="740"/>
      <c r="XCK86" s="790"/>
      <c r="XCL86" s="791"/>
      <c r="XCM86" s="791"/>
      <c r="XCN86" s="791"/>
      <c r="XCO86" s="791"/>
      <c r="XCP86" s="791"/>
      <c r="XCQ86" s="740"/>
      <c r="XCR86" s="790"/>
      <c r="XCS86" s="791"/>
      <c r="XCT86" s="791"/>
      <c r="XCU86" s="791"/>
      <c r="XCV86" s="791"/>
      <c r="XCW86" s="791"/>
      <c r="XCX86" s="740"/>
      <c r="XCY86" s="790"/>
      <c r="XCZ86" s="791"/>
      <c r="XDA86" s="791"/>
      <c r="XDB86" s="791"/>
      <c r="XDC86" s="791"/>
      <c r="XDD86" s="791"/>
      <c r="XDE86" s="740"/>
      <c r="XDF86" s="790"/>
      <c r="XDG86" s="791"/>
      <c r="XDH86" s="791"/>
      <c r="XDI86" s="791"/>
      <c r="XDJ86" s="791"/>
      <c r="XDK86" s="791"/>
      <c r="XDL86" s="740"/>
      <c r="XDM86" s="790"/>
      <c r="XDN86" s="791"/>
      <c r="XDO86" s="791"/>
      <c r="XDP86" s="791"/>
      <c r="XDQ86" s="791"/>
      <c r="XDR86" s="791"/>
      <c r="XDS86" s="740"/>
      <c r="XDT86" s="790"/>
      <c r="XDU86" s="791"/>
      <c r="XDV86" s="791"/>
      <c r="XDW86" s="791"/>
      <c r="XDX86" s="791"/>
      <c r="XDY86" s="791"/>
      <c r="XDZ86" s="740"/>
      <c r="XEA86" s="790"/>
      <c r="XEB86" s="791"/>
      <c r="XEC86" s="791"/>
      <c r="XED86" s="791"/>
      <c r="XEE86" s="791"/>
      <c r="XEF86" s="791"/>
      <c r="XEG86" s="740"/>
      <c r="XEH86" s="790"/>
      <c r="XEI86" s="791"/>
      <c r="XEJ86" s="791"/>
      <c r="XEK86" s="791"/>
      <c r="XEL86" s="791"/>
      <c r="XEM86" s="791"/>
      <c r="XEN86" s="740"/>
      <c r="XEO86" s="790"/>
      <c r="XEP86" s="791"/>
      <c r="XEQ86" s="791"/>
      <c r="XER86" s="791"/>
      <c r="XES86" s="791"/>
      <c r="XET86" s="791"/>
      <c r="XEU86" s="740"/>
      <c r="XEV86" s="790"/>
      <c r="XEW86" s="790"/>
      <c r="XEX86" s="790"/>
    </row>
    <row r="87" spans="1:16378" ht="78" customHeight="1">
      <c r="A87" s="734" t="str">
        <f>+'Categoria de Costos'!B851</f>
        <v>j.Desarrollo Productivo (Sostenimiento pecuario, acuícola, pesca, zoocría y apícola).</v>
      </c>
      <c r="B87" s="786" t="s">
        <v>1939</v>
      </c>
      <c r="C87" s="787"/>
      <c r="D87" s="787"/>
      <c r="E87" s="787"/>
      <c r="F87" s="787"/>
      <c r="G87" s="787"/>
      <c r="I87" s="717"/>
      <c r="J87" s="788"/>
      <c r="K87" s="789"/>
      <c r="L87" s="789"/>
      <c r="M87" s="789"/>
      <c r="N87" s="789"/>
      <c r="O87" s="789"/>
      <c r="P87" s="717"/>
      <c r="Q87" s="788"/>
      <c r="R87" s="789"/>
      <c r="S87" s="789"/>
      <c r="T87" s="789"/>
      <c r="U87" s="789"/>
      <c r="V87" s="789"/>
      <c r="W87" s="717"/>
      <c r="X87" s="788"/>
      <c r="Y87" s="789"/>
      <c r="Z87" s="789"/>
      <c r="AA87" s="789"/>
      <c r="AB87" s="789"/>
      <c r="AC87" s="789"/>
      <c r="AD87" s="717"/>
      <c r="AE87" s="788"/>
      <c r="AF87" s="789"/>
      <c r="AG87" s="789"/>
      <c r="AH87" s="789"/>
      <c r="AI87" s="789"/>
      <c r="AJ87" s="789"/>
      <c r="AK87" s="717"/>
      <c r="AL87" s="788"/>
      <c r="AM87" s="789"/>
      <c r="AN87" s="789"/>
      <c r="AO87" s="789"/>
      <c r="AP87" s="789"/>
      <c r="AQ87" s="789"/>
      <c r="AR87" s="717"/>
      <c r="AS87" s="788"/>
      <c r="AT87" s="789"/>
      <c r="AU87" s="789"/>
      <c r="AV87" s="789"/>
      <c r="AW87" s="789"/>
      <c r="AX87" s="789"/>
      <c r="AY87" s="739"/>
      <c r="AZ87" s="790"/>
      <c r="BA87" s="791"/>
      <c r="BB87" s="791"/>
      <c r="BC87" s="791"/>
      <c r="BD87" s="791"/>
      <c r="BE87" s="791"/>
      <c r="BF87" s="740"/>
      <c r="BG87" s="790"/>
      <c r="BH87" s="791"/>
      <c r="BI87" s="791"/>
      <c r="BJ87" s="791"/>
      <c r="BK87" s="791"/>
      <c r="BL87" s="791"/>
      <c r="BM87" s="740"/>
      <c r="BN87" s="790"/>
      <c r="BO87" s="791"/>
      <c r="BP87" s="791"/>
      <c r="BQ87" s="791"/>
      <c r="BR87" s="791"/>
      <c r="BS87" s="791"/>
      <c r="BT87" s="740"/>
      <c r="BU87" s="790"/>
      <c r="BV87" s="791"/>
      <c r="BW87" s="791"/>
      <c r="BX87" s="791"/>
      <c r="BY87" s="791"/>
      <c r="BZ87" s="791"/>
      <c r="CA87" s="740"/>
      <c r="CB87" s="790"/>
      <c r="CC87" s="791"/>
      <c r="CD87" s="791"/>
      <c r="CE87" s="791"/>
      <c r="CF87" s="791"/>
      <c r="CG87" s="791"/>
      <c r="CH87" s="740"/>
      <c r="CI87" s="790"/>
      <c r="CJ87" s="791"/>
      <c r="CK87" s="791"/>
      <c r="CL87" s="791"/>
      <c r="CM87" s="791"/>
      <c r="CN87" s="791"/>
      <c r="CO87" s="740"/>
      <c r="CP87" s="790"/>
      <c r="CQ87" s="791"/>
      <c r="CR87" s="791"/>
      <c r="CS87" s="791"/>
      <c r="CT87" s="791"/>
      <c r="CU87" s="791"/>
      <c r="CV87" s="740"/>
      <c r="CW87" s="790"/>
      <c r="CX87" s="791"/>
      <c r="CY87" s="791"/>
      <c r="CZ87" s="791"/>
      <c r="DA87" s="791"/>
      <c r="DB87" s="791"/>
      <c r="DC87" s="740"/>
      <c r="DD87" s="790"/>
      <c r="DE87" s="791"/>
      <c r="DF87" s="791"/>
      <c r="DG87" s="791"/>
      <c r="DH87" s="791"/>
      <c r="DI87" s="791"/>
      <c r="DJ87" s="740"/>
      <c r="DK87" s="790"/>
      <c r="DL87" s="791"/>
      <c r="DM87" s="791"/>
      <c r="DN87" s="791"/>
      <c r="DO87" s="791"/>
      <c r="DP87" s="791"/>
      <c r="DQ87" s="740"/>
      <c r="DR87" s="790"/>
      <c r="DS87" s="791"/>
      <c r="DT87" s="791"/>
      <c r="DU87" s="791"/>
      <c r="DV87" s="791"/>
      <c r="DW87" s="791"/>
      <c r="DX87" s="740"/>
      <c r="DY87" s="790"/>
      <c r="DZ87" s="791"/>
      <c r="EA87" s="791"/>
      <c r="EB87" s="791"/>
      <c r="EC87" s="791"/>
      <c r="ED87" s="791"/>
      <c r="EE87" s="740"/>
      <c r="EF87" s="790"/>
      <c r="EG87" s="791"/>
      <c r="EH87" s="791"/>
      <c r="EI87" s="791"/>
      <c r="EJ87" s="791"/>
      <c r="EK87" s="791"/>
      <c r="EL87" s="740"/>
      <c r="EM87" s="790"/>
      <c r="EN87" s="791"/>
      <c r="EO87" s="791"/>
      <c r="EP87" s="791"/>
      <c r="EQ87" s="791"/>
      <c r="ER87" s="791"/>
      <c r="ES87" s="740"/>
      <c r="ET87" s="790"/>
      <c r="EU87" s="791"/>
      <c r="EV87" s="791"/>
      <c r="EW87" s="791"/>
      <c r="EX87" s="791"/>
      <c r="EY87" s="791"/>
      <c r="EZ87" s="740"/>
      <c r="FA87" s="790"/>
      <c r="FB87" s="791"/>
      <c r="FC87" s="791"/>
      <c r="FD87" s="791"/>
      <c r="FE87" s="791"/>
      <c r="FF87" s="791"/>
      <c r="FG87" s="740"/>
      <c r="FH87" s="790"/>
      <c r="FI87" s="791"/>
      <c r="FJ87" s="791"/>
      <c r="FK87" s="791"/>
      <c r="FL87" s="791"/>
      <c r="FM87" s="791"/>
      <c r="FN87" s="740"/>
      <c r="FO87" s="790"/>
      <c r="FP87" s="791"/>
      <c r="FQ87" s="791"/>
      <c r="FR87" s="791"/>
      <c r="FS87" s="791"/>
      <c r="FT87" s="791"/>
      <c r="FU87" s="740"/>
      <c r="FV87" s="790"/>
      <c r="FW87" s="791"/>
      <c r="FX87" s="791"/>
      <c r="FY87" s="791"/>
      <c r="FZ87" s="791"/>
      <c r="GA87" s="791"/>
      <c r="GB87" s="740"/>
      <c r="GC87" s="790"/>
      <c r="GD87" s="791"/>
      <c r="GE87" s="791"/>
      <c r="GF87" s="791"/>
      <c r="GG87" s="791"/>
      <c r="GH87" s="791"/>
      <c r="GI87" s="740"/>
      <c r="GJ87" s="790"/>
      <c r="GK87" s="791"/>
      <c r="GL87" s="791"/>
      <c r="GM87" s="791"/>
      <c r="GN87" s="791"/>
      <c r="GO87" s="791"/>
      <c r="GP87" s="740"/>
      <c r="GQ87" s="790"/>
      <c r="GR87" s="791"/>
      <c r="GS87" s="791"/>
      <c r="GT87" s="791"/>
      <c r="GU87" s="791"/>
      <c r="GV87" s="791"/>
      <c r="GW87" s="740"/>
      <c r="GX87" s="790"/>
      <c r="GY87" s="791"/>
      <c r="GZ87" s="791"/>
      <c r="HA87" s="791"/>
      <c r="HB87" s="791"/>
      <c r="HC87" s="791"/>
      <c r="HD87" s="740"/>
      <c r="HE87" s="790"/>
      <c r="HF87" s="791"/>
      <c r="HG87" s="791"/>
      <c r="HH87" s="791"/>
      <c r="HI87" s="791"/>
      <c r="HJ87" s="791"/>
      <c r="HK87" s="740"/>
      <c r="HL87" s="790"/>
      <c r="HM87" s="791"/>
      <c r="HN87" s="791"/>
      <c r="HO87" s="791"/>
      <c r="HP87" s="791"/>
      <c r="HQ87" s="791"/>
      <c r="HR87" s="740"/>
      <c r="HS87" s="790"/>
      <c r="HT87" s="791"/>
      <c r="HU87" s="791"/>
      <c r="HV87" s="791"/>
      <c r="HW87" s="791"/>
      <c r="HX87" s="791"/>
      <c r="HY87" s="740"/>
      <c r="HZ87" s="790"/>
      <c r="IA87" s="791"/>
      <c r="IB87" s="791"/>
      <c r="IC87" s="791"/>
      <c r="ID87" s="791"/>
      <c r="IE87" s="791"/>
      <c r="IF87" s="740"/>
      <c r="IG87" s="790"/>
      <c r="IH87" s="791"/>
      <c r="II87" s="791"/>
      <c r="IJ87" s="791"/>
      <c r="IK87" s="791"/>
      <c r="IL87" s="791"/>
      <c r="IM87" s="740"/>
      <c r="IN87" s="790"/>
      <c r="IO87" s="791"/>
      <c r="IP87" s="791"/>
      <c r="IQ87" s="791"/>
      <c r="IR87" s="791"/>
      <c r="IS87" s="791"/>
      <c r="IT87" s="740"/>
      <c r="IU87" s="790"/>
      <c r="IV87" s="791"/>
      <c r="IW87" s="791"/>
      <c r="IX87" s="791"/>
      <c r="IY87" s="791"/>
      <c r="IZ87" s="791"/>
      <c r="JA87" s="740"/>
      <c r="JB87" s="790"/>
      <c r="JC87" s="791"/>
      <c r="JD87" s="791"/>
      <c r="JE87" s="791"/>
      <c r="JF87" s="791"/>
      <c r="JG87" s="791"/>
      <c r="JH87" s="740"/>
      <c r="JI87" s="790"/>
      <c r="JJ87" s="791"/>
      <c r="JK87" s="791"/>
      <c r="JL87" s="791"/>
      <c r="JM87" s="791"/>
      <c r="JN87" s="791"/>
      <c r="JO87" s="740"/>
      <c r="JP87" s="790"/>
      <c r="JQ87" s="791"/>
      <c r="JR87" s="791"/>
      <c r="JS87" s="791"/>
      <c r="JT87" s="791"/>
      <c r="JU87" s="791"/>
      <c r="JV87" s="740"/>
      <c r="JW87" s="790"/>
      <c r="JX87" s="791"/>
      <c r="JY87" s="791"/>
      <c r="JZ87" s="791"/>
      <c r="KA87" s="791"/>
      <c r="KB87" s="791"/>
      <c r="KC87" s="740"/>
      <c r="KD87" s="790"/>
      <c r="KE87" s="791"/>
      <c r="KF87" s="791"/>
      <c r="KG87" s="791"/>
      <c r="KH87" s="791"/>
      <c r="KI87" s="791"/>
      <c r="KJ87" s="740"/>
      <c r="KK87" s="790"/>
      <c r="KL87" s="791"/>
      <c r="KM87" s="791"/>
      <c r="KN87" s="791"/>
      <c r="KO87" s="791"/>
      <c r="KP87" s="791"/>
      <c r="KQ87" s="740"/>
      <c r="KR87" s="790"/>
      <c r="KS87" s="791"/>
      <c r="KT87" s="791"/>
      <c r="KU87" s="791"/>
      <c r="KV87" s="791"/>
      <c r="KW87" s="791"/>
      <c r="KX87" s="740"/>
      <c r="KY87" s="790"/>
      <c r="KZ87" s="791"/>
      <c r="LA87" s="791"/>
      <c r="LB87" s="791"/>
      <c r="LC87" s="791"/>
      <c r="LD87" s="791"/>
      <c r="LE87" s="740"/>
      <c r="LF87" s="790"/>
      <c r="LG87" s="791"/>
      <c r="LH87" s="791"/>
      <c r="LI87" s="791"/>
      <c r="LJ87" s="791"/>
      <c r="LK87" s="791"/>
      <c r="LL87" s="740"/>
      <c r="LM87" s="790"/>
      <c r="LN87" s="791"/>
      <c r="LO87" s="791"/>
      <c r="LP87" s="791"/>
      <c r="LQ87" s="791"/>
      <c r="LR87" s="791"/>
      <c r="LS87" s="740"/>
      <c r="LT87" s="790"/>
      <c r="LU87" s="791"/>
      <c r="LV87" s="791"/>
      <c r="LW87" s="791"/>
      <c r="LX87" s="791"/>
      <c r="LY87" s="791"/>
      <c r="LZ87" s="740"/>
      <c r="MA87" s="790"/>
      <c r="MB87" s="791"/>
      <c r="MC87" s="791"/>
      <c r="MD87" s="791"/>
      <c r="ME87" s="791"/>
      <c r="MF87" s="791"/>
      <c r="MG87" s="740"/>
      <c r="MH87" s="790"/>
      <c r="MI87" s="791"/>
      <c r="MJ87" s="791"/>
      <c r="MK87" s="791"/>
      <c r="ML87" s="791"/>
      <c r="MM87" s="791"/>
      <c r="MN87" s="740"/>
      <c r="MO87" s="790"/>
      <c r="MP87" s="791"/>
      <c r="MQ87" s="791"/>
      <c r="MR87" s="791"/>
      <c r="MS87" s="791"/>
      <c r="MT87" s="791"/>
      <c r="MU87" s="740"/>
      <c r="MV87" s="790"/>
      <c r="MW87" s="791"/>
      <c r="MX87" s="791"/>
      <c r="MY87" s="791"/>
      <c r="MZ87" s="791"/>
      <c r="NA87" s="791"/>
      <c r="NB87" s="740"/>
      <c r="NC87" s="790"/>
      <c r="ND87" s="791"/>
      <c r="NE87" s="791"/>
      <c r="NF87" s="791"/>
      <c r="NG87" s="791"/>
      <c r="NH87" s="791"/>
      <c r="NI87" s="740"/>
      <c r="NJ87" s="790"/>
      <c r="NK87" s="791"/>
      <c r="NL87" s="791"/>
      <c r="NM87" s="791"/>
      <c r="NN87" s="791"/>
      <c r="NO87" s="791"/>
      <c r="NP87" s="740"/>
      <c r="NQ87" s="790"/>
      <c r="NR87" s="791"/>
      <c r="NS87" s="791"/>
      <c r="NT87" s="791"/>
      <c r="NU87" s="791"/>
      <c r="NV87" s="791"/>
      <c r="NW87" s="740"/>
      <c r="NX87" s="790"/>
      <c r="NY87" s="791"/>
      <c r="NZ87" s="791"/>
      <c r="OA87" s="791"/>
      <c r="OB87" s="791"/>
      <c r="OC87" s="791"/>
      <c r="OD87" s="740"/>
      <c r="OE87" s="790"/>
      <c r="OF87" s="791"/>
      <c r="OG87" s="791"/>
      <c r="OH87" s="791"/>
      <c r="OI87" s="791"/>
      <c r="OJ87" s="791"/>
      <c r="OK87" s="740"/>
      <c r="OL87" s="790"/>
      <c r="OM87" s="791"/>
      <c r="ON87" s="791"/>
      <c r="OO87" s="791"/>
      <c r="OP87" s="791"/>
      <c r="OQ87" s="791"/>
      <c r="OR87" s="740"/>
      <c r="OS87" s="790"/>
      <c r="OT87" s="791"/>
      <c r="OU87" s="791"/>
      <c r="OV87" s="791"/>
      <c r="OW87" s="791"/>
      <c r="OX87" s="791"/>
      <c r="OY87" s="740"/>
      <c r="OZ87" s="790"/>
      <c r="PA87" s="791"/>
      <c r="PB87" s="791"/>
      <c r="PC87" s="791"/>
      <c r="PD87" s="791"/>
      <c r="PE87" s="791"/>
      <c r="PF87" s="740"/>
      <c r="PG87" s="790"/>
      <c r="PH87" s="791"/>
      <c r="PI87" s="791"/>
      <c r="PJ87" s="791"/>
      <c r="PK87" s="791"/>
      <c r="PL87" s="791"/>
      <c r="PM87" s="740"/>
      <c r="PN87" s="790"/>
      <c r="PO87" s="791"/>
      <c r="PP87" s="791"/>
      <c r="PQ87" s="791"/>
      <c r="PR87" s="791"/>
      <c r="PS87" s="791"/>
      <c r="PT87" s="740"/>
      <c r="PU87" s="790"/>
      <c r="PV87" s="791"/>
      <c r="PW87" s="791"/>
      <c r="PX87" s="791"/>
      <c r="PY87" s="791"/>
      <c r="PZ87" s="791"/>
      <c r="QA87" s="740"/>
      <c r="QB87" s="790"/>
      <c r="QC87" s="791"/>
      <c r="QD87" s="791"/>
      <c r="QE87" s="791"/>
      <c r="QF87" s="791"/>
      <c r="QG87" s="791"/>
      <c r="QH87" s="740"/>
      <c r="QI87" s="790"/>
      <c r="QJ87" s="791"/>
      <c r="QK87" s="791"/>
      <c r="QL87" s="791"/>
      <c r="QM87" s="791"/>
      <c r="QN87" s="791"/>
      <c r="QO87" s="740"/>
      <c r="QP87" s="790"/>
      <c r="QQ87" s="791"/>
      <c r="QR87" s="791"/>
      <c r="QS87" s="791"/>
      <c r="QT87" s="791"/>
      <c r="QU87" s="791"/>
      <c r="QV87" s="740"/>
      <c r="QW87" s="790"/>
      <c r="QX87" s="791"/>
      <c r="QY87" s="791"/>
      <c r="QZ87" s="791"/>
      <c r="RA87" s="791"/>
      <c r="RB87" s="791"/>
      <c r="RC87" s="740"/>
      <c r="RD87" s="790"/>
      <c r="RE87" s="791"/>
      <c r="RF87" s="791"/>
      <c r="RG87" s="791"/>
      <c r="RH87" s="791"/>
      <c r="RI87" s="791"/>
      <c r="RJ87" s="740"/>
      <c r="RK87" s="790"/>
      <c r="RL87" s="791"/>
      <c r="RM87" s="791"/>
      <c r="RN87" s="791"/>
      <c r="RO87" s="791"/>
      <c r="RP87" s="791"/>
      <c r="RQ87" s="740"/>
      <c r="RR87" s="790"/>
      <c r="RS87" s="791"/>
      <c r="RT87" s="791"/>
      <c r="RU87" s="791"/>
      <c r="RV87" s="791"/>
      <c r="RW87" s="791"/>
      <c r="RX87" s="740"/>
      <c r="RY87" s="790"/>
      <c r="RZ87" s="791"/>
      <c r="SA87" s="791"/>
      <c r="SB87" s="791"/>
      <c r="SC87" s="791"/>
      <c r="SD87" s="791"/>
      <c r="SE87" s="740"/>
      <c r="SF87" s="790"/>
      <c r="SG87" s="791"/>
      <c r="SH87" s="791"/>
      <c r="SI87" s="791"/>
      <c r="SJ87" s="791"/>
      <c r="SK87" s="791"/>
      <c r="SL87" s="740"/>
      <c r="SM87" s="790"/>
      <c r="SN87" s="791"/>
      <c r="SO87" s="791"/>
      <c r="SP87" s="791"/>
      <c r="SQ87" s="791"/>
      <c r="SR87" s="791"/>
      <c r="SS87" s="740"/>
      <c r="ST87" s="790"/>
      <c r="SU87" s="791"/>
      <c r="SV87" s="791"/>
      <c r="SW87" s="791"/>
      <c r="SX87" s="791"/>
      <c r="SY87" s="791"/>
      <c r="SZ87" s="740"/>
      <c r="TA87" s="790"/>
      <c r="TB87" s="791"/>
      <c r="TC87" s="791"/>
      <c r="TD87" s="791"/>
      <c r="TE87" s="791"/>
      <c r="TF87" s="791"/>
      <c r="TG87" s="740"/>
      <c r="TH87" s="790"/>
      <c r="TI87" s="791"/>
      <c r="TJ87" s="791"/>
      <c r="TK87" s="791"/>
      <c r="TL87" s="791"/>
      <c r="TM87" s="791"/>
      <c r="TN87" s="740"/>
      <c r="TO87" s="790"/>
      <c r="TP87" s="791"/>
      <c r="TQ87" s="791"/>
      <c r="TR87" s="791"/>
      <c r="TS87" s="791"/>
      <c r="TT87" s="791"/>
      <c r="TU87" s="740"/>
      <c r="TV87" s="790"/>
      <c r="TW87" s="791"/>
      <c r="TX87" s="791"/>
      <c r="TY87" s="791"/>
      <c r="TZ87" s="791"/>
      <c r="UA87" s="791"/>
      <c r="UB87" s="740"/>
      <c r="UC87" s="790"/>
      <c r="UD87" s="791"/>
      <c r="UE87" s="791"/>
      <c r="UF87" s="791"/>
      <c r="UG87" s="791"/>
      <c r="UH87" s="791"/>
      <c r="UI87" s="740"/>
      <c r="UJ87" s="790"/>
      <c r="UK87" s="791"/>
      <c r="UL87" s="791"/>
      <c r="UM87" s="791"/>
      <c r="UN87" s="791"/>
      <c r="UO87" s="791"/>
      <c r="UP87" s="740"/>
      <c r="UQ87" s="790"/>
      <c r="UR87" s="791"/>
      <c r="US87" s="791"/>
      <c r="UT87" s="791"/>
      <c r="UU87" s="791"/>
      <c r="UV87" s="791"/>
      <c r="UW87" s="740"/>
      <c r="UX87" s="790"/>
      <c r="UY87" s="791"/>
      <c r="UZ87" s="791"/>
      <c r="VA87" s="791"/>
      <c r="VB87" s="791"/>
      <c r="VC87" s="791"/>
      <c r="VD87" s="740"/>
      <c r="VE87" s="790"/>
      <c r="VF87" s="791"/>
      <c r="VG87" s="791"/>
      <c r="VH87" s="791"/>
      <c r="VI87" s="791"/>
      <c r="VJ87" s="791"/>
      <c r="VK87" s="740"/>
      <c r="VL87" s="790"/>
      <c r="VM87" s="791"/>
      <c r="VN87" s="791"/>
      <c r="VO87" s="791"/>
      <c r="VP87" s="791"/>
      <c r="VQ87" s="791"/>
      <c r="VR87" s="740"/>
      <c r="VS87" s="790"/>
      <c r="VT87" s="791"/>
      <c r="VU87" s="791"/>
      <c r="VV87" s="791"/>
      <c r="VW87" s="791"/>
      <c r="VX87" s="791"/>
      <c r="VY87" s="740"/>
      <c r="VZ87" s="790"/>
      <c r="WA87" s="791"/>
      <c r="WB87" s="791"/>
      <c r="WC87" s="791"/>
      <c r="WD87" s="791"/>
      <c r="WE87" s="791"/>
      <c r="WF87" s="740"/>
      <c r="WG87" s="790"/>
      <c r="WH87" s="791"/>
      <c r="WI87" s="791"/>
      <c r="WJ87" s="791"/>
      <c r="WK87" s="791"/>
      <c r="WL87" s="791"/>
      <c r="WM87" s="740"/>
      <c r="WN87" s="790"/>
      <c r="WO87" s="791"/>
      <c r="WP87" s="791"/>
      <c r="WQ87" s="791"/>
      <c r="WR87" s="791"/>
      <c r="WS87" s="791"/>
      <c r="WT87" s="740"/>
      <c r="WU87" s="790"/>
      <c r="WV87" s="791"/>
      <c r="WW87" s="791"/>
      <c r="WX87" s="791"/>
      <c r="WY87" s="791"/>
      <c r="WZ87" s="791"/>
      <c r="XA87" s="740"/>
      <c r="XB87" s="790"/>
      <c r="XC87" s="791"/>
      <c r="XD87" s="791"/>
      <c r="XE87" s="791"/>
      <c r="XF87" s="791"/>
      <c r="XG87" s="791"/>
      <c r="XH87" s="740"/>
      <c r="XI87" s="790"/>
      <c r="XJ87" s="791"/>
      <c r="XK87" s="791"/>
      <c r="XL87" s="791"/>
      <c r="XM87" s="791"/>
      <c r="XN87" s="791"/>
      <c r="XO87" s="740"/>
      <c r="XP87" s="790"/>
      <c r="XQ87" s="791"/>
      <c r="XR87" s="791"/>
      <c r="XS87" s="791"/>
      <c r="XT87" s="791"/>
      <c r="XU87" s="791"/>
      <c r="XV87" s="740"/>
      <c r="XW87" s="790"/>
      <c r="XX87" s="791"/>
      <c r="XY87" s="791"/>
      <c r="XZ87" s="791"/>
      <c r="YA87" s="791"/>
      <c r="YB87" s="791"/>
      <c r="YC87" s="740"/>
      <c r="YD87" s="790"/>
      <c r="YE87" s="791"/>
      <c r="YF87" s="791"/>
      <c r="YG87" s="791"/>
      <c r="YH87" s="791"/>
      <c r="YI87" s="791"/>
      <c r="YJ87" s="740"/>
      <c r="YK87" s="790"/>
      <c r="YL87" s="791"/>
      <c r="YM87" s="791"/>
      <c r="YN87" s="791"/>
      <c r="YO87" s="791"/>
      <c r="YP87" s="791"/>
      <c r="YQ87" s="740"/>
      <c r="YR87" s="790"/>
      <c r="YS87" s="791"/>
      <c r="YT87" s="791"/>
      <c r="YU87" s="791"/>
      <c r="YV87" s="791"/>
      <c r="YW87" s="791"/>
      <c r="YX87" s="740"/>
      <c r="YY87" s="790"/>
      <c r="YZ87" s="791"/>
      <c r="ZA87" s="791"/>
      <c r="ZB87" s="791"/>
      <c r="ZC87" s="791"/>
      <c r="ZD87" s="791"/>
      <c r="ZE87" s="740"/>
      <c r="ZF87" s="790"/>
      <c r="ZG87" s="791"/>
      <c r="ZH87" s="791"/>
      <c r="ZI87" s="791"/>
      <c r="ZJ87" s="791"/>
      <c r="ZK87" s="791"/>
      <c r="ZL87" s="740"/>
      <c r="ZM87" s="790"/>
      <c r="ZN87" s="791"/>
      <c r="ZO87" s="791"/>
      <c r="ZP87" s="791"/>
      <c r="ZQ87" s="791"/>
      <c r="ZR87" s="791"/>
      <c r="ZS87" s="740"/>
      <c r="ZT87" s="790"/>
      <c r="ZU87" s="791"/>
      <c r="ZV87" s="791"/>
      <c r="ZW87" s="791"/>
      <c r="ZX87" s="791"/>
      <c r="ZY87" s="791"/>
      <c r="ZZ87" s="740"/>
      <c r="AAA87" s="790"/>
      <c r="AAB87" s="791"/>
      <c r="AAC87" s="791"/>
      <c r="AAD87" s="791"/>
      <c r="AAE87" s="791"/>
      <c r="AAF87" s="791"/>
      <c r="AAG87" s="740"/>
      <c r="AAH87" s="790"/>
      <c r="AAI87" s="791"/>
      <c r="AAJ87" s="791"/>
      <c r="AAK87" s="791"/>
      <c r="AAL87" s="791"/>
      <c r="AAM87" s="791"/>
      <c r="AAN87" s="740"/>
      <c r="AAO87" s="790"/>
      <c r="AAP87" s="791"/>
      <c r="AAQ87" s="791"/>
      <c r="AAR87" s="791"/>
      <c r="AAS87" s="791"/>
      <c r="AAT87" s="791"/>
      <c r="AAU87" s="740"/>
      <c r="AAV87" s="790"/>
      <c r="AAW87" s="791"/>
      <c r="AAX87" s="791"/>
      <c r="AAY87" s="791"/>
      <c r="AAZ87" s="791"/>
      <c r="ABA87" s="791"/>
      <c r="ABB87" s="740"/>
      <c r="ABC87" s="790"/>
      <c r="ABD87" s="791"/>
      <c r="ABE87" s="791"/>
      <c r="ABF87" s="791"/>
      <c r="ABG87" s="791"/>
      <c r="ABH87" s="791"/>
      <c r="ABI87" s="740"/>
      <c r="ABJ87" s="790"/>
      <c r="ABK87" s="791"/>
      <c r="ABL87" s="791"/>
      <c r="ABM87" s="791"/>
      <c r="ABN87" s="791"/>
      <c r="ABO87" s="791"/>
      <c r="ABP87" s="740"/>
      <c r="ABQ87" s="790"/>
      <c r="ABR87" s="791"/>
      <c r="ABS87" s="791"/>
      <c r="ABT87" s="791"/>
      <c r="ABU87" s="791"/>
      <c r="ABV87" s="791"/>
      <c r="ABW87" s="740"/>
      <c r="ABX87" s="790"/>
      <c r="ABY87" s="791"/>
      <c r="ABZ87" s="791"/>
      <c r="ACA87" s="791"/>
      <c r="ACB87" s="791"/>
      <c r="ACC87" s="791"/>
      <c r="ACD87" s="740"/>
      <c r="ACE87" s="790"/>
      <c r="ACF87" s="791"/>
      <c r="ACG87" s="791"/>
      <c r="ACH87" s="791"/>
      <c r="ACI87" s="791"/>
      <c r="ACJ87" s="791"/>
      <c r="ACK87" s="740"/>
      <c r="ACL87" s="790"/>
      <c r="ACM87" s="791"/>
      <c r="ACN87" s="791"/>
      <c r="ACO87" s="791"/>
      <c r="ACP87" s="791"/>
      <c r="ACQ87" s="791"/>
      <c r="ACR87" s="740"/>
      <c r="ACS87" s="790"/>
      <c r="ACT87" s="791"/>
      <c r="ACU87" s="791"/>
      <c r="ACV87" s="791"/>
      <c r="ACW87" s="791"/>
      <c r="ACX87" s="791"/>
      <c r="ACY87" s="740"/>
      <c r="ACZ87" s="790"/>
      <c r="ADA87" s="791"/>
      <c r="ADB87" s="791"/>
      <c r="ADC87" s="791"/>
      <c r="ADD87" s="791"/>
      <c r="ADE87" s="791"/>
      <c r="ADF87" s="740"/>
      <c r="ADG87" s="790"/>
      <c r="ADH87" s="791"/>
      <c r="ADI87" s="791"/>
      <c r="ADJ87" s="791"/>
      <c r="ADK87" s="791"/>
      <c r="ADL87" s="791"/>
      <c r="ADM87" s="740"/>
      <c r="ADN87" s="790"/>
      <c r="ADO87" s="791"/>
      <c r="ADP87" s="791"/>
      <c r="ADQ87" s="791"/>
      <c r="ADR87" s="791"/>
      <c r="ADS87" s="791"/>
      <c r="ADT87" s="740"/>
      <c r="ADU87" s="790"/>
      <c r="ADV87" s="791"/>
      <c r="ADW87" s="791"/>
      <c r="ADX87" s="791"/>
      <c r="ADY87" s="791"/>
      <c r="ADZ87" s="791"/>
      <c r="AEA87" s="740"/>
      <c r="AEB87" s="790"/>
      <c r="AEC87" s="791"/>
      <c r="AED87" s="791"/>
      <c r="AEE87" s="791"/>
      <c r="AEF87" s="791"/>
      <c r="AEG87" s="791"/>
      <c r="AEH87" s="740"/>
      <c r="AEI87" s="790"/>
      <c r="AEJ87" s="791"/>
      <c r="AEK87" s="791"/>
      <c r="AEL87" s="791"/>
      <c r="AEM87" s="791"/>
      <c r="AEN87" s="791"/>
      <c r="AEO87" s="740"/>
      <c r="AEP87" s="790"/>
      <c r="AEQ87" s="791"/>
      <c r="AER87" s="791"/>
      <c r="AES87" s="791"/>
      <c r="AET87" s="791"/>
      <c r="AEU87" s="791"/>
      <c r="AEV87" s="740"/>
      <c r="AEW87" s="790"/>
      <c r="AEX87" s="791"/>
      <c r="AEY87" s="791"/>
      <c r="AEZ87" s="791"/>
      <c r="AFA87" s="791"/>
      <c r="AFB87" s="791"/>
      <c r="AFC87" s="740"/>
      <c r="AFD87" s="790"/>
      <c r="AFE87" s="791"/>
      <c r="AFF87" s="791"/>
      <c r="AFG87" s="791"/>
      <c r="AFH87" s="791"/>
      <c r="AFI87" s="791"/>
      <c r="AFJ87" s="740"/>
      <c r="AFK87" s="790"/>
      <c r="AFL87" s="791"/>
      <c r="AFM87" s="791"/>
      <c r="AFN87" s="791"/>
      <c r="AFO87" s="791"/>
      <c r="AFP87" s="791"/>
      <c r="AFQ87" s="740"/>
      <c r="AFR87" s="790"/>
      <c r="AFS87" s="791"/>
      <c r="AFT87" s="791"/>
      <c r="AFU87" s="791"/>
      <c r="AFV87" s="791"/>
      <c r="AFW87" s="791"/>
      <c r="AFX87" s="740"/>
      <c r="AFY87" s="790"/>
      <c r="AFZ87" s="791"/>
      <c r="AGA87" s="791"/>
      <c r="AGB87" s="791"/>
      <c r="AGC87" s="791"/>
      <c r="AGD87" s="791"/>
      <c r="AGE87" s="740"/>
      <c r="AGF87" s="790"/>
      <c r="AGG87" s="791"/>
      <c r="AGH87" s="791"/>
      <c r="AGI87" s="791"/>
      <c r="AGJ87" s="791"/>
      <c r="AGK87" s="791"/>
      <c r="AGL87" s="740"/>
      <c r="AGM87" s="790"/>
      <c r="AGN87" s="791"/>
      <c r="AGO87" s="791"/>
      <c r="AGP87" s="791"/>
      <c r="AGQ87" s="791"/>
      <c r="AGR87" s="791"/>
      <c r="AGS87" s="740"/>
      <c r="AGT87" s="790"/>
      <c r="AGU87" s="791"/>
      <c r="AGV87" s="791"/>
      <c r="AGW87" s="791"/>
      <c r="AGX87" s="791"/>
      <c r="AGY87" s="791"/>
      <c r="AGZ87" s="740"/>
      <c r="AHA87" s="790"/>
      <c r="AHB87" s="791"/>
      <c r="AHC87" s="791"/>
      <c r="AHD87" s="791"/>
      <c r="AHE87" s="791"/>
      <c r="AHF87" s="791"/>
      <c r="AHG87" s="740"/>
      <c r="AHH87" s="790"/>
      <c r="AHI87" s="791"/>
      <c r="AHJ87" s="791"/>
      <c r="AHK87" s="791"/>
      <c r="AHL87" s="791"/>
      <c r="AHM87" s="791"/>
      <c r="AHN87" s="740"/>
      <c r="AHO87" s="790"/>
      <c r="AHP87" s="791"/>
      <c r="AHQ87" s="791"/>
      <c r="AHR87" s="791"/>
      <c r="AHS87" s="791"/>
      <c r="AHT87" s="791"/>
      <c r="AHU87" s="740"/>
      <c r="AHV87" s="790"/>
      <c r="AHW87" s="791"/>
      <c r="AHX87" s="791"/>
      <c r="AHY87" s="791"/>
      <c r="AHZ87" s="791"/>
      <c r="AIA87" s="791"/>
      <c r="AIB87" s="740"/>
      <c r="AIC87" s="790"/>
      <c r="AID87" s="791"/>
      <c r="AIE87" s="791"/>
      <c r="AIF87" s="791"/>
      <c r="AIG87" s="791"/>
      <c r="AIH87" s="791"/>
      <c r="AII87" s="740"/>
      <c r="AIJ87" s="790"/>
      <c r="AIK87" s="791"/>
      <c r="AIL87" s="791"/>
      <c r="AIM87" s="791"/>
      <c r="AIN87" s="791"/>
      <c r="AIO87" s="791"/>
      <c r="AIP87" s="740"/>
      <c r="AIQ87" s="790"/>
      <c r="AIR87" s="791"/>
      <c r="AIS87" s="791"/>
      <c r="AIT87" s="791"/>
      <c r="AIU87" s="791"/>
      <c r="AIV87" s="791"/>
      <c r="AIW87" s="740"/>
      <c r="AIX87" s="790"/>
      <c r="AIY87" s="791"/>
      <c r="AIZ87" s="791"/>
      <c r="AJA87" s="791"/>
      <c r="AJB87" s="791"/>
      <c r="AJC87" s="791"/>
      <c r="AJD87" s="740"/>
      <c r="AJE87" s="790"/>
      <c r="AJF87" s="791"/>
      <c r="AJG87" s="791"/>
      <c r="AJH87" s="791"/>
      <c r="AJI87" s="791"/>
      <c r="AJJ87" s="791"/>
      <c r="AJK87" s="740"/>
      <c r="AJL87" s="790"/>
      <c r="AJM87" s="791"/>
      <c r="AJN87" s="791"/>
      <c r="AJO87" s="791"/>
      <c r="AJP87" s="791"/>
      <c r="AJQ87" s="791"/>
      <c r="AJR87" s="740"/>
      <c r="AJS87" s="790"/>
      <c r="AJT87" s="791"/>
      <c r="AJU87" s="791"/>
      <c r="AJV87" s="791"/>
      <c r="AJW87" s="791"/>
      <c r="AJX87" s="791"/>
      <c r="AJY87" s="740"/>
      <c r="AJZ87" s="790"/>
      <c r="AKA87" s="791"/>
      <c r="AKB87" s="791"/>
      <c r="AKC87" s="791"/>
      <c r="AKD87" s="791"/>
      <c r="AKE87" s="791"/>
      <c r="AKF87" s="740"/>
      <c r="AKG87" s="790"/>
      <c r="AKH87" s="791"/>
      <c r="AKI87" s="791"/>
      <c r="AKJ87" s="791"/>
      <c r="AKK87" s="791"/>
      <c r="AKL87" s="791"/>
      <c r="AKM87" s="740"/>
      <c r="AKN87" s="790"/>
      <c r="AKO87" s="791"/>
      <c r="AKP87" s="791"/>
      <c r="AKQ87" s="791"/>
      <c r="AKR87" s="791"/>
      <c r="AKS87" s="791"/>
      <c r="AKT87" s="740"/>
      <c r="AKU87" s="790"/>
      <c r="AKV87" s="791"/>
      <c r="AKW87" s="791"/>
      <c r="AKX87" s="791"/>
      <c r="AKY87" s="791"/>
      <c r="AKZ87" s="791"/>
      <c r="ALA87" s="740"/>
      <c r="ALB87" s="790"/>
      <c r="ALC87" s="791"/>
      <c r="ALD87" s="791"/>
      <c r="ALE87" s="791"/>
      <c r="ALF87" s="791"/>
      <c r="ALG87" s="791"/>
      <c r="ALH87" s="740"/>
      <c r="ALI87" s="790"/>
      <c r="ALJ87" s="791"/>
      <c r="ALK87" s="791"/>
      <c r="ALL87" s="791"/>
      <c r="ALM87" s="791"/>
      <c r="ALN87" s="791"/>
      <c r="ALO87" s="740"/>
      <c r="ALP87" s="790"/>
      <c r="ALQ87" s="791"/>
      <c r="ALR87" s="791"/>
      <c r="ALS87" s="791"/>
      <c r="ALT87" s="791"/>
      <c r="ALU87" s="791"/>
      <c r="ALV87" s="740"/>
      <c r="ALW87" s="790"/>
      <c r="ALX87" s="791"/>
      <c r="ALY87" s="791"/>
      <c r="ALZ87" s="791"/>
      <c r="AMA87" s="791"/>
      <c r="AMB87" s="791"/>
      <c r="AMC87" s="740"/>
      <c r="AMD87" s="790"/>
      <c r="AME87" s="791"/>
      <c r="AMF87" s="791"/>
      <c r="AMG87" s="791"/>
      <c r="AMH87" s="791"/>
      <c r="AMI87" s="791"/>
      <c r="AMJ87" s="740"/>
      <c r="AMK87" s="790"/>
      <c r="AML87" s="791"/>
      <c r="AMM87" s="791"/>
      <c r="AMN87" s="791"/>
      <c r="AMO87" s="791"/>
      <c r="AMP87" s="791"/>
      <c r="AMQ87" s="740"/>
      <c r="AMR87" s="790"/>
      <c r="AMS87" s="791"/>
      <c r="AMT87" s="791"/>
      <c r="AMU87" s="791"/>
      <c r="AMV87" s="791"/>
      <c r="AMW87" s="791"/>
      <c r="AMX87" s="740"/>
      <c r="AMY87" s="790"/>
      <c r="AMZ87" s="791"/>
      <c r="ANA87" s="791"/>
      <c r="ANB87" s="791"/>
      <c r="ANC87" s="791"/>
      <c r="AND87" s="791"/>
      <c r="ANE87" s="740"/>
      <c r="ANF87" s="790"/>
      <c r="ANG87" s="791"/>
      <c r="ANH87" s="791"/>
      <c r="ANI87" s="791"/>
      <c r="ANJ87" s="791"/>
      <c r="ANK87" s="791"/>
      <c r="ANL87" s="740"/>
      <c r="ANM87" s="790"/>
      <c r="ANN87" s="791"/>
      <c r="ANO87" s="791"/>
      <c r="ANP87" s="791"/>
      <c r="ANQ87" s="791"/>
      <c r="ANR87" s="791"/>
      <c r="ANS87" s="740"/>
      <c r="ANT87" s="790"/>
      <c r="ANU87" s="791"/>
      <c r="ANV87" s="791"/>
      <c r="ANW87" s="791"/>
      <c r="ANX87" s="791"/>
      <c r="ANY87" s="791"/>
      <c r="ANZ87" s="740"/>
      <c r="AOA87" s="790"/>
      <c r="AOB87" s="791"/>
      <c r="AOC87" s="791"/>
      <c r="AOD87" s="791"/>
      <c r="AOE87" s="791"/>
      <c r="AOF87" s="791"/>
      <c r="AOG87" s="740"/>
      <c r="AOH87" s="790"/>
      <c r="AOI87" s="791"/>
      <c r="AOJ87" s="791"/>
      <c r="AOK87" s="791"/>
      <c r="AOL87" s="791"/>
      <c r="AOM87" s="791"/>
      <c r="AON87" s="740"/>
      <c r="AOO87" s="790"/>
      <c r="AOP87" s="791"/>
      <c r="AOQ87" s="791"/>
      <c r="AOR87" s="791"/>
      <c r="AOS87" s="791"/>
      <c r="AOT87" s="791"/>
      <c r="AOU87" s="740"/>
      <c r="AOV87" s="790"/>
      <c r="AOW87" s="791"/>
      <c r="AOX87" s="791"/>
      <c r="AOY87" s="791"/>
      <c r="AOZ87" s="791"/>
      <c r="APA87" s="791"/>
      <c r="APB87" s="740"/>
      <c r="APC87" s="790"/>
      <c r="APD87" s="791"/>
      <c r="APE87" s="791"/>
      <c r="APF87" s="791"/>
      <c r="APG87" s="791"/>
      <c r="APH87" s="791"/>
      <c r="API87" s="740"/>
      <c r="APJ87" s="790"/>
      <c r="APK87" s="791"/>
      <c r="APL87" s="791"/>
      <c r="APM87" s="791"/>
      <c r="APN87" s="791"/>
      <c r="APO87" s="791"/>
      <c r="APP87" s="740"/>
      <c r="APQ87" s="790"/>
      <c r="APR87" s="791"/>
      <c r="APS87" s="791"/>
      <c r="APT87" s="791"/>
      <c r="APU87" s="791"/>
      <c r="APV87" s="791"/>
      <c r="APW87" s="740"/>
      <c r="APX87" s="790"/>
      <c r="APY87" s="791"/>
      <c r="APZ87" s="791"/>
      <c r="AQA87" s="791"/>
      <c r="AQB87" s="791"/>
      <c r="AQC87" s="791"/>
      <c r="AQD87" s="740"/>
      <c r="AQE87" s="790"/>
      <c r="AQF87" s="791"/>
      <c r="AQG87" s="791"/>
      <c r="AQH87" s="791"/>
      <c r="AQI87" s="791"/>
      <c r="AQJ87" s="791"/>
      <c r="AQK87" s="740"/>
      <c r="AQL87" s="790"/>
      <c r="AQM87" s="791"/>
      <c r="AQN87" s="791"/>
      <c r="AQO87" s="791"/>
      <c r="AQP87" s="791"/>
      <c r="AQQ87" s="791"/>
      <c r="AQR87" s="740"/>
      <c r="AQS87" s="790"/>
      <c r="AQT87" s="791"/>
      <c r="AQU87" s="791"/>
      <c r="AQV87" s="791"/>
      <c r="AQW87" s="791"/>
      <c r="AQX87" s="791"/>
      <c r="AQY87" s="740"/>
      <c r="AQZ87" s="790"/>
      <c r="ARA87" s="791"/>
      <c r="ARB87" s="791"/>
      <c r="ARC87" s="791"/>
      <c r="ARD87" s="791"/>
      <c r="ARE87" s="791"/>
      <c r="ARF87" s="740"/>
      <c r="ARG87" s="790"/>
      <c r="ARH87" s="791"/>
      <c r="ARI87" s="791"/>
      <c r="ARJ87" s="791"/>
      <c r="ARK87" s="791"/>
      <c r="ARL87" s="791"/>
      <c r="ARM87" s="740"/>
      <c r="ARN87" s="790"/>
      <c r="ARO87" s="791"/>
      <c r="ARP87" s="791"/>
      <c r="ARQ87" s="791"/>
      <c r="ARR87" s="791"/>
      <c r="ARS87" s="791"/>
      <c r="ART87" s="740"/>
      <c r="ARU87" s="790"/>
      <c r="ARV87" s="791"/>
      <c r="ARW87" s="791"/>
      <c r="ARX87" s="791"/>
      <c r="ARY87" s="791"/>
      <c r="ARZ87" s="791"/>
      <c r="ASA87" s="740"/>
      <c r="ASB87" s="790"/>
      <c r="ASC87" s="791"/>
      <c r="ASD87" s="791"/>
      <c r="ASE87" s="791"/>
      <c r="ASF87" s="791"/>
      <c r="ASG87" s="791"/>
      <c r="ASH87" s="740"/>
      <c r="ASI87" s="790"/>
      <c r="ASJ87" s="791"/>
      <c r="ASK87" s="791"/>
      <c r="ASL87" s="791"/>
      <c r="ASM87" s="791"/>
      <c r="ASN87" s="791"/>
      <c r="ASO87" s="740"/>
      <c r="ASP87" s="790"/>
      <c r="ASQ87" s="791"/>
      <c r="ASR87" s="791"/>
      <c r="ASS87" s="791"/>
      <c r="AST87" s="791"/>
      <c r="ASU87" s="791"/>
      <c r="ASV87" s="740"/>
      <c r="ASW87" s="790"/>
      <c r="ASX87" s="791"/>
      <c r="ASY87" s="791"/>
      <c r="ASZ87" s="791"/>
      <c r="ATA87" s="791"/>
      <c r="ATB87" s="791"/>
      <c r="ATC87" s="740"/>
      <c r="ATD87" s="790"/>
      <c r="ATE87" s="791"/>
      <c r="ATF87" s="791"/>
      <c r="ATG87" s="791"/>
      <c r="ATH87" s="791"/>
      <c r="ATI87" s="791"/>
      <c r="ATJ87" s="740"/>
      <c r="ATK87" s="790"/>
      <c r="ATL87" s="791"/>
      <c r="ATM87" s="791"/>
      <c r="ATN87" s="791"/>
      <c r="ATO87" s="791"/>
      <c r="ATP87" s="791"/>
      <c r="ATQ87" s="740"/>
      <c r="ATR87" s="790"/>
      <c r="ATS87" s="791"/>
      <c r="ATT87" s="791"/>
      <c r="ATU87" s="791"/>
      <c r="ATV87" s="791"/>
      <c r="ATW87" s="791"/>
      <c r="ATX87" s="740"/>
      <c r="ATY87" s="790"/>
      <c r="ATZ87" s="791"/>
      <c r="AUA87" s="791"/>
      <c r="AUB87" s="791"/>
      <c r="AUC87" s="791"/>
      <c r="AUD87" s="791"/>
      <c r="AUE87" s="740"/>
      <c r="AUF87" s="790"/>
      <c r="AUG87" s="791"/>
      <c r="AUH87" s="791"/>
      <c r="AUI87" s="791"/>
      <c r="AUJ87" s="791"/>
      <c r="AUK87" s="791"/>
      <c r="AUL87" s="740"/>
      <c r="AUM87" s="790"/>
      <c r="AUN87" s="791"/>
      <c r="AUO87" s="791"/>
      <c r="AUP87" s="791"/>
      <c r="AUQ87" s="791"/>
      <c r="AUR87" s="791"/>
      <c r="AUS87" s="740"/>
      <c r="AUT87" s="790"/>
      <c r="AUU87" s="791"/>
      <c r="AUV87" s="791"/>
      <c r="AUW87" s="791"/>
      <c r="AUX87" s="791"/>
      <c r="AUY87" s="791"/>
      <c r="AUZ87" s="740"/>
      <c r="AVA87" s="790"/>
      <c r="AVB87" s="791"/>
      <c r="AVC87" s="791"/>
      <c r="AVD87" s="791"/>
      <c r="AVE87" s="791"/>
      <c r="AVF87" s="791"/>
      <c r="AVG87" s="740"/>
      <c r="AVH87" s="790"/>
      <c r="AVI87" s="791"/>
      <c r="AVJ87" s="791"/>
      <c r="AVK87" s="791"/>
      <c r="AVL87" s="791"/>
      <c r="AVM87" s="791"/>
      <c r="AVN87" s="740"/>
      <c r="AVO87" s="790"/>
      <c r="AVP87" s="791"/>
      <c r="AVQ87" s="791"/>
      <c r="AVR87" s="791"/>
      <c r="AVS87" s="791"/>
      <c r="AVT87" s="791"/>
      <c r="AVU87" s="740"/>
      <c r="AVV87" s="790"/>
      <c r="AVW87" s="791"/>
      <c r="AVX87" s="791"/>
      <c r="AVY87" s="791"/>
      <c r="AVZ87" s="791"/>
      <c r="AWA87" s="791"/>
      <c r="AWB87" s="740"/>
      <c r="AWC87" s="790"/>
      <c r="AWD87" s="791"/>
      <c r="AWE87" s="791"/>
      <c r="AWF87" s="791"/>
      <c r="AWG87" s="791"/>
      <c r="AWH87" s="791"/>
      <c r="AWI87" s="740"/>
      <c r="AWJ87" s="790"/>
      <c r="AWK87" s="791"/>
      <c r="AWL87" s="791"/>
      <c r="AWM87" s="791"/>
      <c r="AWN87" s="791"/>
      <c r="AWO87" s="791"/>
      <c r="AWP87" s="740"/>
      <c r="AWQ87" s="790"/>
      <c r="AWR87" s="791"/>
      <c r="AWS87" s="791"/>
      <c r="AWT87" s="791"/>
      <c r="AWU87" s="791"/>
      <c r="AWV87" s="791"/>
      <c r="AWW87" s="740"/>
      <c r="AWX87" s="790"/>
      <c r="AWY87" s="791"/>
      <c r="AWZ87" s="791"/>
      <c r="AXA87" s="791"/>
      <c r="AXB87" s="791"/>
      <c r="AXC87" s="791"/>
      <c r="AXD87" s="740"/>
      <c r="AXE87" s="790"/>
      <c r="AXF87" s="791"/>
      <c r="AXG87" s="791"/>
      <c r="AXH87" s="791"/>
      <c r="AXI87" s="791"/>
      <c r="AXJ87" s="791"/>
      <c r="AXK87" s="740"/>
      <c r="AXL87" s="790"/>
      <c r="AXM87" s="791"/>
      <c r="AXN87" s="791"/>
      <c r="AXO87" s="791"/>
      <c r="AXP87" s="791"/>
      <c r="AXQ87" s="791"/>
      <c r="AXR87" s="740"/>
      <c r="AXS87" s="790"/>
      <c r="AXT87" s="791"/>
      <c r="AXU87" s="791"/>
      <c r="AXV87" s="791"/>
      <c r="AXW87" s="791"/>
      <c r="AXX87" s="791"/>
      <c r="AXY87" s="740"/>
      <c r="AXZ87" s="790"/>
      <c r="AYA87" s="791"/>
      <c r="AYB87" s="791"/>
      <c r="AYC87" s="791"/>
      <c r="AYD87" s="791"/>
      <c r="AYE87" s="791"/>
      <c r="AYF87" s="740"/>
      <c r="AYG87" s="790"/>
      <c r="AYH87" s="791"/>
      <c r="AYI87" s="791"/>
      <c r="AYJ87" s="791"/>
      <c r="AYK87" s="791"/>
      <c r="AYL87" s="791"/>
      <c r="AYM87" s="740"/>
      <c r="AYN87" s="790"/>
      <c r="AYO87" s="791"/>
      <c r="AYP87" s="791"/>
      <c r="AYQ87" s="791"/>
      <c r="AYR87" s="791"/>
      <c r="AYS87" s="791"/>
      <c r="AYT87" s="740"/>
      <c r="AYU87" s="790"/>
      <c r="AYV87" s="791"/>
      <c r="AYW87" s="791"/>
      <c r="AYX87" s="791"/>
      <c r="AYY87" s="791"/>
      <c r="AYZ87" s="791"/>
      <c r="AZA87" s="740"/>
      <c r="AZB87" s="790"/>
      <c r="AZC87" s="791"/>
      <c r="AZD87" s="791"/>
      <c r="AZE87" s="791"/>
      <c r="AZF87" s="791"/>
      <c r="AZG87" s="791"/>
      <c r="AZH87" s="740"/>
      <c r="AZI87" s="790"/>
      <c r="AZJ87" s="791"/>
      <c r="AZK87" s="791"/>
      <c r="AZL87" s="791"/>
      <c r="AZM87" s="791"/>
      <c r="AZN87" s="791"/>
      <c r="AZO87" s="740"/>
      <c r="AZP87" s="790"/>
      <c r="AZQ87" s="791"/>
      <c r="AZR87" s="791"/>
      <c r="AZS87" s="791"/>
      <c r="AZT87" s="791"/>
      <c r="AZU87" s="791"/>
      <c r="AZV87" s="740"/>
      <c r="AZW87" s="790"/>
      <c r="AZX87" s="791"/>
      <c r="AZY87" s="791"/>
      <c r="AZZ87" s="791"/>
      <c r="BAA87" s="791"/>
      <c r="BAB87" s="791"/>
      <c r="BAC87" s="740"/>
      <c r="BAD87" s="790"/>
      <c r="BAE87" s="791"/>
      <c r="BAF87" s="791"/>
      <c r="BAG87" s="791"/>
      <c r="BAH87" s="791"/>
      <c r="BAI87" s="791"/>
      <c r="BAJ87" s="740"/>
      <c r="BAK87" s="790"/>
      <c r="BAL87" s="791"/>
      <c r="BAM87" s="791"/>
      <c r="BAN87" s="791"/>
      <c r="BAO87" s="791"/>
      <c r="BAP87" s="791"/>
      <c r="BAQ87" s="740"/>
      <c r="BAR87" s="790"/>
      <c r="BAS87" s="791"/>
      <c r="BAT87" s="791"/>
      <c r="BAU87" s="791"/>
      <c r="BAV87" s="791"/>
      <c r="BAW87" s="791"/>
      <c r="BAX87" s="740"/>
      <c r="BAY87" s="790"/>
      <c r="BAZ87" s="791"/>
      <c r="BBA87" s="791"/>
      <c r="BBB87" s="791"/>
      <c r="BBC87" s="791"/>
      <c r="BBD87" s="791"/>
      <c r="BBE87" s="740"/>
      <c r="BBF87" s="790"/>
      <c r="BBG87" s="791"/>
      <c r="BBH87" s="791"/>
      <c r="BBI87" s="791"/>
      <c r="BBJ87" s="791"/>
      <c r="BBK87" s="791"/>
      <c r="BBL87" s="740"/>
      <c r="BBM87" s="790"/>
      <c r="BBN87" s="791"/>
      <c r="BBO87" s="791"/>
      <c r="BBP87" s="791"/>
      <c r="BBQ87" s="791"/>
      <c r="BBR87" s="791"/>
      <c r="BBS87" s="740"/>
      <c r="BBT87" s="790"/>
      <c r="BBU87" s="791"/>
      <c r="BBV87" s="791"/>
      <c r="BBW87" s="791"/>
      <c r="BBX87" s="791"/>
      <c r="BBY87" s="791"/>
      <c r="BBZ87" s="740"/>
      <c r="BCA87" s="790"/>
      <c r="BCB87" s="791"/>
      <c r="BCC87" s="791"/>
      <c r="BCD87" s="791"/>
      <c r="BCE87" s="791"/>
      <c r="BCF87" s="791"/>
      <c r="BCG87" s="740"/>
      <c r="BCH87" s="790"/>
      <c r="BCI87" s="791"/>
      <c r="BCJ87" s="791"/>
      <c r="BCK87" s="791"/>
      <c r="BCL87" s="791"/>
      <c r="BCM87" s="791"/>
      <c r="BCN87" s="740"/>
      <c r="BCO87" s="790"/>
      <c r="BCP87" s="791"/>
      <c r="BCQ87" s="791"/>
      <c r="BCR87" s="791"/>
      <c r="BCS87" s="791"/>
      <c r="BCT87" s="791"/>
      <c r="BCU87" s="740"/>
      <c r="BCV87" s="790"/>
      <c r="BCW87" s="791"/>
      <c r="BCX87" s="791"/>
      <c r="BCY87" s="791"/>
      <c r="BCZ87" s="791"/>
      <c r="BDA87" s="791"/>
      <c r="BDB87" s="740"/>
      <c r="BDC87" s="790"/>
      <c r="BDD87" s="791"/>
      <c r="BDE87" s="791"/>
      <c r="BDF87" s="791"/>
      <c r="BDG87" s="791"/>
      <c r="BDH87" s="791"/>
      <c r="BDI87" s="740"/>
      <c r="BDJ87" s="790"/>
      <c r="BDK87" s="791"/>
      <c r="BDL87" s="791"/>
      <c r="BDM87" s="791"/>
      <c r="BDN87" s="791"/>
      <c r="BDO87" s="791"/>
      <c r="BDP87" s="740"/>
      <c r="BDQ87" s="790"/>
      <c r="BDR87" s="791"/>
      <c r="BDS87" s="791"/>
      <c r="BDT87" s="791"/>
      <c r="BDU87" s="791"/>
      <c r="BDV87" s="791"/>
      <c r="BDW87" s="740"/>
      <c r="BDX87" s="790"/>
      <c r="BDY87" s="791"/>
      <c r="BDZ87" s="791"/>
      <c r="BEA87" s="791"/>
      <c r="BEB87" s="791"/>
      <c r="BEC87" s="791"/>
      <c r="BED87" s="740"/>
      <c r="BEE87" s="790"/>
      <c r="BEF87" s="791"/>
      <c r="BEG87" s="791"/>
      <c r="BEH87" s="791"/>
      <c r="BEI87" s="791"/>
      <c r="BEJ87" s="791"/>
      <c r="BEK87" s="740"/>
      <c r="BEL87" s="790"/>
      <c r="BEM87" s="791"/>
      <c r="BEN87" s="791"/>
      <c r="BEO87" s="791"/>
      <c r="BEP87" s="791"/>
      <c r="BEQ87" s="791"/>
      <c r="BER87" s="740"/>
      <c r="BES87" s="790"/>
      <c r="BET87" s="791"/>
      <c r="BEU87" s="791"/>
      <c r="BEV87" s="791"/>
      <c r="BEW87" s="791"/>
      <c r="BEX87" s="791"/>
      <c r="BEY87" s="740"/>
      <c r="BEZ87" s="790"/>
      <c r="BFA87" s="791"/>
      <c r="BFB87" s="791"/>
      <c r="BFC87" s="791"/>
      <c r="BFD87" s="791"/>
      <c r="BFE87" s="791"/>
      <c r="BFF87" s="740"/>
      <c r="BFG87" s="790"/>
      <c r="BFH87" s="791"/>
      <c r="BFI87" s="791"/>
      <c r="BFJ87" s="791"/>
      <c r="BFK87" s="791"/>
      <c r="BFL87" s="791"/>
      <c r="BFM87" s="740"/>
      <c r="BFN87" s="790"/>
      <c r="BFO87" s="791"/>
      <c r="BFP87" s="791"/>
      <c r="BFQ87" s="791"/>
      <c r="BFR87" s="791"/>
      <c r="BFS87" s="791"/>
      <c r="BFT87" s="740"/>
      <c r="BFU87" s="790"/>
      <c r="BFV87" s="791"/>
      <c r="BFW87" s="791"/>
      <c r="BFX87" s="791"/>
      <c r="BFY87" s="791"/>
      <c r="BFZ87" s="791"/>
      <c r="BGA87" s="740"/>
      <c r="BGB87" s="790"/>
      <c r="BGC87" s="791"/>
      <c r="BGD87" s="791"/>
      <c r="BGE87" s="791"/>
      <c r="BGF87" s="791"/>
      <c r="BGG87" s="791"/>
      <c r="BGH87" s="740"/>
      <c r="BGI87" s="790"/>
      <c r="BGJ87" s="791"/>
      <c r="BGK87" s="791"/>
      <c r="BGL87" s="791"/>
      <c r="BGM87" s="791"/>
      <c r="BGN87" s="791"/>
      <c r="BGO87" s="740"/>
      <c r="BGP87" s="790"/>
      <c r="BGQ87" s="791"/>
      <c r="BGR87" s="791"/>
      <c r="BGS87" s="791"/>
      <c r="BGT87" s="791"/>
      <c r="BGU87" s="791"/>
      <c r="BGV87" s="740"/>
      <c r="BGW87" s="790"/>
      <c r="BGX87" s="791"/>
      <c r="BGY87" s="791"/>
      <c r="BGZ87" s="791"/>
      <c r="BHA87" s="791"/>
      <c r="BHB87" s="791"/>
      <c r="BHC87" s="740"/>
      <c r="BHD87" s="790"/>
      <c r="BHE87" s="791"/>
      <c r="BHF87" s="791"/>
      <c r="BHG87" s="791"/>
      <c r="BHH87" s="791"/>
      <c r="BHI87" s="791"/>
      <c r="BHJ87" s="740"/>
      <c r="BHK87" s="790"/>
      <c r="BHL87" s="791"/>
      <c r="BHM87" s="791"/>
      <c r="BHN87" s="791"/>
      <c r="BHO87" s="791"/>
      <c r="BHP87" s="791"/>
      <c r="BHQ87" s="740"/>
      <c r="BHR87" s="790"/>
      <c r="BHS87" s="791"/>
      <c r="BHT87" s="791"/>
      <c r="BHU87" s="791"/>
      <c r="BHV87" s="791"/>
      <c r="BHW87" s="791"/>
      <c r="BHX87" s="740"/>
      <c r="BHY87" s="790"/>
      <c r="BHZ87" s="791"/>
      <c r="BIA87" s="791"/>
      <c r="BIB87" s="791"/>
      <c r="BIC87" s="791"/>
      <c r="BID87" s="791"/>
      <c r="BIE87" s="740"/>
      <c r="BIF87" s="790"/>
      <c r="BIG87" s="791"/>
      <c r="BIH87" s="791"/>
      <c r="BII87" s="791"/>
      <c r="BIJ87" s="791"/>
      <c r="BIK87" s="791"/>
      <c r="BIL87" s="740"/>
      <c r="BIM87" s="790"/>
      <c r="BIN87" s="791"/>
      <c r="BIO87" s="791"/>
      <c r="BIP87" s="791"/>
      <c r="BIQ87" s="791"/>
      <c r="BIR87" s="791"/>
      <c r="BIS87" s="740"/>
      <c r="BIT87" s="790"/>
      <c r="BIU87" s="791"/>
      <c r="BIV87" s="791"/>
      <c r="BIW87" s="791"/>
      <c r="BIX87" s="791"/>
      <c r="BIY87" s="791"/>
      <c r="BIZ87" s="740"/>
      <c r="BJA87" s="790"/>
      <c r="BJB87" s="791"/>
      <c r="BJC87" s="791"/>
      <c r="BJD87" s="791"/>
      <c r="BJE87" s="791"/>
      <c r="BJF87" s="791"/>
      <c r="BJG87" s="740"/>
      <c r="BJH87" s="790"/>
      <c r="BJI87" s="791"/>
      <c r="BJJ87" s="791"/>
      <c r="BJK87" s="791"/>
      <c r="BJL87" s="791"/>
      <c r="BJM87" s="791"/>
      <c r="BJN87" s="740"/>
      <c r="BJO87" s="790"/>
      <c r="BJP87" s="791"/>
      <c r="BJQ87" s="791"/>
      <c r="BJR87" s="791"/>
      <c r="BJS87" s="791"/>
      <c r="BJT87" s="791"/>
      <c r="BJU87" s="740"/>
      <c r="BJV87" s="790"/>
      <c r="BJW87" s="791"/>
      <c r="BJX87" s="791"/>
      <c r="BJY87" s="791"/>
      <c r="BJZ87" s="791"/>
      <c r="BKA87" s="791"/>
      <c r="BKB87" s="740"/>
      <c r="BKC87" s="790"/>
      <c r="BKD87" s="791"/>
      <c r="BKE87" s="791"/>
      <c r="BKF87" s="791"/>
      <c r="BKG87" s="791"/>
      <c r="BKH87" s="791"/>
      <c r="BKI87" s="740"/>
      <c r="BKJ87" s="790"/>
      <c r="BKK87" s="791"/>
      <c r="BKL87" s="791"/>
      <c r="BKM87" s="791"/>
      <c r="BKN87" s="791"/>
      <c r="BKO87" s="791"/>
      <c r="BKP87" s="740"/>
      <c r="BKQ87" s="790"/>
      <c r="BKR87" s="791"/>
      <c r="BKS87" s="791"/>
      <c r="BKT87" s="791"/>
      <c r="BKU87" s="791"/>
      <c r="BKV87" s="791"/>
      <c r="BKW87" s="740"/>
      <c r="BKX87" s="790"/>
      <c r="BKY87" s="791"/>
      <c r="BKZ87" s="791"/>
      <c r="BLA87" s="791"/>
      <c r="BLB87" s="791"/>
      <c r="BLC87" s="791"/>
      <c r="BLD87" s="740"/>
      <c r="BLE87" s="790"/>
      <c r="BLF87" s="791"/>
      <c r="BLG87" s="791"/>
      <c r="BLH87" s="791"/>
      <c r="BLI87" s="791"/>
      <c r="BLJ87" s="791"/>
      <c r="BLK87" s="740"/>
      <c r="BLL87" s="790"/>
      <c r="BLM87" s="791"/>
      <c r="BLN87" s="791"/>
      <c r="BLO87" s="791"/>
      <c r="BLP87" s="791"/>
      <c r="BLQ87" s="791"/>
      <c r="BLR87" s="740"/>
      <c r="BLS87" s="790"/>
      <c r="BLT87" s="791"/>
      <c r="BLU87" s="791"/>
      <c r="BLV87" s="791"/>
      <c r="BLW87" s="791"/>
      <c r="BLX87" s="791"/>
      <c r="BLY87" s="740"/>
      <c r="BLZ87" s="790"/>
      <c r="BMA87" s="791"/>
      <c r="BMB87" s="791"/>
      <c r="BMC87" s="791"/>
      <c r="BMD87" s="791"/>
      <c r="BME87" s="791"/>
      <c r="BMF87" s="740"/>
      <c r="BMG87" s="790"/>
      <c r="BMH87" s="791"/>
      <c r="BMI87" s="791"/>
      <c r="BMJ87" s="791"/>
      <c r="BMK87" s="791"/>
      <c r="BML87" s="791"/>
      <c r="BMM87" s="740"/>
      <c r="BMN87" s="790"/>
      <c r="BMO87" s="791"/>
      <c r="BMP87" s="791"/>
      <c r="BMQ87" s="791"/>
      <c r="BMR87" s="791"/>
      <c r="BMS87" s="791"/>
      <c r="BMT87" s="740"/>
      <c r="BMU87" s="790"/>
      <c r="BMV87" s="791"/>
      <c r="BMW87" s="791"/>
      <c r="BMX87" s="791"/>
      <c r="BMY87" s="791"/>
      <c r="BMZ87" s="791"/>
      <c r="BNA87" s="740"/>
      <c r="BNB87" s="790"/>
      <c r="BNC87" s="791"/>
      <c r="BND87" s="791"/>
      <c r="BNE87" s="791"/>
      <c r="BNF87" s="791"/>
      <c r="BNG87" s="791"/>
      <c r="BNH87" s="740"/>
      <c r="BNI87" s="790"/>
      <c r="BNJ87" s="791"/>
      <c r="BNK87" s="791"/>
      <c r="BNL87" s="791"/>
      <c r="BNM87" s="791"/>
      <c r="BNN87" s="791"/>
      <c r="BNO87" s="740"/>
      <c r="BNP87" s="790"/>
      <c r="BNQ87" s="791"/>
      <c r="BNR87" s="791"/>
      <c r="BNS87" s="791"/>
      <c r="BNT87" s="791"/>
      <c r="BNU87" s="791"/>
      <c r="BNV87" s="740"/>
      <c r="BNW87" s="790"/>
      <c r="BNX87" s="791"/>
      <c r="BNY87" s="791"/>
      <c r="BNZ87" s="791"/>
      <c r="BOA87" s="791"/>
      <c r="BOB87" s="791"/>
      <c r="BOC87" s="740"/>
      <c r="BOD87" s="790"/>
      <c r="BOE87" s="791"/>
      <c r="BOF87" s="791"/>
      <c r="BOG87" s="791"/>
      <c r="BOH87" s="791"/>
      <c r="BOI87" s="791"/>
      <c r="BOJ87" s="740"/>
      <c r="BOK87" s="790"/>
      <c r="BOL87" s="791"/>
      <c r="BOM87" s="791"/>
      <c r="BON87" s="791"/>
      <c r="BOO87" s="791"/>
      <c r="BOP87" s="791"/>
      <c r="BOQ87" s="740"/>
      <c r="BOR87" s="790"/>
      <c r="BOS87" s="791"/>
      <c r="BOT87" s="791"/>
      <c r="BOU87" s="791"/>
      <c r="BOV87" s="791"/>
      <c r="BOW87" s="791"/>
      <c r="BOX87" s="740"/>
      <c r="BOY87" s="790"/>
      <c r="BOZ87" s="791"/>
      <c r="BPA87" s="791"/>
      <c r="BPB87" s="791"/>
      <c r="BPC87" s="791"/>
      <c r="BPD87" s="791"/>
      <c r="BPE87" s="740"/>
      <c r="BPF87" s="790"/>
      <c r="BPG87" s="791"/>
      <c r="BPH87" s="791"/>
      <c r="BPI87" s="791"/>
      <c r="BPJ87" s="791"/>
      <c r="BPK87" s="791"/>
      <c r="BPL87" s="740"/>
      <c r="BPM87" s="790"/>
      <c r="BPN87" s="791"/>
      <c r="BPO87" s="791"/>
      <c r="BPP87" s="791"/>
      <c r="BPQ87" s="791"/>
      <c r="BPR87" s="791"/>
      <c r="BPS87" s="740"/>
      <c r="BPT87" s="790"/>
      <c r="BPU87" s="791"/>
      <c r="BPV87" s="791"/>
      <c r="BPW87" s="791"/>
      <c r="BPX87" s="791"/>
      <c r="BPY87" s="791"/>
      <c r="BPZ87" s="740"/>
      <c r="BQA87" s="790"/>
      <c r="BQB87" s="791"/>
      <c r="BQC87" s="791"/>
      <c r="BQD87" s="791"/>
      <c r="BQE87" s="791"/>
      <c r="BQF87" s="791"/>
      <c r="BQG87" s="740"/>
      <c r="BQH87" s="790"/>
      <c r="BQI87" s="791"/>
      <c r="BQJ87" s="791"/>
      <c r="BQK87" s="791"/>
      <c r="BQL87" s="791"/>
      <c r="BQM87" s="791"/>
      <c r="BQN87" s="740"/>
      <c r="BQO87" s="790"/>
      <c r="BQP87" s="791"/>
      <c r="BQQ87" s="791"/>
      <c r="BQR87" s="791"/>
      <c r="BQS87" s="791"/>
      <c r="BQT87" s="791"/>
      <c r="BQU87" s="740"/>
      <c r="BQV87" s="790"/>
      <c r="BQW87" s="791"/>
      <c r="BQX87" s="791"/>
      <c r="BQY87" s="791"/>
      <c r="BQZ87" s="791"/>
      <c r="BRA87" s="791"/>
      <c r="BRB87" s="740"/>
      <c r="BRC87" s="790"/>
      <c r="BRD87" s="791"/>
      <c r="BRE87" s="791"/>
      <c r="BRF87" s="791"/>
      <c r="BRG87" s="791"/>
      <c r="BRH87" s="791"/>
      <c r="BRI87" s="740"/>
      <c r="BRJ87" s="790"/>
      <c r="BRK87" s="791"/>
      <c r="BRL87" s="791"/>
      <c r="BRM87" s="791"/>
      <c r="BRN87" s="791"/>
      <c r="BRO87" s="791"/>
      <c r="BRP87" s="740"/>
      <c r="BRQ87" s="790"/>
      <c r="BRR87" s="791"/>
      <c r="BRS87" s="791"/>
      <c r="BRT87" s="791"/>
      <c r="BRU87" s="791"/>
      <c r="BRV87" s="791"/>
      <c r="BRW87" s="740"/>
      <c r="BRX87" s="790"/>
      <c r="BRY87" s="791"/>
      <c r="BRZ87" s="791"/>
      <c r="BSA87" s="791"/>
      <c r="BSB87" s="791"/>
      <c r="BSC87" s="791"/>
      <c r="BSD87" s="740"/>
      <c r="BSE87" s="790"/>
      <c r="BSF87" s="791"/>
      <c r="BSG87" s="791"/>
      <c r="BSH87" s="791"/>
      <c r="BSI87" s="791"/>
      <c r="BSJ87" s="791"/>
      <c r="BSK87" s="740"/>
      <c r="BSL87" s="790"/>
      <c r="BSM87" s="791"/>
      <c r="BSN87" s="791"/>
      <c r="BSO87" s="791"/>
      <c r="BSP87" s="791"/>
      <c r="BSQ87" s="791"/>
      <c r="BSR87" s="740"/>
      <c r="BSS87" s="790"/>
      <c r="BST87" s="791"/>
      <c r="BSU87" s="791"/>
      <c r="BSV87" s="791"/>
      <c r="BSW87" s="791"/>
      <c r="BSX87" s="791"/>
      <c r="BSY87" s="740"/>
      <c r="BSZ87" s="790"/>
      <c r="BTA87" s="791"/>
      <c r="BTB87" s="791"/>
      <c r="BTC87" s="791"/>
      <c r="BTD87" s="791"/>
      <c r="BTE87" s="791"/>
      <c r="BTF87" s="740"/>
      <c r="BTG87" s="790"/>
      <c r="BTH87" s="791"/>
      <c r="BTI87" s="791"/>
      <c r="BTJ87" s="791"/>
      <c r="BTK87" s="791"/>
      <c r="BTL87" s="791"/>
      <c r="BTM87" s="740"/>
      <c r="BTN87" s="790"/>
      <c r="BTO87" s="791"/>
      <c r="BTP87" s="791"/>
      <c r="BTQ87" s="791"/>
      <c r="BTR87" s="791"/>
      <c r="BTS87" s="791"/>
      <c r="BTT87" s="740"/>
      <c r="BTU87" s="790"/>
      <c r="BTV87" s="791"/>
      <c r="BTW87" s="791"/>
      <c r="BTX87" s="791"/>
      <c r="BTY87" s="791"/>
      <c r="BTZ87" s="791"/>
      <c r="BUA87" s="740"/>
      <c r="BUB87" s="790"/>
      <c r="BUC87" s="791"/>
      <c r="BUD87" s="791"/>
      <c r="BUE87" s="791"/>
      <c r="BUF87" s="791"/>
      <c r="BUG87" s="791"/>
      <c r="BUH87" s="740"/>
      <c r="BUI87" s="790"/>
      <c r="BUJ87" s="791"/>
      <c r="BUK87" s="791"/>
      <c r="BUL87" s="791"/>
      <c r="BUM87" s="791"/>
      <c r="BUN87" s="791"/>
      <c r="BUO87" s="740"/>
      <c r="BUP87" s="790"/>
      <c r="BUQ87" s="791"/>
      <c r="BUR87" s="791"/>
      <c r="BUS87" s="791"/>
      <c r="BUT87" s="791"/>
      <c r="BUU87" s="791"/>
      <c r="BUV87" s="740"/>
      <c r="BUW87" s="790"/>
      <c r="BUX87" s="791"/>
      <c r="BUY87" s="791"/>
      <c r="BUZ87" s="791"/>
      <c r="BVA87" s="791"/>
      <c r="BVB87" s="791"/>
      <c r="BVC87" s="740"/>
      <c r="BVD87" s="790"/>
      <c r="BVE87" s="791"/>
      <c r="BVF87" s="791"/>
      <c r="BVG87" s="791"/>
      <c r="BVH87" s="791"/>
      <c r="BVI87" s="791"/>
      <c r="BVJ87" s="740"/>
      <c r="BVK87" s="790"/>
      <c r="BVL87" s="791"/>
      <c r="BVM87" s="791"/>
      <c r="BVN87" s="791"/>
      <c r="BVO87" s="791"/>
      <c r="BVP87" s="791"/>
      <c r="BVQ87" s="740"/>
      <c r="BVR87" s="790"/>
      <c r="BVS87" s="791"/>
      <c r="BVT87" s="791"/>
      <c r="BVU87" s="791"/>
      <c r="BVV87" s="791"/>
      <c r="BVW87" s="791"/>
      <c r="BVX87" s="740"/>
      <c r="BVY87" s="790"/>
      <c r="BVZ87" s="791"/>
      <c r="BWA87" s="791"/>
      <c r="BWB87" s="791"/>
      <c r="BWC87" s="791"/>
      <c r="BWD87" s="791"/>
      <c r="BWE87" s="740"/>
      <c r="BWF87" s="790"/>
      <c r="BWG87" s="791"/>
      <c r="BWH87" s="791"/>
      <c r="BWI87" s="791"/>
      <c r="BWJ87" s="791"/>
      <c r="BWK87" s="791"/>
      <c r="BWL87" s="740"/>
      <c r="BWM87" s="790"/>
      <c r="BWN87" s="791"/>
      <c r="BWO87" s="791"/>
      <c r="BWP87" s="791"/>
      <c r="BWQ87" s="791"/>
      <c r="BWR87" s="791"/>
      <c r="BWS87" s="740"/>
      <c r="BWT87" s="790"/>
      <c r="BWU87" s="791"/>
      <c r="BWV87" s="791"/>
      <c r="BWW87" s="791"/>
      <c r="BWX87" s="791"/>
      <c r="BWY87" s="791"/>
      <c r="BWZ87" s="740"/>
      <c r="BXA87" s="790"/>
      <c r="BXB87" s="791"/>
      <c r="BXC87" s="791"/>
      <c r="BXD87" s="791"/>
      <c r="BXE87" s="791"/>
      <c r="BXF87" s="791"/>
      <c r="BXG87" s="740"/>
      <c r="BXH87" s="790"/>
      <c r="BXI87" s="791"/>
      <c r="BXJ87" s="791"/>
      <c r="BXK87" s="791"/>
      <c r="BXL87" s="791"/>
      <c r="BXM87" s="791"/>
      <c r="BXN87" s="740"/>
      <c r="BXO87" s="790"/>
      <c r="BXP87" s="791"/>
      <c r="BXQ87" s="791"/>
      <c r="BXR87" s="791"/>
      <c r="BXS87" s="791"/>
      <c r="BXT87" s="791"/>
      <c r="BXU87" s="740"/>
      <c r="BXV87" s="790"/>
      <c r="BXW87" s="791"/>
      <c r="BXX87" s="791"/>
      <c r="BXY87" s="791"/>
      <c r="BXZ87" s="791"/>
      <c r="BYA87" s="791"/>
      <c r="BYB87" s="740"/>
      <c r="BYC87" s="790"/>
      <c r="BYD87" s="791"/>
      <c r="BYE87" s="791"/>
      <c r="BYF87" s="791"/>
      <c r="BYG87" s="791"/>
      <c r="BYH87" s="791"/>
      <c r="BYI87" s="740"/>
      <c r="BYJ87" s="790"/>
      <c r="BYK87" s="791"/>
      <c r="BYL87" s="791"/>
      <c r="BYM87" s="791"/>
      <c r="BYN87" s="791"/>
      <c r="BYO87" s="791"/>
      <c r="BYP87" s="740"/>
      <c r="BYQ87" s="790"/>
      <c r="BYR87" s="791"/>
      <c r="BYS87" s="791"/>
      <c r="BYT87" s="791"/>
      <c r="BYU87" s="791"/>
      <c r="BYV87" s="791"/>
      <c r="BYW87" s="740"/>
      <c r="BYX87" s="790"/>
      <c r="BYY87" s="791"/>
      <c r="BYZ87" s="791"/>
      <c r="BZA87" s="791"/>
      <c r="BZB87" s="791"/>
      <c r="BZC87" s="791"/>
      <c r="BZD87" s="740"/>
      <c r="BZE87" s="790"/>
      <c r="BZF87" s="791"/>
      <c r="BZG87" s="791"/>
      <c r="BZH87" s="791"/>
      <c r="BZI87" s="791"/>
      <c r="BZJ87" s="791"/>
      <c r="BZK87" s="740"/>
      <c r="BZL87" s="790"/>
      <c r="BZM87" s="791"/>
      <c r="BZN87" s="791"/>
      <c r="BZO87" s="791"/>
      <c r="BZP87" s="791"/>
      <c r="BZQ87" s="791"/>
      <c r="BZR87" s="740"/>
      <c r="BZS87" s="790"/>
      <c r="BZT87" s="791"/>
      <c r="BZU87" s="791"/>
      <c r="BZV87" s="791"/>
      <c r="BZW87" s="791"/>
      <c r="BZX87" s="791"/>
      <c r="BZY87" s="740"/>
      <c r="BZZ87" s="790"/>
      <c r="CAA87" s="791"/>
      <c r="CAB87" s="791"/>
      <c r="CAC87" s="791"/>
      <c r="CAD87" s="791"/>
      <c r="CAE87" s="791"/>
      <c r="CAF87" s="740"/>
      <c r="CAG87" s="790"/>
      <c r="CAH87" s="791"/>
      <c r="CAI87" s="791"/>
      <c r="CAJ87" s="791"/>
      <c r="CAK87" s="791"/>
      <c r="CAL87" s="791"/>
      <c r="CAM87" s="740"/>
      <c r="CAN87" s="790"/>
      <c r="CAO87" s="791"/>
      <c r="CAP87" s="791"/>
      <c r="CAQ87" s="791"/>
      <c r="CAR87" s="791"/>
      <c r="CAS87" s="791"/>
      <c r="CAT87" s="740"/>
      <c r="CAU87" s="790"/>
      <c r="CAV87" s="791"/>
      <c r="CAW87" s="791"/>
      <c r="CAX87" s="791"/>
      <c r="CAY87" s="791"/>
      <c r="CAZ87" s="791"/>
      <c r="CBA87" s="740"/>
      <c r="CBB87" s="790"/>
      <c r="CBC87" s="791"/>
      <c r="CBD87" s="791"/>
      <c r="CBE87" s="791"/>
      <c r="CBF87" s="791"/>
      <c r="CBG87" s="791"/>
      <c r="CBH87" s="740"/>
      <c r="CBI87" s="790"/>
      <c r="CBJ87" s="791"/>
      <c r="CBK87" s="791"/>
      <c r="CBL87" s="791"/>
      <c r="CBM87" s="791"/>
      <c r="CBN87" s="791"/>
      <c r="CBO87" s="740"/>
      <c r="CBP87" s="790"/>
      <c r="CBQ87" s="791"/>
      <c r="CBR87" s="791"/>
      <c r="CBS87" s="791"/>
      <c r="CBT87" s="791"/>
      <c r="CBU87" s="791"/>
      <c r="CBV87" s="740"/>
      <c r="CBW87" s="790"/>
      <c r="CBX87" s="791"/>
      <c r="CBY87" s="791"/>
      <c r="CBZ87" s="791"/>
      <c r="CCA87" s="791"/>
      <c r="CCB87" s="791"/>
      <c r="CCC87" s="740"/>
      <c r="CCD87" s="790"/>
      <c r="CCE87" s="791"/>
      <c r="CCF87" s="791"/>
      <c r="CCG87" s="791"/>
      <c r="CCH87" s="791"/>
      <c r="CCI87" s="791"/>
      <c r="CCJ87" s="740"/>
      <c r="CCK87" s="790"/>
      <c r="CCL87" s="791"/>
      <c r="CCM87" s="791"/>
      <c r="CCN87" s="791"/>
      <c r="CCO87" s="791"/>
      <c r="CCP87" s="791"/>
      <c r="CCQ87" s="740"/>
      <c r="CCR87" s="790"/>
      <c r="CCS87" s="791"/>
      <c r="CCT87" s="791"/>
      <c r="CCU87" s="791"/>
      <c r="CCV87" s="791"/>
      <c r="CCW87" s="791"/>
      <c r="CCX87" s="740"/>
      <c r="CCY87" s="790"/>
      <c r="CCZ87" s="791"/>
      <c r="CDA87" s="791"/>
      <c r="CDB87" s="791"/>
      <c r="CDC87" s="791"/>
      <c r="CDD87" s="791"/>
      <c r="CDE87" s="740"/>
      <c r="CDF87" s="790"/>
      <c r="CDG87" s="791"/>
      <c r="CDH87" s="791"/>
      <c r="CDI87" s="791"/>
      <c r="CDJ87" s="791"/>
      <c r="CDK87" s="791"/>
      <c r="CDL87" s="740"/>
      <c r="CDM87" s="790"/>
      <c r="CDN87" s="791"/>
      <c r="CDO87" s="791"/>
      <c r="CDP87" s="791"/>
      <c r="CDQ87" s="791"/>
      <c r="CDR87" s="791"/>
      <c r="CDS87" s="740"/>
      <c r="CDT87" s="790"/>
      <c r="CDU87" s="791"/>
      <c r="CDV87" s="791"/>
      <c r="CDW87" s="791"/>
      <c r="CDX87" s="791"/>
      <c r="CDY87" s="791"/>
      <c r="CDZ87" s="740"/>
      <c r="CEA87" s="790"/>
      <c r="CEB87" s="791"/>
      <c r="CEC87" s="791"/>
      <c r="CED87" s="791"/>
      <c r="CEE87" s="791"/>
      <c r="CEF87" s="791"/>
      <c r="CEG87" s="740"/>
      <c r="CEH87" s="790"/>
      <c r="CEI87" s="791"/>
      <c r="CEJ87" s="791"/>
      <c r="CEK87" s="791"/>
      <c r="CEL87" s="791"/>
      <c r="CEM87" s="791"/>
      <c r="CEN87" s="740"/>
      <c r="CEO87" s="790"/>
      <c r="CEP87" s="791"/>
      <c r="CEQ87" s="791"/>
      <c r="CER87" s="791"/>
      <c r="CES87" s="791"/>
      <c r="CET87" s="791"/>
      <c r="CEU87" s="740"/>
      <c r="CEV87" s="790"/>
      <c r="CEW87" s="791"/>
      <c r="CEX87" s="791"/>
      <c r="CEY87" s="791"/>
      <c r="CEZ87" s="791"/>
      <c r="CFA87" s="791"/>
      <c r="CFB87" s="740"/>
      <c r="CFC87" s="790"/>
      <c r="CFD87" s="791"/>
      <c r="CFE87" s="791"/>
      <c r="CFF87" s="791"/>
      <c r="CFG87" s="791"/>
      <c r="CFH87" s="791"/>
      <c r="CFI87" s="740"/>
      <c r="CFJ87" s="790"/>
      <c r="CFK87" s="791"/>
      <c r="CFL87" s="791"/>
      <c r="CFM87" s="791"/>
      <c r="CFN87" s="791"/>
      <c r="CFO87" s="791"/>
      <c r="CFP87" s="740"/>
      <c r="CFQ87" s="790"/>
      <c r="CFR87" s="791"/>
      <c r="CFS87" s="791"/>
      <c r="CFT87" s="791"/>
      <c r="CFU87" s="791"/>
      <c r="CFV87" s="791"/>
      <c r="CFW87" s="740"/>
      <c r="CFX87" s="790"/>
      <c r="CFY87" s="791"/>
      <c r="CFZ87" s="791"/>
      <c r="CGA87" s="791"/>
      <c r="CGB87" s="791"/>
      <c r="CGC87" s="791"/>
      <c r="CGD87" s="740"/>
      <c r="CGE87" s="790"/>
      <c r="CGF87" s="791"/>
      <c r="CGG87" s="791"/>
      <c r="CGH87" s="791"/>
      <c r="CGI87" s="791"/>
      <c r="CGJ87" s="791"/>
      <c r="CGK87" s="740"/>
      <c r="CGL87" s="790"/>
      <c r="CGM87" s="791"/>
      <c r="CGN87" s="791"/>
      <c r="CGO87" s="791"/>
      <c r="CGP87" s="791"/>
      <c r="CGQ87" s="791"/>
      <c r="CGR87" s="740"/>
      <c r="CGS87" s="790"/>
      <c r="CGT87" s="791"/>
      <c r="CGU87" s="791"/>
      <c r="CGV87" s="791"/>
      <c r="CGW87" s="791"/>
      <c r="CGX87" s="791"/>
      <c r="CGY87" s="740"/>
      <c r="CGZ87" s="790"/>
      <c r="CHA87" s="791"/>
      <c r="CHB87" s="791"/>
      <c r="CHC87" s="791"/>
      <c r="CHD87" s="791"/>
      <c r="CHE87" s="791"/>
      <c r="CHF87" s="740"/>
      <c r="CHG87" s="790"/>
      <c r="CHH87" s="791"/>
      <c r="CHI87" s="791"/>
      <c r="CHJ87" s="791"/>
      <c r="CHK87" s="791"/>
      <c r="CHL87" s="791"/>
      <c r="CHM87" s="740"/>
      <c r="CHN87" s="790"/>
      <c r="CHO87" s="791"/>
      <c r="CHP87" s="791"/>
      <c r="CHQ87" s="791"/>
      <c r="CHR87" s="791"/>
      <c r="CHS87" s="791"/>
      <c r="CHT87" s="740"/>
      <c r="CHU87" s="790"/>
      <c r="CHV87" s="791"/>
      <c r="CHW87" s="791"/>
      <c r="CHX87" s="791"/>
      <c r="CHY87" s="791"/>
      <c r="CHZ87" s="791"/>
      <c r="CIA87" s="740"/>
      <c r="CIB87" s="790"/>
      <c r="CIC87" s="791"/>
      <c r="CID87" s="791"/>
      <c r="CIE87" s="791"/>
      <c r="CIF87" s="791"/>
      <c r="CIG87" s="791"/>
      <c r="CIH87" s="740"/>
      <c r="CII87" s="790"/>
      <c r="CIJ87" s="791"/>
      <c r="CIK87" s="791"/>
      <c r="CIL87" s="791"/>
      <c r="CIM87" s="791"/>
      <c r="CIN87" s="791"/>
      <c r="CIO87" s="740"/>
      <c r="CIP87" s="790"/>
      <c r="CIQ87" s="791"/>
      <c r="CIR87" s="791"/>
      <c r="CIS87" s="791"/>
      <c r="CIT87" s="791"/>
      <c r="CIU87" s="791"/>
      <c r="CIV87" s="740"/>
      <c r="CIW87" s="790"/>
      <c r="CIX87" s="791"/>
      <c r="CIY87" s="791"/>
      <c r="CIZ87" s="791"/>
      <c r="CJA87" s="791"/>
      <c r="CJB87" s="791"/>
      <c r="CJC87" s="740"/>
      <c r="CJD87" s="790"/>
      <c r="CJE87" s="791"/>
      <c r="CJF87" s="791"/>
      <c r="CJG87" s="791"/>
      <c r="CJH87" s="791"/>
      <c r="CJI87" s="791"/>
      <c r="CJJ87" s="740"/>
      <c r="CJK87" s="790"/>
      <c r="CJL87" s="791"/>
      <c r="CJM87" s="791"/>
      <c r="CJN87" s="791"/>
      <c r="CJO87" s="791"/>
      <c r="CJP87" s="791"/>
      <c r="CJQ87" s="740"/>
      <c r="CJR87" s="790"/>
      <c r="CJS87" s="791"/>
      <c r="CJT87" s="791"/>
      <c r="CJU87" s="791"/>
      <c r="CJV87" s="791"/>
      <c r="CJW87" s="791"/>
      <c r="CJX87" s="740"/>
      <c r="CJY87" s="790"/>
      <c r="CJZ87" s="791"/>
      <c r="CKA87" s="791"/>
      <c r="CKB87" s="791"/>
      <c r="CKC87" s="791"/>
      <c r="CKD87" s="791"/>
      <c r="CKE87" s="740"/>
      <c r="CKF87" s="790"/>
      <c r="CKG87" s="791"/>
      <c r="CKH87" s="791"/>
      <c r="CKI87" s="791"/>
      <c r="CKJ87" s="791"/>
      <c r="CKK87" s="791"/>
      <c r="CKL87" s="740"/>
      <c r="CKM87" s="790"/>
      <c r="CKN87" s="791"/>
      <c r="CKO87" s="791"/>
      <c r="CKP87" s="791"/>
      <c r="CKQ87" s="791"/>
      <c r="CKR87" s="791"/>
      <c r="CKS87" s="740"/>
      <c r="CKT87" s="790"/>
      <c r="CKU87" s="791"/>
      <c r="CKV87" s="791"/>
      <c r="CKW87" s="791"/>
      <c r="CKX87" s="791"/>
      <c r="CKY87" s="791"/>
      <c r="CKZ87" s="740"/>
      <c r="CLA87" s="790"/>
      <c r="CLB87" s="791"/>
      <c r="CLC87" s="791"/>
      <c r="CLD87" s="791"/>
      <c r="CLE87" s="791"/>
      <c r="CLF87" s="791"/>
      <c r="CLG87" s="740"/>
      <c r="CLH87" s="790"/>
      <c r="CLI87" s="791"/>
      <c r="CLJ87" s="791"/>
      <c r="CLK87" s="791"/>
      <c r="CLL87" s="791"/>
      <c r="CLM87" s="791"/>
      <c r="CLN87" s="740"/>
      <c r="CLO87" s="790"/>
      <c r="CLP87" s="791"/>
      <c r="CLQ87" s="791"/>
      <c r="CLR87" s="791"/>
      <c r="CLS87" s="791"/>
      <c r="CLT87" s="791"/>
      <c r="CLU87" s="740"/>
      <c r="CLV87" s="790"/>
      <c r="CLW87" s="791"/>
      <c r="CLX87" s="791"/>
      <c r="CLY87" s="791"/>
      <c r="CLZ87" s="791"/>
      <c r="CMA87" s="791"/>
      <c r="CMB87" s="740"/>
      <c r="CMC87" s="790"/>
      <c r="CMD87" s="791"/>
      <c r="CME87" s="791"/>
      <c r="CMF87" s="791"/>
      <c r="CMG87" s="791"/>
      <c r="CMH87" s="791"/>
      <c r="CMI87" s="740"/>
      <c r="CMJ87" s="790"/>
      <c r="CMK87" s="791"/>
      <c r="CML87" s="791"/>
      <c r="CMM87" s="791"/>
      <c r="CMN87" s="791"/>
      <c r="CMO87" s="791"/>
      <c r="CMP87" s="740"/>
      <c r="CMQ87" s="790"/>
      <c r="CMR87" s="791"/>
      <c r="CMS87" s="791"/>
      <c r="CMT87" s="791"/>
      <c r="CMU87" s="791"/>
      <c r="CMV87" s="791"/>
      <c r="CMW87" s="740"/>
      <c r="CMX87" s="790"/>
      <c r="CMY87" s="791"/>
      <c r="CMZ87" s="791"/>
      <c r="CNA87" s="791"/>
      <c r="CNB87" s="791"/>
      <c r="CNC87" s="791"/>
      <c r="CND87" s="740"/>
      <c r="CNE87" s="790"/>
      <c r="CNF87" s="791"/>
      <c r="CNG87" s="791"/>
      <c r="CNH87" s="791"/>
      <c r="CNI87" s="791"/>
      <c r="CNJ87" s="791"/>
      <c r="CNK87" s="740"/>
      <c r="CNL87" s="790"/>
      <c r="CNM87" s="791"/>
      <c r="CNN87" s="791"/>
      <c r="CNO87" s="791"/>
      <c r="CNP87" s="791"/>
      <c r="CNQ87" s="791"/>
      <c r="CNR87" s="740"/>
      <c r="CNS87" s="790"/>
      <c r="CNT87" s="791"/>
      <c r="CNU87" s="791"/>
      <c r="CNV87" s="791"/>
      <c r="CNW87" s="791"/>
      <c r="CNX87" s="791"/>
      <c r="CNY87" s="740"/>
      <c r="CNZ87" s="790"/>
      <c r="COA87" s="791"/>
      <c r="COB87" s="791"/>
      <c r="COC87" s="791"/>
      <c r="COD87" s="791"/>
      <c r="COE87" s="791"/>
      <c r="COF87" s="740"/>
      <c r="COG87" s="790"/>
      <c r="COH87" s="791"/>
      <c r="COI87" s="791"/>
      <c r="COJ87" s="791"/>
      <c r="COK87" s="791"/>
      <c r="COL87" s="791"/>
      <c r="COM87" s="740"/>
      <c r="CON87" s="790"/>
      <c r="COO87" s="791"/>
      <c r="COP87" s="791"/>
      <c r="COQ87" s="791"/>
      <c r="COR87" s="791"/>
      <c r="COS87" s="791"/>
      <c r="COT87" s="740"/>
      <c r="COU87" s="790"/>
      <c r="COV87" s="791"/>
      <c r="COW87" s="791"/>
      <c r="COX87" s="791"/>
      <c r="COY87" s="791"/>
      <c r="COZ87" s="791"/>
      <c r="CPA87" s="740"/>
      <c r="CPB87" s="790"/>
      <c r="CPC87" s="791"/>
      <c r="CPD87" s="791"/>
      <c r="CPE87" s="791"/>
      <c r="CPF87" s="791"/>
      <c r="CPG87" s="791"/>
      <c r="CPH87" s="740"/>
      <c r="CPI87" s="790"/>
      <c r="CPJ87" s="791"/>
      <c r="CPK87" s="791"/>
      <c r="CPL87" s="791"/>
      <c r="CPM87" s="791"/>
      <c r="CPN87" s="791"/>
      <c r="CPO87" s="740"/>
      <c r="CPP87" s="790"/>
      <c r="CPQ87" s="791"/>
      <c r="CPR87" s="791"/>
      <c r="CPS87" s="791"/>
      <c r="CPT87" s="791"/>
      <c r="CPU87" s="791"/>
      <c r="CPV87" s="740"/>
      <c r="CPW87" s="790"/>
      <c r="CPX87" s="791"/>
      <c r="CPY87" s="791"/>
      <c r="CPZ87" s="791"/>
      <c r="CQA87" s="791"/>
      <c r="CQB87" s="791"/>
      <c r="CQC87" s="740"/>
      <c r="CQD87" s="790"/>
      <c r="CQE87" s="791"/>
      <c r="CQF87" s="791"/>
      <c r="CQG87" s="791"/>
      <c r="CQH87" s="791"/>
      <c r="CQI87" s="791"/>
      <c r="CQJ87" s="740"/>
      <c r="CQK87" s="790"/>
      <c r="CQL87" s="791"/>
      <c r="CQM87" s="791"/>
      <c r="CQN87" s="791"/>
      <c r="CQO87" s="791"/>
      <c r="CQP87" s="791"/>
      <c r="CQQ87" s="740"/>
      <c r="CQR87" s="790"/>
      <c r="CQS87" s="791"/>
      <c r="CQT87" s="791"/>
      <c r="CQU87" s="791"/>
      <c r="CQV87" s="791"/>
      <c r="CQW87" s="791"/>
      <c r="CQX87" s="740"/>
      <c r="CQY87" s="790"/>
      <c r="CQZ87" s="791"/>
      <c r="CRA87" s="791"/>
      <c r="CRB87" s="791"/>
      <c r="CRC87" s="791"/>
      <c r="CRD87" s="791"/>
      <c r="CRE87" s="740"/>
      <c r="CRF87" s="790"/>
      <c r="CRG87" s="791"/>
      <c r="CRH87" s="791"/>
      <c r="CRI87" s="791"/>
      <c r="CRJ87" s="791"/>
      <c r="CRK87" s="791"/>
      <c r="CRL87" s="740"/>
      <c r="CRM87" s="790"/>
      <c r="CRN87" s="791"/>
      <c r="CRO87" s="791"/>
      <c r="CRP87" s="791"/>
      <c r="CRQ87" s="791"/>
      <c r="CRR87" s="791"/>
      <c r="CRS87" s="740"/>
      <c r="CRT87" s="790"/>
      <c r="CRU87" s="791"/>
      <c r="CRV87" s="791"/>
      <c r="CRW87" s="791"/>
      <c r="CRX87" s="791"/>
      <c r="CRY87" s="791"/>
      <c r="CRZ87" s="740"/>
      <c r="CSA87" s="790"/>
      <c r="CSB87" s="791"/>
      <c r="CSC87" s="791"/>
      <c r="CSD87" s="791"/>
      <c r="CSE87" s="791"/>
      <c r="CSF87" s="791"/>
      <c r="CSG87" s="740"/>
      <c r="CSH87" s="790"/>
      <c r="CSI87" s="791"/>
      <c r="CSJ87" s="791"/>
      <c r="CSK87" s="791"/>
      <c r="CSL87" s="791"/>
      <c r="CSM87" s="791"/>
      <c r="CSN87" s="740"/>
      <c r="CSO87" s="790"/>
      <c r="CSP87" s="791"/>
      <c r="CSQ87" s="791"/>
      <c r="CSR87" s="791"/>
      <c r="CSS87" s="791"/>
      <c r="CST87" s="791"/>
      <c r="CSU87" s="740"/>
      <c r="CSV87" s="790"/>
      <c r="CSW87" s="791"/>
      <c r="CSX87" s="791"/>
      <c r="CSY87" s="791"/>
      <c r="CSZ87" s="791"/>
      <c r="CTA87" s="791"/>
      <c r="CTB87" s="740"/>
      <c r="CTC87" s="790"/>
      <c r="CTD87" s="791"/>
      <c r="CTE87" s="791"/>
      <c r="CTF87" s="791"/>
      <c r="CTG87" s="791"/>
      <c r="CTH87" s="791"/>
      <c r="CTI87" s="740"/>
      <c r="CTJ87" s="790"/>
      <c r="CTK87" s="791"/>
      <c r="CTL87" s="791"/>
      <c r="CTM87" s="791"/>
      <c r="CTN87" s="791"/>
      <c r="CTO87" s="791"/>
      <c r="CTP87" s="740"/>
      <c r="CTQ87" s="790"/>
      <c r="CTR87" s="791"/>
      <c r="CTS87" s="791"/>
      <c r="CTT87" s="791"/>
      <c r="CTU87" s="791"/>
      <c r="CTV87" s="791"/>
      <c r="CTW87" s="740"/>
      <c r="CTX87" s="790"/>
      <c r="CTY87" s="791"/>
      <c r="CTZ87" s="791"/>
      <c r="CUA87" s="791"/>
      <c r="CUB87" s="791"/>
      <c r="CUC87" s="791"/>
      <c r="CUD87" s="740"/>
      <c r="CUE87" s="790"/>
      <c r="CUF87" s="791"/>
      <c r="CUG87" s="791"/>
      <c r="CUH87" s="791"/>
      <c r="CUI87" s="791"/>
      <c r="CUJ87" s="791"/>
      <c r="CUK87" s="740"/>
      <c r="CUL87" s="790"/>
      <c r="CUM87" s="791"/>
      <c r="CUN87" s="791"/>
      <c r="CUO87" s="791"/>
      <c r="CUP87" s="791"/>
      <c r="CUQ87" s="791"/>
      <c r="CUR87" s="740"/>
      <c r="CUS87" s="790"/>
      <c r="CUT87" s="791"/>
      <c r="CUU87" s="791"/>
      <c r="CUV87" s="791"/>
      <c r="CUW87" s="791"/>
      <c r="CUX87" s="791"/>
      <c r="CUY87" s="740"/>
      <c r="CUZ87" s="790"/>
      <c r="CVA87" s="791"/>
      <c r="CVB87" s="791"/>
      <c r="CVC87" s="791"/>
      <c r="CVD87" s="791"/>
      <c r="CVE87" s="791"/>
      <c r="CVF87" s="740"/>
      <c r="CVG87" s="790"/>
      <c r="CVH87" s="791"/>
      <c r="CVI87" s="791"/>
      <c r="CVJ87" s="791"/>
      <c r="CVK87" s="791"/>
      <c r="CVL87" s="791"/>
      <c r="CVM87" s="740"/>
      <c r="CVN87" s="790"/>
      <c r="CVO87" s="791"/>
      <c r="CVP87" s="791"/>
      <c r="CVQ87" s="791"/>
      <c r="CVR87" s="791"/>
      <c r="CVS87" s="791"/>
      <c r="CVT87" s="740"/>
      <c r="CVU87" s="790"/>
      <c r="CVV87" s="791"/>
      <c r="CVW87" s="791"/>
      <c r="CVX87" s="791"/>
      <c r="CVY87" s="791"/>
      <c r="CVZ87" s="791"/>
      <c r="CWA87" s="740"/>
      <c r="CWB87" s="790"/>
      <c r="CWC87" s="791"/>
      <c r="CWD87" s="791"/>
      <c r="CWE87" s="791"/>
      <c r="CWF87" s="791"/>
      <c r="CWG87" s="791"/>
      <c r="CWH87" s="740"/>
      <c r="CWI87" s="790"/>
      <c r="CWJ87" s="791"/>
      <c r="CWK87" s="791"/>
      <c r="CWL87" s="791"/>
      <c r="CWM87" s="791"/>
      <c r="CWN87" s="791"/>
      <c r="CWO87" s="740"/>
      <c r="CWP87" s="790"/>
      <c r="CWQ87" s="791"/>
      <c r="CWR87" s="791"/>
      <c r="CWS87" s="791"/>
      <c r="CWT87" s="791"/>
      <c r="CWU87" s="791"/>
      <c r="CWV87" s="740"/>
      <c r="CWW87" s="790"/>
      <c r="CWX87" s="791"/>
      <c r="CWY87" s="791"/>
      <c r="CWZ87" s="791"/>
      <c r="CXA87" s="791"/>
      <c r="CXB87" s="791"/>
      <c r="CXC87" s="740"/>
      <c r="CXD87" s="790"/>
      <c r="CXE87" s="791"/>
      <c r="CXF87" s="791"/>
      <c r="CXG87" s="791"/>
      <c r="CXH87" s="791"/>
      <c r="CXI87" s="791"/>
      <c r="CXJ87" s="740"/>
      <c r="CXK87" s="790"/>
      <c r="CXL87" s="791"/>
      <c r="CXM87" s="791"/>
      <c r="CXN87" s="791"/>
      <c r="CXO87" s="791"/>
      <c r="CXP87" s="791"/>
      <c r="CXQ87" s="740"/>
      <c r="CXR87" s="790"/>
      <c r="CXS87" s="791"/>
      <c r="CXT87" s="791"/>
      <c r="CXU87" s="791"/>
      <c r="CXV87" s="791"/>
      <c r="CXW87" s="791"/>
      <c r="CXX87" s="740"/>
      <c r="CXY87" s="790"/>
      <c r="CXZ87" s="791"/>
      <c r="CYA87" s="791"/>
      <c r="CYB87" s="791"/>
      <c r="CYC87" s="791"/>
      <c r="CYD87" s="791"/>
      <c r="CYE87" s="740"/>
      <c r="CYF87" s="790"/>
      <c r="CYG87" s="791"/>
      <c r="CYH87" s="791"/>
      <c r="CYI87" s="791"/>
      <c r="CYJ87" s="791"/>
      <c r="CYK87" s="791"/>
      <c r="CYL87" s="740"/>
      <c r="CYM87" s="790"/>
      <c r="CYN87" s="791"/>
      <c r="CYO87" s="791"/>
      <c r="CYP87" s="791"/>
      <c r="CYQ87" s="791"/>
      <c r="CYR87" s="791"/>
      <c r="CYS87" s="740"/>
      <c r="CYT87" s="790"/>
      <c r="CYU87" s="791"/>
      <c r="CYV87" s="791"/>
      <c r="CYW87" s="791"/>
      <c r="CYX87" s="791"/>
      <c r="CYY87" s="791"/>
      <c r="CYZ87" s="740"/>
      <c r="CZA87" s="790"/>
      <c r="CZB87" s="791"/>
      <c r="CZC87" s="791"/>
      <c r="CZD87" s="791"/>
      <c r="CZE87" s="791"/>
      <c r="CZF87" s="791"/>
      <c r="CZG87" s="740"/>
      <c r="CZH87" s="790"/>
      <c r="CZI87" s="791"/>
      <c r="CZJ87" s="791"/>
      <c r="CZK87" s="791"/>
      <c r="CZL87" s="791"/>
      <c r="CZM87" s="791"/>
      <c r="CZN87" s="740"/>
      <c r="CZO87" s="790"/>
      <c r="CZP87" s="791"/>
      <c r="CZQ87" s="791"/>
      <c r="CZR87" s="791"/>
      <c r="CZS87" s="791"/>
      <c r="CZT87" s="791"/>
      <c r="CZU87" s="740"/>
      <c r="CZV87" s="790"/>
      <c r="CZW87" s="791"/>
      <c r="CZX87" s="791"/>
      <c r="CZY87" s="791"/>
      <c r="CZZ87" s="791"/>
      <c r="DAA87" s="791"/>
      <c r="DAB87" s="740"/>
      <c r="DAC87" s="790"/>
      <c r="DAD87" s="791"/>
      <c r="DAE87" s="791"/>
      <c r="DAF87" s="791"/>
      <c r="DAG87" s="791"/>
      <c r="DAH87" s="791"/>
      <c r="DAI87" s="740"/>
      <c r="DAJ87" s="790"/>
      <c r="DAK87" s="791"/>
      <c r="DAL87" s="791"/>
      <c r="DAM87" s="791"/>
      <c r="DAN87" s="791"/>
      <c r="DAO87" s="791"/>
      <c r="DAP87" s="740"/>
      <c r="DAQ87" s="790"/>
      <c r="DAR87" s="791"/>
      <c r="DAS87" s="791"/>
      <c r="DAT87" s="791"/>
      <c r="DAU87" s="791"/>
      <c r="DAV87" s="791"/>
      <c r="DAW87" s="740"/>
      <c r="DAX87" s="790"/>
      <c r="DAY87" s="791"/>
      <c r="DAZ87" s="791"/>
      <c r="DBA87" s="791"/>
      <c r="DBB87" s="791"/>
      <c r="DBC87" s="791"/>
      <c r="DBD87" s="740"/>
      <c r="DBE87" s="790"/>
      <c r="DBF87" s="791"/>
      <c r="DBG87" s="791"/>
      <c r="DBH87" s="791"/>
      <c r="DBI87" s="791"/>
      <c r="DBJ87" s="791"/>
      <c r="DBK87" s="740"/>
      <c r="DBL87" s="790"/>
      <c r="DBM87" s="791"/>
      <c r="DBN87" s="791"/>
      <c r="DBO87" s="791"/>
      <c r="DBP87" s="791"/>
      <c r="DBQ87" s="791"/>
      <c r="DBR87" s="740"/>
      <c r="DBS87" s="790"/>
      <c r="DBT87" s="791"/>
      <c r="DBU87" s="791"/>
      <c r="DBV87" s="791"/>
      <c r="DBW87" s="791"/>
      <c r="DBX87" s="791"/>
      <c r="DBY87" s="740"/>
      <c r="DBZ87" s="790"/>
      <c r="DCA87" s="791"/>
      <c r="DCB87" s="791"/>
      <c r="DCC87" s="791"/>
      <c r="DCD87" s="791"/>
      <c r="DCE87" s="791"/>
      <c r="DCF87" s="740"/>
      <c r="DCG87" s="790"/>
      <c r="DCH87" s="791"/>
      <c r="DCI87" s="791"/>
      <c r="DCJ87" s="791"/>
      <c r="DCK87" s="791"/>
      <c r="DCL87" s="791"/>
      <c r="DCM87" s="740"/>
      <c r="DCN87" s="790"/>
      <c r="DCO87" s="791"/>
      <c r="DCP87" s="791"/>
      <c r="DCQ87" s="791"/>
      <c r="DCR87" s="791"/>
      <c r="DCS87" s="791"/>
      <c r="DCT87" s="740"/>
      <c r="DCU87" s="790"/>
      <c r="DCV87" s="791"/>
      <c r="DCW87" s="791"/>
      <c r="DCX87" s="791"/>
      <c r="DCY87" s="791"/>
      <c r="DCZ87" s="791"/>
      <c r="DDA87" s="740"/>
      <c r="DDB87" s="790"/>
      <c r="DDC87" s="791"/>
      <c r="DDD87" s="791"/>
      <c r="DDE87" s="791"/>
      <c r="DDF87" s="791"/>
      <c r="DDG87" s="791"/>
      <c r="DDH87" s="740"/>
      <c r="DDI87" s="790"/>
      <c r="DDJ87" s="791"/>
      <c r="DDK87" s="791"/>
      <c r="DDL87" s="791"/>
      <c r="DDM87" s="791"/>
      <c r="DDN87" s="791"/>
      <c r="DDO87" s="740"/>
      <c r="DDP87" s="790"/>
      <c r="DDQ87" s="791"/>
      <c r="DDR87" s="791"/>
      <c r="DDS87" s="791"/>
      <c r="DDT87" s="791"/>
      <c r="DDU87" s="791"/>
      <c r="DDV87" s="740"/>
      <c r="DDW87" s="790"/>
      <c r="DDX87" s="791"/>
      <c r="DDY87" s="791"/>
      <c r="DDZ87" s="791"/>
      <c r="DEA87" s="791"/>
      <c r="DEB87" s="791"/>
      <c r="DEC87" s="740"/>
      <c r="DED87" s="790"/>
      <c r="DEE87" s="791"/>
      <c r="DEF87" s="791"/>
      <c r="DEG87" s="791"/>
      <c r="DEH87" s="791"/>
      <c r="DEI87" s="791"/>
      <c r="DEJ87" s="740"/>
      <c r="DEK87" s="790"/>
      <c r="DEL87" s="791"/>
      <c r="DEM87" s="791"/>
      <c r="DEN87" s="791"/>
      <c r="DEO87" s="791"/>
      <c r="DEP87" s="791"/>
      <c r="DEQ87" s="740"/>
      <c r="DER87" s="790"/>
      <c r="DES87" s="791"/>
      <c r="DET87" s="791"/>
      <c r="DEU87" s="791"/>
      <c r="DEV87" s="791"/>
      <c r="DEW87" s="791"/>
      <c r="DEX87" s="740"/>
      <c r="DEY87" s="790"/>
      <c r="DEZ87" s="791"/>
      <c r="DFA87" s="791"/>
      <c r="DFB87" s="791"/>
      <c r="DFC87" s="791"/>
      <c r="DFD87" s="791"/>
      <c r="DFE87" s="740"/>
      <c r="DFF87" s="790"/>
      <c r="DFG87" s="791"/>
      <c r="DFH87" s="791"/>
      <c r="DFI87" s="791"/>
      <c r="DFJ87" s="791"/>
      <c r="DFK87" s="791"/>
      <c r="DFL87" s="740"/>
      <c r="DFM87" s="790"/>
      <c r="DFN87" s="791"/>
      <c r="DFO87" s="791"/>
      <c r="DFP87" s="791"/>
      <c r="DFQ87" s="791"/>
      <c r="DFR87" s="791"/>
      <c r="DFS87" s="740"/>
      <c r="DFT87" s="790"/>
      <c r="DFU87" s="791"/>
      <c r="DFV87" s="791"/>
      <c r="DFW87" s="791"/>
      <c r="DFX87" s="791"/>
      <c r="DFY87" s="791"/>
      <c r="DFZ87" s="740"/>
      <c r="DGA87" s="790"/>
      <c r="DGB87" s="791"/>
      <c r="DGC87" s="791"/>
      <c r="DGD87" s="791"/>
      <c r="DGE87" s="791"/>
      <c r="DGF87" s="791"/>
      <c r="DGG87" s="740"/>
      <c r="DGH87" s="790"/>
      <c r="DGI87" s="791"/>
      <c r="DGJ87" s="791"/>
      <c r="DGK87" s="791"/>
      <c r="DGL87" s="791"/>
      <c r="DGM87" s="791"/>
      <c r="DGN87" s="740"/>
      <c r="DGO87" s="790"/>
      <c r="DGP87" s="791"/>
      <c r="DGQ87" s="791"/>
      <c r="DGR87" s="791"/>
      <c r="DGS87" s="791"/>
      <c r="DGT87" s="791"/>
      <c r="DGU87" s="740"/>
      <c r="DGV87" s="790"/>
      <c r="DGW87" s="791"/>
      <c r="DGX87" s="791"/>
      <c r="DGY87" s="791"/>
      <c r="DGZ87" s="791"/>
      <c r="DHA87" s="791"/>
      <c r="DHB87" s="740"/>
      <c r="DHC87" s="790"/>
      <c r="DHD87" s="791"/>
      <c r="DHE87" s="791"/>
      <c r="DHF87" s="791"/>
      <c r="DHG87" s="791"/>
      <c r="DHH87" s="791"/>
      <c r="DHI87" s="740"/>
      <c r="DHJ87" s="790"/>
      <c r="DHK87" s="791"/>
      <c r="DHL87" s="791"/>
      <c r="DHM87" s="791"/>
      <c r="DHN87" s="791"/>
      <c r="DHO87" s="791"/>
      <c r="DHP87" s="740"/>
      <c r="DHQ87" s="790"/>
      <c r="DHR87" s="791"/>
      <c r="DHS87" s="791"/>
      <c r="DHT87" s="791"/>
      <c r="DHU87" s="791"/>
      <c r="DHV87" s="791"/>
      <c r="DHW87" s="740"/>
      <c r="DHX87" s="790"/>
      <c r="DHY87" s="791"/>
      <c r="DHZ87" s="791"/>
      <c r="DIA87" s="791"/>
      <c r="DIB87" s="791"/>
      <c r="DIC87" s="791"/>
      <c r="DID87" s="740"/>
      <c r="DIE87" s="790"/>
      <c r="DIF87" s="791"/>
      <c r="DIG87" s="791"/>
      <c r="DIH87" s="791"/>
      <c r="DII87" s="791"/>
      <c r="DIJ87" s="791"/>
      <c r="DIK87" s="740"/>
      <c r="DIL87" s="790"/>
      <c r="DIM87" s="791"/>
      <c r="DIN87" s="791"/>
      <c r="DIO87" s="791"/>
      <c r="DIP87" s="791"/>
      <c r="DIQ87" s="791"/>
      <c r="DIR87" s="740"/>
      <c r="DIS87" s="790"/>
      <c r="DIT87" s="791"/>
      <c r="DIU87" s="791"/>
      <c r="DIV87" s="791"/>
      <c r="DIW87" s="791"/>
      <c r="DIX87" s="791"/>
      <c r="DIY87" s="740"/>
      <c r="DIZ87" s="790"/>
      <c r="DJA87" s="791"/>
      <c r="DJB87" s="791"/>
      <c r="DJC87" s="791"/>
      <c r="DJD87" s="791"/>
      <c r="DJE87" s="791"/>
      <c r="DJF87" s="740"/>
      <c r="DJG87" s="790"/>
      <c r="DJH87" s="791"/>
      <c r="DJI87" s="791"/>
      <c r="DJJ87" s="791"/>
      <c r="DJK87" s="791"/>
      <c r="DJL87" s="791"/>
      <c r="DJM87" s="740"/>
      <c r="DJN87" s="790"/>
      <c r="DJO87" s="791"/>
      <c r="DJP87" s="791"/>
      <c r="DJQ87" s="791"/>
      <c r="DJR87" s="791"/>
      <c r="DJS87" s="791"/>
      <c r="DJT87" s="740"/>
      <c r="DJU87" s="790"/>
      <c r="DJV87" s="791"/>
      <c r="DJW87" s="791"/>
      <c r="DJX87" s="791"/>
      <c r="DJY87" s="791"/>
      <c r="DJZ87" s="791"/>
      <c r="DKA87" s="740"/>
      <c r="DKB87" s="790"/>
      <c r="DKC87" s="791"/>
      <c r="DKD87" s="791"/>
      <c r="DKE87" s="791"/>
      <c r="DKF87" s="791"/>
      <c r="DKG87" s="791"/>
      <c r="DKH87" s="740"/>
      <c r="DKI87" s="790"/>
      <c r="DKJ87" s="791"/>
      <c r="DKK87" s="791"/>
      <c r="DKL87" s="791"/>
      <c r="DKM87" s="791"/>
      <c r="DKN87" s="791"/>
      <c r="DKO87" s="740"/>
      <c r="DKP87" s="790"/>
      <c r="DKQ87" s="791"/>
      <c r="DKR87" s="791"/>
      <c r="DKS87" s="791"/>
      <c r="DKT87" s="791"/>
      <c r="DKU87" s="791"/>
      <c r="DKV87" s="740"/>
      <c r="DKW87" s="790"/>
      <c r="DKX87" s="791"/>
      <c r="DKY87" s="791"/>
      <c r="DKZ87" s="791"/>
      <c r="DLA87" s="791"/>
      <c r="DLB87" s="791"/>
      <c r="DLC87" s="740"/>
      <c r="DLD87" s="790"/>
      <c r="DLE87" s="791"/>
      <c r="DLF87" s="791"/>
      <c r="DLG87" s="791"/>
      <c r="DLH87" s="791"/>
      <c r="DLI87" s="791"/>
      <c r="DLJ87" s="740"/>
      <c r="DLK87" s="790"/>
      <c r="DLL87" s="791"/>
      <c r="DLM87" s="791"/>
      <c r="DLN87" s="791"/>
      <c r="DLO87" s="791"/>
      <c r="DLP87" s="791"/>
      <c r="DLQ87" s="740"/>
      <c r="DLR87" s="790"/>
      <c r="DLS87" s="791"/>
      <c r="DLT87" s="791"/>
      <c r="DLU87" s="791"/>
      <c r="DLV87" s="791"/>
      <c r="DLW87" s="791"/>
      <c r="DLX87" s="740"/>
      <c r="DLY87" s="790"/>
      <c r="DLZ87" s="791"/>
      <c r="DMA87" s="791"/>
      <c r="DMB87" s="791"/>
      <c r="DMC87" s="791"/>
      <c r="DMD87" s="791"/>
      <c r="DME87" s="740"/>
      <c r="DMF87" s="790"/>
      <c r="DMG87" s="791"/>
      <c r="DMH87" s="791"/>
      <c r="DMI87" s="791"/>
      <c r="DMJ87" s="791"/>
      <c r="DMK87" s="791"/>
      <c r="DML87" s="740"/>
      <c r="DMM87" s="790"/>
      <c r="DMN87" s="791"/>
      <c r="DMO87" s="791"/>
      <c r="DMP87" s="791"/>
      <c r="DMQ87" s="791"/>
      <c r="DMR87" s="791"/>
      <c r="DMS87" s="740"/>
      <c r="DMT87" s="790"/>
      <c r="DMU87" s="791"/>
      <c r="DMV87" s="791"/>
      <c r="DMW87" s="791"/>
      <c r="DMX87" s="791"/>
      <c r="DMY87" s="791"/>
      <c r="DMZ87" s="740"/>
      <c r="DNA87" s="790"/>
      <c r="DNB87" s="791"/>
      <c r="DNC87" s="791"/>
      <c r="DND87" s="791"/>
      <c r="DNE87" s="791"/>
      <c r="DNF87" s="791"/>
      <c r="DNG87" s="740"/>
      <c r="DNH87" s="790"/>
      <c r="DNI87" s="791"/>
      <c r="DNJ87" s="791"/>
      <c r="DNK87" s="791"/>
      <c r="DNL87" s="791"/>
      <c r="DNM87" s="791"/>
      <c r="DNN87" s="740"/>
      <c r="DNO87" s="790"/>
      <c r="DNP87" s="791"/>
      <c r="DNQ87" s="791"/>
      <c r="DNR87" s="791"/>
      <c r="DNS87" s="791"/>
      <c r="DNT87" s="791"/>
      <c r="DNU87" s="740"/>
      <c r="DNV87" s="790"/>
      <c r="DNW87" s="791"/>
      <c r="DNX87" s="791"/>
      <c r="DNY87" s="791"/>
      <c r="DNZ87" s="791"/>
      <c r="DOA87" s="791"/>
      <c r="DOB87" s="740"/>
      <c r="DOC87" s="790"/>
      <c r="DOD87" s="791"/>
      <c r="DOE87" s="791"/>
      <c r="DOF87" s="791"/>
      <c r="DOG87" s="791"/>
      <c r="DOH87" s="791"/>
      <c r="DOI87" s="740"/>
      <c r="DOJ87" s="790"/>
      <c r="DOK87" s="791"/>
      <c r="DOL87" s="791"/>
      <c r="DOM87" s="791"/>
      <c r="DON87" s="791"/>
      <c r="DOO87" s="791"/>
      <c r="DOP87" s="740"/>
      <c r="DOQ87" s="790"/>
      <c r="DOR87" s="791"/>
      <c r="DOS87" s="791"/>
      <c r="DOT87" s="791"/>
      <c r="DOU87" s="791"/>
      <c r="DOV87" s="791"/>
      <c r="DOW87" s="740"/>
      <c r="DOX87" s="790"/>
      <c r="DOY87" s="791"/>
      <c r="DOZ87" s="791"/>
      <c r="DPA87" s="791"/>
      <c r="DPB87" s="791"/>
      <c r="DPC87" s="791"/>
      <c r="DPD87" s="740"/>
      <c r="DPE87" s="790"/>
      <c r="DPF87" s="791"/>
      <c r="DPG87" s="791"/>
      <c r="DPH87" s="791"/>
      <c r="DPI87" s="791"/>
      <c r="DPJ87" s="791"/>
      <c r="DPK87" s="740"/>
      <c r="DPL87" s="790"/>
      <c r="DPM87" s="791"/>
      <c r="DPN87" s="791"/>
      <c r="DPO87" s="791"/>
      <c r="DPP87" s="791"/>
      <c r="DPQ87" s="791"/>
      <c r="DPR87" s="740"/>
      <c r="DPS87" s="790"/>
      <c r="DPT87" s="791"/>
      <c r="DPU87" s="791"/>
      <c r="DPV87" s="791"/>
      <c r="DPW87" s="791"/>
      <c r="DPX87" s="791"/>
      <c r="DPY87" s="740"/>
      <c r="DPZ87" s="790"/>
      <c r="DQA87" s="791"/>
      <c r="DQB87" s="791"/>
      <c r="DQC87" s="791"/>
      <c r="DQD87" s="791"/>
      <c r="DQE87" s="791"/>
      <c r="DQF87" s="740"/>
      <c r="DQG87" s="790"/>
      <c r="DQH87" s="791"/>
      <c r="DQI87" s="791"/>
      <c r="DQJ87" s="791"/>
      <c r="DQK87" s="791"/>
      <c r="DQL87" s="791"/>
      <c r="DQM87" s="740"/>
      <c r="DQN87" s="790"/>
      <c r="DQO87" s="791"/>
      <c r="DQP87" s="791"/>
      <c r="DQQ87" s="791"/>
      <c r="DQR87" s="791"/>
      <c r="DQS87" s="791"/>
      <c r="DQT87" s="740"/>
      <c r="DQU87" s="790"/>
      <c r="DQV87" s="791"/>
      <c r="DQW87" s="791"/>
      <c r="DQX87" s="791"/>
      <c r="DQY87" s="791"/>
      <c r="DQZ87" s="791"/>
      <c r="DRA87" s="740"/>
      <c r="DRB87" s="790"/>
      <c r="DRC87" s="791"/>
      <c r="DRD87" s="791"/>
      <c r="DRE87" s="791"/>
      <c r="DRF87" s="791"/>
      <c r="DRG87" s="791"/>
      <c r="DRH87" s="740"/>
      <c r="DRI87" s="790"/>
      <c r="DRJ87" s="791"/>
      <c r="DRK87" s="791"/>
      <c r="DRL87" s="791"/>
      <c r="DRM87" s="791"/>
      <c r="DRN87" s="791"/>
      <c r="DRO87" s="740"/>
      <c r="DRP87" s="790"/>
      <c r="DRQ87" s="791"/>
      <c r="DRR87" s="791"/>
      <c r="DRS87" s="791"/>
      <c r="DRT87" s="791"/>
      <c r="DRU87" s="791"/>
      <c r="DRV87" s="740"/>
      <c r="DRW87" s="790"/>
      <c r="DRX87" s="791"/>
      <c r="DRY87" s="791"/>
      <c r="DRZ87" s="791"/>
      <c r="DSA87" s="791"/>
      <c r="DSB87" s="791"/>
      <c r="DSC87" s="740"/>
      <c r="DSD87" s="790"/>
      <c r="DSE87" s="791"/>
      <c r="DSF87" s="791"/>
      <c r="DSG87" s="791"/>
      <c r="DSH87" s="791"/>
      <c r="DSI87" s="791"/>
      <c r="DSJ87" s="740"/>
      <c r="DSK87" s="790"/>
      <c r="DSL87" s="791"/>
      <c r="DSM87" s="791"/>
      <c r="DSN87" s="791"/>
      <c r="DSO87" s="791"/>
      <c r="DSP87" s="791"/>
      <c r="DSQ87" s="740"/>
      <c r="DSR87" s="790"/>
      <c r="DSS87" s="791"/>
      <c r="DST87" s="791"/>
      <c r="DSU87" s="791"/>
      <c r="DSV87" s="791"/>
      <c r="DSW87" s="791"/>
      <c r="DSX87" s="740"/>
      <c r="DSY87" s="790"/>
      <c r="DSZ87" s="791"/>
      <c r="DTA87" s="791"/>
      <c r="DTB87" s="791"/>
      <c r="DTC87" s="791"/>
      <c r="DTD87" s="791"/>
      <c r="DTE87" s="740"/>
      <c r="DTF87" s="790"/>
      <c r="DTG87" s="791"/>
      <c r="DTH87" s="791"/>
      <c r="DTI87" s="791"/>
      <c r="DTJ87" s="791"/>
      <c r="DTK87" s="791"/>
      <c r="DTL87" s="740"/>
      <c r="DTM87" s="790"/>
      <c r="DTN87" s="791"/>
      <c r="DTO87" s="791"/>
      <c r="DTP87" s="791"/>
      <c r="DTQ87" s="791"/>
      <c r="DTR87" s="791"/>
      <c r="DTS87" s="740"/>
      <c r="DTT87" s="790"/>
      <c r="DTU87" s="791"/>
      <c r="DTV87" s="791"/>
      <c r="DTW87" s="791"/>
      <c r="DTX87" s="791"/>
      <c r="DTY87" s="791"/>
      <c r="DTZ87" s="740"/>
      <c r="DUA87" s="790"/>
      <c r="DUB87" s="791"/>
      <c r="DUC87" s="791"/>
      <c r="DUD87" s="791"/>
      <c r="DUE87" s="791"/>
      <c r="DUF87" s="791"/>
      <c r="DUG87" s="740"/>
      <c r="DUH87" s="790"/>
      <c r="DUI87" s="791"/>
      <c r="DUJ87" s="791"/>
      <c r="DUK87" s="791"/>
      <c r="DUL87" s="791"/>
      <c r="DUM87" s="791"/>
      <c r="DUN87" s="740"/>
      <c r="DUO87" s="790"/>
      <c r="DUP87" s="791"/>
      <c r="DUQ87" s="791"/>
      <c r="DUR87" s="791"/>
      <c r="DUS87" s="791"/>
      <c r="DUT87" s="791"/>
      <c r="DUU87" s="740"/>
      <c r="DUV87" s="790"/>
      <c r="DUW87" s="791"/>
      <c r="DUX87" s="791"/>
      <c r="DUY87" s="791"/>
      <c r="DUZ87" s="791"/>
      <c r="DVA87" s="791"/>
      <c r="DVB87" s="740"/>
      <c r="DVC87" s="790"/>
      <c r="DVD87" s="791"/>
      <c r="DVE87" s="791"/>
      <c r="DVF87" s="791"/>
      <c r="DVG87" s="791"/>
      <c r="DVH87" s="791"/>
      <c r="DVI87" s="740"/>
      <c r="DVJ87" s="790"/>
      <c r="DVK87" s="791"/>
      <c r="DVL87" s="791"/>
      <c r="DVM87" s="791"/>
      <c r="DVN87" s="791"/>
      <c r="DVO87" s="791"/>
      <c r="DVP87" s="740"/>
      <c r="DVQ87" s="790"/>
      <c r="DVR87" s="791"/>
      <c r="DVS87" s="791"/>
      <c r="DVT87" s="791"/>
      <c r="DVU87" s="791"/>
      <c r="DVV87" s="791"/>
      <c r="DVW87" s="740"/>
      <c r="DVX87" s="790"/>
      <c r="DVY87" s="791"/>
      <c r="DVZ87" s="791"/>
      <c r="DWA87" s="791"/>
      <c r="DWB87" s="791"/>
      <c r="DWC87" s="791"/>
      <c r="DWD87" s="740"/>
      <c r="DWE87" s="790"/>
      <c r="DWF87" s="791"/>
      <c r="DWG87" s="791"/>
      <c r="DWH87" s="791"/>
      <c r="DWI87" s="791"/>
      <c r="DWJ87" s="791"/>
      <c r="DWK87" s="740"/>
      <c r="DWL87" s="790"/>
      <c r="DWM87" s="791"/>
      <c r="DWN87" s="791"/>
      <c r="DWO87" s="791"/>
      <c r="DWP87" s="791"/>
      <c r="DWQ87" s="791"/>
      <c r="DWR87" s="740"/>
      <c r="DWS87" s="790"/>
      <c r="DWT87" s="791"/>
      <c r="DWU87" s="791"/>
      <c r="DWV87" s="791"/>
      <c r="DWW87" s="791"/>
      <c r="DWX87" s="791"/>
      <c r="DWY87" s="740"/>
      <c r="DWZ87" s="790"/>
      <c r="DXA87" s="791"/>
      <c r="DXB87" s="791"/>
      <c r="DXC87" s="791"/>
      <c r="DXD87" s="791"/>
      <c r="DXE87" s="791"/>
      <c r="DXF87" s="740"/>
      <c r="DXG87" s="790"/>
      <c r="DXH87" s="791"/>
      <c r="DXI87" s="791"/>
      <c r="DXJ87" s="791"/>
      <c r="DXK87" s="791"/>
      <c r="DXL87" s="791"/>
      <c r="DXM87" s="740"/>
      <c r="DXN87" s="790"/>
      <c r="DXO87" s="791"/>
      <c r="DXP87" s="791"/>
      <c r="DXQ87" s="791"/>
      <c r="DXR87" s="791"/>
      <c r="DXS87" s="791"/>
      <c r="DXT87" s="740"/>
      <c r="DXU87" s="790"/>
      <c r="DXV87" s="791"/>
      <c r="DXW87" s="791"/>
      <c r="DXX87" s="791"/>
      <c r="DXY87" s="791"/>
      <c r="DXZ87" s="791"/>
      <c r="DYA87" s="740"/>
      <c r="DYB87" s="790"/>
      <c r="DYC87" s="791"/>
      <c r="DYD87" s="791"/>
      <c r="DYE87" s="791"/>
      <c r="DYF87" s="791"/>
      <c r="DYG87" s="791"/>
      <c r="DYH87" s="740"/>
      <c r="DYI87" s="790"/>
      <c r="DYJ87" s="791"/>
      <c r="DYK87" s="791"/>
      <c r="DYL87" s="791"/>
      <c r="DYM87" s="791"/>
      <c r="DYN87" s="791"/>
      <c r="DYO87" s="740"/>
      <c r="DYP87" s="790"/>
      <c r="DYQ87" s="791"/>
      <c r="DYR87" s="791"/>
      <c r="DYS87" s="791"/>
      <c r="DYT87" s="791"/>
      <c r="DYU87" s="791"/>
      <c r="DYV87" s="740"/>
      <c r="DYW87" s="790"/>
      <c r="DYX87" s="791"/>
      <c r="DYY87" s="791"/>
      <c r="DYZ87" s="791"/>
      <c r="DZA87" s="791"/>
      <c r="DZB87" s="791"/>
      <c r="DZC87" s="740"/>
      <c r="DZD87" s="790"/>
      <c r="DZE87" s="791"/>
      <c r="DZF87" s="791"/>
      <c r="DZG87" s="791"/>
      <c r="DZH87" s="791"/>
      <c r="DZI87" s="791"/>
      <c r="DZJ87" s="740"/>
      <c r="DZK87" s="790"/>
      <c r="DZL87" s="791"/>
      <c r="DZM87" s="791"/>
      <c r="DZN87" s="791"/>
      <c r="DZO87" s="791"/>
      <c r="DZP87" s="791"/>
      <c r="DZQ87" s="740"/>
      <c r="DZR87" s="790"/>
      <c r="DZS87" s="791"/>
      <c r="DZT87" s="791"/>
      <c r="DZU87" s="791"/>
      <c r="DZV87" s="791"/>
      <c r="DZW87" s="791"/>
      <c r="DZX87" s="740"/>
      <c r="DZY87" s="790"/>
      <c r="DZZ87" s="791"/>
      <c r="EAA87" s="791"/>
      <c r="EAB87" s="791"/>
      <c r="EAC87" s="791"/>
      <c r="EAD87" s="791"/>
      <c r="EAE87" s="740"/>
      <c r="EAF87" s="790"/>
      <c r="EAG87" s="791"/>
      <c r="EAH87" s="791"/>
      <c r="EAI87" s="791"/>
      <c r="EAJ87" s="791"/>
      <c r="EAK87" s="791"/>
      <c r="EAL87" s="740"/>
      <c r="EAM87" s="790"/>
      <c r="EAN87" s="791"/>
      <c r="EAO87" s="791"/>
      <c r="EAP87" s="791"/>
      <c r="EAQ87" s="791"/>
      <c r="EAR87" s="791"/>
      <c r="EAS87" s="740"/>
      <c r="EAT87" s="790"/>
      <c r="EAU87" s="791"/>
      <c r="EAV87" s="791"/>
      <c r="EAW87" s="791"/>
      <c r="EAX87" s="791"/>
      <c r="EAY87" s="791"/>
      <c r="EAZ87" s="740"/>
      <c r="EBA87" s="790"/>
      <c r="EBB87" s="791"/>
      <c r="EBC87" s="791"/>
      <c r="EBD87" s="791"/>
      <c r="EBE87" s="791"/>
      <c r="EBF87" s="791"/>
      <c r="EBG87" s="740"/>
      <c r="EBH87" s="790"/>
      <c r="EBI87" s="791"/>
      <c r="EBJ87" s="791"/>
      <c r="EBK87" s="791"/>
      <c r="EBL87" s="791"/>
      <c r="EBM87" s="791"/>
      <c r="EBN87" s="740"/>
      <c r="EBO87" s="790"/>
      <c r="EBP87" s="791"/>
      <c r="EBQ87" s="791"/>
      <c r="EBR87" s="791"/>
      <c r="EBS87" s="791"/>
      <c r="EBT87" s="791"/>
      <c r="EBU87" s="740"/>
      <c r="EBV87" s="790"/>
      <c r="EBW87" s="791"/>
      <c r="EBX87" s="791"/>
      <c r="EBY87" s="791"/>
      <c r="EBZ87" s="791"/>
      <c r="ECA87" s="791"/>
      <c r="ECB87" s="740"/>
      <c r="ECC87" s="790"/>
      <c r="ECD87" s="791"/>
      <c r="ECE87" s="791"/>
      <c r="ECF87" s="791"/>
      <c r="ECG87" s="791"/>
      <c r="ECH87" s="791"/>
      <c r="ECI87" s="740"/>
      <c r="ECJ87" s="790"/>
      <c r="ECK87" s="791"/>
      <c r="ECL87" s="791"/>
      <c r="ECM87" s="791"/>
      <c r="ECN87" s="791"/>
      <c r="ECO87" s="791"/>
      <c r="ECP87" s="740"/>
      <c r="ECQ87" s="790"/>
      <c r="ECR87" s="791"/>
      <c r="ECS87" s="791"/>
      <c r="ECT87" s="791"/>
      <c r="ECU87" s="791"/>
      <c r="ECV87" s="791"/>
      <c r="ECW87" s="740"/>
      <c r="ECX87" s="790"/>
      <c r="ECY87" s="791"/>
      <c r="ECZ87" s="791"/>
      <c r="EDA87" s="791"/>
      <c r="EDB87" s="791"/>
      <c r="EDC87" s="791"/>
      <c r="EDD87" s="740"/>
      <c r="EDE87" s="790"/>
      <c r="EDF87" s="791"/>
      <c r="EDG87" s="791"/>
      <c r="EDH87" s="791"/>
      <c r="EDI87" s="791"/>
      <c r="EDJ87" s="791"/>
      <c r="EDK87" s="740"/>
      <c r="EDL87" s="790"/>
      <c r="EDM87" s="791"/>
      <c r="EDN87" s="791"/>
      <c r="EDO87" s="791"/>
      <c r="EDP87" s="791"/>
      <c r="EDQ87" s="791"/>
      <c r="EDR87" s="740"/>
      <c r="EDS87" s="790"/>
      <c r="EDT87" s="791"/>
      <c r="EDU87" s="791"/>
      <c r="EDV87" s="791"/>
      <c r="EDW87" s="791"/>
      <c r="EDX87" s="791"/>
      <c r="EDY87" s="740"/>
      <c r="EDZ87" s="790"/>
      <c r="EEA87" s="791"/>
      <c r="EEB87" s="791"/>
      <c r="EEC87" s="791"/>
      <c r="EED87" s="791"/>
      <c r="EEE87" s="791"/>
      <c r="EEF87" s="740"/>
      <c r="EEG87" s="790"/>
      <c r="EEH87" s="791"/>
      <c r="EEI87" s="791"/>
      <c r="EEJ87" s="791"/>
      <c r="EEK87" s="791"/>
      <c r="EEL87" s="791"/>
      <c r="EEM87" s="740"/>
      <c r="EEN87" s="790"/>
      <c r="EEO87" s="791"/>
      <c r="EEP87" s="791"/>
      <c r="EEQ87" s="791"/>
      <c r="EER87" s="791"/>
      <c r="EES87" s="791"/>
      <c r="EET87" s="740"/>
      <c r="EEU87" s="790"/>
      <c r="EEV87" s="791"/>
      <c r="EEW87" s="791"/>
      <c r="EEX87" s="791"/>
      <c r="EEY87" s="791"/>
      <c r="EEZ87" s="791"/>
      <c r="EFA87" s="740"/>
      <c r="EFB87" s="790"/>
      <c r="EFC87" s="791"/>
      <c r="EFD87" s="791"/>
      <c r="EFE87" s="791"/>
      <c r="EFF87" s="791"/>
      <c r="EFG87" s="791"/>
      <c r="EFH87" s="740"/>
      <c r="EFI87" s="790"/>
      <c r="EFJ87" s="791"/>
      <c r="EFK87" s="791"/>
      <c r="EFL87" s="791"/>
      <c r="EFM87" s="791"/>
      <c r="EFN87" s="791"/>
      <c r="EFO87" s="740"/>
      <c r="EFP87" s="790"/>
      <c r="EFQ87" s="791"/>
      <c r="EFR87" s="791"/>
      <c r="EFS87" s="791"/>
      <c r="EFT87" s="791"/>
      <c r="EFU87" s="791"/>
      <c r="EFV87" s="740"/>
      <c r="EFW87" s="790"/>
      <c r="EFX87" s="791"/>
      <c r="EFY87" s="791"/>
      <c r="EFZ87" s="791"/>
      <c r="EGA87" s="791"/>
      <c r="EGB87" s="791"/>
      <c r="EGC87" s="740"/>
      <c r="EGD87" s="790"/>
      <c r="EGE87" s="791"/>
      <c r="EGF87" s="791"/>
      <c r="EGG87" s="791"/>
      <c r="EGH87" s="791"/>
      <c r="EGI87" s="791"/>
      <c r="EGJ87" s="740"/>
      <c r="EGK87" s="790"/>
      <c r="EGL87" s="791"/>
      <c r="EGM87" s="791"/>
      <c r="EGN87" s="791"/>
      <c r="EGO87" s="791"/>
      <c r="EGP87" s="791"/>
      <c r="EGQ87" s="740"/>
      <c r="EGR87" s="790"/>
      <c r="EGS87" s="791"/>
      <c r="EGT87" s="791"/>
      <c r="EGU87" s="791"/>
      <c r="EGV87" s="791"/>
      <c r="EGW87" s="791"/>
      <c r="EGX87" s="740"/>
      <c r="EGY87" s="790"/>
      <c r="EGZ87" s="791"/>
      <c r="EHA87" s="791"/>
      <c r="EHB87" s="791"/>
      <c r="EHC87" s="791"/>
      <c r="EHD87" s="791"/>
      <c r="EHE87" s="740"/>
      <c r="EHF87" s="790"/>
      <c r="EHG87" s="791"/>
      <c r="EHH87" s="791"/>
      <c r="EHI87" s="791"/>
      <c r="EHJ87" s="791"/>
      <c r="EHK87" s="791"/>
      <c r="EHL87" s="740"/>
      <c r="EHM87" s="790"/>
      <c r="EHN87" s="791"/>
      <c r="EHO87" s="791"/>
      <c r="EHP87" s="791"/>
      <c r="EHQ87" s="791"/>
      <c r="EHR87" s="791"/>
      <c r="EHS87" s="740"/>
      <c r="EHT87" s="790"/>
      <c r="EHU87" s="791"/>
      <c r="EHV87" s="791"/>
      <c r="EHW87" s="791"/>
      <c r="EHX87" s="791"/>
      <c r="EHY87" s="791"/>
      <c r="EHZ87" s="740"/>
      <c r="EIA87" s="790"/>
      <c r="EIB87" s="791"/>
      <c r="EIC87" s="791"/>
      <c r="EID87" s="791"/>
      <c r="EIE87" s="791"/>
      <c r="EIF87" s="791"/>
      <c r="EIG87" s="740"/>
      <c r="EIH87" s="790"/>
      <c r="EII87" s="791"/>
      <c r="EIJ87" s="791"/>
      <c r="EIK87" s="791"/>
      <c r="EIL87" s="791"/>
      <c r="EIM87" s="791"/>
      <c r="EIN87" s="740"/>
      <c r="EIO87" s="790"/>
      <c r="EIP87" s="791"/>
      <c r="EIQ87" s="791"/>
      <c r="EIR87" s="791"/>
      <c r="EIS87" s="791"/>
      <c r="EIT87" s="791"/>
      <c r="EIU87" s="740"/>
      <c r="EIV87" s="790"/>
      <c r="EIW87" s="791"/>
      <c r="EIX87" s="791"/>
      <c r="EIY87" s="791"/>
      <c r="EIZ87" s="791"/>
      <c r="EJA87" s="791"/>
      <c r="EJB87" s="740"/>
      <c r="EJC87" s="790"/>
      <c r="EJD87" s="791"/>
      <c r="EJE87" s="791"/>
      <c r="EJF87" s="791"/>
      <c r="EJG87" s="791"/>
      <c r="EJH87" s="791"/>
      <c r="EJI87" s="740"/>
      <c r="EJJ87" s="790"/>
      <c r="EJK87" s="791"/>
      <c r="EJL87" s="791"/>
      <c r="EJM87" s="791"/>
      <c r="EJN87" s="791"/>
      <c r="EJO87" s="791"/>
      <c r="EJP87" s="740"/>
      <c r="EJQ87" s="790"/>
      <c r="EJR87" s="791"/>
      <c r="EJS87" s="791"/>
      <c r="EJT87" s="791"/>
      <c r="EJU87" s="791"/>
      <c r="EJV87" s="791"/>
      <c r="EJW87" s="740"/>
      <c r="EJX87" s="790"/>
      <c r="EJY87" s="791"/>
      <c r="EJZ87" s="791"/>
      <c r="EKA87" s="791"/>
      <c r="EKB87" s="791"/>
      <c r="EKC87" s="791"/>
      <c r="EKD87" s="740"/>
      <c r="EKE87" s="790"/>
      <c r="EKF87" s="791"/>
      <c r="EKG87" s="791"/>
      <c r="EKH87" s="791"/>
      <c r="EKI87" s="791"/>
      <c r="EKJ87" s="791"/>
      <c r="EKK87" s="740"/>
      <c r="EKL87" s="790"/>
      <c r="EKM87" s="791"/>
      <c r="EKN87" s="791"/>
      <c r="EKO87" s="791"/>
      <c r="EKP87" s="791"/>
      <c r="EKQ87" s="791"/>
      <c r="EKR87" s="740"/>
      <c r="EKS87" s="790"/>
      <c r="EKT87" s="791"/>
      <c r="EKU87" s="791"/>
      <c r="EKV87" s="791"/>
      <c r="EKW87" s="791"/>
      <c r="EKX87" s="791"/>
      <c r="EKY87" s="740"/>
      <c r="EKZ87" s="790"/>
      <c r="ELA87" s="791"/>
      <c r="ELB87" s="791"/>
      <c r="ELC87" s="791"/>
      <c r="ELD87" s="791"/>
      <c r="ELE87" s="791"/>
      <c r="ELF87" s="740"/>
      <c r="ELG87" s="790"/>
      <c r="ELH87" s="791"/>
      <c r="ELI87" s="791"/>
      <c r="ELJ87" s="791"/>
      <c r="ELK87" s="791"/>
      <c r="ELL87" s="791"/>
      <c r="ELM87" s="740"/>
      <c r="ELN87" s="790"/>
      <c r="ELO87" s="791"/>
      <c r="ELP87" s="791"/>
      <c r="ELQ87" s="791"/>
      <c r="ELR87" s="791"/>
      <c r="ELS87" s="791"/>
      <c r="ELT87" s="740"/>
      <c r="ELU87" s="790"/>
      <c r="ELV87" s="791"/>
      <c r="ELW87" s="791"/>
      <c r="ELX87" s="791"/>
      <c r="ELY87" s="791"/>
      <c r="ELZ87" s="791"/>
      <c r="EMA87" s="740"/>
      <c r="EMB87" s="790"/>
      <c r="EMC87" s="791"/>
      <c r="EMD87" s="791"/>
      <c r="EME87" s="791"/>
      <c r="EMF87" s="791"/>
      <c r="EMG87" s="791"/>
      <c r="EMH87" s="740"/>
      <c r="EMI87" s="790"/>
      <c r="EMJ87" s="791"/>
      <c r="EMK87" s="791"/>
      <c r="EML87" s="791"/>
      <c r="EMM87" s="791"/>
      <c r="EMN87" s="791"/>
      <c r="EMO87" s="740"/>
      <c r="EMP87" s="790"/>
      <c r="EMQ87" s="791"/>
      <c r="EMR87" s="791"/>
      <c r="EMS87" s="791"/>
      <c r="EMT87" s="791"/>
      <c r="EMU87" s="791"/>
      <c r="EMV87" s="740"/>
      <c r="EMW87" s="790"/>
      <c r="EMX87" s="791"/>
      <c r="EMY87" s="791"/>
      <c r="EMZ87" s="791"/>
      <c r="ENA87" s="791"/>
      <c r="ENB87" s="791"/>
      <c r="ENC87" s="740"/>
      <c r="END87" s="790"/>
      <c r="ENE87" s="791"/>
      <c r="ENF87" s="791"/>
      <c r="ENG87" s="791"/>
      <c r="ENH87" s="791"/>
      <c r="ENI87" s="791"/>
      <c r="ENJ87" s="740"/>
      <c r="ENK87" s="790"/>
      <c r="ENL87" s="791"/>
      <c r="ENM87" s="791"/>
      <c r="ENN87" s="791"/>
      <c r="ENO87" s="791"/>
      <c r="ENP87" s="791"/>
      <c r="ENQ87" s="740"/>
      <c r="ENR87" s="790"/>
      <c r="ENS87" s="791"/>
      <c r="ENT87" s="791"/>
      <c r="ENU87" s="791"/>
      <c r="ENV87" s="791"/>
      <c r="ENW87" s="791"/>
      <c r="ENX87" s="740"/>
      <c r="ENY87" s="790"/>
      <c r="ENZ87" s="791"/>
      <c r="EOA87" s="791"/>
      <c r="EOB87" s="791"/>
      <c r="EOC87" s="791"/>
      <c r="EOD87" s="791"/>
      <c r="EOE87" s="740"/>
      <c r="EOF87" s="790"/>
      <c r="EOG87" s="791"/>
      <c r="EOH87" s="791"/>
      <c r="EOI87" s="791"/>
      <c r="EOJ87" s="791"/>
      <c r="EOK87" s="791"/>
      <c r="EOL87" s="740"/>
      <c r="EOM87" s="790"/>
      <c r="EON87" s="791"/>
      <c r="EOO87" s="791"/>
      <c r="EOP87" s="791"/>
      <c r="EOQ87" s="791"/>
      <c r="EOR87" s="791"/>
      <c r="EOS87" s="740"/>
      <c r="EOT87" s="790"/>
      <c r="EOU87" s="791"/>
      <c r="EOV87" s="791"/>
      <c r="EOW87" s="791"/>
      <c r="EOX87" s="791"/>
      <c r="EOY87" s="791"/>
      <c r="EOZ87" s="740"/>
      <c r="EPA87" s="790"/>
      <c r="EPB87" s="791"/>
      <c r="EPC87" s="791"/>
      <c r="EPD87" s="791"/>
      <c r="EPE87" s="791"/>
      <c r="EPF87" s="791"/>
      <c r="EPG87" s="740"/>
      <c r="EPH87" s="790"/>
      <c r="EPI87" s="791"/>
      <c r="EPJ87" s="791"/>
      <c r="EPK87" s="791"/>
      <c r="EPL87" s="791"/>
      <c r="EPM87" s="791"/>
      <c r="EPN87" s="740"/>
      <c r="EPO87" s="790"/>
      <c r="EPP87" s="791"/>
      <c r="EPQ87" s="791"/>
      <c r="EPR87" s="791"/>
      <c r="EPS87" s="791"/>
      <c r="EPT87" s="791"/>
      <c r="EPU87" s="740"/>
      <c r="EPV87" s="790"/>
      <c r="EPW87" s="791"/>
      <c r="EPX87" s="791"/>
      <c r="EPY87" s="791"/>
      <c r="EPZ87" s="791"/>
      <c r="EQA87" s="791"/>
      <c r="EQB87" s="740"/>
      <c r="EQC87" s="790"/>
      <c r="EQD87" s="791"/>
      <c r="EQE87" s="791"/>
      <c r="EQF87" s="791"/>
      <c r="EQG87" s="791"/>
      <c r="EQH87" s="791"/>
      <c r="EQI87" s="740"/>
      <c r="EQJ87" s="790"/>
      <c r="EQK87" s="791"/>
      <c r="EQL87" s="791"/>
      <c r="EQM87" s="791"/>
      <c r="EQN87" s="791"/>
      <c r="EQO87" s="791"/>
      <c r="EQP87" s="740"/>
      <c r="EQQ87" s="790"/>
      <c r="EQR87" s="791"/>
      <c r="EQS87" s="791"/>
      <c r="EQT87" s="791"/>
      <c r="EQU87" s="791"/>
      <c r="EQV87" s="791"/>
      <c r="EQW87" s="740"/>
      <c r="EQX87" s="790"/>
      <c r="EQY87" s="791"/>
      <c r="EQZ87" s="791"/>
      <c r="ERA87" s="791"/>
      <c r="ERB87" s="791"/>
      <c r="ERC87" s="791"/>
      <c r="ERD87" s="740"/>
      <c r="ERE87" s="790"/>
      <c r="ERF87" s="791"/>
      <c r="ERG87" s="791"/>
      <c r="ERH87" s="791"/>
      <c r="ERI87" s="791"/>
      <c r="ERJ87" s="791"/>
      <c r="ERK87" s="740"/>
      <c r="ERL87" s="790"/>
      <c r="ERM87" s="791"/>
      <c r="ERN87" s="791"/>
      <c r="ERO87" s="791"/>
      <c r="ERP87" s="791"/>
      <c r="ERQ87" s="791"/>
      <c r="ERR87" s="740"/>
      <c r="ERS87" s="790"/>
      <c r="ERT87" s="791"/>
      <c r="ERU87" s="791"/>
      <c r="ERV87" s="791"/>
      <c r="ERW87" s="791"/>
      <c r="ERX87" s="791"/>
      <c r="ERY87" s="740"/>
      <c r="ERZ87" s="790"/>
      <c r="ESA87" s="791"/>
      <c r="ESB87" s="791"/>
      <c r="ESC87" s="791"/>
      <c r="ESD87" s="791"/>
      <c r="ESE87" s="791"/>
      <c r="ESF87" s="740"/>
      <c r="ESG87" s="790"/>
      <c r="ESH87" s="791"/>
      <c r="ESI87" s="791"/>
      <c r="ESJ87" s="791"/>
      <c r="ESK87" s="791"/>
      <c r="ESL87" s="791"/>
      <c r="ESM87" s="740"/>
      <c r="ESN87" s="790"/>
      <c r="ESO87" s="791"/>
      <c r="ESP87" s="791"/>
      <c r="ESQ87" s="791"/>
      <c r="ESR87" s="791"/>
      <c r="ESS87" s="791"/>
      <c r="EST87" s="740"/>
      <c r="ESU87" s="790"/>
      <c r="ESV87" s="791"/>
      <c r="ESW87" s="791"/>
      <c r="ESX87" s="791"/>
      <c r="ESY87" s="791"/>
      <c r="ESZ87" s="791"/>
      <c r="ETA87" s="740"/>
      <c r="ETB87" s="790"/>
      <c r="ETC87" s="791"/>
      <c r="ETD87" s="791"/>
      <c r="ETE87" s="791"/>
      <c r="ETF87" s="791"/>
      <c r="ETG87" s="791"/>
      <c r="ETH87" s="740"/>
      <c r="ETI87" s="790"/>
      <c r="ETJ87" s="791"/>
      <c r="ETK87" s="791"/>
      <c r="ETL87" s="791"/>
      <c r="ETM87" s="791"/>
      <c r="ETN87" s="791"/>
      <c r="ETO87" s="740"/>
      <c r="ETP87" s="790"/>
      <c r="ETQ87" s="791"/>
      <c r="ETR87" s="791"/>
      <c r="ETS87" s="791"/>
      <c r="ETT87" s="791"/>
      <c r="ETU87" s="791"/>
      <c r="ETV87" s="740"/>
      <c r="ETW87" s="790"/>
      <c r="ETX87" s="791"/>
      <c r="ETY87" s="791"/>
      <c r="ETZ87" s="791"/>
      <c r="EUA87" s="791"/>
      <c r="EUB87" s="791"/>
      <c r="EUC87" s="740"/>
      <c r="EUD87" s="790"/>
      <c r="EUE87" s="791"/>
      <c r="EUF87" s="791"/>
      <c r="EUG87" s="791"/>
      <c r="EUH87" s="791"/>
      <c r="EUI87" s="791"/>
      <c r="EUJ87" s="740"/>
      <c r="EUK87" s="790"/>
      <c r="EUL87" s="791"/>
      <c r="EUM87" s="791"/>
      <c r="EUN87" s="791"/>
      <c r="EUO87" s="791"/>
      <c r="EUP87" s="791"/>
      <c r="EUQ87" s="740"/>
      <c r="EUR87" s="790"/>
      <c r="EUS87" s="791"/>
      <c r="EUT87" s="791"/>
      <c r="EUU87" s="791"/>
      <c r="EUV87" s="791"/>
      <c r="EUW87" s="791"/>
      <c r="EUX87" s="740"/>
      <c r="EUY87" s="790"/>
      <c r="EUZ87" s="791"/>
      <c r="EVA87" s="791"/>
      <c r="EVB87" s="791"/>
      <c r="EVC87" s="791"/>
      <c r="EVD87" s="791"/>
      <c r="EVE87" s="740"/>
      <c r="EVF87" s="790"/>
      <c r="EVG87" s="791"/>
      <c r="EVH87" s="791"/>
      <c r="EVI87" s="791"/>
      <c r="EVJ87" s="791"/>
      <c r="EVK87" s="791"/>
      <c r="EVL87" s="740"/>
      <c r="EVM87" s="790"/>
      <c r="EVN87" s="791"/>
      <c r="EVO87" s="791"/>
      <c r="EVP87" s="791"/>
      <c r="EVQ87" s="791"/>
      <c r="EVR87" s="791"/>
      <c r="EVS87" s="740"/>
      <c r="EVT87" s="790"/>
      <c r="EVU87" s="791"/>
      <c r="EVV87" s="791"/>
      <c r="EVW87" s="791"/>
      <c r="EVX87" s="791"/>
      <c r="EVY87" s="791"/>
      <c r="EVZ87" s="740"/>
      <c r="EWA87" s="790"/>
      <c r="EWB87" s="791"/>
      <c r="EWC87" s="791"/>
      <c r="EWD87" s="791"/>
      <c r="EWE87" s="791"/>
      <c r="EWF87" s="791"/>
      <c r="EWG87" s="740"/>
      <c r="EWH87" s="790"/>
      <c r="EWI87" s="791"/>
      <c r="EWJ87" s="791"/>
      <c r="EWK87" s="791"/>
      <c r="EWL87" s="791"/>
      <c r="EWM87" s="791"/>
      <c r="EWN87" s="740"/>
      <c r="EWO87" s="790"/>
      <c r="EWP87" s="791"/>
      <c r="EWQ87" s="791"/>
      <c r="EWR87" s="791"/>
      <c r="EWS87" s="791"/>
      <c r="EWT87" s="791"/>
      <c r="EWU87" s="740"/>
      <c r="EWV87" s="790"/>
      <c r="EWW87" s="791"/>
      <c r="EWX87" s="791"/>
      <c r="EWY87" s="791"/>
      <c r="EWZ87" s="791"/>
      <c r="EXA87" s="791"/>
      <c r="EXB87" s="740"/>
      <c r="EXC87" s="790"/>
      <c r="EXD87" s="791"/>
      <c r="EXE87" s="791"/>
      <c r="EXF87" s="791"/>
      <c r="EXG87" s="791"/>
      <c r="EXH87" s="791"/>
      <c r="EXI87" s="740"/>
      <c r="EXJ87" s="790"/>
      <c r="EXK87" s="791"/>
      <c r="EXL87" s="791"/>
      <c r="EXM87" s="791"/>
      <c r="EXN87" s="791"/>
      <c r="EXO87" s="791"/>
      <c r="EXP87" s="740"/>
      <c r="EXQ87" s="790"/>
      <c r="EXR87" s="791"/>
      <c r="EXS87" s="791"/>
      <c r="EXT87" s="791"/>
      <c r="EXU87" s="791"/>
      <c r="EXV87" s="791"/>
      <c r="EXW87" s="740"/>
      <c r="EXX87" s="790"/>
      <c r="EXY87" s="791"/>
      <c r="EXZ87" s="791"/>
      <c r="EYA87" s="791"/>
      <c r="EYB87" s="791"/>
      <c r="EYC87" s="791"/>
      <c r="EYD87" s="740"/>
      <c r="EYE87" s="790"/>
      <c r="EYF87" s="791"/>
      <c r="EYG87" s="791"/>
      <c r="EYH87" s="791"/>
      <c r="EYI87" s="791"/>
      <c r="EYJ87" s="791"/>
      <c r="EYK87" s="740"/>
      <c r="EYL87" s="790"/>
      <c r="EYM87" s="791"/>
      <c r="EYN87" s="791"/>
      <c r="EYO87" s="791"/>
      <c r="EYP87" s="791"/>
      <c r="EYQ87" s="791"/>
      <c r="EYR87" s="740"/>
      <c r="EYS87" s="790"/>
      <c r="EYT87" s="791"/>
      <c r="EYU87" s="791"/>
      <c r="EYV87" s="791"/>
      <c r="EYW87" s="791"/>
      <c r="EYX87" s="791"/>
      <c r="EYY87" s="740"/>
      <c r="EYZ87" s="790"/>
      <c r="EZA87" s="791"/>
      <c r="EZB87" s="791"/>
      <c r="EZC87" s="791"/>
      <c r="EZD87" s="791"/>
      <c r="EZE87" s="791"/>
      <c r="EZF87" s="740"/>
      <c r="EZG87" s="790"/>
      <c r="EZH87" s="791"/>
      <c r="EZI87" s="791"/>
      <c r="EZJ87" s="791"/>
      <c r="EZK87" s="791"/>
      <c r="EZL87" s="791"/>
      <c r="EZM87" s="740"/>
      <c r="EZN87" s="790"/>
      <c r="EZO87" s="791"/>
      <c r="EZP87" s="791"/>
      <c r="EZQ87" s="791"/>
      <c r="EZR87" s="791"/>
      <c r="EZS87" s="791"/>
      <c r="EZT87" s="740"/>
      <c r="EZU87" s="790"/>
      <c r="EZV87" s="791"/>
      <c r="EZW87" s="791"/>
      <c r="EZX87" s="791"/>
      <c r="EZY87" s="791"/>
      <c r="EZZ87" s="791"/>
      <c r="FAA87" s="740"/>
      <c r="FAB87" s="790"/>
      <c r="FAC87" s="791"/>
      <c r="FAD87" s="791"/>
      <c r="FAE87" s="791"/>
      <c r="FAF87" s="791"/>
      <c r="FAG87" s="791"/>
      <c r="FAH87" s="740"/>
      <c r="FAI87" s="790"/>
      <c r="FAJ87" s="791"/>
      <c r="FAK87" s="791"/>
      <c r="FAL87" s="791"/>
      <c r="FAM87" s="791"/>
      <c r="FAN87" s="791"/>
      <c r="FAO87" s="740"/>
      <c r="FAP87" s="790"/>
      <c r="FAQ87" s="791"/>
      <c r="FAR87" s="791"/>
      <c r="FAS87" s="791"/>
      <c r="FAT87" s="791"/>
      <c r="FAU87" s="791"/>
      <c r="FAV87" s="740"/>
      <c r="FAW87" s="790"/>
      <c r="FAX87" s="791"/>
      <c r="FAY87" s="791"/>
      <c r="FAZ87" s="791"/>
      <c r="FBA87" s="791"/>
      <c r="FBB87" s="791"/>
      <c r="FBC87" s="740"/>
      <c r="FBD87" s="790"/>
      <c r="FBE87" s="791"/>
      <c r="FBF87" s="791"/>
      <c r="FBG87" s="791"/>
      <c r="FBH87" s="791"/>
      <c r="FBI87" s="791"/>
      <c r="FBJ87" s="740"/>
      <c r="FBK87" s="790"/>
      <c r="FBL87" s="791"/>
      <c r="FBM87" s="791"/>
      <c r="FBN87" s="791"/>
      <c r="FBO87" s="791"/>
      <c r="FBP87" s="791"/>
      <c r="FBQ87" s="740"/>
      <c r="FBR87" s="790"/>
      <c r="FBS87" s="791"/>
      <c r="FBT87" s="791"/>
      <c r="FBU87" s="791"/>
      <c r="FBV87" s="791"/>
      <c r="FBW87" s="791"/>
      <c r="FBX87" s="740"/>
      <c r="FBY87" s="790"/>
      <c r="FBZ87" s="791"/>
      <c r="FCA87" s="791"/>
      <c r="FCB87" s="791"/>
      <c r="FCC87" s="791"/>
      <c r="FCD87" s="791"/>
      <c r="FCE87" s="740"/>
      <c r="FCF87" s="790"/>
      <c r="FCG87" s="791"/>
      <c r="FCH87" s="791"/>
      <c r="FCI87" s="791"/>
      <c r="FCJ87" s="791"/>
      <c r="FCK87" s="791"/>
      <c r="FCL87" s="740"/>
      <c r="FCM87" s="790"/>
      <c r="FCN87" s="791"/>
      <c r="FCO87" s="791"/>
      <c r="FCP87" s="791"/>
      <c r="FCQ87" s="791"/>
      <c r="FCR87" s="791"/>
      <c r="FCS87" s="740"/>
      <c r="FCT87" s="790"/>
      <c r="FCU87" s="791"/>
      <c r="FCV87" s="791"/>
      <c r="FCW87" s="791"/>
      <c r="FCX87" s="791"/>
      <c r="FCY87" s="791"/>
      <c r="FCZ87" s="740"/>
      <c r="FDA87" s="790"/>
      <c r="FDB87" s="791"/>
      <c r="FDC87" s="791"/>
      <c r="FDD87" s="791"/>
      <c r="FDE87" s="791"/>
      <c r="FDF87" s="791"/>
      <c r="FDG87" s="740"/>
      <c r="FDH87" s="790"/>
      <c r="FDI87" s="791"/>
      <c r="FDJ87" s="791"/>
      <c r="FDK87" s="791"/>
      <c r="FDL87" s="791"/>
      <c r="FDM87" s="791"/>
      <c r="FDN87" s="740"/>
      <c r="FDO87" s="790"/>
      <c r="FDP87" s="791"/>
      <c r="FDQ87" s="791"/>
      <c r="FDR87" s="791"/>
      <c r="FDS87" s="791"/>
      <c r="FDT87" s="791"/>
      <c r="FDU87" s="740"/>
      <c r="FDV87" s="790"/>
      <c r="FDW87" s="791"/>
      <c r="FDX87" s="791"/>
      <c r="FDY87" s="791"/>
      <c r="FDZ87" s="791"/>
      <c r="FEA87" s="791"/>
      <c r="FEB87" s="740"/>
      <c r="FEC87" s="790"/>
      <c r="FED87" s="791"/>
      <c r="FEE87" s="791"/>
      <c r="FEF87" s="791"/>
      <c r="FEG87" s="791"/>
      <c r="FEH87" s="791"/>
      <c r="FEI87" s="740"/>
      <c r="FEJ87" s="790"/>
      <c r="FEK87" s="791"/>
      <c r="FEL87" s="791"/>
      <c r="FEM87" s="791"/>
      <c r="FEN87" s="791"/>
      <c r="FEO87" s="791"/>
      <c r="FEP87" s="740"/>
      <c r="FEQ87" s="790"/>
      <c r="FER87" s="791"/>
      <c r="FES87" s="791"/>
      <c r="FET87" s="791"/>
      <c r="FEU87" s="791"/>
      <c r="FEV87" s="791"/>
      <c r="FEW87" s="740"/>
      <c r="FEX87" s="790"/>
      <c r="FEY87" s="791"/>
      <c r="FEZ87" s="791"/>
      <c r="FFA87" s="791"/>
      <c r="FFB87" s="791"/>
      <c r="FFC87" s="791"/>
      <c r="FFD87" s="740"/>
      <c r="FFE87" s="790"/>
      <c r="FFF87" s="791"/>
      <c r="FFG87" s="791"/>
      <c r="FFH87" s="791"/>
      <c r="FFI87" s="791"/>
      <c r="FFJ87" s="791"/>
      <c r="FFK87" s="740"/>
      <c r="FFL87" s="790"/>
      <c r="FFM87" s="791"/>
      <c r="FFN87" s="791"/>
      <c r="FFO87" s="791"/>
      <c r="FFP87" s="791"/>
      <c r="FFQ87" s="791"/>
      <c r="FFR87" s="740"/>
      <c r="FFS87" s="790"/>
      <c r="FFT87" s="791"/>
      <c r="FFU87" s="791"/>
      <c r="FFV87" s="791"/>
      <c r="FFW87" s="791"/>
      <c r="FFX87" s="791"/>
      <c r="FFY87" s="740"/>
      <c r="FFZ87" s="790"/>
      <c r="FGA87" s="791"/>
      <c r="FGB87" s="791"/>
      <c r="FGC87" s="791"/>
      <c r="FGD87" s="791"/>
      <c r="FGE87" s="791"/>
      <c r="FGF87" s="740"/>
      <c r="FGG87" s="790"/>
      <c r="FGH87" s="791"/>
      <c r="FGI87" s="791"/>
      <c r="FGJ87" s="791"/>
      <c r="FGK87" s="791"/>
      <c r="FGL87" s="791"/>
      <c r="FGM87" s="740"/>
      <c r="FGN87" s="790"/>
      <c r="FGO87" s="791"/>
      <c r="FGP87" s="791"/>
      <c r="FGQ87" s="791"/>
      <c r="FGR87" s="791"/>
      <c r="FGS87" s="791"/>
      <c r="FGT87" s="740"/>
      <c r="FGU87" s="790"/>
      <c r="FGV87" s="791"/>
      <c r="FGW87" s="791"/>
      <c r="FGX87" s="791"/>
      <c r="FGY87" s="791"/>
      <c r="FGZ87" s="791"/>
      <c r="FHA87" s="740"/>
      <c r="FHB87" s="790"/>
      <c r="FHC87" s="791"/>
      <c r="FHD87" s="791"/>
      <c r="FHE87" s="791"/>
      <c r="FHF87" s="791"/>
      <c r="FHG87" s="791"/>
      <c r="FHH87" s="740"/>
      <c r="FHI87" s="790"/>
      <c r="FHJ87" s="791"/>
      <c r="FHK87" s="791"/>
      <c r="FHL87" s="791"/>
      <c r="FHM87" s="791"/>
      <c r="FHN87" s="791"/>
      <c r="FHO87" s="740"/>
      <c r="FHP87" s="790"/>
      <c r="FHQ87" s="791"/>
      <c r="FHR87" s="791"/>
      <c r="FHS87" s="791"/>
      <c r="FHT87" s="791"/>
      <c r="FHU87" s="791"/>
      <c r="FHV87" s="740"/>
      <c r="FHW87" s="790"/>
      <c r="FHX87" s="791"/>
      <c r="FHY87" s="791"/>
      <c r="FHZ87" s="791"/>
      <c r="FIA87" s="791"/>
      <c r="FIB87" s="791"/>
      <c r="FIC87" s="740"/>
      <c r="FID87" s="790"/>
      <c r="FIE87" s="791"/>
      <c r="FIF87" s="791"/>
      <c r="FIG87" s="791"/>
      <c r="FIH87" s="791"/>
      <c r="FII87" s="791"/>
      <c r="FIJ87" s="740"/>
      <c r="FIK87" s="790"/>
      <c r="FIL87" s="791"/>
      <c r="FIM87" s="791"/>
      <c r="FIN87" s="791"/>
      <c r="FIO87" s="791"/>
      <c r="FIP87" s="791"/>
      <c r="FIQ87" s="740"/>
      <c r="FIR87" s="790"/>
      <c r="FIS87" s="791"/>
      <c r="FIT87" s="791"/>
      <c r="FIU87" s="791"/>
      <c r="FIV87" s="791"/>
      <c r="FIW87" s="791"/>
      <c r="FIX87" s="740"/>
      <c r="FIY87" s="790"/>
      <c r="FIZ87" s="791"/>
      <c r="FJA87" s="791"/>
      <c r="FJB87" s="791"/>
      <c r="FJC87" s="791"/>
      <c r="FJD87" s="791"/>
      <c r="FJE87" s="740"/>
      <c r="FJF87" s="790"/>
      <c r="FJG87" s="791"/>
      <c r="FJH87" s="791"/>
      <c r="FJI87" s="791"/>
      <c r="FJJ87" s="791"/>
      <c r="FJK87" s="791"/>
      <c r="FJL87" s="740"/>
      <c r="FJM87" s="790"/>
      <c r="FJN87" s="791"/>
      <c r="FJO87" s="791"/>
      <c r="FJP87" s="791"/>
      <c r="FJQ87" s="791"/>
      <c r="FJR87" s="791"/>
      <c r="FJS87" s="740"/>
      <c r="FJT87" s="790"/>
      <c r="FJU87" s="791"/>
      <c r="FJV87" s="791"/>
      <c r="FJW87" s="791"/>
      <c r="FJX87" s="791"/>
      <c r="FJY87" s="791"/>
      <c r="FJZ87" s="740"/>
      <c r="FKA87" s="790"/>
      <c r="FKB87" s="791"/>
      <c r="FKC87" s="791"/>
      <c r="FKD87" s="791"/>
      <c r="FKE87" s="791"/>
      <c r="FKF87" s="791"/>
      <c r="FKG87" s="740"/>
      <c r="FKH87" s="790"/>
      <c r="FKI87" s="791"/>
      <c r="FKJ87" s="791"/>
      <c r="FKK87" s="791"/>
      <c r="FKL87" s="791"/>
      <c r="FKM87" s="791"/>
      <c r="FKN87" s="740"/>
      <c r="FKO87" s="790"/>
      <c r="FKP87" s="791"/>
      <c r="FKQ87" s="791"/>
      <c r="FKR87" s="791"/>
      <c r="FKS87" s="791"/>
      <c r="FKT87" s="791"/>
      <c r="FKU87" s="740"/>
      <c r="FKV87" s="790"/>
      <c r="FKW87" s="791"/>
      <c r="FKX87" s="791"/>
      <c r="FKY87" s="791"/>
      <c r="FKZ87" s="791"/>
      <c r="FLA87" s="791"/>
      <c r="FLB87" s="740"/>
      <c r="FLC87" s="790"/>
      <c r="FLD87" s="791"/>
      <c r="FLE87" s="791"/>
      <c r="FLF87" s="791"/>
      <c r="FLG87" s="791"/>
      <c r="FLH87" s="791"/>
      <c r="FLI87" s="740"/>
      <c r="FLJ87" s="790"/>
      <c r="FLK87" s="791"/>
      <c r="FLL87" s="791"/>
      <c r="FLM87" s="791"/>
      <c r="FLN87" s="791"/>
      <c r="FLO87" s="791"/>
      <c r="FLP87" s="740"/>
      <c r="FLQ87" s="790"/>
      <c r="FLR87" s="791"/>
      <c r="FLS87" s="791"/>
      <c r="FLT87" s="791"/>
      <c r="FLU87" s="791"/>
      <c r="FLV87" s="791"/>
      <c r="FLW87" s="740"/>
      <c r="FLX87" s="790"/>
      <c r="FLY87" s="791"/>
      <c r="FLZ87" s="791"/>
      <c r="FMA87" s="791"/>
      <c r="FMB87" s="791"/>
      <c r="FMC87" s="791"/>
      <c r="FMD87" s="740"/>
      <c r="FME87" s="790"/>
      <c r="FMF87" s="791"/>
      <c r="FMG87" s="791"/>
      <c r="FMH87" s="791"/>
      <c r="FMI87" s="791"/>
      <c r="FMJ87" s="791"/>
      <c r="FMK87" s="740"/>
      <c r="FML87" s="790"/>
      <c r="FMM87" s="791"/>
      <c r="FMN87" s="791"/>
      <c r="FMO87" s="791"/>
      <c r="FMP87" s="791"/>
      <c r="FMQ87" s="791"/>
      <c r="FMR87" s="740"/>
      <c r="FMS87" s="790"/>
      <c r="FMT87" s="791"/>
      <c r="FMU87" s="791"/>
      <c r="FMV87" s="791"/>
      <c r="FMW87" s="791"/>
      <c r="FMX87" s="791"/>
      <c r="FMY87" s="740"/>
      <c r="FMZ87" s="790"/>
      <c r="FNA87" s="791"/>
      <c r="FNB87" s="791"/>
      <c r="FNC87" s="791"/>
      <c r="FND87" s="791"/>
      <c r="FNE87" s="791"/>
      <c r="FNF87" s="740"/>
      <c r="FNG87" s="790"/>
      <c r="FNH87" s="791"/>
      <c r="FNI87" s="791"/>
      <c r="FNJ87" s="791"/>
      <c r="FNK87" s="791"/>
      <c r="FNL87" s="791"/>
      <c r="FNM87" s="740"/>
      <c r="FNN87" s="790"/>
      <c r="FNO87" s="791"/>
      <c r="FNP87" s="791"/>
      <c r="FNQ87" s="791"/>
      <c r="FNR87" s="791"/>
      <c r="FNS87" s="791"/>
      <c r="FNT87" s="740"/>
      <c r="FNU87" s="790"/>
      <c r="FNV87" s="791"/>
      <c r="FNW87" s="791"/>
      <c r="FNX87" s="791"/>
      <c r="FNY87" s="791"/>
      <c r="FNZ87" s="791"/>
      <c r="FOA87" s="740"/>
      <c r="FOB87" s="790"/>
      <c r="FOC87" s="791"/>
      <c r="FOD87" s="791"/>
      <c r="FOE87" s="791"/>
      <c r="FOF87" s="791"/>
      <c r="FOG87" s="791"/>
      <c r="FOH87" s="740"/>
      <c r="FOI87" s="790"/>
      <c r="FOJ87" s="791"/>
      <c r="FOK87" s="791"/>
      <c r="FOL87" s="791"/>
      <c r="FOM87" s="791"/>
      <c r="FON87" s="791"/>
      <c r="FOO87" s="740"/>
      <c r="FOP87" s="790"/>
      <c r="FOQ87" s="791"/>
      <c r="FOR87" s="791"/>
      <c r="FOS87" s="791"/>
      <c r="FOT87" s="791"/>
      <c r="FOU87" s="791"/>
      <c r="FOV87" s="740"/>
      <c r="FOW87" s="790"/>
      <c r="FOX87" s="791"/>
      <c r="FOY87" s="791"/>
      <c r="FOZ87" s="791"/>
      <c r="FPA87" s="791"/>
      <c r="FPB87" s="791"/>
      <c r="FPC87" s="740"/>
      <c r="FPD87" s="790"/>
      <c r="FPE87" s="791"/>
      <c r="FPF87" s="791"/>
      <c r="FPG87" s="791"/>
      <c r="FPH87" s="791"/>
      <c r="FPI87" s="791"/>
      <c r="FPJ87" s="740"/>
      <c r="FPK87" s="790"/>
      <c r="FPL87" s="791"/>
      <c r="FPM87" s="791"/>
      <c r="FPN87" s="791"/>
      <c r="FPO87" s="791"/>
      <c r="FPP87" s="791"/>
      <c r="FPQ87" s="740"/>
      <c r="FPR87" s="790"/>
      <c r="FPS87" s="791"/>
      <c r="FPT87" s="791"/>
      <c r="FPU87" s="791"/>
      <c r="FPV87" s="791"/>
      <c r="FPW87" s="791"/>
      <c r="FPX87" s="740"/>
      <c r="FPY87" s="790"/>
      <c r="FPZ87" s="791"/>
      <c r="FQA87" s="791"/>
      <c r="FQB87" s="791"/>
      <c r="FQC87" s="791"/>
      <c r="FQD87" s="791"/>
      <c r="FQE87" s="740"/>
      <c r="FQF87" s="790"/>
      <c r="FQG87" s="791"/>
      <c r="FQH87" s="791"/>
      <c r="FQI87" s="791"/>
      <c r="FQJ87" s="791"/>
      <c r="FQK87" s="791"/>
      <c r="FQL87" s="740"/>
      <c r="FQM87" s="790"/>
      <c r="FQN87" s="791"/>
      <c r="FQO87" s="791"/>
      <c r="FQP87" s="791"/>
      <c r="FQQ87" s="791"/>
      <c r="FQR87" s="791"/>
      <c r="FQS87" s="740"/>
      <c r="FQT87" s="790"/>
      <c r="FQU87" s="791"/>
      <c r="FQV87" s="791"/>
      <c r="FQW87" s="791"/>
      <c r="FQX87" s="791"/>
      <c r="FQY87" s="791"/>
      <c r="FQZ87" s="740"/>
      <c r="FRA87" s="790"/>
      <c r="FRB87" s="791"/>
      <c r="FRC87" s="791"/>
      <c r="FRD87" s="791"/>
      <c r="FRE87" s="791"/>
      <c r="FRF87" s="791"/>
      <c r="FRG87" s="740"/>
      <c r="FRH87" s="790"/>
      <c r="FRI87" s="791"/>
      <c r="FRJ87" s="791"/>
      <c r="FRK87" s="791"/>
      <c r="FRL87" s="791"/>
      <c r="FRM87" s="791"/>
      <c r="FRN87" s="740"/>
      <c r="FRO87" s="790"/>
      <c r="FRP87" s="791"/>
      <c r="FRQ87" s="791"/>
      <c r="FRR87" s="791"/>
      <c r="FRS87" s="791"/>
      <c r="FRT87" s="791"/>
      <c r="FRU87" s="740"/>
      <c r="FRV87" s="790"/>
      <c r="FRW87" s="791"/>
      <c r="FRX87" s="791"/>
      <c r="FRY87" s="791"/>
      <c r="FRZ87" s="791"/>
      <c r="FSA87" s="791"/>
      <c r="FSB87" s="740"/>
      <c r="FSC87" s="790"/>
      <c r="FSD87" s="791"/>
      <c r="FSE87" s="791"/>
      <c r="FSF87" s="791"/>
      <c r="FSG87" s="791"/>
      <c r="FSH87" s="791"/>
      <c r="FSI87" s="740"/>
      <c r="FSJ87" s="790"/>
      <c r="FSK87" s="791"/>
      <c r="FSL87" s="791"/>
      <c r="FSM87" s="791"/>
      <c r="FSN87" s="791"/>
      <c r="FSO87" s="791"/>
      <c r="FSP87" s="740"/>
      <c r="FSQ87" s="790"/>
      <c r="FSR87" s="791"/>
      <c r="FSS87" s="791"/>
      <c r="FST87" s="791"/>
      <c r="FSU87" s="791"/>
      <c r="FSV87" s="791"/>
      <c r="FSW87" s="740"/>
      <c r="FSX87" s="790"/>
      <c r="FSY87" s="791"/>
      <c r="FSZ87" s="791"/>
      <c r="FTA87" s="791"/>
      <c r="FTB87" s="791"/>
      <c r="FTC87" s="791"/>
      <c r="FTD87" s="740"/>
      <c r="FTE87" s="790"/>
      <c r="FTF87" s="791"/>
      <c r="FTG87" s="791"/>
      <c r="FTH87" s="791"/>
      <c r="FTI87" s="791"/>
      <c r="FTJ87" s="791"/>
      <c r="FTK87" s="740"/>
      <c r="FTL87" s="790"/>
      <c r="FTM87" s="791"/>
      <c r="FTN87" s="791"/>
      <c r="FTO87" s="791"/>
      <c r="FTP87" s="791"/>
      <c r="FTQ87" s="791"/>
      <c r="FTR87" s="740"/>
      <c r="FTS87" s="790"/>
      <c r="FTT87" s="791"/>
      <c r="FTU87" s="791"/>
      <c r="FTV87" s="791"/>
      <c r="FTW87" s="791"/>
      <c r="FTX87" s="791"/>
      <c r="FTY87" s="740"/>
      <c r="FTZ87" s="790"/>
      <c r="FUA87" s="791"/>
      <c r="FUB87" s="791"/>
      <c r="FUC87" s="791"/>
      <c r="FUD87" s="791"/>
      <c r="FUE87" s="791"/>
      <c r="FUF87" s="740"/>
      <c r="FUG87" s="790"/>
      <c r="FUH87" s="791"/>
      <c r="FUI87" s="791"/>
      <c r="FUJ87" s="791"/>
      <c r="FUK87" s="791"/>
      <c r="FUL87" s="791"/>
      <c r="FUM87" s="740"/>
      <c r="FUN87" s="790"/>
      <c r="FUO87" s="791"/>
      <c r="FUP87" s="791"/>
      <c r="FUQ87" s="791"/>
      <c r="FUR87" s="791"/>
      <c r="FUS87" s="791"/>
      <c r="FUT87" s="740"/>
      <c r="FUU87" s="790"/>
      <c r="FUV87" s="791"/>
      <c r="FUW87" s="791"/>
      <c r="FUX87" s="791"/>
      <c r="FUY87" s="791"/>
      <c r="FUZ87" s="791"/>
      <c r="FVA87" s="740"/>
      <c r="FVB87" s="790"/>
      <c r="FVC87" s="791"/>
      <c r="FVD87" s="791"/>
      <c r="FVE87" s="791"/>
      <c r="FVF87" s="791"/>
      <c r="FVG87" s="791"/>
      <c r="FVH87" s="740"/>
      <c r="FVI87" s="790"/>
      <c r="FVJ87" s="791"/>
      <c r="FVK87" s="791"/>
      <c r="FVL87" s="791"/>
      <c r="FVM87" s="791"/>
      <c r="FVN87" s="791"/>
      <c r="FVO87" s="740"/>
      <c r="FVP87" s="790"/>
      <c r="FVQ87" s="791"/>
      <c r="FVR87" s="791"/>
      <c r="FVS87" s="791"/>
      <c r="FVT87" s="791"/>
      <c r="FVU87" s="791"/>
      <c r="FVV87" s="740"/>
      <c r="FVW87" s="790"/>
      <c r="FVX87" s="791"/>
      <c r="FVY87" s="791"/>
      <c r="FVZ87" s="791"/>
      <c r="FWA87" s="791"/>
      <c r="FWB87" s="791"/>
      <c r="FWC87" s="740"/>
      <c r="FWD87" s="790"/>
      <c r="FWE87" s="791"/>
      <c r="FWF87" s="791"/>
      <c r="FWG87" s="791"/>
      <c r="FWH87" s="791"/>
      <c r="FWI87" s="791"/>
      <c r="FWJ87" s="740"/>
      <c r="FWK87" s="790"/>
      <c r="FWL87" s="791"/>
      <c r="FWM87" s="791"/>
      <c r="FWN87" s="791"/>
      <c r="FWO87" s="791"/>
      <c r="FWP87" s="791"/>
      <c r="FWQ87" s="740"/>
      <c r="FWR87" s="790"/>
      <c r="FWS87" s="791"/>
      <c r="FWT87" s="791"/>
      <c r="FWU87" s="791"/>
      <c r="FWV87" s="791"/>
      <c r="FWW87" s="791"/>
      <c r="FWX87" s="740"/>
      <c r="FWY87" s="790"/>
      <c r="FWZ87" s="791"/>
      <c r="FXA87" s="791"/>
      <c r="FXB87" s="791"/>
      <c r="FXC87" s="791"/>
      <c r="FXD87" s="791"/>
      <c r="FXE87" s="740"/>
      <c r="FXF87" s="790"/>
      <c r="FXG87" s="791"/>
      <c r="FXH87" s="791"/>
      <c r="FXI87" s="791"/>
      <c r="FXJ87" s="791"/>
      <c r="FXK87" s="791"/>
      <c r="FXL87" s="740"/>
      <c r="FXM87" s="790"/>
      <c r="FXN87" s="791"/>
      <c r="FXO87" s="791"/>
      <c r="FXP87" s="791"/>
      <c r="FXQ87" s="791"/>
      <c r="FXR87" s="791"/>
      <c r="FXS87" s="740"/>
      <c r="FXT87" s="790"/>
      <c r="FXU87" s="791"/>
      <c r="FXV87" s="791"/>
      <c r="FXW87" s="791"/>
      <c r="FXX87" s="791"/>
      <c r="FXY87" s="791"/>
      <c r="FXZ87" s="740"/>
      <c r="FYA87" s="790"/>
      <c r="FYB87" s="791"/>
      <c r="FYC87" s="791"/>
      <c r="FYD87" s="791"/>
      <c r="FYE87" s="791"/>
      <c r="FYF87" s="791"/>
      <c r="FYG87" s="740"/>
      <c r="FYH87" s="790"/>
      <c r="FYI87" s="791"/>
      <c r="FYJ87" s="791"/>
      <c r="FYK87" s="791"/>
      <c r="FYL87" s="791"/>
      <c r="FYM87" s="791"/>
      <c r="FYN87" s="740"/>
      <c r="FYO87" s="790"/>
      <c r="FYP87" s="791"/>
      <c r="FYQ87" s="791"/>
      <c r="FYR87" s="791"/>
      <c r="FYS87" s="791"/>
      <c r="FYT87" s="791"/>
      <c r="FYU87" s="740"/>
      <c r="FYV87" s="790"/>
      <c r="FYW87" s="791"/>
      <c r="FYX87" s="791"/>
      <c r="FYY87" s="791"/>
      <c r="FYZ87" s="791"/>
      <c r="FZA87" s="791"/>
      <c r="FZB87" s="740"/>
      <c r="FZC87" s="790"/>
      <c r="FZD87" s="791"/>
      <c r="FZE87" s="791"/>
      <c r="FZF87" s="791"/>
      <c r="FZG87" s="791"/>
      <c r="FZH87" s="791"/>
      <c r="FZI87" s="740"/>
      <c r="FZJ87" s="790"/>
      <c r="FZK87" s="791"/>
      <c r="FZL87" s="791"/>
      <c r="FZM87" s="791"/>
      <c r="FZN87" s="791"/>
      <c r="FZO87" s="791"/>
      <c r="FZP87" s="740"/>
      <c r="FZQ87" s="790"/>
      <c r="FZR87" s="791"/>
      <c r="FZS87" s="791"/>
      <c r="FZT87" s="791"/>
      <c r="FZU87" s="791"/>
      <c r="FZV87" s="791"/>
      <c r="FZW87" s="740"/>
      <c r="FZX87" s="790"/>
      <c r="FZY87" s="791"/>
      <c r="FZZ87" s="791"/>
      <c r="GAA87" s="791"/>
      <c r="GAB87" s="791"/>
      <c r="GAC87" s="791"/>
      <c r="GAD87" s="740"/>
      <c r="GAE87" s="790"/>
      <c r="GAF87" s="791"/>
      <c r="GAG87" s="791"/>
      <c r="GAH87" s="791"/>
      <c r="GAI87" s="791"/>
      <c r="GAJ87" s="791"/>
      <c r="GAK87" s="740"/>
      <c r="GAL87" s="790"/>
      <c r="GAM87" s="791"/>
      <c r="GAN87" s="791"/>
      <c r="GAO87" s="791"/>
      <c r="GAP87" s="791"/>
      <c r="GAQ87" s="791"/>
      <c r="GAR87" s="740"/>
      <c r="GAS87" s="790"/>
      <c r="GAT87" s="791"/>
      <c r="GAU87" s="791"/>
      <c r="GAV87" s="791"/>
      <c r="GAW87" s="791"/>
      <c r="GAX87" s="791"/>
      <c r="GAY87" s="740"/>
      <c r="GAZ87" s="790"/>
      <c r="GBA87" s="791"/>
      <c r="GBB87" s="791"/>
      <c r="GBC87" s="791"/>
      <c r="GBD87" s="791"/>
      <c r="GBE87" s="791"/>
      <c r="GBF87" s="740"/>
      <c r="GBG87" s="790"/>
      <c r="GBH87" s="791"/>
      <c r="GBI87" s="791"/>
      <c r="GBJ87" s="791"/>
      <c r="GBK87" s="791"/>
      <c r="GBL87" s="791"/>
      <c r="GBM87" s="740"/>
      <c r="GBN87" s="790"/>
      <c r="GBO87" s="791"/>
      <c r="GBP87" s="791"/>
      <c r="GBQ87" s="791"/>
      <c r="GBR87" s="791"/>
      <c r="GBS87" s="791"/>
      <c r="GBT87" s="740"/>
      <c r="GBU87" s="790"/>
      <c r="GBV87" s="791"/>
      <c r="GBW87" s="791"/>
      <c r="GBX87" s="791"/>
      <c r="GBY87" s="791"/>
      <c r="GBZ87" s="791"/>
      <c r="GCA87" s="740"/>
      <c r="GCB87" s="790"/>
      <c r="GCC87" s="791"/>
      <c r="GCD87" s="791"/>
      <c r="GCE87" s="791"/>
      <c r="GCF87" s="791"/>
      <c r="GCG87" s="791"/>
      <c r="GCH87" s="740"/>
      <c r="GCI87" s="790"/>
      <c r="GCJ87" s="791"/>
      <c r="GCK87" s="791"/>
      <c r="GCL87" s="791"/>
      <c r="GCM87" s="791"/>
      <c r="GCN87" s="791"/>
      <c r="GCO87" s="740"/>
      <c r="GCP87" s="790"/>
      <c r="GCQ87" s="791"/>
      <c r="GCR87" s="791"/>
      <c r="GCS87" s="791"/>
      <c r="GCT87" s="791"/>
      <c r="GCU87" s="791"/>
      <c r="GCV87" s="740"/>
      <c r="GCW87" s="790"/>
      <c r="GCX87" s="791"/>
      <c r="GCY87" s="791"/>
      <c r="GCZ87" s="791"/>
      <c r="GDA87" s="791"/>
      <c r="GDB87" s="791"/>
      <c r="GDC87" s="740"/>
      <c r="GDD87" s="790"/>
      <c r="GDE87" s="791"/>
      <c r="GDF87" s="791"/>
      <c r="GDG87" s="791"/>
      <c r="GDH87" s="791"/>
      <c r="GDI87" s="791"/>
      <c r="GDJ87" s="740"/>
      <c r="GDK87" s="790"/>
      <c r="GDL87" s="791"/>
      <c r="GDM87" s="791"/>
      <c r="GDN87" s="791"/>
      <c r="GDO87" s="791"/>
      <c r="GDP87" s="791"/>
      <c r="GDQ87" s="740"/>
      <c r="GDR87" s="790"/>
      <c r="GDS87" s="791"/>
      <c r="GDT87" s="791"/>
      <c r="GDU87" s="791"/>
      <c r="GDV87" s="791"/>
      <c r="GDW87" s="791"/>
      <c r="GDX87" s="740"/>
      <c r="GDY87" s="790"/>
      <c r="GDZ87" s="791"/>
      <c r="GEA87" s="791"/>
      <c r="GEB87" s="791"/>
      <c r="GEC87" s="791"/>
      <c r="GED87" s="791"/>
      <c r="GEE87" s="740"/>
      <c r="GEF87" s="790"/>
      <c r="GEG87" s="791"/>
      <c r="GEH87" s="791"/>
      <c r="GEI87" s="791"/>
      <c r="GEJ87" s="791"/>
      <c r="GEK87" s="791"/>
      <c r="GEL87" s="740"/>
      <c r="GEM87" s="790"/>
      <c r="GEN87" s="791"/>
      <c r="GEO87" s="791"/>
      <c r="GEP87" s="791"/>
      <c r="GEQ87" s="791"/>
      <c r="GER87" s="791"/>
      <c r="GES87" s="740"/>
      <c r="GET87" s="790"/>
      <c r="GEU87" s="791"/>
      <c r="GEV87" s="791"/>
      <c r="GEW87" s="791"/>
      <c r="GEX87" s="791"/>
      <c r="GEY87" s="791"/>
      <c r="GEZ87" s="740"/>
      <c r="GFA87" s="790"/>
      <c r="GFB87" s="791"/>
      <c r="GFC87" s="791"/>
      <c r="GFD87" s="791"/>
      <c r="GFE87" s="791"/>
      <c r="GFF87" s="791"/>
      <c r="GFG87" s="740"/>
      <c r="GFH87" s="790"/>
      <c r="GFI87" s="791"/>
      <c r="GFJ87" s="791"/>
      <c r="GFK87" s="791"/>
      <c r="GFL87" s="791"/>
      <c r="GFM87" s="791"/>
      <c r="GFN87" s="740"/>
      <c r="GFO87" s="790"/>
      <c r="GFP87" s="791"/>
      <c r="GFQ87" s="791"/>
      <c r="GFR87" s="791"/>
      <c r="GFS87" s="791"/>
      <c r="GFT87" s="791"/>
      <c r="GFU87" s="740"/>
      <c r="GFV87" s="790"/>
      <c r="GFW87" s="791"/>
      <c r="GFX87" s="791"/>
      <c r="GFY87" s="791"/>
      <c r="GFZ87" s="791"/>
      <c r="GGA87" s="791"/>
      <c r="GGB87" s="740"/>
      <c r="GGC87" s="790"/>
      <c r="GGD87" s="791"/>
      <c r="GGE87" s="791"/>
      <c r="GGF87" s="791"/>
      <c r="GGG87" s="791"/>
      <c r="GGH87" s="791"/>
      <c r="GGI87" s="740"/>
      <c r="GGJ87" s="790"/>
      <c r="GGK87" s="791"/>
      <c r="GGL87" s="791"/>
      <c r="GGM87" s="791"/>
      <c r="GGN87" s="791"/>
      <c r="GGO87" s="791"/>
      <c r="GGP87" s="740"/>
      <c r="GGQ87" s="790"/>
      <c r="GGR87" s="791"/>
      <c r="GGS87" s="791"/>
      <c r="GGT87" s="791"/>
      <c r="GGU87" s="791"/>
      <c r="GGV87" s="791"/>
      <c r="GGW87" s="740"/>
      <c r="GGX87" s="790"/>
      <c r="GGY87" s="791"/>
      <c r="GGZ87" s="791"/>
      <c r="GHA87" s="791"/>
      <c r="GHB87" s="791"/>
      <c r="GHC87" s="791"/>
      <c r="GHD87" s="740"/>
      <c r="GHE87" s="790"/>
      <c r="GHF87" s="791"/>
      <c r="GHG87" s="791"/>
      <c r="GHH87" s="791"/>
      <c r="GHI87" s="791"/>
      <c r="GHJ87" s="791"/>
      <c r="GHK87" s="740"/>
      <c r="GHL87" s="790"/>
      <c r="GHM87" s="791"/>
      <c r="GHN87" s="791"/>
      <c r="GHO87" s="791"/>
      <c r="GHP87" s="791"/>
      <c r="GHQ87" s="791"/>
      <c r="GHR87" s="740"/>
      <c r="GHS87" s="790"/>
      <c r="GHT87" s="791"/>
      <c r="GHU87" s="791"/>
      <c r="GHV87" s="791"/>
      <c r="GHW87" s="791"/>
      <c r="GHX87" s="791"/>
      <c r="GHY87" s="740"/>
      <c r="GHZ87" s="790"/>
      <c r="GIA87" s="791"/>
      <c r="GIB87" s="791"/>
      <c r="GIC87" s="791"/>
      <c r="GID87" s="791"/>
      <c r="GIE87" s="791"/>
      <c r="GIF87" s="740"/>
      <c r="GIG87" s="790"/>
      <c r="GIH87" s="791"/>
      <c r="GII87" s="791"/>
      <c r="GIJ87" s="791"/>
      <c r="GIK87" s="791"/>
      <c r="GIL87" s="791"/>
      <c r="GIM87" s="740"/>
      <c r="GIN87" s="790"/>
      <c r="GIO87" s="791"/>
      <c r="GIP87" s="791"/>
      <c r="GIQ87" s="791"/>
      <c r="GIR87" s="791"/>
      <c r="GIS87" s="791"/>
      <c r="GIT87" s="740"/>
      <c r="GIU87" s="790"/>
      <c r="GIV87" s="791"/>
      <c r="GIW87" s="791"/>
      <c r="GIX87" s="791"/>
      <c r="GIY87" s="791"/>
      <c r="GIZ87" s="791"/>
      <c r="GJA87" s="740"/>
      <c r="GJB87" s="790"/>
      <c r="GJC87" s="791"/>
      <c r="GJD87" s="791"/>
      <c r="GJE87" s="791"/>
      <c r="GJF87" s="791"/>
      <c r="GJG87" s="791"/>
      <c r="GJH87" s="740"/>
      <c r="GJI87" s="790"/>
      <c r="GJJ87" s="791"/>
      <c r="GJK87" s="791"/>
      <c r="GJL87" s="791"/>
      <c r="GJM87" s="791"/>
      <c r="GJN87" s="791"/>
      <c r="GJO87" s="740"/>
      <c r="GJP87" s="790"/>
      <c r="GJQ87" s="791"/>
      <c r="GJR87" s="791"/>
      <c r="GJS87" s="791"/>
      <c r="GJT87" s="791"/>
      <c r="GJU87" s="791"/>
      <c r="GJV87" s="740"/>
      <c r="GJW87" s="790"/>
      <c r="GJX87" s="791"/>
      <c r="GJY87" s="791"/>
      <c r="GJZ87" s="791"/>
      <c r="GKA87" s="791"/>
      <c r="GKB87" s="791"/>
      <c r="GKC87" s="740"/>
      <c r="GKD87" s="790"/>
      <c r="GKE87" s="791"/>
      <c r="GKF87" s="791"/>
      <c r="GKG87" s="791"/>
      <c r="GKH87" s="791"/>
      <c r="GKI87" s="791"/>
      <c r="GKJ87" s="740"/>
      <c r="GKK87" s="790"/>
      <c r="GKL87" s="791"/>
      <c r="GKM87" s="791"/>
      <c r="GKN87" s="791"/>
      <c r="GKO87" s="791"/>
      <c r="GKP87" s="791"/>
      <c r="GKQ87" s="740"/>
      <c r="GKR87" s="790"/>
      <c r="GKS87" s="791"/>
      <c r="GKT87" s="791"/>
      <c r="GKU87" s="791"/>
      <c r="GKV87" s="791"/>
      <c r="GKW87" s="791"/>
      <c r="GKX87" s="740"/>
      <c r="GKY87" s="790"/>
      <c r="GKZ87" s="791"/>
      <c r="GLA87" s="791"/>
      <c r="GLB87" s="791"/>
      <c r="GLC87" s="791"/>
      <c r="GLD87" s="791"/>
      <c r="GLE87" s="740"/>
      <c r="GLF87" s="790"/>
      <c r="GLG87" s="791"/>
      <c r="GLH87" s="791"/>
      <c r="GLI87" s="791"/>
      <c r="GLJ87" s="791"/>
      <c r="GLK87" s="791"/>
      <c r="GLL87" s="740"/>
      <c r="GLM87" s="790"/>
      <c r="GLN87" s="791"/>
      <c r="GLO87" s="791"/>
      <c r="GLP87" s="791"/>
      <c r="GLQ87" s="791"/>
      <c r="GLR87" s="791"/>
      <c r="GLS87" s="740"/>
      <c r="GLT87" s="790"/>
      <c r="GLU87" s="791"/>
      <c r="GLV87" s="791"/>
      <c r="GLW87" s="791"/>
      <c r="GLX87" s="791"/>
      <c r="GLY87" s="791"/>
      <c r="GLZ87" s="740"/>
      <c r="GMA87" s="790"/>
      <c r="GMB87" s="791"/>
      <c r="GMC87" s="791"/>
      <c r="GMD87" s="791"/>
      <c r="GME87" s="791"/>
      <c r="GMF87" s="791"/>
      <c r="GMG87" s="740"/>
      <c r="GMH87" s="790"/>
      <c r="GMI87" s="791"/>
      <c r="GMJ87" s="791"/>
      <c r="GMK87" s="791"/>
      <c r="GML87" s="791"/>
      <c r="GMM87" s="791"/>
      <c r="GMN87" s="740"/>
      <c r="GMO87" s="790"/>
      <c r="GMP87" s="791"/>
      <c r="GMQ87" s="791"/>
      <c r="GMR87" s="791"/>
      <c r="GMS87" s="791"/>
      <c r="GMT87" s="791"/>
      <c r="GMU87" s="740"/>
      <c r="GMV87" s="790"/>
      <c r="GMW87" s="791"/>
      <c r="GMX87" s="791"/>
      <c r="GMY87" s="791"/>
      <c r="GMZ87" s="791"/>
      <c r="GNA87" s="791"/>
      <c r="GNB87" s="740"/>
      <c r="GNC87" s="790"/>
      <c r="GND87" s="791"/>
      <c r="GNE87" s="791"/>
      <c r="GNF87" s="791"/>
      <c r="GNG87" s="791"/>
      <c r="GNH87" s="791"/>
      <c r="GNI87" s="740"/>
      <c r="GNJ87" s="790"/>
      <c r="GNK87" s="791"/>
      <c r="GNL87" s="791"/>
      <c r="GNM87" s="791"/>
      <c r="GNN87" s="791"/>
      <c r="GNO87" s="791"/>
      <c r="GNP87" s="740"/>
      <c r="GNQ87" s="790"/>
      <c r="GNR87" s="791"/>
      <c r="GNS87" s="791"/>
      <c r="GNT87" s="791"/>
      <c r="GNU87" s="791"/>
      <c r="GNV87" s="791"/>
      <c r="GNW87" s="740"/>
      <c r="GNX87" s="790"/>
      <c r="GNY87" s="791"/>
      <c r="GNZ87" s="791"/>
      <c r="GOA87" s="791"/>
      <c r="GOB87" s="791"/>
      <c r="GOC87" s="791"/>
      <c r="GOD87" s="740"/>
      <c r="GOE87" s="790"/>
      <c r="GOF87" s="791"/>
      <c r="GOG87" s="791"/>
      <c r="GOH87" s="791"/>
      <c r="GOI87" s="791"/>
      <c r="GOJ87" s="791"/>
      <c r="GOK87" s="740"/>
      <c r="GOL87" s="790"/>
      <c r="GOM87" s="791"/>
      <c r="GON87" s="791"/>
      <c r="GOO87" s="791"/>
      <c r="GOP87" s="791"/>
      <c r="GOQ87" s="791"/>
      <c r="GOR87" s="740"/>
      <c r="GOS87" s="790"/>
      <c r="GOT87" s="791"/>
      <c r="GOU87" s="791"/>
      <c r="GOV87" s="791"/>
      <c r="GOW87" s="791"/>
      <c r="GOX87" s="791"/>
      <c r="GOY87" s="740"/>
      <c r="GOZ87" s="790"/>
      <c r="GPA87" s="791"/>
      <c r="GPB87" s="791"/>
      <c r="GPC87" s="791"/>
      <c r="GPD87" s="791"/>
      <c r="GPE87" s="791"/>
      <c r="GPF87" s="740"/>
      <c r="GPG87" s="790"/>
      <c r="GPH87" s="791"/>
      <c r="GPI87" s="791"/>
      <c r="GPJ87" s="791"/>
      <c r="GPK87" s="791"/>
      <c r="GPL87" s="791"/>
      <c r="GPM87" s="740"/>
      <c r="GPN87" s="790"/>
      <c r="GPO87" s="791"/>
      <c r="GPP87" s="791"/>
      <c r="GPQ87" s="791"/>
      <c r="GPR87" s="791"/>
      <c r="GPS87" s="791"/>
      <c r="GPT87" s="740"/>
      <c r="GPU87" s="790"/>
      <c r="GPV87" s="791"/>
      <c r="GPW87" s="791"/>
      <c r="GPX87" s="791"/>
      <c r="GPY87" s="791"/>
      <c r="GPZ87" s="791"/>
      <c r="GQA87" s="740"/>
      <c r="GQB87" s="790"/>
      <c r="GQC87" s="791"/>
      <c r="GQD87" s="791"/>
      <c r="GQE87" s="791"/>
      <c r="GQF87" s="791"/>
      <c r="GQG87" s="791"/>
      <c r="GQH87" s="740"/>
      <c r="GQI87" s="790"/>
      <c r="GQJ87" s="791"/>
      <c r="GQK87" s="791"/>
      <c r="GQL87" s="791"/>
      <c r="GQM87" s="791"/>
      <c r="GQN87" s="791"/>
      <c r="GQO87" s="740"/>
      <c r="GQP87" s="790"/>
      <c r="GQQ87" s="791"/>
      <c r="GQR87" s="791"/>
      <c r="GQS87" s="791"/>
      <c r="GQT87" s="791"/>
      <c r="GQU87" s="791"/>
      <c r="GQV87" s="740"/>
      <c r="GQW87" s="790"/>
      <c r="GQX87" s="791"/>
      <c r="GQY87" s="791"/>
      <c r="GQZ87" s="791"/>
      <c r="GRA87" s="791"/>
      <c r="GRB87" s="791"/>
      <c r="GRC87" s="740"/>
      <c r="GRD87" s="790"/>
      <c r="GRE87" s="791"/>
      <c r="GRF87" s="791"/>
      <c r="GRG87" s="791"/>
      <c r="GRH87" s="791"/>
      <c r="GRI87" s="791"/>
      <c r="GRJ87" s="740"/>
      <c r="GRK87" s="790"/>
      <c r="GRL87" s="791"/>
      <c r="GRM87" s="791"/>
      <c r="GRN87" s="791"/>
      <c r="GRO87" s="791"/>
      <c r="GRP87" s="791"/>
      <c r="GRQ87" s="740"/>
      <c r="GRR87" s="790"/>
      <c r="GRS87" s="791"/>
      <c r="GRT87" s="791"/>
      <c r="GRU87" s="791"/>
      <c r="GRV87" s="791"/>
      <c r="GRW87" s="791"/>
      <c r="GRX87" s="740"/>
      <c r="GRY87" s="790"/>
      <c r="GRZ87" s="791"/>
      <c r="GSA87" s="791"/>
      <c r="GSB87" s="791"/>
      <c r="GSC87" s="791"/>
      <c r="GSD87" s="791"/>
      <c r="GSE87" s="740"/>
      <c r="GSF87" s="790"/>
      <c r="GSG87" s="791"/>
      <c r="GSH87" s="791"/>
      <c r="GSI87" s="791"/>
      <c r="GSJ87" s="791"/>
      <c r="GSK87" s="791"/>
      <c r="GSL87" s="740"/>
      <c r="GSM87" s="790"/>
      <c r="GSN87" s="791"/>
      <c r="GSO87" s="791"/>
      <c r="GSP87" s="791"/>
      <c r="GSQ87" s="791"/>
      <c r="GSR87" s="791"/>
      <c r="GSS87" s="740"/>
      <c r="GST87" s="790"/>
      <c r="GSU87" s="791"/>
      <c r="GSV87" s="791"/>
      <c r="GSW87" s="791"/>
      <c r="GSX87" s="791"/>
      <c r="GSY87" s="791"/>
      <c r="GSZ87" s="740"/>
      <c r="GTA87" s="790"/>
      <c r="GTB87" s="791"/>
      <c r="GTC87" s="791"/>
      <c r="GTD87" s="791"/>
      <c r="GTE87" s="791"/>
      <c r="GTF87" s="791"/>
      <c r="GTG87" s="740"/>
      <c r="GTH87" s="790"/>
      <c r="GTI87" s="791"/>
      <c r="GTJ87" s="791"/>
      <c r="GTK87" s="791"/>
      <c r="GTL87" s="791"/>
      <c r="GTM87" s="791"/>
      <c r="GTN87" s="740"/>
      <c r="GTO87" s="790"/>
      <c r="GTP87" s="791"/>
      <c r="GTQ87" s="791"/>
      <c r="GTR87" s="791"/>
      <c r="GTS87" s="791"/>
      <c r="GTT87" s="791"/>
      <c r="GTU87" s="740"/>
      <c r="GTV87" s="790"/>
      <c r="GTW87" s="791"/>
      <c r="GTX87" s="791"/>
      <c r="GTY87" s="791"/>
      <c r="GTZ87" s="791"/>
      <c r="GUA87" s="791"/>
      <c r="GUB87" s="740"/>
      <c r="GUC87" s="790"/>
      <c r="GUD87" s="791"/>
      <c r="GUE87" s="791"/>
      <c r="GUF87" s="791"/>
      <c r="GUG87" s="791"/>
      <c r="GUH87" s="791"/>
      <c r="GUI87" s="740"/>
      <c r="GUJ87" s="790"/>
      <c r="GUK87" s="791"/>
      <c r="GUL87" s="791"/>
      <c r="GUM87" s="791"/>
      <c r="GUN87" s="791"/>
      <c r="GUO87" s="791"/>
      <c r="GUP87" s="740"/>
      <c r="GUQ87" s="790"/>
      <c r="GUR87" s="791"/>
      <c r="GUS87" s="791"/>
      <c r="GUT87" s="791"/>
      <c r="GUU87" s="791"/>
      <c r="GUV87" s="791"/>
      <c r="GUW87" s="740"/>
      <c r="GUX87" s="790"/>
      <c r="GUY87" s="791"/>
      <c r="GUZ87" s="791"/>
      <c r="GVA87" s="791"/>
      <c r="GVB87" s="791"/>
      <c r="GVC87" s="791"/>
      <c r="GVD87" s="740"/>
      <c r="GVE87" s="790"/>
      <c r="GVF87" s="791"/>
      <c r="GVG87" s="791"/>
      <c r="GVH87" s="791"/>
      <c r="GVI87" s="791"/>
      <c r="GVJ87" s="791"/>
      <c r="GVK87" s="740"/>
      <c r="GVL87" s="790"/>
      <c r="GVM87" s="791"/>
      <c r="GVN87" s="791"/>
      <c r="GVO87" s="791"/>
      <c r="GVP87" s="791"/>
      <c r="GVQ87" s="791"/>
      <c r="GVR87" s="740"/>
      <c r="GVS87" s="790"/>
      <c r="GVT87" s="791"/>
      <c r="GVU87" s="791"/>
      <c r="GVV87" s="791"/>
      <c r="GVW87" s="791"/>
      <c r="GVX87" s="791"/>
      <c r="GVY87" s="740"/>
      <c r="GVZ87" s="790"/>
      <c r="GWA87" s="791"/>
      <c r="GWB87" s="791"/>
      <c r="GWC87" s="791"/>
      <c r="GWD87" s="791"/>
      <c r="GWE87" s="791"/>
      <c r="GWF87" s="740"/>
      <c r="GWG87" s="790"/>
      <c r="GWH87" s="791"/>
      <c r="GWI87" s="791"/>
      <c r="GWJ87" s="791"/>
      <c r="GWK87" s="791"/>
      <c r="GWL87" s="791"/>
      <c r="GWM87" s="740"/>
      <c r="GWN87" s="790"/>
      <c r="GWO87" s="791"/>
      <c r="GWP87" s="791"/>
      <c r="GWQ87" s="791"/>
      <c r="GWR87" s="791"/>
      <c r="GWS87" s="791"/>
      <c r="GWT87" s="740"/>
      <c r="GWU87" s="790"/>
      <c r="GWV87" s="791"/>
      <c r="GWW87" s="791"/>
      <c r="GWX87" s="791"/>
      <c r="GWY87" s="791"/>
      <c r="GWZ87" s="791"/>
      <c r="GXA87" s="740"/>
      <c r="GXB87" s="790"/>
      <c r="GXC87" s="791"/>
      <c r="GXD87" s="791"/>
      <c r="GXE87" s="791"/>
      <c r="GXF87" s="791"/>
      <c r="GXG87" s="791"/>
      <c r="GXH87" s="740"/>
      <c r="GXI87" s="790"/>
      <c r="GXJ87" s="791"/>
      <c r="GXK87" s="791"/>
      <c r="GXL87" s="791"/>
      <c r="GXM87" s="791"/>
      <c r="GXN87" s="791"/>
      <c r="GXO87" s="740"/>
      <c r="GXP87" s="790"/>
      <c r="GXQ87" s="791"/>
      <c r="GXR87" s="791"/>
      <c r="GXS87" s="791"/>
      <c r="GXT87" s="791"/>
      <c r="GXU87" s="791"/>
      <c r="GXV87" s="740"/>
      <c r="GXW87" s="790"/>
      <c r="GXX87" s="791"/>
      <c r="GXY87" s="791"/>
      <c r="GXZ87" s="791"/>
      <c r="GYA87" s="791"/>
      <c r="GYB87" s="791"/>
      <c r="GYC87" s="740"/>
      <c r="GYD87" s="790"/>
      <c r="GYE87" s="791"/>
      <c r="GYF87" s="791"/>
      <c r="GYG87" s="791"/>
      <c r="GYH87" s="791"/>
      <c r="GYI87" s="791"/>
      <c r="GYJ87" s="740"/>
      <c r="GYK87" s="790"/>
      <c r="GYL87" s="791"/>
      <c r="GYM87" s="791"/>
      <c r="GYN87" s="791"/>
      <c r="GYO87" s="791"/>
      <c r="GYP87" s="791"/>
      <c r="GYQ87" s="740"/>
      <c r="GYR87" s="790"/>
      <c r="GYS87" s="791"/>
      <c r="GYT87" s="791"/>
      <c r="GYU87" s="791"/>
      <c r="GYV87" s="791"/>
      <c r="GYW87" s="791"/>
      <c r="GYX87" s="740"/>
      <c r="GYY87" s="790"/>
      <c r="GYZ87" s="791"/>
      <c r="GZA87" s="791"/>
      <c r="GZB87" s="791"/>
      <c r="GZC87" s="791"/>
      <c r="GZD87" s="791"/>
      <c r="GZE87" s="740"/>
      <c r="GZF87" s="790"/>
      <c r="GZG87" s="791"/>
      <c r="GZH87" s="791"/>
      <c r="GZI87" s="791"/>
      <c r="GZJ87" s="791"/>
      <c r="GZK87" s="791"/>
      <c r="GZL87" s="740"/>
      <c r="GZM87" s="790"/>
      <c r="GZN87" s="791"/>
      <c r="GZO87" s="791"/>
      <c r="GZP87" s="791"/>
      <c r="GZQ87" s="791"/>
      <c r="GZR87" s="791"/>
      <c r="GZS87" s="740"/>
      <c r="GZT87" s="790"/>
      <c r="GZU87" s="791"/>
      <c r="GZV87" s="791"/>
      <c r="GZW87" s="791"/>
      <c r="GZX87" s="791"/>
      <c r="GZY87" s="791"/>
      <c r="GZZ87" s="740"/>
      <c r="HAA87" s="790"/>
      <c r="HAB87" s="791"/>
      <c r="HAC87" s="791"/>
      <c r="HAD87" s="791"/>
      <c r="HAE87" s="791"/>
      <c r="HAF87" s="791"/>
      <c r="HAG87" s="740"/>
      <c r="HAH87" s="790"/>
      <c r="HAI87" s="791"/>
      <c r="HAJ87" s="791"/>
      <c r="HAK87" s="791"/>
      <c r="HAL87" s="791"/>
      <c r="HAM87" s="791"/>
      <c r="HAN87" s="740"/>
      <c r="HAO87" s="790"/>
      <c r="HAP87" s="791"/>
      <c r="HAQ87" s="791"/>
      <c r="HAR87" s="791"/>
      <c r="HAS87" s="791"/>
      <c r="HAT87" s="791"/>
      <c r="HAU87" s="740"/>
      <c r="HAV87" s="790"/>
      <c r="HAW87" s="791"/>
      <c r="HAX87" s="791"/>
      <c r="HAY87" s="791"/>
      <c r="HAZ87" s="791"/>
      <c r="HBA87" s="791"/>
      <c r="HBB87" s="740"/>
      <c r="HBC87" s="790"/>
      <c r="HBD87" s="791"/>
      <c r="HBE87" s="791"/>
      <c r="HBF87" s="791"/>
      <c r="HBG87" s="791"/>
      <c r="HBH87" s="791"/>
      <c r="HBI87" s="740"/>
      <c r="HBJ87" s="790"/>
      <c r="HBK87" s="791"/>
      <c r="HBL87" s="791"/>
      <c r="HBM87" s="791"/>
      <c r="HBN87" s="791"/>
      <c r="HBO87" s="791"/>
      <c r="HBP87" s="740"/>
      <c r="HBQ87" s="790"/>
      <c r="HBR87" s="791"/>
      <c r="HBS87" s="791"/>
      <c r="HBT87" s="791"/>
      <c r="HBU87" s="791"/>
      <c r="HBV87" s="791"/>
      <c r="HBW87" s="740"/>
      <c r="HBX87" s="790"/>
      <c r="HBY87" s="791"/>
      <c r="HBZ87" s="791"/>
      <c r="HCA87" s="791"/>
      <c r="HCB87" s="791"/>
      <c r="HCC87" s="791"/>
      <c r="HCD87" s="740"/>
      <c r="HCE87" s="790"/>
      <c r="HCF87" s="791"/>
      <c r="HCG87" s="791"/>
      <c r="HCH87" s="791"/>
      <c r="HCI87" s="791"/>
      <c r="HCJ87" s="791"/>
      <c r="HCK87" s="740"/>
      <c r="HCL87" s="790"/>
      <c r="HCM87" s="791"/>
      <c r="HCN87" s="791"/>
      <c r="HCO87" s="791"/>
      <c r="HCP87" s="791"/>
      <c r="HCQ87" s="791"/>
      <c r="HCR87" s="740"/>
      <c r="HCS87" s="790"/>
      <c r="HCT87" s="791"/>
      <c r="HCU87" s="791"/>
      <c r="HCV87" s="791"/>
      <c r="HCW87" s="791"/>
      <c r="HCX87" s="791"/>
      <c r="HCY87" s="740"/>
      <c r="HCZ87" s="790"/>
      <c r="HDA87" s="791"/>
      <c r="HDB87" s="791"/>
      <c r="HDC87" s="791"/>
      <c r="HDD87" s="791"/>
      <c r="HDE87" s="791"/>
      <c r="HDF87" s="740"/>
      <c r="HDG87" s="790"/>
      <c r="HDH87" s="791"/>
      <c r="HDI87" s="791"/>
      <c r="HDJ87" s="791"/>
      <c r="HDK87" s="791"/>
      <c r="HDL87" s="791"/>
      <c r="HDM87" s="740"/>
      <c r="HDN87" s="790"/>
      <c r="HDO87" s="791"/>
      <c r="HDP87" s="791"/>
      <c r="HDQ87" s="791"/>
      <c r="HDR87" s="791"/>
      <c r="HDS87" s="791"/>
      <c r="HDT87" s="740"/>
      <c r="HDU87" s="790"/>
      <c r="HDV87" s="791"/>
      <c r="HDW87" s="791"/>
      <c r="HDX87" s="791"/>
      <c r="HDY87" s="791"/>
      <c r="HDZ87" s="791"/>
      <c r="HEA87" s="740"/>
      <c r="HEB87" s="790"/>
      <c r="HEC87" s="791"/>
      <c r="HED87" s="791"/>
      <c r="HEE87" s="791"/>
      <c r="HEF87" s="791"/>
      <c r="HEG87" s="791"/>
      <c r="HEH87" s="740"/>
      <c r="HEI87" s="790"/>
      <c r="HEJ87" s="791"/>
      <c r="HEK87" s="791"/>
      <c r="HEL87" s="791"/>
      <c r="HEM87" s="791"/>
      <c r="HEN87" s="791"/>
      <c r="HEO87" s="740"/>
      <c r="HEP87" s="790"/>
      <c r="HEQ87" s="791"/>
      <c r="HER87" s="791"/>
      <c r="HES87" s="791"/>
      <c r="HET87" s="791"/>
      <c r="HEU87" s="791"/>
      <c r="HEV87" s="740"/>
      <c r="HEW87" s="790"/>
      <c r="HEX87" s="791"/>
      <c r="HEY87" s="791"/>
      <c r="HEZ87" s="791"/>
      <c r="HFA87" s="791"/>
      <c r="HFB87" s="791"/>
      <c r="HFC87" s="740"/>
      <c r="HFD87" s="790"/>
      <c r="HFE87" s="791"/>
      <c r="HFF87" s="791"/>
      <c r="HFG87" s="791"/>
      <c r="HFH87" s="791"/>
      <c r="HFI87" s="791"/>
      <c r="HFJ87" s="740"/>
      <c r="HFK87" s="790"/>
      <c r="HFL87" s="791"/>
      <c r="HFM87" s="791"/>
      <c r="HFN87" s="791"/>
      <c r="HFO87" s="791"/>
      <c r="HFP87" s="791"/>
      <c r="HFQ87" s="740"/>
      <c r="HFR87" s="790"/>
      <c r="HFS87" s="791"/>
      <c r="HFT87" s="791"/>
      <c r="HFU87" s="791"/>
      <c r="HFV87" s="791"/>
      <c r="HFW87" s="791"/>
      <c r="HFX87" s="740"/>
      <c r="HFY87" s="790"/>
      <c r="HFZ87" s="791"/>
      <c r="HGA87" s="791"/>
      <c r="HGB87" s="791"/>
      <c r="HGC87" s="791"/>
      <c r="HGD87" s="791"/>
      <c r="HGE87" s="740"/>
      <c r="HGF87" s="790"/>
      <c r="HGG87" s="791"/>
      <c r="HGH87" s="791"/>
      <c r="HGI87" s="791"/>
      <c r="HGJ87" s="791"/>
      <c r="HGK87" s="791"/>
      <c r="HGL87" s="740"/>
      <c r="HGM87" s="790"/>
      <c r="HGN87" s="791"/>
      <c r="HGO87" s="791"/>
      <c r="HGP87" s="791"/>
      <c r="HGQ87" s="791"/>
      <c r="HGR87" s="791"/>
      <c r="HGS87" s="740"/>
      <c r="HGT87" s="790"/>
      <c r="HGU87" s="791"/>
      <c r="HGV87" s="791"/>
      <c r="HGW87" s="791"/>
      <c r="HGX87" s="791"/>
      <c r="HGY87" s="791"/>
      <c r="HGZ87" s="740"/>
      <c r="HHA87" s="790"/>
      <c r="HHB87" s="791"/>
      <c r="HHC87" s="791"/>
      <c r="HHD87" s="791"/>
      <c r="HHE87" s="791"/>
      <c r="HHF87" s="791"/>
      <c r="HHG87" s="740"/>
      <c r="HHH87" s="790"/>
      <c r="HHI87" s="791"/>
      <c r="HHJ87" s="791"/>
      <c r="HHK87" s="791"/>
      <c r="HHL87" s="791"/>
      <c r="HHM87" s="791"/>
      <c r="HHN87" s="740"/>
      <c r="HHO87" s="790"/>
      <c r="HHP87" s="791"/>
      <c r="HHQ87" s="791"/>
      <c r="HHR87" s="791"/>
      <c r="HHS87" s="791"/>
      <c r="HHT87" s="791"/>
      <c r="HHU87" s="740"/>
      <c r="HHV87" s="790"/>
      <c r="HHW87" s="791"/>
      <c r="HHX87" s="791"/>
      <c r="HHY87" s="791"/>
      <c r="HHZ87" s="791"/>
      <c r="HIA87" s="791"/>
      <c r="HIB87" s="740"/>
      <c r="HIC87" s="790"/>
      <c r="HID87" s="791"/>
      <c r="HIE87" s="791"/>
      <c r="HIF87" s="791"/>
      <c r="HIG87" s="791"/>
      <c r="HIH87" s="791"/>
      <c r="HII87" s="740"/>
      <c r="HIJ87" s="790"/>
      <c r="HIK87" s="791"/>
      <c r="HIL87" s="791"/>
      <c r="HIM87" s="791"/>
      <c r="HIN87" s="791"/>
      <c r="HIO87" s="791"/>
      <c r="HIP87" s="740"/>
      <c r="HIQ87" s="790"/>
      <c r="HIR87" s="791"/>
      <c r="HIS87" s="791"/>
      <c r="HIT87" s="791"/>
      <c r="HIU87" s="791"/>
      <c r="HIV87" s="791"/>
      <c r="HIW87" s="740"/>
      <c r="HIX87" s="790"/>
      <c r="HIY87" s="791"/>
      <c r="HIZ87" s="791"/>
      <c r="HJA87" s="791"/>
      <c r="HJB87" s="791"/>
      <c r="HJC87" s="791"/>
      <c r="HJD87" s="740"/>
      <c r="HJE87" s="790"/>
      <c r="HJF87" s="791"/>
      <c r="HJG87" s="791"/>
      <c r="HJH87" s="791"/>
      <c r="HJI87" s="791"/>
      <c r="HJJ87" s="791"/>
      <c r="HJK87" s="740"/>
      <c r="HJL87" s="790"/>
      <c r="HJM87" s="791"/>
      <c r="HJN87" s="791"/>
      <c r="HJO87" s="791"/>
      <c r="HJP87" s="791"/>
      <c r="HJQ87" s="791"/>
      <c r="HJR87" s="740"/>
      <c r="HJS87" s="790"/>
      <c r="HJT87" s="791"/>
      <c r="HJU87" s="791"/>
      <c r="HJV87" s="791"/>
      <c r="HJW87" s="791"/>
      <c r="HJX87" s="791"/>
      <c r="HJY87" s="740"/>
      <c r="HJZ87" s="790"/>
      <c r="HKA87" s="791"/>
      <c r="HKB87" s="791"/>
      <c r="HKC87" s="791"/>
      <c r="HKD87" s="791"/>
      <c r="HKE87" s="791"/>
      <c r="HKF87" s="740"/>
      <c r="HKG87" s="790"/>
      <c r="HKH87" s="791"/>
      <c r="HKI87" s="791"/>
      <c r="HKJ87" s="791"/>
      <c r="HKK87" s="791"/>
      <c r="HKL87" s="791"/>
      <c r="HKM87" s="740"/>
      <c r="HKN87" s="790"/>
      <c r="HKO87" s="791"/>
      <c r="HKP87" s="791"/>
      <c r="HKQ87" s="791"/>
      <c r="HKR87" s="791"/>
      <c r="HKS87" s="791"/>
      <c r="HKT87" s="740"/>
      <c r="HKU87" s="790"/>
      <c r="HKV87" s="791"/>
      <c r="HKW87" s="791"/>
      <c r="HKX87" s="791"/>
      <c r="HKY87" s="791"/>
      <c r="HKZ87" s="791"/>
      <c r="HLA87" s="740"/>
      <c r="HLB87" s="790"/>
      <c r="HLC87" s="791"/>
      <c r="HLD87" s="791"/>
      <c r="HLE87" s="791"/>
      <c r="HLF87" s="791"/>
      <c r="HLG87" s="791"/>
      <c r="HLH87" s="740"/>
      <c r="HLI87" s="790"/>
      <c r="HLJ87" s="791"/>
      <c r="HLK87" s="791"/>
      <c r="HLL87" s="791"/>
      <c r="HLM87" s="791"/>
      <c r="HLN87" s="791"/>
      <c r="HLO87" s="740"/>
      <c r="HLP87" s="790"/>
      <c r="HLQ87" s="791"/>
      <c r="HLR87" s="791"/>
      <c r="HLS87" s="791"/>
      <c r="HLT87" s="791"/>
      <c r="HLU87" s="791"/>
      <c r="HLV87" s="740"/>
      <c r="HLW87" s="790"/>
      <c r="HLX87" s="791"/>
      <c r="HLY87" s="791"/>
      <c r="HLZ87" s="791"/>
      <c r="HMA87" s="791"/>
      <c r="HMB87" s="791"/>
      <c r="HMC87" s="740"/>
      <c r="HMD87" s="790"/>
      <c r="HME87" s="791"/>
      <c r="HMF87" s="791"/>
      <c r="HMG87" s="791"/>
      <c r="HMH87" s="791"/>
      <c r="HMI87" s="791"/>
      <c r="HMJ87" s="740"/>
      <c r="HMK87" s="790"/>
      <c r="HML87" s="791"/>
      <c r="HMM87" s="791"/>
      <c r="HMN87" s="791"/>
      <c r="HMO87" s="791"/>
      <c r="HMP87" s="791"/>
      <c r="HMQ87" s="740"/>
      <c r="HMR87" s="790"/>
      <c r="HMS87" s="791"/>
      <c r="HMT87" s="791"/>
      <c r="HMU87" s="791"/>
      <c r="HMV87" s="791"/>
      <c r="HMW87" s="791"/>
      <c r="HMX87" s="740"/>
      <c r="HMY87" s="790"/>
      <c r="HMZ87" s="791"/>
      <c r="HNA87" s="791"/>
      <c r="HNB87" s="791"/>
      <c r="HNC87" s="791"/>
      <c r="HND87" s="791"/>
      <c r="HNE87" s="740"/>
      <c r="HNF87" s="790"/>
      <c r="HNG87" s="791"/>
      <c r="HNH87" s="791"/>
      <c r="HNI87" s="791"/>
      <c r="HNJ87" s="791"/>
      <c r="HNK87" s="791"/>
      <c r="HNL87" s="740"/>
      <c r="HNM87" s="790"/>
      <c r="HNN87" s="791"/>
      <c r="HNO87" s="791"/>
      <c r="HNP87" s="791"/>
      <c r="HNQ87" s="791"/>
      <c r="HNR87" s="791"/>
      <c r="HNS87" s="740"/>
      <c r="HNT87" s="790"/>
      <c r="HNU87" s="791"/>
      <c r="HNV87" s="791"/>
      <c r="HNW87" s="791"/>
      <c r="HNX87" s="791"/>
      <c r="HNY87" s="791"/>
      <c r="HNZ87" s="740"/>
      <c r="HOA87" s="790"/>
      <c r="HOB87" s="791"/>
      <c r="HOC87" s="791"/>
      <c r="HOD87" s="791"/>
      <c r="HOE87" s="791"/>
      <c r="HOF87" s="791"/>
      <c r="HOG87" s="740"/>
      <c r="HOH87" s="790"/>
      <c r="HOI87" s="791"/>
      <c r="HOJ87" s="791"/>
      <c r="HOK87" s="791"/>
      <c r="HOL87" s="791"/>
      <c r="HOM87" s="791"/>
      <c r="HON87" s="740"/>
      <c r="HOO87" s="790"/>
      <c r="HOP87" s="791"/>
      <c r="HOQ87" s="791"/>
      <c r="HOR87" s="791"/>
      <c r="HOS87" s="791"/>
      <c r="HOT87" s="791"/>
      <c r="HOU87" s="740"/>
      <c r="HOV87" s="790"/>
      <c r="HOW87" s="791"/>
      <c r="HOX87" s="791"/>
      <c r="HOY87" s="791"/>
      <c r="HOZ87" s="791"/>
      <c r="HPA87" s="791"/>
      <c r="HPB87" s="740"/>
      <c r="HPC87" s="790"/>
      <c r="HPD87" s="791"/>
      <c r="HPE87" s="791"/>
      <c r="HPF87" s="791"/>
      <c r="HPG87" s="791"/>
      <c r="HPH87" s="791"/>
      <c r="HPI87" s="740"/>
      <c r="HPJ87" s="790"/>
      <c r="HPK87" s="791"/>
      <c r="HPL87" s="791"/>
      <c r="HPM87" s="791"/>
      <c r="HPN87" s="791"/>
      <c r="HPO87" s="791"/>
      <c r="HPP87" s="740"/>
      <c r="HPQ87" s="790"/>
      <c r="HPR87" s="791"/>
      <c r="HPS87" s="791"/>
      <c r="HPT87" s="791"/>
      <c r="HPU87" s="791"/>
      <c r="HPV87" s="791"/>
      <c r="HPW87" s="740"/>
      <c r="HPX87" s="790"/>
      <c r="HPY87" s="791"/>
      <c r="HPZ87" s="791"/>
      <c r="HQA87" s="791"/>
      <c r="HQB87" s="791"/>
      <c r="HQC87" s="791"/>
      <c r="HQD87" s="740"/>
      <c r="HQE87" s="790"/>
      <c r="HQF87" s="791"/>
      <c r="HQG87" s="791"/>
      <c r="HQH87" s="791"/>
      <c r="HQI87" s="791"/>
      <c r="HQJ87" s="791"/>
      <c r="HQK87" s="740"/>
      <c r="HQL87" s="790"/>
      <c r="HQM87" s="791"/>
      <c r="HQN87" s="791"/>
      <c r="HQO87" s="791"/>
      <c r="HQP87" s="791"/>
      <c r="HQQ87" s="791"/>
      <c r="HQR87" s="740"/>
      <c r="HQS87" s="790"/>
      <c r="HQT87" s="791"/>
      <c r="HQU87" s="791"/>
      <c r="HQV87" s="791"/>
      <c r="HQW87" s="791"/>
      <c r="HQX87" s="791"/>
      <c r="HQY87" s="740"/>
      <c r="HQZ87" s="790"/>
      <c r="HRA87" s="791"/>
      <c r="HRB87" s="791"/>
      <c r="HRC87" s="791"/>
      <c r="HRD87" s="791"/>
      <c r="HRE87" s="791"/>
      <c r="HRF87" s="740"/>
      <c r="HRG87" s="790"/>
      <c r="HRH87" s="791"/>
      <c r="HRI87" s="791"/>
      <c r="HRJ87" s="791"/>
      <c r="HRK87" s="791"/>
      <c r="HRL87" s="791"/>
      <c r="HRM87" s="740"/>
      <c r="HRN87" s="790"/>
      <c r="HRO87" s="791"/>
      <c r="HRP87" s="791"/>
      <c r="HRQ87" s="791"/>
      <c r="HRR87" s="791"/>
      <c r="HRS87" s="791"/>
      <c r="HRT87" s="740"/>
      <c r="HRU87" s="790"/>
      <c r="HRV87" s="791"/>
      <c r="HRW87" s="791"/>
      <c r="HRX87" s="791"/>
      <c r="HRY87" s="791"/>
      <c r="HRZ87" s="791"/>
      <c r="HSA87" s="740"/>
      <c r="HSB87" s="790"/>
      <c r="HSC87" s="791"/>
      <c r="HSD87" s="791"/>
      <c r="HSE87" s="791"/>
      <c r="HSF87" s="791"/>
      <c r="HSG87" s="791"/>
      <c r="HSH87" s="740"/>
      <c r="HSI87" s="790"/>
      <c r="HSJ87" s="791"/>
      <c r="HSK87" s="791"/>
      <c r="HSL87" s="791"/>
      <c r="HSM87" s="791"/>
      <c r="HSN87" s="791"/>
      <c r="HSO87" s="740"/>
      <c r="HSP87" s="790"/>
      <c r="HSQ87" s="791"/>
      <c r="HSR87" s="791"/>
      <c r="HSS87" s="791"/>
      <c r="HST87" s="791"/>
      <c r="HSU87" s="791"/>
      <c r="HSV87" s="740"/>
      <c r="HSW87" s="790"/>
      <c r="HSX87" s="791"/>
      <c r="HSY87" s="791"/>
      <c r="HSZ87" s="791"/>
      <c r="HTA87" s="791"/>
      <c r="HTB87" s="791"/>
      <c r="HTC87" s="740"/>
      <c r="HTD87" s="790"/>
      <c r="HTE87" s="791"/>
      <c r="HTF87" s="791"/>
      <c r="HTG87" s="791"/>
      <c r="HTH87" s="791"/>
      <c r="HTI87" s="791"/>
      <c r="HTJ87" s="740"/>
      <c r="HTK87" s="790"/>
      <c r="HTL87" s="791"/>
      <c r="HTM87" s="791"/>
      <c r="HTN87" s="791"/>
      <c r="HTO87" s="791"/>
      <c r="HTP87" s="791"/>
      <c r="HTQ87" s="740"/>
      <c r="HTR87" s="790"/>
      <c r="HTS87" s="791"/>
      <c r="HTT87" s="791"/>
      <c r="HTU87" s="791"/>
      <c r="HTV87" s="791"/>
      <c r="HTW87" s="791"/>
      <c r="HTX87" s="740"/>
      <c r="HTY87" s="790"/>
      <c r="HTZ87" s="791"/>
      <c r="HUA87" s="791"/>
      <c r="HUB87" s="791"/>
      <c r="HUC87" s="791"/>
      <c r="HUD87" s="791"/>
      <c r="HUE87" s="740"/>
      <c r="HUF87" s="790"/>
      <c r="HUG87" s="791"/>
      <c r="HUH87" s="791"/>
      <c r="HUI87" s="791"/>
      <c r="HUJ87" s="791"/>
      <c r="HUK87" s="791"/>
      <c r="HUL87" s="740"/>
      <c r="HUM87" s="790"/>
      <c r="HUN87" s="791"/>
      <c r="HUO87" s="791"/>
      <c r="HUP87" s="791"/>
      <c r="HUQ87" s="791"/>
      <c r="HUR87" s="791"/>
      <c r="HUS87" s="740"/>
      <c r="HUT87" s="790"/>
      <c r="HUU87" s="791"/>
      <c r="HUV87" s="791"/>
      <c r="HUW87" s="791"/>
      <c r="HUX87" s="791"/>
      <c r="HUY87" s="791"/>
      <c r="HUZ87" s="740"/>
      <c r="HVA87" s="790"/>
      <c r="HVB87" s="791"/>
      <c r="HVC87" s="791"/>
      <c r="HVD87" s="791"/>
      <c r="HVE87" s="791"/>
      <c r="HVF87" s="791"/>
      <c r="HVG87" s="740"/>
      <c r="HVH87" s="790"/>
      <c r="HVI87" s="791"/>
      <c r="HVJ87" s="791"/>
      <c r="HVK87" s="791"/>
      <c r="HVL87" s="791"/>
      <c r="HVM87" s="791"/>
      <c r="HVN87" s="740"/>
      <c r="HVO87" s="790"/>
      <c r="HVP87" s="791"/>
      <c r="HVQ87" s="791"/>
      <c r="HVR87" s="791"/>
      <c r="HVS87" s="791"/>
      <c r="HVT87" s="791"/>
      <c r="HVU87" s="740"/>
      <c r="HVV87" s="790"/>
      <c r="HVW87" s="791"/>
      <c r="HVX87" s="791"/>
      <c r="HVY87" s="791"/>
      <c r="HVZ87" s="791"/>
      <c r="HWA87" s="791"/>
      <c r="HWB87" s="740"/>
      <c r="HWC87" s="790"/>
      <c r="HWD87" s="791"/>
      <c r="HWE87" s="791"/>
      <c r="HWF87" s="791"/>
      <c r="HWG87" s="791"/>
      <c r="HWH87" s="791"/>
      <c r="HWI87" s="740"/>
      <c r="HWJ87" s="790"/>
      <c r="HWK87" s="791"/>
      <c r="HWL87" s="791"/>
      <c r="HWM87" s="791"/>
      <c r="HWN87" s="791"/>
      <c r="HWO87" s="791"/>
      <c r="HWP87" s="740"/>
      <c r="HWQ87" s="790"/>
      <c r="HWR87" s="791"/>
      <c r="HWS87" s="791"/>
      <c r="HWT87" s="791"/>
      <c r="HWU87" s="791"/>
      <c r="HWV87" s="791"/>
      <c r="HWW87" s="740"/>
      <c r="HWX87" s="790"/>
      <c r="HWY87" s="791"/>
      <c r="HWZ87" s="791"/>
      <c r="HXA87" s="791"/>
      <c r="HXB87" s="791"/>
      <c r="HXC87" s="791"/>
      <c r="HXD87" s="740"/>
      <c r="HXE87" s="790"/>
      <c r="HXF87" s="791"/>
      <c r="HXG87" s="791"/>
      <c r="HXH87" s="791"/>
      <c r="HXI87" s="791"/>
      <c r="HXJ87" s="791"/>
      <c r="HXK87" s="740"/>
      <c r="HXL87" s="790"/>
      <c r="HXM87" s="791"/>
      <c r="HXN87" s="791"/>
      <c r="HXO87" s="791"/>
      <c r="HXP87" s="791"/>
      <c r="HXQ87" s="791"/>
      <c r="HXR87" s="740"/>
      <c r="HXS87" s="790"/>
      <c r="HXT87" s="791"/>
      <c r="HXU87" s="791"/>
      <c r="HXV87" s="791"/>
      <c r="HXW87" s="791"/>
      <c r="HXX87" s="791"/>
      <c r="HXY87" s="740"/>
      <c r="HXZ87" s="790"/>
      <c r="HYA87" s="791"/>
      <c r="HYB87" s="791"/>
      <c r="HYC87" s="791"/>
      <c r="HYD87" s="791"/>
      <c r="HYE87" s="791"/>
      <c r="HYF87" s="740"/>
      <c r="HYG87" s="790"/>
      <c r="HYH87" s="791"/>
      <c r="HYI87" s="791"/>
      <c r="HYJ87" s="791"/>
      <c r="HYK87" s="791"/>
      <c r="HYL87" s="791"/>
      <c r="HYM87" s="740"/>
      <c r="HYN87" s="790"/>
      <c r="HYO87" s="791"/>
      <c r="HYP87" s="791"/>
      <c r="HYQ87" s="791"/>
      <c r="HYR87" s="791"/>
      <c r="HYS87" s="791"/>
      <c r="HYT87" s="740"/>
      <c r="HYU87" s="790"/>
      <c r="HYV87" s="791"/>
      <c r="HYW87" s="791"/>
      <c r="HYX87" s="791"/>
      <c r="HYY87" s="791"/>
      <c r="HYZ87" s="791"/>
      <c r="HZA87" s="740"/>
      <c r="HZB87" s="790"/>
      <c r="HZC87" s="791"/>
      <c r="HZD87" s="791"/>
      <c r="HZE87" s="791"/>
      <c r="HZF87" s="791"/>
      <c r="HZG87" s="791"/>
      <c r="HZH87" s="740"/>
      <c r="HZI87" s="790"/>
      <c r="HZJ87" s="791"/>
      <c r="HZK87" s="791"/>
      <c r="HZL87" s="791"/>
      <c r="HZM87" s="791"/>
      <c r="HZN87" s="791"/>
      <c r="HZO87" s="740"/>
      <c r="HZP87" s="790"/>
      <c r="HZQ87" s="791"/>
      <c r="HZR87" s="791"/>
      <c r="HZS87" s="791"/>
      <c r="HZT87" s="791"/>
      <c r="HZU87" s="791"/>
      <c r="HZV87" s="740"/>
      <c r="HZW87" s="790"/>
      <c r="HZX87" s="791"/>
      <c r="HZY87" s="791"/>
      <c r="HZZ87" s="791"/>
      <c r="IAA87" s="791"/>
      <c r="IAB87" s="791"/>
      <c r="IAC87" s="740"/>
      <c r="IAD87" s="790"/>
      <c r="IAE87" s="791"/>
      <c r="IAF87" s="791"/>
      <c r="IAG87" s="791"/>
      <c r="IAH87" s="791"/>
      <c r="IAI87" s="791"/>
      <c r="IAJ87" s="740"/>
      <c r="IAK87" s="790"/>
      <c r="IAL87" s="791"/>
      <c r="IAM87" s="791"/>
      <c r="IAN87" s="791"/>
      <c r="IAO87" s="791"/>
      <c r="IAP87" s="791"/>
      <c r="IAQ87" s="740"/>
      <c r="IAR87" s="790"/>
      <c r="IAS87" s="791"/>
      <c r="IAT87" s="791"/>
      <c r="IAU87" s="791"/>
      <c r="IAV87" s="791"/>
      <c r="IAW87" s="791"/>
      <c r="IAX87" s="740"/>
      <c r="IAY87" s="790"/>
      <c r="IAZ87" s="791"/>
      <c r="IBA87" s="791"/>
      <c r="IBB87" s="791"/>
      <c r="IBC87" s="791"/>
      <c r="IBD87" s="791"/>
      <c r="IBE87" s="740"/>
      <c r="IBF87" s="790"/>
      <c r="IBG87" s="791"/>
      <c r="IBH87" s="791"/>
      <c r="IBI87" s="791"/>
      <c r="IBJ87" s="791"/>
      <c r="IBK87" s="791"/>
      <c r="IBL87" s="740"/>
      <c r="IBM87" s="790"/>
      <c r="IBN87" s="791"/>
      <c r="IBO87" s="791"/>
      <c r="IBP87" s="791"/>
      <c r="IBQ87" s="791"/>
      <c r="IBR87" s="791"/>
      <c r="IBS87" s="740"/>
      <c r="IBT87" s="790"/>
      <c r="IBU87" s="791"/>
      <c r="IBV87" s="791"/>
      <c r="IBW87" s="791"/>
      <c r="IBX87" s="791"/>
      <c r="IBY87" s="791"/>
      <c r="IBZ87" s="740"/>
      <c r="ICA87" s="790"/>
      <c r="ICB87" s="791"/>
      <c r="ICC87" s="791"/>
      <c r="ICD87" s="791"/>
      <c r="ICE87" s="791"/>
      <c r="ICF87" s="791"/>
      <c r="ICG87" s="740"/>
      <c r="ICH87" s="790"/>
      <c r="ICI87" s="791"/>
      <c r="ICJ87" s="791"/>
      <c r="ICK87" s="791"/>
      <c r="ICL87" s="791"/>
      <c r="ICM87" s="791"/>
      <c r="ICN87" s="740"/>
      <c r="ICO87" s="790"/>
      <c r="ICP87" s="791"/>
      <c r="ICQ87" s="791"/>
      <c r="ICR87" s="791"/>
      <c r="ICS87" s="791"/>
      <c r="ICT87" s="791"/>
      <c r="ICU87" s="740"/>
      <c r="ICV87" s="790"/>
      <c r="ICW87" s="791"/>
      <c r="ICX87" s="791"/>
      <c r="ICY87" s="791"/>
      <c r="ICZ87" s="791"/>
      <c r="IDA87" s="791"/>
      <c r="IDB87" s="740"/>
      <c r="IDC87" s="790"/>
      <c r="IDD87" s="791"/>
      <c r="IDE87" s="791"/>
      <c r="IDF87" s="791"/>
      <c r="IDG87" s="791"/>
      <c r="IDH87" s="791"/>
      <c r="IDI87" s="740"/>
      <c r="IDJ87" s="790"/>
      <c r="IDK87" s="791"/>
      <c r="IDL87" s="791"/>
      <c r="IDM87" s="791"/>
      <c r="IDN87" s="791"/>
      <c r="IDO87" s="791"/>
      <c r="IDP87" s="740"/>
      <c r="IDQ87" s="790"/>
      <c r="IDR87" s="791"/>
      <c r="IDS87" s="791"/>
      <c r="IDT87" s="791"/>
      <c r="IDU87" s="791"/>
      <c r="IDV87" s="791"/>
      <c r="IDW87" s="740"/>
      <c r="IDX87" s="790"/>
      <c r="IDY87" s="791"/>
      <c r="IDZ87" s="791"/>
      <c r="IEA87" s="791"/>
      <c r="IEB87" s="791"/>
      <c r="IEC87" s="791"/>
      <c r="IED87" s="740"/>
      <c r="IEE87" s="790"/>
      <c r="IEF87" s="791"/>
      <c r="IEG87" s="791"/>
      <c r="IEH87" s="791"/>
      <c r="IEI87" s="791"/>
      <c r="IEJ87" s="791"/>
      <c r="IEK87" s="740"/>
      <c r="IEL87" s="790"/>
      <c r="IEM87" s="791"/>
      <c r="IEN87" s="791"/>
      <c r="IEO87" s="791"/>
      <c r="IEP87" s="791"/>
      <c r="IEQ87" s="791"/>
      <c r="IER87" s="740"/>
      <c r="IES87" s="790"/>
      <c r="IET87" s="791"/>
      <c r="IEU87" s="791"/>
      <c r="IEV87" s="791"/>
      <c r="IEW87" s="791"/>
      <c r="IEX87" s="791"/>
      <c r="IEY87" s="740"/>
      <c r="IEZ87" s="790"/>
      <c r="IFA87" s="791"/>
      <c r="IFB87" s="791"/>
      <c r="IFC87" s="791"/>
      <c r="IFD87" s="791"/>
      <c r="IFE87" s="791"/>
      <c r="IFF87" s="740"/>
      <c r="IFG87" s="790"/>
      <c r="IFH87" s="791"/>
      <c r="IFI87" s="791"/>
      <c r="IFJ87" s="791"/>
      <c r="IFK87" s="791"/>
      <c r="IFL87" s="791"/>
      <c r="IFM87" s="740"/>
      <c r="IFN87" s="790"/>
      <c r="IFO87" s="791"/>
      <c r="IFP87" s="791"/>
      <c r="IFQ87" s="791"/>
      <c r="IFR87" s="791"/>
      <c r="IFS87" s="791"/>
      <c r="IFT87" s="740"/>
      <c r="IFU87" s="790"/>
      <c r="IFV87" s="791"/>
      <c r="IFW87" s="791"/>
      <c r="IFX87" s="791"/>
      <c r="IFY87" s="791"/>
      <c r="IFZ87" s="791"/>
      <c r="IGA87" s="740"/>
      <c r="IGB87" s="790"/>
      <c r="IGC87" s="791"/>
      <c r="IGD87" s="791"/>
      <c r="IGE87" s="791"/>
      <c r="IGF87" s="791"/>
      <c r="IGG87" s="791"/>
      <c r="IGH87" s="740"/>
      <c r="IGI87" s="790"/>
      <c r="IGJ87" s="791"/>
      <c r="IGK87" s="791"/>
      <c r="IGL87" s="791"/>
      <c r="IGM87" s="791"/>
      <c r="IGN87" s="791"/>
      <c r="IGO87" s="740"/>
      <c r="IGP87" s="790"/>
      <c r="IGQ87" s="791"/>
      <c r="IGR87" s="791"/>
      <c r="IGS87" s="791"/>
      <c r="IGT87" s="791"/>
      <c r="IGU87" s="791"/>
      <c r="IGV87" s="740"/>
      <c r="IGW87" s="790"/>
      <c r="IGX87" s="791"/>
      <c r="IGY87" s="791"/>
      <c r="IGZ87" s="791"/>
      <c r="IHA87" s="791"/>
      <c r="IHB87" s="791"/>
      <c r="IHC87" s="740"/>
      <c r="IHD87" s="790"/>
      <c r="IHE87" s="791"/>
      <c r="IHF87" s="791"/>
      <c r="IHG87" s="791"/>
      <c r="IHH87" s="791"/>
      <c r="IHI87" s="791"/>
      <c r="IHJ87" s="740"/>
      <c r="IHK87" s="790"/>
      <c r="IHL87" s="791"/>
      <c r="IHM87" s="791"/>
      <c r="IHN87" s="791"/>
      <c r="IHO87" s="791"/>
      <c r="IHP87" s="791"/>
      <c r="IHQ87" s="740"/>
      <c r="IHR87" s="790"/>
      <c r="IHS87" s="791"/>
      <c r="IHT87" s="791"/>
      <c r="IHU87" s="791"/>
      <c r="IHV87" s="791"/>
      <c r="IHW87" s="791"/>
      <c r="IHX87" s="740"/>
      <c r="IHY87" s="790"/>
      <c r="IHZ87" s="791"/>
      <c r="IIA87" s="791"/>
      <c r="IIB87" s="791"/>
      <c r="IIC87" s="791"/>
      <c r="IID87" s="791"/>
      <c r="IIE87" s="740"/>
      <c r="IIF87" s="790"/>
      <c r="IIG87" s="791"/>
      <c r="IIH87" s="791"/>
      <c r="III87" s="791"/>
      <c r="IIJ87" s="791"/>
      <c r="IIK87" s="791"/>
      <c r="IIL87" s="740"/>
      <c r="IIM87" s="790"/>
      <c r="IIN87" s="791"/>
      <c r="IIO87" s="791"/>
      <c r="IIP87" s="791"/>
      <c r="IIQ87" s="791"/>
      <c r="IIR87" s="791"/>
      <c r="IIS87" s="740"/>
      <c r="IIT87" s="790"/>
      <c r="IIU87" s="791"/>
      <c r="IIV87" s="791"/>
      <c r="IIW87" s="791"/>
      <c r="IIX87" s="791"/>
      <c r="IIY87" s="791"/>
      <c r="IIZ87" s="740"/>
      <c r="IJA87" s="790"/>
      <c r="IJB87" s="791"/>
      <c r="IJC87" s="791"/>
      <c r="IJD87" s="791"/>
      <c r="IJE87" s="791"/>
      <c r="IJF87" s="791"/>
      <c r="IJG87" s="740"/>
      <c r="IJH87" s="790"/>
      <c r="IJI87" s="791"/>
      <c r="IJJ87" s="791"/>
      <c r="IJK87" s="791"/>
      <c r="IJL87" s="791"/>
      <c r="IJM87" s="791"/>
      <c r="IJN87" s="740"/>
      <c r="IJO87" s="790"/>
      <c r="IJP87" s="791"/>
      <c r="IJQ87" s="791"/>
      <c r="IJR87" s="791"/>
      <c r="IJS87" s="791"/>
      <c r="IJT87" s="791"/>
      <c r="IJU87" s="740"/>
      <c r="IJV87" s="790"/>
      <c r="IJW87" s="791"/>
      <c r="IJX87" s="791"/>
      <c r="IJY87" s="791"/>
      <c r="IJZ87" s="791"/>
      <c r="IKA87" s="791"/>
      <c r="IKB87" s="740"/>
      <c r="IKC87" s="790"/>
      <c r="IKD87" s="791"/>
      <c r="IKE87" s="791"/>
      <c r="IKF87" s="791"/>
      <c r="IKG87" s="791"/>
      <c r="IKH87" s="791"/>
      <c r="IKI87" s="740"/>
      <c r="IKJ87" s="790"/>
      <c r="IKK87" s="791"/>
      <c r="IKL87" s="791"/>
      <c r="IKM87" s="791"/>
      <c r="IKN87" s="791"/>
      <c r="IKO87" s="791"/>
      <c r="IKP87" s="740"/>
      <c r="IKQ87" s="790"/>
      <c r="IKR87" s="791"/>
      <c r="IKS87" s="791"/>
      <c r="IKT87" s="791"/>
      <c r="IKU87" s="791"/>
      <c r="IKV87" s="791"/>
      <c r="IKW87" s="740"/>
      <c r="IKX87" s="790"/>
      <c r="IKY87" s="791"/>
      <c r="IKZ87" s="791"/>
      <c r="ILA87" s="791"/>
      <c r="ILB87" s="791"/>
      <c r="ILC87" s="791"/>
      <c r="ILD87" s="740"/>
      <c r="ILE87" s="790"/>
      <c r="ILF87" s="791"/>
      <c r="ILG87" s="791"/>
      <c r="ILH87" s="791"/>
      <c r="ILI87" s="791"/>
      <c r="ILJ87" s="791"/>
      <c r="ILK87" s="740"/>
      <c r="ILL87" s="790"/>
      <c r="ILM87" s="791"/>
      <c r="ILN87" s="791"/>
      <c r="ILO87" s="791"/>
      <c r="ILP87" s="791"/>
      <c r="ILQ87" s="791"/>
      <c r="ILR87" s="740"/>
      <c r="ILS87" s="790"/>
      <c r="ILT87" s="791"/>
      <c r="ILU87" s="791"/>
      <c r="ILV87" s="791"/>
      <c r="ILW87" s="791"/>
      <c r="ILX87" s="791"/>
      <c r="ILY87" s="740"/>
      <c r="ILZ87" s="790"/>
      <c r="IMA87" s="791"/>
      <c r="IMB87" s="791"/>
      <c r="IMC87" s="791"/>
      <c r="IMD87" s="791"/>
      <c r="IME87" s="791"/>
      <c r="IMF87" s="740"/>
      <c r="IMG87" s="790"/>
      <c r="IMH87" s="791"/>
      <c r="IMI87" s="791"/>
      <c r="IMJ87" s="791"/>
      <c r="IMK87" s="791"/>
      <c r="IML87" s="791"/>
      <c r="IMM87" s="740"/>
      <c r="IMN87" s="790"/>
      <c r="IMO87" s="791"/>
      <c r="IMP87" s="791"/>
      <c r="IMQ87" s="791"/>
      <c r="IMR87" s="791"/>
      <c r="IMS87" s="791"/>
      <c r="IMT87" s="740"/>
      <c r="IMU87" s="790"/>
      <c r="IMV87" s="791"/>
      <c r="IMW87" s="791"/>
      <c r="IMX87" s="791"/>
      <c r="IMY87" s="791"/>
      <c r="IMZ87" s="791"/>
      <c r="INA87" s="740"/>
      <c r="INB87" s="790"/>
      <c r="INC87" s="791"/>
      <c r="IND87" s="791"/>
      <c r="INE87" s="791"/>
      <c r="INF87" s="791"/>
      <c r="ING87" s="791"/>
      <c r="INH87" s="740"/>
      <c r="INI87" s="790"/>
      <c r="INJ87" s="791"/>
      <c r="INK87" s="791"/>
      <c r="INL87" s="791"/>
      <c r="INM87" s="791"/>
      <c r="INN87" s="791"/>
      <c r="INO87" s="740"/>
      <c r="INP87" s="790"/>
      <c r="INQ87" s="791"/>
      <c r="INR87" s="791"/>
      <c r="INS87" s="791"/>
      <c r="INT87" s="791"/>
      <c r="INU87" s="791"/>
      <c r="INV87" s="740"/>
      <c r="INW87" s="790"/>
      <c r="INX87" s="791"/>
      <c r="INY87" s="791"/>
      <c r="INZ87" s="791"/>
      <c r="IOA87" s="791"/>
      <c r="IOB87" s="791"/>
      <c r="IOC87" s="740"/>
      <c r="IOD87" s="790"/>
      <c r="IOE87" s="791"/>
      <c r="IOF87" s="791"/>
      <c r="IOG87" s="791"/>
      <c r="IOH87" s="791"/>
      <c r="IOI87" s="791"/>
      <c r="IOJ87" s="740"/>
      <c r="IOK87" s="790"/>
      <c r="IOL87" s="791"/>
      <c r="IOM87" s="791"/>
      <c r="ION87" s="791"/>
      <c r="IOO87" s="791"/>
      <c r="IOP87" s="791"/>
      <c r="IOQ87" s="740"/>
      <c r="IOR87" s="790"/>
      <c r="IOS87" s="791"/>
      <c r="IOT87" s="791"/>
      <c r="IOU87" s="791"/>
      <c r="IOV87" s="791"/>
      <c r="IOW87" s="791"/>
      <c r="IOX87" s="740"/>
      <c r="IOY87" s="790"/>
      <c r="IOZ87" s="791"/>
      <c r="IPA87" s="791"/>
      <c r="IPB87" s="791"/>
      <c r="IPC87" s="791"/>
      <c r="IPD87" s="791"/>
      <c r="IPE87" s="740"/>
      <c r="IPF87" s="790"/>
      <c r="IPG87" s="791"/>
      <c r="IPH87" s="791"/>
      <c r="IPI87" s="791"/>
      <c r="IPJ87" s="791"/>
      <c r="IPK87" s="791"/>
      <c r="IPL87" s="740"/>
      <c r="IPM87" s="790"/>
      <c r="IPN87" s="791"/>
      <c r="IPO87" s="791"/>
      <c r="IPP87" s="791"/>
      <c r="IPQ87" s="791"/>
      <c r="IPR87" s="791"/>
      <c r="IPS87" s="740"/>
      <c r="IPT87" s="790"/>
      <c r="IPU87" s="791"/>
      <c r="IPV87" s="791"/>
      <c r="IPW87" s="791"/>
      <c r="IPX87" s="791"/>
      <c r="IPY87" s="791"/>
      <c r="IPZ87" s="740"/>
      <c r="IQA87" s="790"/>
      <c r="IQB87" s="791"/>
      <c r="IQC87" s="791"/>
      <c r="IQD87" s="791"/>
      <c r="IQE87" s="791"/>
      <c r="IQF87" s="791"/>
      <c r="IQG87" s="740"/>
      <c r="IQH87" s="790"/>
      <c r="IQI87" s="791"/>
      <c r="IQJ87" s="791"/>
      <c r="IQK87" s="791"/>
      <c r="IQL87" s="791"/>
      <c r="IQM87" s="791"/>
      <c r="IQN87" s="740"/>
      <c r="IQO87" s="790"/>
      <c r="IQP87" s="791"/>
      <c r="IQQ87" s="791"/>
      <c r="IQR87" s="791"/>
      <c r="IQS87" s="791"/>
      <c r="IQT87" s="791"/>
      <c r="IQU87" s="740"/>
      <c r="IQV87" s="790"/>
      <c r="IQW87" s="791"/>
      <c r="IQX87" s="791"/>
      <c r="IQY87" s="791"/>
      <c r="IQZ87" s="791"/>
      <c r="IRA87" s="791"/>
      <c r="IRB87" s="740"/>
      <c r="IRC87" s="790"/>
      <c r="IRD87" s="791"/>
      <c r="IRE87" s="791"/>
      <c r="IRF87" s="791"/>
      <c r="IRG87" s="791"/>
      <c r="IRH87" s="791"/>
      <c r="IRI87" s="740"/>
      <c r="IRJ87" s="790"/>
      <c r="IRK87" s="791"/>
      <c r="IRL87" s="791"/>
      <c r="IRM87" s="791"/>
      <c r="IRN87" s="791"/>
      <c r="IRO87" s="791"/>
      <c r="IRP87" s="740"/>
      <c r="IRQ87" s="790"/>
      <c r="IRR87" s="791"/>
      <c r="IRS87" s="791"/>
      <c r="IRT87" s="791"/>
      <c r="IRU87" s="791"/>
      <c r="IRV87" s="791"/>
      <c r="IRW87" s="740"/>
      <c r="IRX87" s="790"/>
      <c r="IRY87" s="791"/>
      <c r="IRZ87" s="791"/>
      <c r="ISA87" s="791"/>
      <c r="ISB87" s="791"/>
      <c r="ISC87" s="791"/>
      <c r="ISD87" s="740"/>
      <c r="ISE87" s="790"/>
      <c r="ISF87" s="791"/>
      <c r="ISG87" s="791"/>
      <c r="ISH87" s="791"/>
      <c r="ISI87" s="791"/>
      <c r="ISJ87" s="791"/>
      <c r="ISK87" s="740"/>
      <c r="ISL87" s="790"/>
      <c r="ISM87" s="791"/>
      <c r="ISN87" s="791"/>
      <c r="ISO87" s="791"/>
      <c r="ISP87" s="791"/>
      <c r="ISQ87" s="791"/>
      <c r="ISR87" s="740"/>
      <c r="ISS87" s="790"/>
      <c r="IST87" s="791"/>
      <c r="ISU87" s="791"/>
      <c r="ISV87" s="791"/>
      <c r="ISW87" s="791"/>
      <c r="ISX87" s="791"/>
      <c r="ISY87" s="740"/>
      <c r="ISZ87" s="790"/>
      <c r="ITA87" s="791"/>
      <c r="ITB87" s="791"/>
      <c r="ITC87" s="791"/>
      <c r="ITD87" s="791"/>
      <c r="ITE87" s="791"/>
      <c r="ITF87" s="740"/>
      <c r="ITG87" s="790"/>
      <c r="ITH87" s="791"/>
      <c r="ITI87" s="791"/>
      <c r="ITJ87" s="791"/>
      <c r="ITK87" s="791"/>
      <c r="ITL87" s="791"/>
      <c r="ITM87" s="740"/>
      <c r="ITN87" s="790"/>
      <c r="ITO87" s="791"/>
      <c r="ITP87" s="791"/>
      <c r="ITQ87" s="791"/>
      <c r="ITR87" s="791"/>
      <c r="ITS87" s="791"/>
      <c r="ITT87" s="740"/>
      <c r="ITU87" s="790"/>
      <c r="ITV87" s="791"/>
      <c r="ITW87" s="791"/>
      <c r="ITX87" s="791"/>
      <c r="ITY87" s="791"/>
      <c r="ITZ87" s="791"/>
      <c r="IUA87" s="740"/>
      <c r="IUB87" s="790"/>
      <c r="IUC87" s="791"/>
      <c r="IUD87" s="791"/>
      <c r="IUE87" s="791"/>
      <c r="IUF87" s="791"/>
      <c r="IUG87" s="791"/>
      <c r="IUH87" s="740"/>
      <c r="IUI87" s="790"/>
      <c r="IUJ87" s="791"/>
      <c r="IUK87" s="791"/>
      <c r="IUL87" s="791"/>
      <c r="IUM87" s="791"/>
      <c r="IUN87" s="791"/>
      <c r="IUO87" s="740"/>
      <c r="IUP87" s="790"/>
      <c r="IUQ87" s="791"/>
      <c r="IUR87" s="791"/>
      <c r="IUS87" s="791"/>
      <c r="IUT87" s="791"/>
      <c r="IUU87" s="791"/>
      <c r="IUV87" s="740"/>
      <c r="IUW87" s="790"/>
      <c r="IUX87" s="791"/>
      <c r="IUY87" s="791"/>
      <c r="IUZ87" s="791"/>
      <c r="IVA87" s="791"/>
      <c r="IVB87" s="791"/>
      <c r="IVC87" s="740"/>
      <c r="IVD87" s="790"/>
      <c r="IVE87" s="791"/>
      <c r="IVF87" s="791"/>
      <c r="IVG87" s="791"/>
      <c r="IVH87" s="791"/>
      <c r="IVI87" s="791"/>
      <c r="IVJ87" s="740"/>
      <c r="IVK87" s="790"/>
      <c r="IVL87" s="791"/>
      <c r="IVM87" s="791"/>
      <c r="IVN87" s="791"/>
      <c r="IVO87" s="791"/>
      <c r="IVP87" s="791"/>
      <c r="IVQ87" s="740"/>
      <c r="IVR87" s="790"/>
      <c r="IVS87" s="791"/>
      <c r="IVT87" s="791"/>
      <c r="IVU87" s="791"/>
      <c r="IVV87" s="791"/>
      <c r="IVW87" s="791"/>
      <c r="IVX87" s="740"/>
      <c r="IVY87" s="790"/>
      <c r="IVZ87" s="791"/>
      <c r="IWA87" s="791"/>
      <c r="IWB87" s="791"/>
      <c r="IWC87" s="791"/>
      <c r="IWD87" s="791"/>
      <c r="IWE87" s="740"/>
      <c r="IWF87" s="790"/>
      <c r="IWG87" s="791"/>
      <c r="IWH87" s="791"/>
      <c r="IWI87" s="791"/>
      <c r="IWJ87" s="791"/>
      <c r="IWK87" s="791"/>
      <c r="IWL87" s="740"/>
      <c r="IWM87" s="790"/>
      <c r="IWN87" s="791"/>
      <c r="IWO87" s="791"/>
      <c r="IWP87" s="791"/>
      <c r="IWQ87" s="791"/>
      <c r="IWR87" s="791"/>
      <c r="IWS87" s="740"/>
      <c r="IWT87" s="790"/>
      <c r="IWU87" s="791"/>
      <c r="IWV87" s="791"/>
      <c r="IWW87" s="791"/>
      <c r="IWX87" s="791"/>
      <c r="IWY87" s="791"/>
      <c r="IWZ87" s="740"/>
      <c r="IXA87" s="790"/>
      <c r="IXB87" s="791"/>
      <c r="IXC87" s="791"/>
      <c r="IXD87" s="791"/>
      <c r="IXE87" s="791"/>
      <c r="IXF87" s="791"/>
      <c r="IXG87" s="740"/>
      <c r="IXH87" s="790"/>
      <c r="IXI87" s="791"/>
      <c r="IXJ87" s="791"/>
      <c r="IXK87" s="791"/>
      <c r="IXL87" s="791"/>
      <c r="IXM87" s="791"/>
      <c r="IXN87" s="740"/>
      <c r="IXO87" s="790"/>
      <c r="IXP87" s="791"/>
      <c r="IXQ87" s="791"/>
      <c r="IXR87" s="791"/>
      <c r="IXS87" s="791"/>
      <c r="IXT87" s="791"/>
      <c r="IXU87" s="740"/>
      <c r="IXV87" s="790"/>
      <c r="IXW87" s="791"/>
      <c r="IXX87" s="791"/>
      <c r="IXY87" s="791"/>
      <c r="IXZ87" s="791"/>
      <c r="IYA87" s="791"/>
      <c r="IYB87" s="740"/>
      <c r="IYC87" s="790"/>
      <c r="IYD87" s="791"/>
      <c r="IYE87" s="791"/>
      <c r="IYF87" s="791"/>
      <c r="IYG87" s="791"/>
      <c r="IYH87" s="791"/>
      <c r="IYI87" s="740"/>
      <c r="IYJ87" s="790"/>
      <c r="IYK87" s="791"/>
      <c r="IYL87" s="791"/>
      <c r="IYM87" s="791"/>
      <c r="IYN87" s="791"/>
      <c r="IYO87" s="791"/>
      <c r="IYP87" s="740"/>
      <c r="IYQ87" s="790"/>
      <c r="IYR87" s="791"/>
      <c r="IYS87" s="791"/>
      <c r="IYT87" s="791"/>
      <c r="IYU87" s="791"/>
      <c r="IYV87" s="791"/>
      <c r="IYW87" s="740"/>
      <c r="IYX87" s="790"/>
      <c r="IYY87" s="791"/>
      <c r="IYZ87" s="791"/>
      <c r="IZA87" s="791"/>
      <c r="IZB87" s="791"/>
      <c r="IZC87" s="791"/>
      <c r="IZD87" s="740"/>
      <c r="IZE87" s="790"/>
      <c r="IZF87" s="791"/>
      <c r="IZG87" s="791"/>
      <c r="IZH87" s="791"/>
      <c r="IZI87" s="791"/>
      <c r="IZJ87" s="791"/>
      <c r="IZK87" s="740"/>
      <c r="IZL87" s="790"/>
      <c r="IZM87" s="791"/>
      <c r="IZN87" s="791"/>
      <c r="IZO87" s="791"/>
      <c r="IZP87" s="791"/>
      <c r="IZQ87" s="791"/>
      <c r="IZR87" s="740"/>
      <c r="IZS87" s="790"/>
      <c r="IZT87" s="791"/>
      <c r="IZU87" s="791"/>
      <c r="IZV87" s="791"/>
      <c r="IZW87" s="791"/>
      <c r="IZX87" s="791"/>
      <c r="IZY87" s="740"/>
      <c r="IZZ87" s="790"/>
      <c r="JAA87" s="791"/>
      <c r="JAB87" s="791"/>
      <c r="JAC87" s="791"/>
      <c r="JAD87" s="791"/>
      <c r="JAE87" s="791"/>
      <c r="JAF87" s="740"/>
      <c r="JAG87" s="790"/>
      <c r="JAH87" s="791"/>
      <c r="JAI87" s="791"/>
      <c r="JAJ87" s="791"/>
      <c r="JAK87" s="791"/>
      <c r="JAL87" s="791"/>
      <c r="JAM87" s="740"/>
      <c r="JAN87" s="790"/>
      <c r="JAO87" s="791"/>
      <c r="JAP87" s="791"/>
      <c r="JAQ87" s="791"/>
      <c r="JAR87" s="791"/>
      <c r="JAS87" s="791"/>
      <c r="JAT87" s="740"/>
      <c r="JAU87" s="790"/>
      <c r="JAV87" s="791"/>
      <c r="JAW87" s="791"/>
      <c r="JAX87" s="791"/>
      <c r="JAY87" s="791"/>
      <c r="JAZ87" s="791"/>
      <c r="JBA87" s="740"/>
      <c r="JBB87" s="790"/>
      <c r="JBC87" s="791"/>
      <c r="JBD87" s="791"/>
      <c r="JBE87" s="791"/>
      <c r="JBF87" s="791"/>
      <c r="JBG87" s="791"/>
      <c r="JBH87" s="740"/>
      <c r="JBI87" s="790"/>
      <c r="JBJ87" s="791"/>
      <c r="JBK87" s="791"/>
      <c r="JBL87" s="791"/>
      <c r="JBM87" s="791"/>
      <c r="JBN87" s="791"/>
      <c r="JBO87" s="740"/>
      <c r="JBP87" s="790"/>
      <c r="JBQ87" s="791"/>
      <c r="JBR87" s="791"/>
      <c r="JBS87" s="791"/>
      <c r="JBT87" s="791"/>
      <c r="JBU87" s="791"/>
      <c r="JBV87" s="740"/>
      <c r="JBW87" s="790"/>
      <c r="JBX87" s="791"/>
      <c r="JBY87" s="791"/>
      <c r="JBZ87" s="791"/>
      <c r="JCA87" s="791"/>
      <c r="JCB87" s="791"/>
      <c r="JCC87" s="740"/>
      <c r="JCD87" s="790"/>
      <c r="JCE87" s="791"/>
      <c r="JCF87" s="791"/>
      <c r="JCG87" s="791"/>
      <c r="JCH87" s="791"/>
      <c r="JCI87" s="791"/>
      <c r="JCJ87" s="740"/>
      <c r="JCK87" s="790"/>
      <c r="JCL87" s="791"/>
      <c r="JCM87" s="791"/>
      <c r="JCN87" s="791"/>
      <c r="JCO87" s="791"/>
      <c r="JCP87" s="791"/>
      <c r="JCQ87" s="740"/>
      <c r="JCR87" s="790"/>
      <c r="JCS87" s="791"/>
      <c r="JCT87" s="791"/>
      <c r="JCU87" s="791"/>
      <c r="JCV87" s="791"/>
      <c r="JCW87" s="791"/>
      <c r="JCX87" s="740"/>
      <c r="JCY87" s="790"/>
      <c r="JCZ87" s="791"/>
      <c r="JDA87" s="791"/>
      <c r="JDB87" s="791"/>
      <c r="JDC87" s="791"/>
      <c r="JDD87" s="791"/>
      <c r="JDE87" s="740"/>
      <c r="JDF87" s="790"/>
      <c r="JDG87" s="791"/>
      <c r="JDH87" s="791"/>
      <c r="JDI87" s="791"/>
      <c r="JDJ87" s="791"/>
      <c r="JDK87" s="791"/>
      <c r="JDL87" s="740"/>
      <c r="JDM87" s="790"/>
      <c r="JDN87" s="791"/>
      <c r="JDO87" s="791"/>
      <c r="JDP87" s="791"/>
      <c r="JDQ87" s="791"/>
      <c r="JDR87" s="791"/>
      <c r="JDS87" s="740"/>
      <c r="JDT87" s="790"/>
      <c r="JDU87" s="791"/>
      <c r="JDV87" s="791"/>
      <c r="JDW87" s="791"/>
      <c r="JDX87" s="791"/>
      <c r="JDY87" s="791"/>
      <c r="JDZ87" s="740"/>
      <c r="JEA87" s="790"/>
      <c r="JEB87" s="791"/>
      <c r="JEC87" s="791"/>
      <c r="JED87" s="791"/>
      <c r="JEE87" s="791"/>
      <c r="JEF87" s="791"/>
      <c r="JEG87" s="740"/>
      <c r="JEH87" s="790"/>
      <c r="JEI87" s="791"/>
      <c r="JEJ87" s="791"/>
      <c r="JEK87" s="791"/>
      <c r="JEL87" s="791"/>
      <c r="JEM87" s="791"/>
      <c r="JEN87" s="740"/>
      <c r="JEO87" s="790"/>
      <c r="JEP87" s="791"/>
      <c r="JEQ87" s="791"/>
      <c r="JER87" s="791"/>
      <c r="JES87" s="791"/>
      <c r="JET87" s="791"/>
      <c r="JEU87" s="740"/>
      <c r="JEV87" s="790"/>
      <c r="JEW87" s="791"/>
      <c r="JEX87" s="791"/>
      <c r="JEY87" s="791"/>
      <c r="JEZ87" s="791"/>
      <c r="JFA87" s="791"/>
      <c r="JFB87" s="740"/>
      <c r="JFC87" s="790"/>
      <c r="JFD87" s="791"/>
      <c r="JFE87" s="791"/>
      <c r="JFF87" s="791"/>
      <c r="JFG87" s="791"/>
      <c r="JFH87" s="791"/>
      <c r="JFI87" s="740"/>
      <c r="JFJ87" s="790"/>
      <c r="JFK87" s="791"/>
      <c r="JFL87" s="791"/>
      <c r="JFM87" s="791"/>
      <c r="JFN87" s="791"/>
      <c r="JFO87" s="791"/>
      <c r="JFP87" s="740"/>
      <c r="JFQ87" s="790"/>
      <c r="JFR87" s="791"/>
      <c r="JFS87" s="791"/>
      <c r="JFT87" s="791"/>
      <c r="JFU87" s="791"/>
      <c r="JFV87" s="791"/>
      <c r="JFW87" s="740"/>
      <c r="JFX87" s="790"/>
      <c r="JFY87" s="791"/>
      <c r="JFZ87" s="791"/>
      <c r="JGA87" s="791"/>
      <c r="JGB87" s="791"/>
      <c r="JGC87" s="791"/>
      <c r="JGD87" s="740"/>
      <c r="JGE87" s="790"/>
      <c r="JGF87" s="791"/>
      <c r="JGG87" s="791"/>
      <c r="JGH87" s="791"/>
      <c r="JGI87" s="791"/>
      <c r="JGJ87" s="791"/>
      <c r="JGK87" s="740"/>
      <c r="JGL87" s="790"/>
      <c r="JGM87" s="791"/>
      <c r="JGN87" s="791"/>
      <c r="JGO87" s="791"/>
      <c r="JGP87" s="791"/>
      <c r="JGQ87" s="791"/>
      <c r="JGR87" s="740"/>
      <c r="JGS87" s="790"/>
      <c r="JGT87" s="791"/>
      <c r="JGU87" s="791"/>
      <c r="JGV87" s="791"/>
      <c r="JGW87" s="791"/>
      <c r="JGX87" s="791"/>
      <c r="JGY87" s="740"/>
      <c r="JGZ87" s="790"/>
      <c r="JHA87" s="791"/>
      <c r="JHB87" s="791"/>
      <c r="JHC87" s="791"/>
      <c r="JHD87" s="791"/>
      <c r="JHE87" s="791"/>
      <c r="JHF87" s="740"/>
      <c r="JHG87" s="790"/>
      <c r="JHH87" s="791"/>
      <c r="JHI87" s="791"/>
      <c r="JHJ87" s="791"/>
      <c r="JHK87" s="791"/>
      <c r="JHL87" s="791"/>
      <c r="JHM87" s="740"/>
      <c r="JHN87" s="790"/>
      <c r="JHO87" s="791"/>
      <c r="JHP87" s="791"/>
      <c r="JHQ87" s="791"/>
      <c r="JHR87" s="791"/>
      <c r="JHS87" s="791"/>
      <c r="JHT87" s="740"/>
      <c r="JHU87" s="790"/>
      <c r="JHV87" s="791"/>
      <c r="JHW87" s="791"/>
      <c r="JHX87" s="791"/>
      <c r="JHY87" s="791"/>
      <c r="JHZ87" s="791"/>
      <c r="JIA87" s="740"/>
      <c r="JIB87" s="790"/>
      <c r="JIC87" s="791"/>
      <c r="JID87" s="791"/>
      <c r="JIE87" s="791"/>
      <c r="JIF87" s="791"/>
      <c r="JIG87" s="791"/>
      <c r="JIH87" s="740"/>
      <c r="JII87" s="790"/>
      <c r="JIJ87" s="791"/>
      <c r="JIK87" s="791"/>
      <c r="JIL87" s="791"/>
      <c r="JIM87" s="791"/>
      <c r="JIN87" s="791"/>
      <c r="JIO87" s="740"/>
      <c r="JIP87" s="790"/>
      <c r="JIQ87" s="791"/>
      <c r="JIR87" s="791"/>
      <c r="JIS87" s="791"/>
      <c r="JIT87" s="791"/>
      <c r="JIU87" s="791"/>
      <c r="JIV87" s="740"/>
      <c r="JIW87" s="790"/>
      <c r="JIX87" s="791"/>
      <c r="JIY87" s="791"/>
      <c r="JIZ87" s="791"/>
      <c r="JJA87" s="791"/>
      <c r="JJB87" s="791"/>
      <c r="JJC87" s="740"/>
      <c r="JJD87" s="790"/>
      <c r="JJE87" s="791"/>
      <c r="JJF87" s="791"/>
      <c r="JJG87" s="791"/>
      <c r="JJH87" s="791"/>
      <c r="JJI87" s="791"/>
      <c r="JJJ87" s="740"/>
      <c r="JJK87" s="790"/>
      <c r="JJL87" s="791"/>
      <c r="JJM87" s="791"/>
      <c r="JJN87" s="791"/>
      <c r="JJO87" s="791"/>
      <c r="JJP87" s="791"/>
      <c r="JJQ87" s="740"/>
      <c r="JJR87" s="790"/>
      <c r="JJS87" s="791"/>
      <c r="JJT87" s="791"/>
      <c r="JJU87" s="791"/>
      <c r="JJV87" s="791"/>
      <c r="JJW87" s="791"/>
      <c r="JJX87" s="740"/>
      <c r="JJY87" s="790"/>
      <c r="JJZ87" s="791"/>
      <c r="JKA87" s="791"/>
      <c r="JKB87" s="791"/>
      <c r="JKC87" s="791"/>
      <c r="JKD87" s="791"/>
      <c r="JKE87" s="740"/>
      <c r="JKF87" s="790"/>
      <c r="JKG87" s="791"/>
      <c r="JKH87" s="791"/>
      <c r="JKI87" s="791"/>
      <c r="JKJ87" s="791"/>
      <c r="JKK87" s="791"/>
      <c r="JKL87" s="740"/>
      <c r="JKM87" s="790"/>
      <c r="JKN87" s="791"/>
      <c r="JKO87" s="791"/>
      <c r="JKP87" s="791"/>
      <c r="JKQ87" s="791"/>
      <c r="JKR87" s="791"/>
      <c r="JKS87" s="740"/>
      <c r="JKT87" s="790"/>
      <c r="JKU87" s="791"/>
      <c r="JKV87" s="791"/>
      <c r="JKW87" s="791"/>
      <c r="JKX87" s="791"/>
      <c r="JKY87" s="791"/>
      <c r="JKZ87" s="740"/>
      <c r="JLA87" s="790"/>
      <c r="JLB87" s="791"/>
      <c r="JLC87" s="791"/>
      <c r="JLD87" s="791"/>
      <c r="JLE87" s="791"/>
      <c r="JLF87" s="791"/>
      <c r="JLG87" s="740"/>
      <c r="JLH87" s="790"/>
      <c r="JLI87" s="791"/>
      <c r="JLJ87" s="791"/>
      <c r="JLK87" s="791"/>
      <c r="JLL87" s="791"/>
      <c r="JLM87" s="791"/>
      <c r="JLN87" s="740"/>
      <c r="JLO87" s="790"/>
      <c r="JLP87" s="791"/>
      <c r="JLQ87" s="791"/>
      <c r="JLR87" s="791"/>
      <c r="JLS87" s="791"/>
      <c r="JLT87" s="791"/>
      <c r="JLU87" s="740"/>
      <c r="JLV87" s="790"/>
      <c r="JLW87" s="791"/>
      <c r="JLX87" s="791"/>
      <c r="JLY87" s="791"/>
      <c r="JLZ87" s="791"/>
      <c r="JMA87" s="791"/>
      <c r="JMB87" s="740"/>
      <c r="JMC87" s="790"/>
      <c r="JMD87" s="791"/>
      <c r="JME87" s="791"/>
      <c r="JMF87" s="791"/>
      <c r="JMG87" s="791"/>
      <c r="JMH87" s="791"/>
      <c r="JMI87" s="740"/>
      <c r="JMJ87" s="790"/>
      <c r="JMK87" s="791"/>
      <c r="JML87" s="791"/>
      <c r="JMM87" s="791"/>
      <c r="JMN87" s="791"/>
      <c r="JMO87" s="791"/>
      <c r="JMP87" s="740"/>
      <c r="JMQ87" s="790"/>
      <c r="JMR87" s="791"/>
      <c r="JMS87" s="791"/>
      <c r="JMT87" s="791"/>
      <c r="JMU87" s="791"/>
      <c r="JMV87" s="791"/>
      <c r="JMW87" s="740"/>
      <c r="JMX87" s="790"/>
      <c r="JMY87" s="791"/>
      <c r="JMZ87" s="791"/>
      <c r="JNA87" s="791"/>
      <c r="JNB87" s="791"/>
      <c r="JNC87" s="791"/>
      <c r="JND87" s="740"/>
      <c r="JNE87" s="790"/>
      <c r="JNF87" s="791"/>
      <c r="JNG87" s="791"/>
      <c r="JNH87" s="791"/>
      <c r="JNI87" s="791"/>
      <c r="JNJ87" s="791"/>
      <c r="JNK87" s="740"/>
      <c r="JNL87" s="790"/>
      <c r="JNM87" s="791"/>
      <c r="JNN87" s="791"/>
      <c r="JNO87" s="791"/>
      <c r="JNP87" s="791"/>
      <c r="JNQ87" s="791"/>
      <c r="JNR87" s="740"/>
      <c r="JNS87" s="790"/>
      <c r="JNT87" s="791"/>
      <c r="JNU87" s="791"/>
      <c r="JNV87" s="791"/>
      <c r="JNW87" s="791"/>
      <c r="JNX87" s="791"/>
      <c r="JNY87" s="740"/>
      <c r="JNZ87" s="790"/>
      <c r="JOA87" s="791"/>
      <c r="JOB87" s="791"/>
      <c r="JOC87" s="791"/>
      <c r="JOD87" s="791"/>
      <c r="JOE87" s="791"/>
      <c r="JOF87" s="740"/>
      <c r="JOG87" s="790"/>
      <c r="JOH87" s="791"/>
      <c r="JOI87" s="791"/>
      <c r="JOJ87" s="791"/>
      <c r="JOK87" s="791"/>
      <c r="JOL87" s="791"/>
      <c r="JOM87" s="740"/>
      <c r="JON87" s="790"/>
      <c r="JOO87" s="791"/>
      <c r="JOP87" s="791"/>
      <c r="JOQ87" s="791"/>
      <c r="JOR87" s="791"/>
      <c r="JOS87" s="791"/>
      <c r="JOT87" s="740"/>
      <c r="JOU87" s="790"/>
      <c r="JOV87" s="791"/>
      <c r="JOW87" s="791"/>
      <c r="JOX87" s="791"/>
      <c r="JOY87" s="791"/>
      <c r="JOZ87" s="791"/>
      <c r="JPA87" s="740"/>
      <c r="JPB87" s="790"/>
      <c r="JPC87" s="791"/>
      <c r="JPD87" s="791"/>
      <c r="JPE87" s="791"/>
      <c r="JPF87" s="791"/>
      <c r="JPG87" s="791"/>
      <c r="JPH87" s="740"/>
      <c r="JPI87" s="790"/>
      <c r="JPJ87" s="791"/>
      <c r="JPK87" s="791"/>
      <c r="JPL87" s="791"/>
      <c r="JPM87" s="791"/>
      <c r="JPN87" s="791"/>
      <c r="JPO87" s="740"/>
      <c r="JPP87" s="790"/>
      <c r="JPQ87" s="791"/>
      <c r="JPR87" s="791"/>
      <c r="JPS87" s="791"/>
      <c r="JPT87" s="791"/>
      <c r="JPU87" s="791"/>
      <c r="JPV87" s="740"/>
      <c r="JPW87" s="790"/>
      <c r="JPX87" s="791"/>
      <c r="JPY87" s="791"/>
      <c r="JPZ87" s="791"/>
      <c r="JQA87" s="791"/>
      <c r="JQB87" s="791"/>
      <c r="JQC87" s="740"/>
      <c r="JQD87" s="790"/>
      <c r="JQE87" s="791"/>
      <c r="JQF87" s="791"/>
      <c r="JQG87" s="791"/>
      <c r="JQH87" s="791"/>
      <c r="JQI87" s="791"/>
      <c r="JQJ87" s="740"/>
      <c r="JQK87" s="790"/>
      <c r="JQL87" s="791"/>
      <c r="JQM87" s="791"/>
      <c r="JQN87" s="791"/>
      <c r="JQO87" s="791"/>
      <c r="JQP87" s="791"/>
      <c r="JQQ87" s="740"/>
      <c r="JQR87" s="790"/>
      <c r="JQS87" s="791"/>
      <c r="JQT87" s="791"/>
      <c r="JQU87" s="791"/>
      <c r="JQV87" s="791"/>
      <c r="JQW87" s="791"/>
      <c r="JQX87" s="740"/>
      <c r="JQY87" s="790"/>
      <c r="JQZ87" s="791"/>
      <c r="JRA87" s="791"/>
      <c r="JRB87" s="791"/>
      <c r="JRC87" s="791"/>
      <c r="JRD87" s="791"/>
      <c r="JRE87" s="740"/>
      <c r="JRF87" s="790"/>
      <c r="JRG87" s="791"/>
      <c r="JRH87" s="791"/>
      <c r="JRI87" s="791"/>
      <c r="JRJ87" s="791"/>
      <c r="JRK87" s="791"/>
      <c r="JRL87" s="740"/>
      <c r="JRM87" s="790"/>
      <c r="JRN87" s="791"/>
      <c r="JRO87" s="791"/>
      <c r="JRP87" s="791"/>
      <c r="JRQ87" s="791"/>
      <c r="JRR87" s="791"/>
      <c r="JRS87" s="740"/>
      <c r="JRT87" s="790"/>
      <c r="JRU87" s="791"/>
      <c r="JRV87" s="791"/>
      <c r="JRW87" s="791"/>
      <c r="JRX87" s="791"/>
      <c r="JRY87" s="791"/>
      <c r="JRZ87" s="740"/>
      <c r="JSA87" s="790"/>
      <c r="JSB87" s="791"/>
      <c r="JSC87" s="791"/>
      <c r="JSD87" s="791"/>
      <c r="JSE87" s="791"/>
      <c r="JSF87" s="791"/>
      <c r="JSG87" s="740"/>
      <c r="JSH87" s="790"/>
      <c r="JSI87" s="791"/>
      <c r="JSJ87" s="791"/>
      <c r="JSK87" s="791"/>
      <c r="JSL87" s="791"/>
      <c r="JSM87" s="791"/>
      <c r="JSN87" s="740"/>
      <c r="JSO87" s="790"/>
      <c r="JSP87" s="791"/>
      <c r="JSQ87" s="791"/>
      <c r="JSR87" s="791"/>
      <c r="JSS87" s="791"/>
      <c r="JST87" s="791"/>
      <c r="JSU87" s="740"/>
      <c r="JSV87" s="790"/>
      <c r="JSW87" s="791"/>
      <c r="JSX87" s="791"/>
      <c r="JSY87" s="791"/>
      <c r="JSZ87" s="791"/>
      <c r="JTA87" s="791"/>
      <c r="JTB87" s="740"/>
      <c r="JTC87" s="790"/>
      <c r="JTD87" s="791"/>
      <c r="JTE87" s="791"/>
      <c r="JTF87" s="791"/>
      <c r="JTG87" s="791"/>
      <c r="JTH87" s="791"/>
      <c r="JTI87" s="740"/>
      <c r="JTJ87" s="790"/>
      <c r="JTK87" s="791"/>
      <c r="JTL87" s="791"/>
      <c r="JTM87" s="791"/>
      <c r="JTN87" s="791"/>
      <c r="JTO87" s="791"/>
      <c r="JTP87" s="740"/>
      <c r="JTQ87" s="790"/>
      <c r="JTR87" s="791"/>
      <c r="JTS87" s="791"/>
      <c r="JTT87" s="791"/>
      <c r="JTU87" s="791"/>
      <c r="JTV87" s="791"/>
      <c r="JTW87" s="740"/>
      <c r="JTX87" s="790"/>
      <c r="JTY87" s="791"/>
      <c r="JTZ87" s="791"/>
      <c r="JUA87" s="791"/>
      <c r="JUB87" s="791"/>
      <c r="JUC87" s="791"/>
      <c r="JUD87" s="740"/>
      <c r="JUE87" s="790"/>
      <c r="JUF87" s="791"/>
      <c r="JUG87" s="791"/>
      <c r="JUH87" s="791"/>
      <c r="JUI87" s="791"/>
      <c r="JUJ87" s="791"/>
      <c r="JUK87" s="740"/>
      <c r="JUL87" s="790"/>
      <c r="JUM87" s="791"/>
      <c r="JUN87" s="791"/>
      <c r="JUO87" s="791"/>
      <c r="JUP87" s="791"/>
      <c r="JUQ87" s="791"/>
      <c r="JUR87" s="740"/>
      <c r="JUS87" s="790"/>
      <c r="JUT87" s="791"/>
      <c r="JUU87" s="791"/>
      <c r="JUV87" s="791"/>
      <c r="JUW87" s="791"/>
      <c r="JUX87" s="791"/>
      <c r="JUY87" s="740"/>
      <c r="JUZ87" s="790"/>
      <c r="JVA87" s="791"/>
      <c r="JVB87" s="791"/>
      <c r="JVC87" s="791"/>
      <c r="JVD87" s="791"/>
      <c r="JVE87" s="791"/>
      <c r="JVF87" s="740"/>
      <c r="JVG87" s="790"/>
      <c r="JVH87" s="791"/>
      <c r="JVI87" s="791"/>
      <c r="JVJ87" s="791"/>
      <c r="JVK87" s="791"/>
      <c r="JVL87" s="791"/>
      <c r="JVM87" s="740"/>
      <c r="JVN87" s="790"/>
      <c r="JVO87" s="791"/>
      <c r="JVP87" s="791"/>
      <c r="JVQ87" s="791"/>
      <c r="JVR87" s="791"/>
      <c r="JVS87" s="791"/>
      <c r="JVT87" s="740"/>
      <c r="JVU87" s="790"/>
      <c r="JVV87" s="791"/>
      <c r="JVW87" s="791"/>
      <c r="JVX87" s="791"/>
      <c r="JVY87" s="791"/>
      <c r="JVZ87" s="791"/>
      <c r="JWA87" s="740"/>
      <c r="JWB87" s="790"/>
      <c r="JWC87" s="791"/>
      <c r="JWD87" s="791"/>
      <c r="JWE87" s="791"/>
      <c r="JWF87" s="791"/>
      <c r="JWG87" s="791"/>
      <c r="JWH87" s="740"/>
      <c r="JWI87" s="790"/>
      <c r="JWJ87" s="791"/>
      <c r="JWK87" s="791"/>
      <c r="JWL87" s="791"/>
      <c r="JWM87" s="791"/>
      <c r="JWN87" s="791"/>
      <c r="JWO87" s="740"/>
      <c r="JWP87" s="790"/>
      <c r="JWQ87" s="791"/>
      <c r="JWR87" s="791"/>
      <c r="JWS87" s="791"/>
      <c r="JWT87" s="791"/>
      <c r="JWU87" s="791"/>
      <c r="JWV87" s="740"/>
      <c r="JWW87" s="790"/>
      <c r="JWX87" s="791"/>
      <c r="JWY87" s="791"/>
      <c r="JWZ87" s="791"/>
      <c r="JXA87" s="791"/>
      <c r="JXB87" s="791"/>
      <c r="JXC87" s="740"/>
      <c r="JXD87" s="790"/>
      <c r="JXE87" s="791"/>
      <c r="JXF87" s="791"/>
      <c r="JXG87" s="791"/>
      <c r="JXH87" s="791"/>
      <c r="JXI87" s="791"/>
      <c r="JXJ87" s="740"/>
      <c r="JXK87" s="790"/>
      <c r="JXL87" s="791"/>
      <c r="JXM87" s="791"/>
      <c r="JXN87" s="791"/>
      <c r="JXO87" s="791"/>
      <c r="JXP87" s="791"/>
      <c r="JXQ87" s="740"/>
      <c r="JXR87" s="790"/>
      <c r="JXS87" s="791"/>
      <c r="JXT87" s="791"/>
      <c r="JXU87" s="791"/>
      <c r="JXV87" s="791"/>
      <c r="JXW87" s="791"/>
      <c r="JXX87" s="740"/>
      <c r="JXY87" s="790"/>
      <c r="JXZ87" s="791"/>
      <c r="JYA87" s="791"/>
      <c r="JYB87" s="791"/>
      <c r="JYC87" s="791"/>
      <c r="JYD87" s="791"/>
      <c r="JYE87" s="740"/>
      <c r="JYF87" s="790"/>
      <c r="JYG87" s="791"/>
      <c r="JYH87" s="791"/>
      <c r="JYI87" s="791"/>
      <c r="JYJ87" s="791"/>
      <c r="JYK87" s="791"/>
      <c r="JYL87" s="740"/>
      <c r="JYM87" s="790"/>
      <c r="JYN87" s="791"/>
      <c r="JYO87" s="791"/>
      <c r="JYP87" s="791"/>
      <c r="JYQ87" s="791"/>
      <c r="JYR87" s="791"/>
      <c r="JYS87" s="740"/>
      <c r="JYT87" s="790"/>
      <c r="JYU87" s="791"/>
      <c r="JYV87" s="791"/>
      <c r="JYW87" s="791"/>
      <c r="JYX87" s="791"/>
      <c r="JYY87" s="791"/>
      <c r="JYZ87" s="740"/>
      <c r="JZA87" s="790"/>
      <c r="JZB87" s="791"/>
      <c r="JZC87" s="791"/>
      <c r="JZD87" s="791"/>
      <c r="JZE87" s="791"/>
      <c r="JZF87" s="791"/>
      <c r="JZG87" s="740"/>
      <c r="JZH87" s="790"/>
      <c r="JZI87" s="791"/>
      <c r="JZJ87" s="791"/>
      <c r="JZK87" s="791"/>
      <c r="JZL87" s="791"/>
      <c r="JZM87" s="791"/>
      <c r="JZN87" s="740"/>
      <c r="JZO87" s="790"/>
      <c r="JZP87" s="791"/>
      <c r="JZQ87" s="791"/>
      <c r="JZR87" s="791"/>
      <c r="JZS87" s="791"/>
      <c r="JZT87" s="791"/>
      <c r="JZU87" s="740"/>
      <c r="JZV87" s="790"/>
      <c r="JZW87" s="791"/>
      <c r="JZX87" s="791"/>
      <c r="JZY87" s="791"/>
      <c r="JZZ87" s="791"/>
      <c r="KAA87" s="791"/>
      <c r="KAB87" s="740"/>
      <c r="KAC87" s="790"/>
      <c r="KAD87" s="791"/>
      <c r="KAE87" s="791"/>
      <c r="KAF87" s="791"/>
      <c r="KAG87" s="791"/>
      <c r="KAH87" s="791"/>
      <c r="KAI87" s="740"/>
      <c r="KAJ87" s="790"/>
      <c r="KAK87" s="791"/>
      <c r="KAL87" s="791"/>
      <c r="KAM87" s="791"/>
      <c r="KAN87" s="791"/>
      <c r="KAO87" s="791"/>
      <c r="KAP87" s="740"/>
      <c r="KAQ87" s="790"/>
      <c r="KAR87" s="791"/>
      <c r="KAS87" s="791"/>
      <c r="KAT87" s="791"/>
      <c r="KAU87" s="791"/>
      <c r="KAV87" s="791"/>
      <c r="KAW87" s="740"/>
      <c r="KAX87" s="790"/>
      <c r="KAY87" s="791"/>
      <c r="KAZ87" s="791"/>
      <c r="KBA87" s="791"/>
      <c r="KBB87" s="791"/>
      <c r="KBC87" s="791"/>
      <c r="KBD87" s="740"/>
      <c r="KBE87" s="790"/>
      <c r="KBF87" s="791"/>
      <c r="KBG87" s="791"/>
      <c r="KBH87" s="791"/>
      <c r="KBI87" s="791"/>
      <c r="KBJ87" s="791"/>
      <c r="KBK87" s="740"/>
      <c r="KBL87" s="790"/>
      <c r="KBM87" s="791"/>
      <c r="KBN87" s="791"/>
      <c r="KBO87" s="791"/>
      <c r="KBP87" s="791"/>
      <c r="KBQ87" s="791"/>
      <c r="KBR87" s="740"/>
      <c r="KBS87" s="790"/>
      <c r="KBT87" s="791"/>
      <c r="KBU87" s="791"/>
      <c r="KBV87" s="791"/>
      <c r="KBW87" s="791"/>
      <c r="KBX87" s="791"/>
      <c r="KBY87" s="740"/>
      <c r="KBZ87" s="790"/>
      <c r="KCA87" s="791"/>
      <c r="KCB87" s="791"/>
      <c r="KCC87" s="791"/>
      <c r="KCD87" s="791"/>
      <c r="KCE87" s="791"/>
      <c r="KCF87" s="740"/>
      <c r="KCG87" s="790"/>
      <c r="KCH87" s="791"/>
      <c r="KCI87" s="791"/>
      <c r="KCJ87" s="791"/>
      <c r="KCK87" s="791"/>
      <c r="KCL87" s="791"/>
      <c r="KCM87" s="740"/>
      <c r="KCN87" s="790"/>
      <c r="KCO87" s="791"/>
      <c r="KCP87" s="791"/>
      <c r="KCQ87" s="791"/>
      <c r="KCR87" s="791"/>
      <c r="KCS87" s="791"/>
      <c r="KCT87" s="740"/>
      <c r="KCU87" s="790"/>
      <c r="KCV87" s="791"/>
      <c r="KCW87" s="791"/>
      <c r="KCX87" s="791"/>
      <c r="KCY87" s="791"/>
      <c r="KCZ87" s="791"/>
      <c r="KDA87" s="740"/>
      <c r="KDB87" s="790"/>
      <c r="KDC87" s="791"/>
      <c r="KDD87" s="791"/>
      <c r="KDE87" s="791"/>
      <c r="KDF87" s="791"/>
      <c r="KDG87" s="791"/>
      <c r="KDH87" s="740"/>
      <c r="KDI87" s="790"/>
      <c r="KDJ87" s="791"/>
      <c r="KDK87" s="791"/>
      <c r="KDL87" s="791"/>
      <c r="KDM87" s="791"/>
      <c r="KDN87" s="791"/>
      <c r="KDO87" s="740"/>
      <c r="KDP87" s="790"/>
      <c r="KDQ87" s="791"/>
      <c r="KDR87" s="791"/>
      <c r="KDS87" s="791"/>
      <c r="KDT87" s="791"/>
      <c r="KDU87" s="791"/>
      <c r="KDV87" s="740"/>
      <c r="KDW87" s="790"/>
      <c r="KDX87" s="791"/>
      <c r="KDY87" s="791"/>
      <c r="KDZ87" s="791"/>
      <c r="KEA87" s="791"/>
      <c r="KEB87" s="791"/>
      <c r="KEC87" s="740"/>
      <c r="KED87" s="790"/>
      <c r="KEE87" s="791"/>
      <c r="KEF87" s="791"/>
      <c r="KEG87" s="791"/>
      <c r="KEH87" s="791"/>
      <c r="KEI87" s="791"/>
      <c r="KEJ87" s="740"/>
      <c r="KEK87" s="790"/>
      <c r="KEL87" s="791"/>
      <c r="KEM87" s="791"/>
      <c r="KEN87" s="791"/>
      <c r="KEO87" s="791"/>
      <c r="KEP87" s="791"/>
      <c r="KEQ87" s="740"/>
      <c r="KER87" s="790"/>
      <c r="KES87" s="791"/>
      <c r="KET87" s="791"/>
      <c r="KEU87" s="791"/>
      <c r="KEV87" s="791"/>
      <c r="KEW87" s="791"/>
      <c r="KEX87" s="740"/>
      <c r="KEY87" s="790"/>
      <c r="KEZ87" s="791"/>
      <c r="KFA87" s="791"/>
      <c r="KFB87" s="791"/>
      <c r="KFC87" s="791"/>
      <c r="KFD87" s="791"/>
      <c r="KFE87" s="740"/>
      <c r="KFF87" s="790"/>
      <c r="KFG87" s="791"/>
      <c r="KFH87" s="791"/>
      <c r="KFI87" s="791"/>
      <c r="KFJ87" s="791"/>
      <c r="KFK87" s="791"/>
      <c r="KFL87" s="740"/>
      <c r="KFM87" s="790"/>
      <c r="KFN87" s="791"/>
      <c r="KFO87" s="791"/>
      <c r="KFP87" s="791"/>
      <c r="KFQ87" s="791"/>
      <c r="KFR87" s="791"/>
      <c r="KFS87" s="740"/>
      <c r="KFT87" s="790"/>
      <c r="KFU87" s="791"/>
      <c r="KFV87" s="791"/>
      <c r="KFW87" s="791"/>
      <c r="KFX87" s="791"/>
      <c r="KFY87" s="791"/>
      <c r="KFZ87" s="740"/>
      <c r="KGA87" s="790"/>
      <c r="KGB87" s="791"/>
      <c r="KGC87" s="791"/>
      <c r="KGD87" s="791"/>
      <c r="KGE87" s="791"/>
      <c r="KGF87" s="791"/>
      <c r="KGG87" s="740"/>
      <c r="KGH87" s="790"/>
      <c r="KGI87" s="791"/>
      <c r="KGJ87" s="791"/>
      <c r="KGK87" s="791"/>
      <c r="KGL87" s="791"/>
      <c r="KGM87" s="791"/>
      <c r="KGN87" s="740"/>
      <c r="KGO87" s="790"/>
      <c r="KGP87" s="791"/>
      <c r="KGQ87" s="791"/>
      <c r="KGR87" s="791"/>
      <c r="KGS87" s="791"/>
      <c r="KGT87" s="791"/>
      <c r="KGU87" s="740"/>
      <c r="KGV87" s="790"/>
      <c r="KGW87" s="791"/>
      <c r="KGX87" s="791"/>
      <c r="KGY87" s="791"/>
      <c r="KGZ87" s="791"/>
      <c r="KHA87" s="791"/>
      <c r="KHB87" s="740"/>
      <c r="KHC87" s="790"/>
      <c r="KHD87" s="791"/>
      <c r="KHE87" s="791"/>
      <c r="KHF87" s="791"/>
      <c r="KHG87" s="791"/>
      <c r="KHH87" s="791"/>
      <c r="KHI87" s="740"/>
      <c r="KHJ87" s="790"/>
      <c r="KHK87" s="791"/>
      <c r="KHL87" s="791"/>
      <c r="KHM87" s="791"/>
      <c r="KHN87" s="791"/>
      <c r="KHO87" s="791"/>
      <c r="KHP87" s="740"/>
      <c r="KHQ87" s="790"/>
      <c r="KHR87" s="791"/>
      <c r="KHS87" s="791"/>
      <c r="KHT87" s="791"/>
      <c r="KHU87" s="791"/>
      <c r="KHV87" s="791"/>
      <c r="KHW87" s="740"/>
      <c r="KHX87" s="790"/>
      <c r="KHY87" s="791"/>
      <c r="KHZ87" s="791"/>
      <c r="KIA87" s="791"/>
      <c r="KIB87" s="791"/>
      <c r="KIC87" s="791"/>
      <c r="KID87" s="740"/>
      <c r="KIE87" s="790"/>
      <c r="KIF87" s="791"/>
      <c r="KIG87" s="791"/>
      <c r="KIH87" s="791"/>
      <c r="KII87" s="791"/>
      <c r="KIJ87" s="791"/>
      <c r="KIK87" s="740"/>
      <c r="KIL87" s="790"/>
      <c r="KIM87" s="791"/>
      <c r="KIN87" s="791"/>
      <c r="KIO87" s="791"/>
      <c r="KIP87" s="791"/>
      <c r="KIQ87" s="791"/>
      <c r="KIR87" s="740"/>
      <c r="KIS87" s="790"/>
      <c r="KIT87" s="791"/>
      <c r="KIU87" s="791"/>
      <c r="KIV87" s="791"/>
      <c r="KIW87" s="791"/>
      <c r="KIX87" s="791"/>
      <c r="KIY87" s="740"/>
      <c r="KIZ87" s="790"/>
      <c r="KJA87" s="791"/>
      <c r="KJB87" s="791"/>
      <c r="KJC87" s="791"/>
      <c r="KJD87" s="791"/>
      <c r="KJE87" s="791"/>
      <c r="KJF87" s="740"/>
      <c r="KJG87" s="790"/>
      <c r="KJH87" s="791"/>
      <c r="KJI87" s="791"/>
      <c r="KJJ87" s="791"/>
      <c r="KJK87" s="791"/>
      <c r="KJL87" s="791"/>
      <c r="KJM87" s="740"/>
      <c r="KJN87" s="790"/>
      <c r="KJO87" s="791"/>
      <c r="KJP87" s="791"/>
      <c r="KJQ87" s="791"/>
      <c r="KJR87" s="791"/>
      <c r="KJS87" s="791"/>
      <c r="KJT87" s="740"/>
      <c r="KJU87" s="790"/>
      <c r="KJV87" s="791"/>
      <c r="KJW87" s="791"/>
      <c r="KJX87" s="791"/>
      <c r="KJY87" s="791"/>
      <c r="KJZ87" s="791"/>
      <c r="KKA87" s="740"/>
      <c r="KKB87" s="790"/>
      <c r="KKC87" s="791"/>
      <c r="KKD87" s="791"/>
      <c r="KKE87" s="791"/>
      <c r="KKF87" s="791"/>
      <c r="KKG87" s="791"/>
      <c r="KKH87" s="740"/>
      <c r="KKI87" s="790"/>
      <c r="KKJ87" s="791"/>
      <c r="KKK87" s="791"/>
      <c r="KKL87" s="791"/>
      <c r="KKM87" s="791"/>
      <c r="KKN87" s="791"/>
      <c r="KKO87" s="740"/>
      <c r="KKP87" s="790"/>
      <c r="KKQ87" s="791"/>
      <c r="KKR87" s="791"/>
      <c r="KKS87" s="791"/>
      <c r="KKT87" s="791"/>
      <c r="KKU87" s="791"/>
      <c r="KKV87" s="740"/>
      <c r="KKW87" s="790"/>
      <c r="KKX87" s="791"/>
      <c r="KKY87" s="791"/>
      <c r="KKZ87" s="791"/>
      <c r="KLA87" s="791"/>
      <c r="KLB87" s="791"/>
      <c r="KLC87" s="740"/>
      <c r="KLD87" s="790"/>
      <c r="KLE87" s="791"/>
      <c r="KLF87" s="791"/>
      <c r="KLG87" s="791"/>
      <c r="KLH87" s="791"/>
      <c r="KLI87" s="791"/>
      <c r="KLJ87" s="740"/>
      <c r="KLK87" s="790"/>
      <c r="KLL87" s="791"/>
      <c r="KLM87" s="791"/>
      <c r="KLN87" s="791"/>
      <c r="KLO87" s="791"/>
      <c r="KLP87" s="791"/>
      <c r="KLQ87" s="740"/>
      <c r="KLR87" s="790"/>
      <c r="KLS87" s="791"/>
      <c r="KLT87" s="791"/>
      <c r="KLU87" s="791"/>
      <c r="KLV87" s="791"/>
      <c r="KLW87" s="791"/>
      <c r="KLX87" s="740"/>
      <c r="KLY87" s="790"/>
      <c r="KLZ87" s="791"/>
      <c r="KMA87" s="791"/>
      <c r="KMB87" s="791"/>
      <c r="KMC87" s="791"/>
      <c r="KMD87" s="791"/>
      <c r="KME87" s="740"/>
      <c r="KMF87" s="790"/>
      <c r="KMG87" s="791"/>
      <c r="KMH87" s="791"/>
      <c r="KMI87" s="791"/>
      <c r="KMJ87" s="791"/>
      <c r="KMK87" s="791"/>
      <c r="KML87" s="740"/>
      <c r="KMM87" s="790"/>
      <c r="KMN87" s="791"/>
      <c r="KMO87" s="791"/>
      <c r="KMP87" s="791"/>
      <c r="KMQ87" s="791"/>
      <c r="KMR87" s="791"/>
      <c r="KMS87" s="740"/>
      <c r="KMT87" s="790"/>
      <c r="KMU87" s="791"/>
      <c r="KMV87" s="791"/>
      <c r="KMW87" s="791"/>
      <c r="KMX87" s="791"/>
      <c r="KMY87" s="791"/>
      <c r="KMZ87" s="740"/>
      <c r="KNA87" s="790"/>
      <c r="KNB87" s="791"/>
      <c r="KNC87" s="791"/>
      <c r="KND87" s="791"/>
      <c r="KNE87" s="791"/>
      <c r="KNF87" s="791"/>
      <c r="KNG87" s="740"/>
      <c r="KNH87" s="790"/>
      <c r="KNI87" s="791"/>
      <c r="KNJ87" s="791"/>
      <c r="KNK87" s="791"/>
      <c r="KNL87" s="791"/>
      <c r="KNM87" s="791"/>
      <c r="KNN87" s="740"/>
      <c r="KNO87" s="790"/>
      <c r="KNP87" s="791"/>
      <c r="KNQ87" s="791"/>
      <c r="KNR87" s="791"/>
      <c r="KNS87" s="791"/>
      <c r="KNT87" s="791"/>
      <c r="KNU87" s="740"/>
      <c r="KNV87" s="790"/>
      <c r="KNW87" s="791"/>
      <c r="KNX87" s="791"/>
      <c r="KNY87" s="791"/>
      <c r="KNZ87" s="791"/>
      <c r="KOA87" s="791"/>
      <c r="KOB87" s="740"/>
      <c r="KOC87" s="790"/>
      <c r="KOD87" s="791"/>
      <c r="KOE87" s="791"/>
      <c r="KOF87" s="791"/>
      <c r="KOG87" s="791"/>
      <c r="KOH87" s="791"/>
      <c r="KOI87" s="740"/>
      <c r="KOJ87" s="790"/>
      <c r="KOK87" s="791"/>
      <c r="KOL87" s="791"/>
      <c r="KOM87" s="791"/>
      <c r="KON87" s="791"/>
      <c r="KOO87" s="791"/>
      <c r="KOP87" s="740"/>
      <c r="KOQ87" s="790"/>
      <c r="KOR87" s="791"/>
      <c r="KOS87" s="791"/>
      <c r="KOT87" s="791"/>
      <c r="KOU87" s="791"/>
      <c r="KOV87" s="791"/>
      <c r="KOW87" s="740"/>
      <c r="KOX87" s="790"/>
      <c r="KOY87" s="791"/>
      <c r="KOZ87" s="791"/>
      <c r="KPA87" s="791"/>
      <c r="KPB87" s="791"/>
      <c r="KPC87" s="791"/>
      <c r="KPD87" s="740"/>
      <c r="KPE87" s="790"/>
      <c r="KPF87" s="791"/>
      <c r="KPG87" s="791"/>
      <c r="KPH87" s="791"/>
      <c r="KPI87" s="791"/>
      <c r="KPJ87" s="791"/>
      <c r="KPK87" s="740"/>
      <c r="KPL87" s="790"/>
      <c r="KPM87" s="791"/>
      <c r="KPN87" s="791"/>
      <c r="KPO87" s="791"/>
      <c r="KPP87" s="791"/>
      <c r="KPQ87" s="791"/>
      <c r="KPR87" s="740"/>
      <c r="KPS87" s="790"/>
      <c r="KPT87" s="791"/>
      <c r="KPU87" s="791"/>
      <c r="KPV87" s="791"/>
      <c r="KPW87" s="791"/>
      <c r="KPX87" s="791"/>
      <c r="KPY87" s="740"/>
      <c r="KPZ87" s="790"/>
      <c r="KQA87" s="791"/>
      <c r="KQB87" s="791"/>
      <c r="KQC87" s="791"/>
      <c r="KQD87" s="791"/>
      <c r="KQE87" s="791"/>
      <c r="KQF87" s="740"/>
      <c r="KQG87" s="790"/>
      <c r="KQH87" s="791"/>
      <c r="KQI87" s="791"/>
      <c r="KQJ87" s="791"/>
      <c r="KQK87" s="791"/>
      <c r="KQL87" s="791"/>
      <c r="KQM87" s="740"/>
      <c r="KQN87" s="790"/>
      <c r="KQO87" s="791"/>
      <c r="KQP87" s="791"/>
      <c r="KQQ87" s="791"/>
      <c r="KQR87" s="791"/>
      <c r="KQS87" s="791"/>
      <c r="KQT87" s="740"/>
      <c r="KQU87" s="790"/>
      <c r="KQV87" s="791"/>
      <c r="KQW87" s="791"/>
      <c r="KQX87" s="791"/>
      <c r="KQY87" s="791"/>
      <c r="KQZ87" s="791"/>
      <c r="KRA87" s="740"/>
      <c r="KRB87" s="790"/>
      <c r="KRC87" s="791"/>
      <c r="KRD87" s="791"/>
      <c r="KRE87" s="791"/>
      <c r="KRF87" s="791"/>
      <c r="KRG87" s="791"/>
      <c r="KRH87" s="740"/>
      <c r="KRI87" s="790"/>
      <c r="KRJ87" s="791"/>
      <c r="KRK87" s="791"/>
      <c r="KRL87" s="791"/>
      <c r="KRM87" s="791"/>
      <c r="KRN87" s="791"/>
      <c r="KRO87" s="740"/>
      <c r="KRP87" s="790"/>
      <c r="KRQ87" s="791"/>
      <c r="KRR87" s="791"/>
      <c r="KRS87" s="791"/>
      <c r="KRT87" s="791"/>
      <c r="KRU87" s="791"/>
      <c r="KRV87" s="740"/>
      <c r="KRW87" s="790"/>
      <c r="KRX87" s="791"/>
      <c r="KRY87" s="791"/>
      <c r="KRZ87" s="791"/>
      <c r="KSA87" s="791"/>
      <c r="KSB87" s="791"/>
      <c r="KSC87" s="740"/>
      <c r="KSD87" s="790"/>
      <c r="KSE87" s="791"/>
      <c r="KSF87" s="791"/>
      <c r="KSG87" s="791"/>
      <c r="KSH87" s="791"/>
      <c r="KSI87" s="791"/>
      <c r="KSJ87" s="740"/>
      <c r="KSK87" s="790"/>
      <c r="KSL87" s="791"/>
      <c r="KSM87" s="791"/>
      <c r="KSN87" s="791"/>
      <c r="KSO87" s="791"/>
      <c r="KSP87" s="791"/>
      <c r="KSQ87" s="740"/>
      <c r="KSR87" s="790"/>
      <c r="KSS87" s="791"/>
      <c r="KST87" s="791"/>
      <c r="KSU87" s="791"/>
      <c r="KSV87" s="791"/>
      <c r="KSW87" s="791"/>
      <c r="KSX87" s="740"/>
      <c r="KSY87" s="790"/>
      <c r="KSZ87" s="791"/>
      <c r="KTA87" s="791"/>
      <c r="KTB87" s="791"/>
      <c r="KTC87" s="791"/>
      <c r="KTD87" s="791"/>
      <c r="KTE87" s="740"/>
      <c r="KTF87" s="790"/>
      <c r="KTG87" s="791"/>
      <c r="KTH87" s="791"/>
      <c r="KTI87" s="791"/>
      <c r="KTJ87" s="791"/>
      <c r="KTK87" s="791"/>
      <c r="KTL87" s="740"/>
      <c r="KTM87" s="790"/>
      <c r="KTN87" s="791"/>
      <c r="KTO87" s="791"/>
      <c r="KTP87" s="791"/>
      <c r="KTQ87" s="791"/>
      <c r="KTR87" s="791"/>
      <c r="KTS87" s="740"/>
      <c r="KTT87" s="790"/>
      <c r="KTU87" s="791"/>
      <c r="KTV87" s="791"/>
      <c r="KTW87" s="791"/>
      <c r="KTX87" s="791"/>
      <c r="KTY87" s="791"/>
      <c r="KTZ87" s="740"/>
      <c r="KUA87" s="790"/>
      <c r="KUB87" s="791"/>
      <c r="KUC87" s="791"/>
      <c r="KUD87" s="791"/>
      <c r="KUE87" s="791"/>
      <c r="KUF87" s="791"/>
      <c r="KUG87" s="740"/>
      <c r="KUH87" s="790"/>
      <c r="KUI87" s="791"/>
      <c r="KUJ87" s="791"/>
      <c r="KUK87" s="791"/>
      <c r="KUL87" s="791"/>
      <c r="KUM87" s="791"/>
      <c r="KUN87" s="740"/>
      <c r="KUO87" s="790"/>
      <c r="KUP87" s="791"/>
      <c r="KUQ87" s="791"/>
      <c r="KUR87" s="791"/>
      <c r="KUS87" s="791"/>
      <c r="KUT87" s="791"/>
      <c r="KUU87" s="740"/>
      <c r="KUV87" s="790"/>
      <c r="KUW87" s="791"/>
      <c r="KUX87" s="791"/>
      <c r="KUY87" s="791"/>
      <c r="KUZ87" s="791"/>
      <c r="KVA87" s="791"/>
      <c r="KVB87" s="740"/>
      <c r="KVC87" s="790"/>
      <c r="KVD87" s="791"/>
      <c r="KVE87" s="791"/>
      <c r="KVF87" s="791"/>
      <c r="KVG87" s="791"/>
      <c r="KVH87" s="791"/>
      <c r="KVI87" s="740"/>
      <c r="KVJ87" s="790"/>
      <c r="KVK87" s="791"/>
      <c r="KVL87" s="791"/>
      <c r="KVM87" s="791"/>
      <c r="KVN87" s="791"/>
      <c r="KVO87" s="791"/>
      <c r="KVP87" s="740"/>
      <c r="KVQ87" s="790"/>
      <c r="KVR87" s="791"/>
      <c r="KVS87" s="791"/>
      <c r="KVT87" s="791"/>
      <c r="KVU87" s="791"/>
      <c r="KVV87" s="791"/>
      <c r="KVW87" s="740"/>
      <c r="KVX87" s="790"/>
      <c r="KVY87" s="791"/>
      <c r="KVZ87" s="791"/>
      <c r="KWA87" s="791"/>
      <c r="KWB87" s="791"/>
      <c r="KWC87" s="791"/>
      <c r="KWD87" s="740"/>
      <c r="KWE87" s="790"/>
      <c r="KWF87" s="791"/>
      <c r="KWG87" s="791"/>
      <c r="KWH87" s="791"/>
      <c r="KWI87" s="791"/>
      <c r="KWJ87" s="791"/>
      <c r="KWK87" s="740"/>
      <c r="KWL87" s="790"/>
      <c r="KWM87" s="791"/>
      <c r="KWN87" s="791"/>
      <c r="KWO87" s="791"/>
      <c r="KWP87" s="791"/>
      <c r="KWQ87" s="791"/>
      <c r="KWR87" s="740"/>
      <c r="KWS87" s="790"/>
      <c r="KWT87" s="791"/>
      <c r="KWU87" s="791"/>
      <c r="KWV87" s="791"/>
      <c r="KWW87" s="791"/>
      <c r="KWX87" s="791"/>
      <c r="KWY87" s="740"/>
      <c r="KWZ87" s="790"/>
      <c r="KXA87" s="791"/>
      <c r="KXB87" s="791"/>
      <c r="KXC87" s="791"/>
      <c r="KXD87" s="791"/>
      <c r="KXE87" s="791"/>
      <c r="KXF87" s="740"/>
      <c r="KXG87" s="790"/>
      <c r="KXH87" s="791"/>
      <c r="KXI87" s="791"/>
      <c r="KXJ87" s="791"/>
      <c r="KXK87" s="791"/>
      <c r="KXL87" s="791"/>
      <c r="KXM87" s="740"/>
      <c r="KXN87" s="790"/>
      <c r="KXO87" s="791"/>
      <c r="KXP87" s="791"/>
      <c r="KXQ87" s="791"/>
      <c r="KXR87" s="791"/>
      <c r="KXS87" s="791"/>
      <c r="KXT87" s="740"/>
      <c r="KXU87" s="790"/>
      <c r="KXV87" s="791"/>
      <c r="KXW87" s="791"/>
      <c r="KXX87" s="791"/>
      <c r="KXY87" s="791"/>
      <c r="KXZ87" s="791"/>
      <c r="KYA87" s="740"/>
      <c r="KYB87" s="790"/>
      <c r="KYC87" s="791"/>
      <c r="KYD87" s="791"/>
      <c r="KYE87" s="791"/>
      <c r="KYF87" s="791"/>
      <c r="KYG87" s="791"/>
      <c r="KYH87" s="740"/>
      <c r="KYI87" s="790"/>
      <c r="KYJ87" s="791"/>
      <c r="KYK87" s="791"/>
      <c r="KYL87" s="791"/>
      <c r="KYM87" s="791"/>
      <c r="KYN87" s="791"/>
      <c r="KYO87" s="740"/>
      <c r="KYP87" s="790"/>
      <c r="KYQ87" s="791"/>
      <c r="KYR87" s="791"/>
      <c r="KYS87" s="791"/>
      <c r="KYT87" s="791"/>
      <c r="KYU87" s="791"/>
      <c r="KYV87" s="740"/>
      <c r="KYW87" s="790"/>
      <c r="KYX87" s="791"/>
      <c r="KYY87" s="791"/>
      <c r="KYZ87" s="791"/>
      <c r="KZA87" s="791"/>
      <c r="KZB87" s="791"/>
      <c r="KZC87" s="740"/>
      <c r="KZD87" s="790"/>
      <c r="KZE87" s="791"/>
      <c r="KZF87" s="791"/>
      <c r="KZG87" s="791"/>
      <c r="KZH87" s="791"/>
      <c r="KZI87" s="791"/>
      <c r="KZJ87" s="740"/>
      <c r="KZK87" s="790"/>
      <c r="KZL87" s="791"/>
      <c r="KZM87" s="791"/>
      <c r="KZN87" s="791"/>
      <c r="KZO87" s="791"/>
      <c r="KZP87" s="791"/>
      <c r="KZQ87" s="740"/>
      <c r="KZR87" s="790"/>
      <c r="KZS87" s="791"/>
      <c r="KZT87" s="791"/>
      <c r="KZU87" s="791"/>
      <c r="KZV87" s="791"/>
      <c r="KZW87" s="791"/>
      <c r="KZX87" s="740"/>
      <c r="KZY87" s="790"/>
      <c r="KZZ87" s="791"/>
      <c r="LAA87" s="791"/>
      <c r="LAB87" s="791"/>
      <c r="LAC87" s="791"/>
      <c r="LAD87" s="791"/>
      <c r="LAE87" s="740"/>
      <c r="LAF87" s="790"/>
      <c r="LAG87" s="791"/>
      <c r="LAH87" s="791"/>
      <c r="LAI87" s="791"/>
      <c r="LAJ87" s="791"/>
      <c r="LAK87" s="791"/>
      <c r="LAL87" s="740"/>
      <c r="LAM87" s="790"/>
      <c r="LAN87" s="791"/>
      <c r="LAO87" s="791"/>
      <c r="LAP87" s="791"/>
      <c r="LAQ87" s="791"/>
      <c r="LAR87" s="791"/>
      <c r="LAS87" s="740"/>
      <c r="LAT87" s="790"/>
      <c r="LAU87" s="791"/>
      <c r="LAV87" s="791"/>
      <c r="LAW87" s="791"/>
      <c r="LAX87" s="791"/>
      <c r="LAY87" s="791"/>
      <c r="LAZ87" s="740"/>
      <c r="LBA87" s="790"/>
      <c r="LBB87" s="791"/>
      <c r="LBC87" s="791"/>
      <c r="LBD87" s="791"/>
      <c r="LBE87" s="791"/>
      <c r="LBF87" s="791"/>
      <c r="LBG87" s="740"/>
      <c r="LBH87" s="790"/>
      <c r="LBI87" s="791"/>
      <c r="LBJ87" s="791"/>
      <c r="LBK87" s="791"/>
      <c r="LBL87" s="791"/>
      <c r="LBM87" s="791"/>
      <c r="LBN87" s="740"/>
      <c r="LBO87" s="790"/>
      <c r="LBP87" s="791"/>
      <c r="LBQ87" s="791"/>
      <c r="LBR87" s="791"/>
      <c r="LBS87" s="791"/>
      <c r="LBT87" s="791"/>
      <c r="LBU87" s="740"/>
      <c r="LBV87" s="790"/>
      <c r="LBW87" s="791"/>
      <c r="LBX87" s="791"/>
      <c r="LBY87" s="791"/>
      <c r="LBZ87" s="791"/>
      <c r="LCA87" s="791"/>
      <c r="LCB87" s="740"/>
      <c r="LCC87" s="790"/>
      <c r="LCD87" s="791"/>
      <c r="LCE87" s="791"/>
      <c r="LCF87" s="791"/>
      <c r="LCG87" s="791"/>
      <c r="LCH87" s="791"/>
      <c r="LCI87" s="740"/>
      <c r="LCJ87" s="790"/>
      <c r="LCK87" s="791"/>
      <c r="LCL87" s="791"/>
      <c r="LCM87" s="791"/>
      <c r="LCN87" s="791"/>
      <c r="LCO87" s="791"/>
      <c r="LCP87" s="740"/>
      <c r="LCQ87" s="790"/>
      <c r="LCR87" s="791"/>
      <c r="LCS87" s="791"/>
      <c r="LCT87" s="791"/>
      <c r="LCU87" s="791"/>
      <c r="LCV87" s="791"/>
      <c r="LCW87" s="740"/>
      <c r="LCX87" s="790"/>
      <c r="LCY87" s="791"/>
      <c r="LCZ87" s="791"/>
      <c r="LDA87" s="791"/>
      <c r="LDB87" s="791"/>
      <c r="LDC87" s="791"/>
      <c r="LDD87" s="740"/>
      <c r="LDE87" s="790"/>
      <c r="LDF87" s="791"/>
      <c r="LDG87" s="791"/>
      <c r="LDH87" s="791"/>
      <c r="LDI87" s="791"/>
      <c r="LDJ87" s="791"/>
      <c r="LDK87" s="740"/>
      <c r="LDL87" s="790"/>
      <c r="LDM87" s="791"/>
      <c r="LDN87" s="791"/>
      <c r="LDO87" s="791"/>
      <c r="LDP87" s="791"/>
      <c r="LDQ87" s="791"/>
      <c r="LDR87" s="740"/>
      <c r="LDS87" s="790"/>
      <c r="LDT87" s="791"/>
      <c r="LDU87" s="791"/>
      <c r="LDV87" s="791"/>
      <c r="LDW87" s="791"/>
      <c r="LDX87" s="791"/>
      <c r="LDY87" s="740"/>
      <c r="LDZ87" s="790"/>
      <c r="LEA87" s="791"/>
      <c r="LEB87" s="791"/>
      <c r="LEC87" s="791"/>
      <c r="LED87" s="791"/>
      <c r="LEE87" s="791"/>
      <c r="LEF87" s="740"/>
      <c r="LEG87" s="790"/>
      <c r="LEH87" s="791"/>
      <c r="LEI87" s="791"/>
      <c r="LEJ87" s="791"/>
      <c r="LEK87" s="791"/>
      <c r="LEL87" s="791"/>
      <c r="LEM87" s="740"/>
      <c r="LEN87" s="790"/>
      <c r="LEO87" s="791"/>
      <c r="LEP87" s="791"/>
      <c r="LEQ87" s="791"/>
      <c r="LER87" s="791"/>
      <c r="LES87" s="791"/>
      <c r="LET87" s="740"/>
      <c r="LEU87" s="790"/>
      <c r="LEV87" s="791"/>
      <c r="LEW87" s="791"/>
      <c r="LEX87" s="791"/>
      <c r="LEY87" s="791"/>
      <c r="LEZ87" s="791"/>
      <c r="LFA87" s="740"/>
      <c r="LFB87" s="790"/>
      <c r="LFC87" s="791"/>
      <c r="LFD87" s="791"/>
      <c r="LFE87" s="791"/>
      <c r="LFF87" s="791"/>
      <c r="LFG87" s="791"/>
      <c r="LFH87" s="740"/>
      <c r="LFI87" s="790"/>
      <c r="LFJ87" s="791"/>
      <c r="LFK87" s="791"/>
      <c r="LFL87" s="791"/>
      <c r="LFM87" s="791"/>
      <c r="LFN87" s="791"/>
      <c r="LFO87" s="740"/>
      <c r="LFP87" s="790"/>
      <c r="LFQ87" s="791"/>
      <c r="LFR87" s="791"/>
      <c r="LFS87" s="791"/>
      <c r="LFT87" s="791"/>
      <c r="LFU87" s="791"/>
      <c r="LFV87" s="740"/>
      <c r="LFW87" s="790"/>
      <c r="LFX87" s="791"/>
      <c r="LFY87" s="791"/>
      <c r="LFZ87" s="791"/>
      <c r="LGA87" s="791"/>
      <c r="LGB87" s="791"/>
      <c r="LGC87" s="740"/>
      <c r="LGD87" s="790"/>
      <c r="LGE87" s="791"/>
      <c r="LGF87" s="791"/>
      <c r="LGG87" s="791"/>
      <c r="LGH87" s="791"/>
      <c r="LGI87" s="791"/>
      <c r="LGJ87" s="740"/>
      <c r="LGK87" s="790"/>
      <c r="LGL87" s="791"/>
      <c r="LGM87" s="791"/>
      <c r="LGN87" s="791"/>
      <c r="LGO87" s="791"/>
      <c r="LGP87" s="791"/>
      <c r="LGQ87" s="740"/>
      <c r="LGR87" s="790"/>
      <c r="LGS87" s="791"/>
      <c r="LGT87" s="791"/>
      <c r="LGU87" s="791"/>
      <c r="LGV87" s="791"/>
      <c r="LGW87" s="791"/>
      <c r="LGX87" s="740"/>
      <c r="LGY87" s="790"/>
      <c r="LGZ87" s="791"/>
      <c r="LHA87" s="791"/>
      <c r="LHB87" s="791"/>
      <c r="LHC87" s="791"/>
      <c r="LHD87" s="791"/>
      <c r="LHE87" s="740"/>
      <c r="LHF87" s="790"/>
      <c r="LHG87" s="791"/>
      <c r="LHH87" s="791"/>
      <c r="LHI87" s="791"/>
      <c r="LHJ87" s="791"/>
      <c r="LHK87" s="791"/>
      <c r="LHL87" s="740"/>
      <c r="LHM87" s="790"/>
      <c r="LHN87" s="791"/>
      <c r="LHO87" s="791"/>
      <c r="LHP87" s="791"/>
      <c r="LHQ87" s="791"/>
      <c r="LHR87" s="791"/>
      <c r="LHS87" s="740"/>
      <c r="LHT87" s="790"/>
      <c r="LHU87" s="791"/>
      <c r="LHV87" s="791"/>
      <c r="LHW87" s="791"/>
      <c r="LHX87" s="791"/>
      <c r="LHY87" s="791"/>
      <c r="LHZ87" s="740"/>
      <c r="LIA87" s="790"/>
      <c r="LIB87" s="791"/>
      <c r="LIC87" s="791"/>
      <c r="LID87" s="791"/>
      <c r="LIE87" s="791"/>
      <c r="LIF87" s="791"/>
      <c r="LIG87" s="740"/>
      <c r="LIH87" s="790"/>
      <c r="LII87" s="791"/>
      <c r="LIJ87" s="791"/>
      <c r="LIK87" s="791"/>
      <c r="LIL87" s="791"/>
      <c r="LIM87" s="791"/>
      <c r="LIN87" s="740"/>
      <c r="LIO87" s="790"/>
      <c r="LIP87" s="791"/>
      <c r="LIQ87" s="791"/>
      <c r="LIR87" s="791"/>
      <c r="LIS87" s="791"/>
      <c r="LIT87" s="791"/>
      <c r="LIU87" s="740"/>
      <c r="LIV87" s="790"/>
      <c r="LIW87" s="791"/>
      <c r="LIX87" s="791"/>
      <c r="LIY87" s="791"/>
      <c r="LIZ87" s="791"/>
      <c r="LJA87" s="791"/>
      <c r="LJB87" s="740"/>
      <c r="LJC87" s="790"/>
      <c r="LJD87" s="791"/>
      <c r="LJE87" s="791"/>
      <c r="LJF87" s="791"/>
      <c r="LJG87" s="791"/>
      <c r="LJH87" s="791"/>
      <c r="LJI87" s="740"/>
      <c r="LJJ87" s="790"/>
      <c r="LJK87" s="791"/>
      <c r="LJL87" s="791"/>
      <c r="LJM87" s="791"/>
      <c r="LJN87" s="791"/>
      <c r="LJO87" s="791"/>
      <c r="LJP87" s="740"/>
      <c r="LJQ87" s="790"/>
      <c r="LJR87" s="791"/>
      <c r="LJS87" s="791"/>
      <c r="LJT87" s="791"/>
      <c r="LJU87" s="791"/>
      <c r="LJV87" s="791"/>
      <c r="LJW87" s="740"/>
      <c r="LJX87" s="790"/>
      <c r="LJY87" s="791"/>
      <c r="LJZ87" s="791"/>
      <c r="LKA87" s="791"/>
      <c r="LKB87" s="791"/>
      <c r="LKC87" s="791"/>
      <c r="LKD87" s="740"/>
      <c r="LKE87" s="790"/>
      <c r="LKF87" s="791"/>
      <c r="LKG87" s="791"/>
      <c r="LKH87" s="791"/>
      <c r="LKI87" s="791"/>
      <c r="LKJ87" s="791"/>
      <c r="LKK87" s="740"/>
      <c r="LKL87" s="790"/>
      <c r="LKM87" s="791"/>
      <c r="LKN87" s="791"/>
      <c r="LKO87" s="791"/>
      <c r="LKP87" s="791"/>
      <c r="LKQ87" s="791"/>
      <c r="LKR87" s="740"/>
      <c r="LKS87" s="790"/>
      <c r="LKT87" s="791"/>
      <c r="LKU87" s="791"/>
      <c r="LKV87" s="791"/>
      <c r="LKW87" s="791"/>
      <c r="LKX87" s="791"/>
      <c r="LKY87" s="740"/>
      <c r="LKZ87" s="790"/>
      <c r="LLA87" s="791"/>
      <c r="LLB87" s="791"/>
      <c r="LLC87" s="791"/>
      <c r="LLD87" s="791"/>
      <c r="LLE87" s="791"/>
      <c r="LLF87" s="740"/>
      <c r="LLG87" s="790"/>
      <c r="LLH87" s="791"/>
      <c r="LLI87" s="791"/>
      <c r="LLJ87" s="791"/>
      <c r="LLK87" s="791"/>
      <c r="LLL87" s="791"/>
      <c r="LLM87" s="740"/>
      <c r="LLN87" s="790"/>
      <c r="LLO87" s="791"/>
      <c r="LLP87" s="791"/>
      <c r="LLQ87" s="791"/>
      <c r="LLR87" s="791"/>
      <c r="LLS87" s="791"/>
      <c r="LLT87" s="740"/>
      <c r="LLU87" s="790"/>
      <c r="LLV87" s="791"/>
      <c r="LLW87" s="791"/>
      <c r="LLX87" s="791"/>
      <c r="LLY87" s="791"/>
      <c r="LLZ87" s="791"/>
      <c r="LMA87" s="740"/>
      <c r="LMB87" s="790"/>
      <c r="LMC87" s="791"/>
      <c r="LMD87" s="791"/>
      <c r="LME87" s="791"/>
      <c r="LMF87" s="791"/>
      <c r="LMG87" s="791"/>
      <c r="LMH87" s="740"/>
      <c r="LMI87" s="790"/>
      <c r="LMJ87" s="791"/>
      <c r="LMK87" s="791"/>
      <c r="LML87" s="791"/>
      <c r="LMM87" s="791"/>
      <c r="LMN87" s="791"/>
      <c r="LMO87" s="740"/>
      <c r="LMP87" s="790"/>
      <c r="LMQ87" s="791"/>
      <c r="LMR87" s="791"/>
      <c r="LMS87" s="791"/>
      <c r="LMT87" s="791"/>
      <c r="LMU87" s="791"/>
      <c r="LMV87" s="740"/>
      <c r="LMW87" s="790"/>
      <c r="LMX87" s="791"/>
      <c r="LMY87" s="791"/>
      <c r="LMZ87" s="791"/>
      <c r="LNA87" s="791"/>
      <c r="LNB87" s="791"/>
      <c r="LNC87" s="740"/>
      <c r="LND87" s="790"/>
      <c r="LNE87" s="791"/>
      <c r="LNF87" s="791"/>
      <c r="LNG87" s="791"/>
      <c r="LNH87" s="791"/>
      <c r="LNI87" s="791"/>
      <c r="LNJ87" s="740"/>
      <c r="LNK87" s="790"/>
      <c r="LNL87" s="791"/>
      <c r="LNM87" s="791"/>
      <c r="LNN87" s="791"/>
      <c r="LNO87" s="791"/>
      <c r="LNP87" s="791"/>
      <c r="LNQ87" s="740"/>
      <c r="LNR87" s="790"/>
      <c r="LNS87" s="791"/>
      <c r="LNT87" s="791"/>
      <c r="LNU87" s="791"/>
      <c r="LNV87" s="791"/>
      <c r="LNW87" s="791"/>
      <c r="LNX87" s="740"/>
      <c r="LNY87" s="790"/>
      <c r="LNZ87" s="791"/>
      <c r="LOA87" s="791"/>
      <c r="LOB87" s="791"/>
      <c r="LOC87" s="791"/>
      <c r="LOD87" s="791"/>
      <c r="LOE87" s="740"/>
      <c r="LOF87" s="790"/>
      <c r="LOG87" s="791"/>
      <c r="LOH87" s="791"/>
      <c r="LOI87" s="791"/>
      <c r="LOJ87" s="791"/>
      <c r="LOK87" s="791"/>
      <c r="LOL87" s="740"/>
      <c r="LOM87" s="790"/>
      <c r="LON87" s="791"/>
      <c r="LOO87" s="791"/>
      <c r="LOP87" s="791"/>
      <c r="LOQ87" s="791"/>
      <c r="LOR87" s="791"/>
      <c r="LOS87" s="740"/>
      <c r="LOT87" s="790"/>
      <c r="LOU87" s="791"/>
      <c r="LOV87" s="791"/>
      <c r="LOW87" s="791"/>
      <c r="LOX87" s="791"/>
      <c r="LOY87" s="791"/>
      <c r="LOZ87" s="740"/>
      <c r="LPA87" s="790"/>
      <c r="LPB87" s="791"/>
      <c r="LPC87" s="791"/>
      <c r="LPD87" s="791"/>
      <c r="LPE87" s="791"/>
      <c r="LPF87" s="791"/>
      <c r="LPG87" s="740"/>
      <c r="LPH87" s="790"/>
      <c r="LPI87" s="791"/>
      <c r="LPJ87" s="791"/>
      <c r="LPK87" s="791"/>
      <c r="LPL87" s="791"/>
      <c r="LPM87" s="791"/>
      <c r="LPN87" s="740"/>
      <c r="LPO87" s="790"/>
      <c r="LPP87" s="791"/>
      <c r="LPQ87" s="791"/>
      <c r="LPR87" s="791"/>
      <c r="LPS87" s="791"/>
      <c r="LPT87" s="791"/>
      <c r="LPU87" s="740"/>
      <c r="LPV87" s="790"/>
      <c r="LPW87" s="791"/>
      <c r="LPX87" s="791"/>
      <c r="LPY87" s="791"/>
      <c r="LPZ87" s="791"/>
      <c r="LQA87" s="791"/>
      <c r="LQB87" s="740"/>
      <c r="LQC87" s="790"/>
      <c r="LQD87" s="791"/>
      <c r="LQE87" s="791"/>
      <c r="LQF87" s="791"/>
      <c r="LQG87" s="791"/>
      <c r="LQH87" s="791"/>
      <c r="LQI87" s="740"/>
      <c r="LQJ87" s="790"/>
      <c r="LQK87" s="791"/>
      <c r="LQL87" s="791"/>
      <c r="LQM87" s="791"/>
      <c r="LQN87" s="791"/>
      <c r="LQO87" s="791"/>
      <c r="LQP87" s="740"/>
      <c r="LQQ87" s="790"/>
      <c r="LQR87" s="791"/>
      <c r="LQS87" s="791"/>
      <c r="LQT87" s="791"/>
      <c r="LQU87" s="791"/>
      <c r="LQV87" s="791"/>
      <c r="LQW87" s="740"/>
      <c r="LQX87" s="790"/>
      <c r="LQY87" s="791"/>
      <c r="LQZ87" s="791"/>
      <c r="LRA87" s="791"/>
      <c r="LRB87" s="791"/>
      <c r="LRC87" s="791"/>
      <c r="LRD87" s="740"/>
      <c r="LRE87" s="790"/>
      <c r="LRF87" s="791"/>
      <c r="LRG87" s="791"/>
      <c r="LRH87" s="791"/>
      <c r="LRI87" s="791"/>
      <c r="LRJ87" s="791"/>
      <c r="LRK87" s="740"/>
      <c r="LRL87" s="790"/>
      <c r="LRM87" s="791"/>
      <c r="LRN87" s="791"/>
      <c r="LRO87" s="791"/>
      <c r="LRP87" s="791"/>
      <c r="LRQ87" s="791"/>
      <c r="LRR87" s="740"/>
      <c r="LRS87" s="790"/>
      <c r="LRT87" s="791"/>
      <c r="LRU87" s="791"/>
      <c r="LRV87" s="791"/>
      <c r="LRW87" s="791"/>
      <c r="LRX87" s="791"/>
      <c r="LRY87" s="740"/>
      <c r="LRZ87" s="790"/>
      <c r="LSA87" s="791"/>
      <c r="LSB87" s="791"/>
      <c r="LSC87" s="791"/>
      <c r="LSD87" s="791"/>
      <c r="LSE87" s="791"/>
      <c r="LSF87" s="740"/>
      <c r="LSG87" s="790"/>
      <c r="LSH87" s="791"/>
      <c r="LSI87" s="791"/>
      <c r="LSJ87" s="791"/>
      <c r="LSK87" s="791"/>
      <c r="LSL87" s="791"/>
      <c r="LSM87" s="740"/>
      <c r="LSN87" s="790"/>
      <c r="LSO87" s="791"/>
      <c r="LSP87" s="791"/>
      <c r="LSQ87" s="791"/>
      <c r="LSR87" s="791"/>
      <c r="LSS87" s="791"/>
      <c r="LST87" s="740"/>
      <c r="LSU87" s="790"/>
      <c r="LSV87" s="791"/>
      <c r="LSW87" s="791"/>
      <c r="LSX87" s="791"/>
      <c r="LSY87" s="791"/>
      <c r="LSZ87" s="791"/>
      <c r="LTA87" s="740"/>
      <c r="LTB87" s="790"/>
      <c r="LTC87" s="791"/>
      <c r="LTD87" s="791"/>
      <c r="LTE87" s="791"/>
      <c r="LTF87" s="791"/>
      <c r="LTG87" s="791"/>
      <c r="LTH87" s="740"/>
      <c r="LTI87" s="790"/>
      <c r="LTJ87" s="791"/>
      <c r="LTK87" s="791"/>
      <c r="LTL87" s="791"/>
      <c r="LTM87" s="791"/>
      <c r="LTN87" s="791"/>
      <c r="LTO87" s="740"/>
      <c r="LTP87" s="790"/>
      <c r="LTQ87" s="791"/>
      <c r="LTR87" s="791"/>
      <c r="LTS87" s="791"/>
      <c r="LTT87" s="791"/>
      <c r="LTU87" s="791"/>
      <c r="LTV87" s="740"/>
      <c r="LTW87" s="790"/>
      <c r="LTX87" s="791"/>
      <c r="LTY87" s="791"/>
      <c r="LTZ87" s="791"/>
      <c r="LUA87" s="791"/>
      <c r="LUB87" s="791"/>
      <c r="LUC87" s="740"/>
      <c r="LUD87" s="790"/>
      <c r="LUE87" s="791"/>
      <c r="LUF87" s="791"/>
      <c r="LUG87" s="791"/>
      <c r="LUH87" s="791"/>
      <c r="LUI87" s="791"/>
      <c r="LUJ87" s="740"/>
      <c r="LUK87" s="790"/>
      <c r="LUL87" s="791"/>
      <c r="LUM87" s="791"/>
      <c r="LUN87" s="791"/>
      <c r="LUO87" s="791"/>
      <c r="LUP87" s="791"/>
      <c r="LUQ87" s="740"/>
      <c r="LUR87" s="790"/>
      <c r="LUS87" s="791"/>
      <c r="LUT87" s="791"/>
      <c r="LUU87" s="791"/>
      <c r="LUV87" s="791"/>
      <c r="LUW87" s="791"/>
      <c r="LUX87" s="740"/>
      <c r="LUY87" s="790"/>
      <c r="LUZ87" s="791"/>
      <c r="LVA87" s="791"/>
      <c r="LVB87" s="791"/>
      <c r="LVC87" s="791"/>
      <c r="LVD87" s="791"/>
      <c r="LVE87" s="740"/>
      <c r="LVF87" s="790"/>
      <c r="LVG87" s="791"/>
      <c r="LVH87" s="791"/>
      <c r="LVI87" s="791"/>
      <c r="LVJ87" s="791"/>
      <c r="LVK87" s="791"/>
      <c r="LVL87" s="740"/>
      <c r="LVM87" s="790"/>
      <c r="LVN87" s="791"/>
      <c r="LVO87" s="791"/>
      <c r="LVP87" s="791"/>
      <c r="LVQ87" s="791"/>
      <c r="LVR87" s="791"/>
      <c r="LVS87" s="740"/>
      <c r="LVT87" s="790"/>
      <c r="LVU87" s="791"/>
      <c r="LVV87" s="791"/>
      <c r="LVW87" s="791"/>
      <c r="LVX87" s="791"/>
      <c r="LVY87" s="791"/>
      <c r="LVZ87" s="740"/>
      <c r="LWA87" s="790"/>
      <c r="LWB87" s="791"/>
      <c r="LWC87" s="791"/>
      <c r="LWD87" s="791"/>
      <c r="LWE87" s="791"/>
      <c r="LWF87" s="791"/>
      <c r="LWG87" s="740"/>
      <c r="LWH87" s="790"/>
      <c r="LWI87" s="791"/>
      <c r="LWJ87" s="791"/>
      <c r="LWK87" s="791"/>
      <c r="LWL87" s="791"/>
      <c r="LWM87" s="791"/>
      <c r="LWN87" s="740"/>
      <c r="LWO87" s="790"/>
      <c r="LWP87" s="791"/>
      <c r="LWQ87" s="791"/>
      <c r="LWR87" s="791"/>
      <c r="LWS87" s="791"/>
      <c r="LWT87" s="791"/>
      <c r="LWU87" s="740"/>
      <c r="LWV87" s="790"/>
      <c r="LWW87" s="791"/>
      <c r="LWX87" s="791"/>
      <c r="LWY87" s="791"/>
      <c r="LWZ87" s="791"/>
      <c r="LXA87" s="791"/>
      <c r="LXB87" s="740"/>
      <c r="LXC87" s="790"/>
      <c r="LXD87" s="791"/>
      <c r="LXE87" s="791"/>
      <c r="LXF87" s="791"/>
      <c r="LXG87" s="791"/>
      <c r="LXH87" s="791"/>
      <c r="LXI87" s="740"/>
      <c r="LXJ87" s="790"/>
      <c r="LXK87" s="791"/>
      <c r="LXL87" s="791"/>
      <c r="LXM87" s="791"/>
      <c r="LXN87" s="791"/>
      <c r="LXO87" s="791"/>
      <c r="LXP87" s="740"/>
      <c r="LXQ87" s="790"/>
      <c r="LXR87" s="791"/>
      <c r="LXS87" s="791"/>
      <c r="LXT87" s="791"/>
      <c r="LXU87" s="791"/>
      <c r="LXV87" s="791"/>
      <c r="LXW87" s="740"/>
      <c r="LXX87" s="790"/>
      <c r="LXY87" s="791"/>
      <c r="LXZ87" s="791"/>
      <c r="LYA87" s="791"/>
      <c r="LYB87" s="791"/>
      <c r="LYC87" s="791"/>
      <c r="LYD87" s="740"/>
      <c r="LYE87" s="790"/>
      <c r="LYF87" s="791"/>
      <c r="LYG87" s="791"/>
      <c r="LYH87" s="791"/>
      <c r="LYI87" s="791"/>
      <c r="LYJ87" s="791"/>
      <c r="LYK87" s="740"/>
      <c r="LYL87" s="790"/>
      <c r="LYM87" s="791"/>
      <c r="LYN87" s="791"/>
      <c r="LYO87" s="791"/>
      <c r="LYP87" s="791"/>
      <c r="LYQ87" s="791"/>
      <c r="LYR87" s="740"/>
      <c r="LYS87" s="790"/>
      <c r="LYT87" s="791"/>
      <c r="LYU87" s="791"/>
      <c r="LYV87" s="791"/>
      <c r="LYW87" s="791"/>
      <c r="LYX87" s="791"/>
      <c r="LYY87" s="740"/>
      <c r="LYZ87" s="790"/>
      <c r="LZA87" s="791"/>
      <c r="LZB87" s="791"/>
      <c r="LZC87" s="791"/>
      <c r="LZD87" s="791"/>
      <c r="LZE87" s="791"/>
      <c r="LZF87" s="740"/>
      <c r="LZG87" s="790"/>
      <c r="LZH87" s="791"/>
      <c r="LZI87" s="791"/>
      <c r="LZJ87" s="791"/>
      <c r="LZK87" s="791"/>
      <c r="LZL87" s="791"/>
      <c r="LZM87" s="740"/>
      <c r="LZN87" s="790"/>
      <c r="LZO87" s="791"/>
      <c r="LZP87" s="791"/>
      <c r="LZQ87" s="791"/>
      <c r="LZR87" s="791"/>
      <c r="LZS87" s="791"/>
      <c r="LZT87" s="740"/>
      <c r="LZU87" s="790"/>
      <c r="LZV87" s="791"/>
      <c r="LZW87" s="791"/>
      <c r="LZX87" s="791"/>
      <c r="LZY87" s="791"/>
      <c r="LZZ87" s="791"/>
      <c r="MAA87" s="740"/>
      <c r="MAB87" s="790"/>
      <c r="MAC87" s="791"/>
      <c r="MAD87" s="791"/>
      <c r="MAE87" s="791"/>
      <c r="MAF87" s="791"/>
      <c r="MAG87" s="791"/>
      <c r="MAH87" s="740"/>
      <c r="MAI87" s="790"/>
      <c r="MAJ87" s="791"/>
      <c r="MAK87" s="791"/>
      <c r="MAL87" s="791"/>
      <c r="MAM87" s="791"/>
      <c r="MAN87" s="791"/>
      <c r="MAO87" s="740"/>
      <c r="MAP87" s="790"/>
      <c r="MAQ87" s="791"/>
      <c r="MAR87" s="791"/>
      <c r="MAS87" s="791"/>
      <c r="MAT87" s="791"/>
      <c r="MAU87" s="791"/>
      <c r="MAV87" s="740"/>
      <c r="MAW87" s="790"/>
      <c r="MAX87" s="791"/>
      <c r="MAY87" s="791"/>
      <c r="MAZ87" s="791"/>
      <c r="MBA87" s="791"/>
      <c r="MBB87" s="791"/>
      <c r="MBC87" s="740"/>
      <c r="MBD87" s="790"/>
      <c r="MBE87" s="791"/>
      <c r="MBF87" s="791"/>
      <c r="MBG87" s="791"/>
      <c r="MBH87" s="791"/>
      <c r="MBI87" s="791"/>
      <c r="MBJ87" s="740"/>
      <c r="MBK87" s="790"/>
      <c r="MBL87" s="791"/>
      <c r="MBM87" s="791"/>
      <c r="MBN87" s="791"/>
      <c r="MBO87" s="791"/>
      <c r="MBP87" s="791"/>
      <c r="MBQ87" s="740"/>
      <c r="MBR87" s="790"/>
      <c r="MBS87" s="791"/>
      <c r="MBT87" s="791"/>
      <c r="MBU87" s="791"/>
      <c r="MBV87" s="791"/>
      <c r="MBW87" s="791"/>
      <c r="MBX87" s="740"/>
      <c r="MBY87" s="790"/>
      <c r="MBZ87" s="791"/>
      <c r="MCA87" s="791"/>
      <c r="MCB87" s="791"/>
      <c r="MCC87" s="791"/>
      <c r="MCD87" s="791"/>
      <c r="MCE87" s="740"/>
      <c r="MCF87" s="790"/>
      <c r="MCG87" s="791"/>
      <c r="MCH87" s="791"/>
      <c r="MCI87" s="791"/>
      <c r="MCJ87" s="791"/>
      <c r="MCK87" s="791"/>
      <c r="MCL87" s="740"/>
      <c r="MCM87" s="790"/>
      <c r="MCN87" s="791"/>
      <c r="MCO87" s="791"/>
      <c r="MCP87" s="791"/>
      <c r="MCQ87" s="791"/>
      <c r="MCR87" s="791"/>
      <c r="MCS87" s="740"/>
      <c r="MCT87" s="790"/>
      <c r="MCU87" s="791"/>
      <c r="MCV87" s="791"/>
      <c r="MCW87" s="791"/>
      <c r="MCX87" s="791"/>
      <c r="MCY87" s="791"/>
      <c r="MCZ87" s="740"/>
      <c r="MDA87" s="790"/>
      <c r="MDB87" s="791"/>
      <c r="MDC87" s="791"/>
      <c r="MDD87" s="791"/>
      <c r="MDE87" s="791"/>
      <c r="MDF87" s="791"/>
      <c r="MDG87" s="740"/>
      <c r="MDH87" s="790"/>
      <c r="MDI87" s="791"/>
      <c r="MDJ87" s="791"/>
      <c r="MDK87" s="791"/>
      <c r="MDL87" s="791"/>
      <c r="MDM87" s="791"/>
      <c r="MDN87" s="740"/>
      <c r="MDO87" s="790"/>
      <c r="MDP87" s="791"/>
      <c r="MDQ87" s="791"/>
      <c r="MDR87" s="791"/>
      <c r="MDS87" s="791"/>
      <c r="MDT87" s="791"/>
      <c r="MDU87" s="740"/>
      <c r="MDV87" s="790"/>
      <c r="MDW87" s="791"/>
      <c r="MDX87" s="791"/>
      <c r="MDY87" s="791"/>
      <c r="MDZ87" s="791"/>
      <c r="MEA87" s="791"/>
      <c r="MEB87" s="740"/>
      <c r="MEC87" s="790"/>
      <c r="MED87" s="791"/>
      <c r="MEE87" s="791"/>
      <c r="MEF87" s="791"/>
      <c r="MEG87" s="791"/>
      <c r="MEH87" s="791"/>
      <c r="MEI87" s="740"/>
      <c r="MEJ87" s="790"/>
      <c r="MEK87" s="791"/>
      <c r="MEL87" s="791"/>
      <c r="MEM87" s="791"/>
      <c r="MEN87" s="791"/>
      <c r="MEO87" s="791"/>
      <c r="MEP87" s="740"/>
      <c r="MEQ87" s="790"/>
      <c r="MER87" s="791"/>
      <c r="MES87" s="791"/>
      <c r="MET87" s="791"/>
      <c r="MEU87" s="791"/>
      <c r="MEV87" s="791"/>
      <c r="MEW87" s="740"/>
      <c r="MEX87" s="790"/>
      <c r="MEY87" s="791"/>
      <c r="MEZ87" s="791"/>
      <c r="MFA87" s="791"/>
      <c r="MFB87" s="791"/>
      <c r="MFC87" s="791"/>
      <c r="MFD87" s="740"/>
      <c r="MFE87" s="790"/>
      <c r="MFF87" s="791"/>
      <c r="MFG87" s="791"/>
      <c r="MFH87" s="791"/>
      <c r="MFI87" s="791"/>
      <c r="MFJ87" s="791"/>
      <c r="MFK87" s="740"/>
      <c r="MFL87" s="790"/>
      <c r="MFM87" s="791"/>
      <c r="MFN87" s="791"/>
      <c r="MFO87" s="791"/>
      <c r="MFP87" s="791"/>
      <c r="MFQ87" s="791"/>
      <c r="MFR87" s="740"/>
      <c r="MFS87" s="790"/>
      <c r="MFT87" s="791"/>
      <c r="MFU87" s="791"/>
      <c r="MFV87" s="791"/>
      <c r="MFW87" s="791"/>
      <c r="MFX87" s="791"/>
      <c r="MFY87" s="740"/>
      <c r="MFZ87" s="790"/>
      <c r="MGA87" s="791"/>
      <c r="MGB87" s="791"/>
      <c r="MGC87" s="791"/>
      <c r="MGD87" s="791"/>
      <c r="MGE87" s="791"/>
      <c r="MGF87" s="740"/>
      <c r="MGG87" s="790"/>
      <c r="MGH87" s="791"/>
      <c r="MGI87" s="791"/>
      <c r="MGJ87" s="791"/>
      <c r="MGK87" s="791"/>
      <c r="MGL87" s="791"/>
      <c r="MGM87" s="740"/>
      <c r="MGN87" s="790"/>
      <c r="MGO87" s="791"/>
      <c r="MGP87" s="791"/>
      <c r="MGQ87" s="791"/>
      <c r="MGR87" s="791"/>
      <c r="MGS87" s="791"/>
      <c r="MGT87" s="740"/>
      <c r="MGU87" s="790"/>
      <c r="MGV87" s="791"/>
      <c r="MGW87" s="791"/>
      <c r="MGX87" s="791"/>
      <c r="MGY87" s="791"/>
      <c r="MGZ87" s="791"/>
      <c r="MHA87" s="740"/>
      <c r="MHB87" s="790"/>
      <c r="MHC87" s="791"/>
      <c r="MHD87" s="791"/>
      <c r="MHE87" s="791"/>
      <c r="MHF87" s="791"/>
      <c r="MHG87" s="791"/>
      <c r="MHH87" s="740"/>
      <c r="MHI87" s="790"/>
      <c r="MHJ87" s="791"/>
      <c r="MHK87" s="791"/>
      <c r="MHL87" s="791"/>
      <c r="MHM87" s="791"/>
      <c r="MHN87" s="791"/>
      <c r="MHO87" s="740"/>
      <c r="MHP87" s="790"/>
      <c r="MHQ87" s="791"/>
      <c r="MHR87" s="791"/>
      <c r="MHS87" s="791"/>
      <c r="MHT87" s="791"/>
      <c r="MHU87" s="791"/>
      <c r="MHV87" s="740"/>
      <c r="MHW87" s="790"/>
      <c r="MHX87" s="791"/>
      <c r="MHY87" s="791"/>
      <c r="MHZ87" s="791"/>
      <c r="MIA87" s="791"/>
      <c r="MIB87" s="791"/>
      <c r="MIC87" s="740"/>
      <c r="MID87" s="790"/>
      <c r="MIE87" s="791"/>
      <c r="MIF87" s="791"/>
      <c r="MIG87" s="791"/>
      <c r="MIH87" s="791"/>
      <c r="MII87" s="791"/>
      <c r="MIJ87" s="740"/>
      <c r="MIK87" s="790"/>
      <c r="MIL87" s="791"/>
      <c r="MIM87" s="791"/>
      <c r="MIN87" s="791"/>
      <c r="MIO87" s="791"/>
      <c r="MIP87" s="791"/>
      <c r="MIQ87" s="740"/>
      <c r="MIR87" s="790"/>
      <c r="MIS87" s="791"/>
      <c r="MIT87" s="791"/>
      <c r="MIU87" s="791"/>
      <c r="MIV87" s="791"/>
      <c r="MIW87" s="791"/>
      <c r="MIX87" s="740"/>
      <c r="MIY87" s="790"/>
      <c r="MIZ87" s="791"/>
      <c r="MJA87" s="791"/>
      <c r="MJB87" s="791"/>
      <c r="MJC87" s="791"/>
      <c r="MJD87" s="791"/>
      <c r="MJE87" s="740"/>
      <c r="MJF87" s="790"/>
      <c r="MJG87" s="791"/>
      <c r="MJH87" s="791"/>
      <c r="MJI87" s="791"/>
      <c r="MJJ87" s="791"/>
      <c r="MJK87" s="791"/>
      <c r="MJL87" s="740"/>
      <c r="MJM87" s="790"/>
      <c r="MJN87" s="791"/>
      <c r="MJO87" s="791"/>
      <c r="MJP87" s="791"/>
      <c r="MJQ87" s="791"/>
      <c r="MJR87" s="791"/>
      <c r="MJS87" s="740"/>
      <c r="MJT87" s="790"/>
      <c r="MJU87" s="791"/>
      <c r="MJV87" s="791"/>
      <c r="MJW87" s="791"/>
      <c r="MJX87" s="791"/>
      <c r="MJY87" s="791"/>
      <c r="MJZ87" s="740"/>
      <c r="MKA87" s="790"/>
      <c r="MKB87" s="791"/>
      <c r="MKC87" s="791"/>
      <c r="MKD87" s="791"/>
      <c r="MKE87" s="791"/>
      <c r="MKF87" s="791"/>
      <c r="MKG87" s="740"/>
      <c r="MKH87" s="790"/>
      <c r="MKI87" s="791"/>
      <c r="MKJ87" s="791"/>
      <c r="MKK87" s="791"/>
      <c r="MKL87" s="791"/>
      <c r="MKM87" s="791"/>
      <c r="MKN87" s="740"/>
      <c r="MKO87" s="790"/>
      <c r="MKP87" s="791"/>
      <c r="MKQ87" s="791"/>
      <c r="MKR87" s="791"/>
      <c r="MKS87" s="791"/>
      <c r="MKT87" s="791"/>
      <c r="MKU87" s="740"/>
      <c r="MKV87" s="790"/>
      <c r="MKW87" s="791"/>
      <c r="MKX87" s="791"/>
      <c r="MKY87" s="791"/>
      <c r="MKZ87" s="791"/>
      <c r="MLA87" s="791"/>
      <c r="MLB87" s="740"/>
      <c r="MLC87" s="790"/>
      <c r="MLD87" s="791"/>
      <c r="MLE87" s="791"/>
      <c r="MLF87" s="791"/>
      <c r="MLG87" s="791"/>
      <c r="MLH87" s="791"/>
      <c r="MLI87" s="740"/>
      <c r="MLJ87" s="790"/>
      <c r="MLK87" s="791"/>
      <c r="MLL87" s="791"/>
      <c r="MLM87" s="791"/>
      <c r="MLN87" s="791"/>
      <c r="MLO87" s="791"/>
      <c r="MLP87" s="740"/>
      <c r="MLQ87" s="790"/>
      <c r="MLR87" s="791"/>
      <c r="MLS87" s="791"/>
      <c r="MLT87" s="791"/>
      <c r="MLU87" s="791"/>
      <c r="MLV87" s="791"/>
      <c r="MLW87" s="740"/>
      <c r="MLX87" s="790"/>
      <c r="MLY87" s="791"/>
      <c r="MLZ87" s="791"/>
      <c r="MMA87" s="791"/>
      <c r="MMB87" s="791"/>
      <c r="MMC87" s="791"/>
      <c r="MMD87" s="740"/>
      <c r="MME87" s="790"/>
      <c r="MMF87" s="791"/>
      <c r="MMG87" s="791"/>
      <c r="MMH87" s="791"/>
      <c r="MMI87" s="791"/>
      <c r="MMJ87" s="791"/>
      <c r="MMK87" s="740"/>
      <c r="MML87" s="790"/>
      <c r="MMM87" s="791"/>
      <c r="MMN87" s="791"/>
      <c r="MMO87" s="791"/>
      <c r="MMP87" s="791"/>
      <c r="MMQ87" s="791"/>
      <c r="MMR87" s="740"/>
      <c r="MMS87" s="790"/>
      <c r="MMT87" s="791"/>
      <c r="MMU87" s="791"/>
      <c r="MMV87" s="791"/>
      <c r="MMW87" s="791"/>
      <c r="MMX87" s="791"/>
      <c r="MMY87" s="740"/>
      <c r="MMZ87" s="790"/>
      <c r="MNA87" s="791"/>
      <c r="MNB87" s="791"/>
      <c r="MNC87" s="791"/>
      <c r="MND87" s="791"/>
      <c r="MNE87" s="791"/>
      <c r="MNF87" s="740"/>
      <c r="MNG87" s="790"/>
      <c r="MNH87" s="791"/>
      <c r="MNI87" s="791"/>
      <c r="MNJ87" s="791"/>
      <c r="MNK87" s="791"/>
      <c r="MNL87" s="791"/>
      <c r="MNM87" s="740"/>
      <c r="MNN87" s="790"/>
      <c r="MNO87" s="791"/>
      <c r="MNP87" s="791"/>
      <c r="MNQ87" s="791"/>
      <c r="MNR87" s="791"/>
      <c r="MNS87" s="791"/>
      <c r="MNT87" s="740"/>
      <c r="MNU87" s="790"/>
      <c r="MNV87" s="791"/>
      <c r="MNW87" s="791"/>
      <c r="MNX87" s="791"/>
      <c r="MNY87" s="791"/>
      <c r="MNZ87" s="791"/>
      <c r="MOA87" s="740"/>
      <c r="MOB87" s="790"/>
      <c r="MOC87" s="791"/>
      <c r="MOD87" s="791"/>
      <c r="MOE87" s="791"/>
      <c r="MOF87" s="791"/>
      <c r="MOG87" s="791"/>
      <c r="MOH87" s="740"/>
      <c r="MOI87" s="790"/>
      <c r="MOJ87" s="791"/>
      <c r="MOK87" s="791"/>
      <c r="MOL87" s="791"/>
      <c r="MOM87" s="791"/>
      <c r="MON87" s="791"/>
      <c r="MOO87" s="740"/>
      <c r="MOP87" s="790"/>
      <c r="MOQ87" s="791"/>
      <c r="MOR87" s="791"/>
      <c r="MOS87" s="791"/>
      <c r="MOT87" s="791"/>
      <c r="MOU87" s="791"/>
      <c r="MOV87" s="740"/>
      <c r="MOW87" s="790"/>
      <c r="MOX87" s="791"/>
      <c r="MOY87" s="791"/>
      <c r="MOZ87" s="791"/>
      <c r="MPA87" s="791"/>
      <c r="MPB87" s="791"/>
      <c r="MPC87" s="740"/>
      <c r="MPD87" s="790"/>
      <c r="MPE87" s="791"/>
      <c r="MPF87" s="791"/>
      <c r="MPG87" s="791"/>
      <c r="MPH87" s="791"/>
      <c r="MPI87" s="791"/>
      <c r="MPJ87" s="740"/>
      <c r="MPK87" s="790"/>
      <c r="MPL87" s="791"/>
      <c r="MPM87" s="791"/>
      <c r="MPN87" s="791"/>
      <c r="MPO87" s="791"/>
      <c r="MPP87" s="791"/>
      <c r="MPQ87" s="740"/>
      <c r="MPR87" s="790"/>
      <c r="MPS87" s="791"/>
      <c r="MPT87" s="791"/>
      <c r="MPU87" s="791"/>
      <c r="MPV87" s="791"/>
      <c r="MPW87" s="791"/>
      <c r="MPX87" s="740"/>
      <c r="MPY87" s="790"/>
      <c r="MPZ87" s="791"/>
      <c r="MQA87" s="791"/>
      <c r="MQB87" s="791"/>
      <c r="MQC87" s="791"/>
      <c r="MQD87" s="791"/>
      <c r="MQE87" s="740"/>
      <c r="MQF87" s="790"/>
      <c r="MQG87" s="791"/>
      <c r="MQH87" s="791"/>
      <c r="MQI87" s="791"/>
      <c r="MQJ87" s="791"/>
      <c r="MQK87" s="791"/>
      <c r="MQL87" s="740"/>
      <c r="MQM87" s="790"/>
      <c r="MQN87" s="791"/>
      <c r="MQO87" s="791"/>
      <c r="MQP87" s="791"/>
      <c r="MQQ87" s="791"/>
      <c r="MQR87" s="791"/>
      <c r="MQS87" s="740"/>
      <c r="MQT87" s="790"/>
      <c r="MQU87" s="791"/>
      <c r="MQV87" s="791"/>
      <c r="MQW87" s="791"/>
      <c r="MQX87" s="791"/>
      <c r="MQY87" s="791"/>
      <c r="MQZ87" s="740"/>
      <c r="MRA87" s="790"/>
      <c r="MRB87" s="791"/>
      <c r="MRC87" s="791"/>
      <c r="MRD87" s="791"/>
      <c r="MRE87" s="791"/>
      <c r="MRF87" s="791"/>
      <c r="MRG87" s="740"/>
      <c r="MRH87" s="790"/>
      <c r="MRI87" s="791"/>
      <c r="MRJ87" s="791"/>
      <c r="MRK87" s="791"/>
      <c r="MRL87" s="791"/>
      <c r="MRM87" s="791"/>
      <c r="MRN87" s="740"/>
      <c r="MRO87" s="790"/>
      <c r="MRP87" s="791"/>
      <c r="MRQ87" s="791"/>
      <c r="MRR87" s="791"/>
      <c r="MRS87" s="791"/>
      <c r="MRT87" s="791"/>
      <c r="MRU87" s="740"/>
      <c r="MRV87" s="790"/>
      <c r="MRW87" s="791"/>
      <c r="MRX87" s="791"/>
      <c r="MRY87" s="791"/>
      <c r="MRZ87" s="791"/>
      <c r="MSA87" s="791"/>
      <c r="MSB87" s="740"/>
      <c r="MSC87" s="790"/>
      <c r="MSD87" s="791"/>
      <c r="MSE87" s="791"/>
      <c r="MSF87" s="791"/>
      <c r="MSG87" s="791"/>
      <c r="MSH87" s="791"/>
      <c r="MSI87" s="740"/>
      <c r="MSJ87" s="790"/>
      <c r="MSK87" s="791"/>
      <c r="MSL87" s="791"/>
      <c r="MSM87" s="791"/>
      <c r="MSN87" s="791"/>
      <c r="MSO87" s="791"/>
      <c r="MSP87" s="740"/>
      <c r="MSQ87" s="790"/>
      <c r="MSR87" s="791"/>
      <c r="MSS87" s="791"/>
      <c r="MST87" s="791"/>
      <c r="MSU87" s="791"/>
      <c r="MSV87" s="791"/>
      <c r="MSW87" s="740"/>
      <c r="MSX87" s="790"/>
      <c r="MSY87" s="791"/>
      <c r="MSZ87" s="791"/>
      <c r="MTA87" s="791"/>
      <c r="MTB87" s="791"/>
      <c r="MTC87" s="791"/>
      <c r="MTD87" s="740"/>
      <c r="MTE87" s="790"/>
      <c r="MTF87" s="791"/>
      <c r="MTG87" s="791"/>
      <c r="MTH87" s="791"/>
      <c r="MTI87" s="791"/>
      <c r="MTJ87" s="791"/>
      <c r="MTK87" s="740"/>
      <c r="MTL87" s="790"/>
      <c r="MTM87" s="791"/>
      <c r="MTN87" s="791"/>
      <c r="MTO87" s="791"/>
      <c r="MTP87" s="791"/>
      <c r="MTQ87" s="791"/>
      <c r="MTR87" s="740"/>
      <c r="MTS87" s="790"/>
      <c r="MTT87" s="791"/>
      <c r="MTU87" s="791"/>
      <c r="MTV87" s="791"/>
      <c r="MTW87" s="791"/>
      <c r="MTX87" s="791"/>
      <c r="MTY87" s="740"/>
      <c r="MTZ87" s="790"/>
      <c r="MUA87" s="791"/>
      <c r="MUB87" s="791"/>
      <c r="MUC87" s="791"/>
      <c r="MUD87" s="791"/>
      <c r="MUE87" s="791"/>
      <c r="MUF87" s="740"/>
      <c r="MUG87" s="790"/>
      <c r="MUH87" s="791"/>
      <c r="MUI87" s="791"/>
      <c r="MUJ87" s="791"/>
      <c r="MUK87" s="791"/>
      <c r="MUL87" s="791"/>
      <c r="MUM87" s="740"/>
      <c r="MUN87" s="790"/>
      <c r="MUO87" s="791"/>
      <c r="MUP87" s="791"/>
      <c r="MUQ87" s="791"/>
      <c r="MUR87" s="791"/>
      <c r="MUS87" s="791"/>
      <c r="MUT87" s="740"/>
      <c r="MUU87" s="790"/>
      <c r="MUV87" s="791"/>
      <c r="MUW87" s="791"/>
      <c r="MUX87" s="791"/>
      <c r="MUY87" s="791"/>
      <c r="MUZ87" s="791"/>
      <c r="MVA87" s="740"/>
      <c r="MVB87" s="790"/>
      <c r="MVC87" s="791"/>
      <c r="MVD87" s="791"/>
      <c r="MVE87" s="791"/>
      <c r="MVF87" s="791"/>
      <c r="MVG87" s="791"/>
      <c r="MVH87" s="740"/>
      <c r="MVI87" s="790"/>
      <c r="MVJ87" s="791"/>
      <c r="MVK87" s="791"/>
      <c r="MVL87" s="791"/>
      <c r="MVM87" s="791"/>
      <c r="MVN87" s="791"/>
      <c r="MVO87" s="740"/>
      <c r="MVP87" s="790"/>
      <c r="MVQ87" s="791"/>
      <c r="MVR87" s="791"/>
      <c r="MVS87" s="791"/>
      <c r="MVT87" s="791"/>
      <c r="MVU87" s="791"/>
      <c r="MVV87" s="740"/>
      <c r="MVW87" s="790"/>
      <c r="MVX87" s="791"/>
      <c r="MVY87" s="791"/>
      <c r="MVZ87" s="791"/>
      <c r="MWA87" s="791"/>
      <c r="MWB87" s="791"/>
      <c r="MWC87" s="740"/>
      <c r="MWD87" s="790"/>
      <c r="MWE87" s="791"/>
      <c r="MWF87" s="791"/>
      <c r="MWG87" s="791"/>
      <c r="MWH87" s="791"/>
      <c r="MWI87" s="791"/>
      <c r="MWJ87" s="740"/>
      <c r="MWK87" s="790"/>
      <c r="MWL87" s="791"/>
      <c r="MWM87" s="791"/>
      <c r="MWN87" s="791"/>
      <c r="MWO87" s="791"/>
      <c r="MWP87" s="791"/>
      <c r="MWQ87" s="740"/>
      <c r="MWR87" s="790"/>
      <c r="MWS87" s="791"/>
      <c r="MWT87" s="791"/>
      <c r="MWU87" s="791"/>
      <c r="MWV87" s="791"/>
      <c r="MWW87" s="791"/>
      <c r="MWX87" s="740"/>
      <c r="MWY87" s="790"/>
      <c r="MWZ87" s="791"/>
      <c r="MXA87" s="791"/>
      <c r="MXB87" s="791"/>
      <c r="MXC87" s="791"/>
      <c r="MXD87" s="791"/>
      <c r="MXE87" s="740"/>
      <c r="MXF87" s="790"/>
      <c r="MXG87" s="791"/>
      <c r="MXH87" s="791"/>
      <c r="MXI87" s="791"/>
      <c r="MXJ87" s="791"/>
      <c r="MXK87" s="791"/>
      <c r="MXL87" s="740"/>
      <c r="MXM87" s="790"/>
      <c r="MXN87" s="791"/>
      <c r="MXO87" s="791"/>
      <c r="MXP87" s="791"/>
      <c r="MXQ87" s="791"/>
      <c r="MXR87" s="791"/>
      <c r="MXS87" s="740"/>
      <c r="MXT87" s="790"/>
      <c r="MXU87" s="791"/>
      <c r="MXV87" s="791"/>
      <c r="MXW87" s="791"/>
      <c r="MXX87" s="791"/>
      <c r="MXY87" s="791"/>
      <c r="MXZ87" s="740"/>
      <c r="MYA87" s="790"/>
      <c r="MYB87" s="791"/>
      <c r="MYC87" s="791"/>
      <c r="MYD87" s="791"/>
      <c r="MYE87" s="791"/>
      <c r="MYF87" s="791"/>
      <c r="MYG87" s="740"/>
      <c r="MYH87" s="790"/>
      <c r="MYI87" s="791"/>
      <c r="MYJ87" s="791"/>
      <c r="MYK87" s="791"/>
      <c r="MYL87" s="791"/>
      <c r="MYM87" s="791"/>
      <c r="MYN87" s="740"/>
      <c r="MYO87" s="790"/>
      <c r="MYP87" s="791"/>
      <c r="MYQ87" s="791"/>
      <c r="MYR87" s="791"/>
      <c r="MYS87" s="791"/>
      <c r="MYT87" s="791"/>
      <c r="MYU87" s="740"/>
      <c r="MYV87" s="790"/>
      <c r="MYW87" s="791"/>
      <c r="MYX87" s="791"/>
      <c r="MYY87" s="791"/>
      <c r="MYZ87" s="791"/>
      <c r="MZA87" s="791"/>
      <c r="MZB87" s="740"/>
      <c r="MZC87" s="790"/>
      <c r="MZD87" s="791"/>
      <c r="MZE87" s="791"/>
      <c r="MZF87" s="791"/>
      <c r="MZG87" s="791"/>
      <c r="MZH87" s="791"/>
      <c r="MZI87" s="740"/>
      <c r="MZJ87" s="790"/>
      <c r="MZK87" s="791"/>
      <c r="MZL87" s="791"/>
      <c r="MZM87" s="791"/>
      <c r="MZN87" s="791"/>
      <c r="MZO87" s="791"/>
      <c r="MZP87" s="740"/>
      <c r="MZQ87" s="790"/>
      <c r="MZR87" s="791"/>
      <c r="MZS87" s="791"/>
      <c r="MZT87" s="791"/>
      <c r="MZU87" s="791"/>
      <c r="MZV87" s="791"/>
      <c r="MZW87" s="740"/>
      <c r="MZX87" s="790"/>
      <c r="MZY87" s="791"/>
      <c r="MZZ87" s="791"/>
      <c r="NAA87" s="791"/>
      <c r="NAB87" s="791"/>
      <c r="NAC87" s="791"/>
      <c r="NAD87" s="740"/>
      <c r="NAE87" s="790"/>
      <c r="NAF87" s="791"/>
      <c r="NAG87" s="791"/>
      <c r="NAH87" s="791"/>
      <c r="NAI87" s="791"/>
      <c r="NAJ87" s="791"/>
      <c r="NAK87" s="740"/>
      <c r="NAL87" s="790"/>
      <c r="NAM87" s="791"/>
      <c r="NAN87" s="791"/>
      <c r="NAO87" s="791"/>
      <c r="NAP87" s="791"/>
      <c r="NAQ87" s="791"/>
      <c r="NAR87" s="740"/>
      <c r="NAS87" s="790"/>
      <c r="NAT87" s="791"/>
      <c r="NAU87" s="791"/>
      <c r="NAV87" s="791"/>
      <c r="NAW87" s="791"/>
      <c r="NAX87" s="791"/>
      <c r="NAY87" s="740"/>
      <c r="NAZ87" s="790"/>
      <c r="NBA87" s="791"/>
      <c r="NBB87" s="791"/>
      <c r="NBC87" s="791"/>
      <c r="NBD87" s="791"/>
      <c r="NBE87" s="791"/>
      <c r="NBF87" s="740"/>
      <c r="NBG87" s="790"/>
      <c r="NBH87" s="791"/>
      <c r="NBI87" s="791"/>
      <c r="NBJ87" s="791"/>
      <c r="NBK87" s="791"/>
      <c r="NBL87" s="791"/>
      <c r="NBM87" s="740"/>
      <c r="NBN87" s="790"/>
      <c r="NBO87" s="791"/>
      <c r="NBP87" s="791"/>
      <c r="NBQ87" s="791"/>
      <c r="NBR87" s="791"/>
      <c r="NBS87" s="791"/>
      <c r="NBT87" s="740"/>
      <c r="NBU87" s="790"/>
      <c r="NBV87" s="791"/>
      <c r="NBW87" s="791"/>
      <c r="NBX87" s="791"/>
      <c r="NBY87" s="791"/>
      <c r="NBZ87" s="791"/>
      <c r="NCA87" s="740"/>
      <c r="NCB87" s="790"/>
      <c r="NCC87" s="791"/>
      <c r="NCD87" s="791"/>
      <c r="NCE87" s="791"/>
      <c r="NCF87" s="791"/>
      <c r="NCG87" s="791"/>
      <c r="NCH87" s="740"/>
      <c r="NCI87" s="790"/>
      <c r="NCJ87" s="791"/>
      <c r="NCK87" s="791"/>
      <c r="NCL87" s="791"/>
      <c r="NCM87" s="791"/>
      <c r="NCN87" s="791"/>
      <c r="NCO87" s="740"/>
      <c r="NCP87" s="790"/>
      <c r="NCQ87" s="791"/>
      <c r="NCR87" s="791"/>
      <c r="NCS87" s="791"/>
      <c r="NCT87" s="791"/>
      <c r="NCU87" s="791"/>
      <c r="NCV87" s="740"/>
      <c r="NCW87" s="790"/>
      <c r="NCX87" s="791"/>
      <c r="NCY87" s="791"/>
      <c r="NCZ87" s="791"/>
      <c r="NDA87" s="791"/>
      <c r="NDB87" s="791"/>
      <c r="NDC87" s="740"/>
      <c r="NDD87" s="790"/>
      <c r="NDE87" s="791"/>
      <c r="NDF87" s="791"/>
      <c r="NDG87" s="791"/>
      <c r="NDH87" s="791"/>
      <c r="NDI87" s="791"/>
      <c r="NDJ87" s="740"/>
      <c r="NDK87" s="790"/>
      <c r="NDL87" s="791"/>
      <c r="NDM87" s="791"/>
      <c r="NDN87" s="791"/>
      <c r="NDO87" s="791"/>
      <c r="NDP87" s="791"/>
      <c r="NDQ87" s="740"/>
      <c r="NDR87" s="790"/>
      <c r="NDS87" s="791"/>
      <c r="NDT87" s="791"/>
      <c r="NDU87" s="791"/>
      <c r="NDV87" s="791"/>
      <c r="NDW87" s="791"/>
      <c r="NDX87" s="740"/>
      <c r="NDY87" s="790"/>
      <c r="NDZ87" s="791"/>
      <c r="NEA87" s="791"/>
      <c r="NEB87" s="791"/>
      <c r="NEC87" s="791"/>
      <c r="NED87" s="791"/>
      <c r="NEE87" s="740"/>
      <c r="NEF87" s="790"/>
      <c r="NEG87" s="791"/>
      <c r="NEH87" s="791"/>
      <c r="NEI87" s="791"/>
      <c r="NEJ87" s="791"/>
      <c r="NEK87" s="791"/>
      <c r="NEL87" s="740"/>
      <c r="NEM87" s="790"/>
      <c r="NEN87" s="791"/>
      <c r="NEO87" s="791"/>
      <c r="NEP87" s="791"/>
      <c r="NEQ87" s="791"/>
      <c r="NER87" s="791"/>
      <c r="NES87" s="740"/>
      <c r="NET87" s="790"/>
      <c r="NEU87" s="791"/>
      <c r="NEV87" s="791"/>
      <c r="NEW87" s="791"/>
      <c r="NEX87" s="791"/>
      <c r="NEY87" s="791"/>
      <c r="NEZ87" s="740"/>
      <c r="NFA87" s="790"/>
      <c r="NFB87" s="791"/>
      <c r="NFC87" s="791"/>
      <c r="NFD87" s="791"/>
      <c r="NFE87" s="791"/>
      <c r="NFF87" s="791"/>
      <c r="NFG87" s="740"/>
      <c r="NFH87" s="790"/>
      <c r="NFI87" s="791"/>
      <c r="NFJ87" s="791"/>
      <c r="NFK87" s="791"/>
      <c r="NFL87" s="791"/>
      <c r="NFM87" s="791"/>
      <c r="NFN87" s="740"/>
      <c r="NFO87" s="790"/>
      <c r="NFP87" s="791"/>
      <c r="NFQ87" s="791"/>
      <c r="NFR87" s="791"/>
      <c r="NFS87" s="791"/>
      <c r="NFT87" s="791"/>
      <c r="NFU87" s="740"/>
      <c r="NFV87" s="790"/>
      <c r="NFW87" s="791"/>
      <c r="NFX87" s="791"/>
      <c r="NFY87" s="791"/>
      <c r="NFZ87" s="791"/>
      <c r="NGA87" s="791"/>
      <c r="NGB87" s="740"/>
      <c r="NGC87" s="790"/>
      <c r="NGD87" s="791"/>
      <c r="NGE87" s="791"/>
      <c r="NGF87" s="791"/>
      <c r="NGG87" s="791"/>
      <c r="NGH87" s="791"/>
      <c r="NGI87" s="740"/>
      <c r="NGJ87" s="790"/>
      <c r="NGK87" s="791"/>
      <c r="NGL87" s="791"/>
      <c r="NGM87" s="791"/>
      <c r="NGN87" s="791"/>
      <c r="NGO87" s="791"/>
      <c r="NGP87" s="740"/>
      <c r="NGQ87" s="790"/>
      <c r="NGR87" s="791"/>
      <c r="NGS87" s="791"/>
      <c r="NGT87" s="791"/>
      <c r="NGU87" s="791"/>
      <c r="NGV87" s="791"/>
      <c r="NGW87" s="740"/>
      <c r="NGX87" s="790"/>
      <c r="NGY87" s="791"/>
      <c r="NGZ87" s="791"/>
      <c r="NHA87" s="791"/>
      <c r="NHB87" s="791"/>
      <c r="NHC87" s="791"/>
      <c r="NHD87" s="740"/>
      <c r="NHE87" s="790"/>
      <c r="NHF87" s="791"/>
      <c r="NHG87" s="791"/>
      <c r="NHH87" s="791"/>
      <c r="NHI87" s="791"/>
      <c r="NHJ87" s="791"/>
      <c r="NHK87" s="740"/>
      <c r="NHL87" s="790"/>
      <c r="NHM87" s="791"/>
      <c r="NHN87" s="791"/>
      <c r="NHO87" s="791"/>
      <c r="NHP87" s="791"/>
      <c r="NHQ87" s="791"/>
      <c r="NHR87" s="740"/>
      <c r="NHS87" s="790"/>
      <c r="NHT87" s="791"/>
      <c r="NHU87" s="791"/>
      <c r="NHV87" s="791"/>
      <c r="NHW87" s="791"/>
      <c r="NHX87" s="791"/>
      <c r="NHY87" s="740"/>
      <c r="NHZ87" s="790"/>
      <c r="NIA87" s="791"/>
      <c r="NIB87" s="791"/>
      <c r="NIC87" s="791"/>
      <c r="NID87" s="791"/>
      <c r="NIE87" s="791"/>
      <c r="NIF87" s="740"/>
      <c r="NIG87" s="790"/>
      <c r="NIH87" s="791"/>
      <c r="NII87" s="791"/>
      <c r="NIJ87" s="791"/>
      <c r="NIK87" s="791"/>
      <c r="NIL87" s="791"/>
      <c r="NIM87" s="740"/>
      <c r="NIN87" s="790"/>
      <c r="NIO87" s="791"/>
      <c r="NIP87" s="791"/>
      <c r="NIQ87" s="791"/>
      <c r="NIR87" s="791"/>
      <c r="NIS87" s="791"/>
      <c r="NIT87" s="740"/>
      <c r="NIU87" s="790"/>
      <c r="NIV87" s="791"/>
      <c r="NIW87" s="791"/>
      <c r="NIX87" s="791"/>
      <c r="NIY87" s="791"/>
      <c r="NIZ87" s="791"/>
      <c r="NJA87" s="740"/>
      <c r="NJB87" s="790"/>
      <c r="NJC87" s="791"/>
      <c r="NJD87" s="791"/>
      <c r="NJE87" s="791"/>
      <c r="NJF87" s="791"/>
      <c r="NJG87" s="791"/>
      <c r="NJH87" s="740"/>
      <c r="NJI87" s="790"/>
      <c r="NJJ87" s="791"/>
      <c r="NJK87" s="791"/>
      <c r="NJL87" s="791"/>
      <c r="NJM87" s="791"/>
      <c r="NJN87" s="791"/>
      <c r="NJO87" s="740"/>
      <c r="NJP87" s="790"/>
      <c r="NJQ87" s="791"/>
      <c r="NJR87" s="791"/>
      <c r="NJS87" s="791"/>
      <c r="NJT87" s="791"/>
      <c r="NJU87" s="791"/>
      <c r="NJV87" s="740"/>
      <c r="NJW87" s="790"/>
      <c r="NJX87" s="791"/>
      <c r="NJY87" s="791"/>
      <c r="NJZ87" s="791"/>
      <c r="NKA87" s="791"/>
      <c r="NKB87" s="791"/>
      <c r="NKC87" s="740"/>
      <c r="NKD87" s="790"/>
      <c r="NKE87" s="791"/>
      <c r="NKF87" s="791"/>
      <c r="NKG87" s="791"/>
      <c r="NKH87" s="791"/>
      <c r="NKI87" s="791"/>
      <c r="NKJ87" s="740"/>
      <c r="NKK87" s="790"/>
      <c r="NKL87" s="791"/>
      <c r="NKM87" s="791"/>
      <c r="NKN87" s="791"/>
      <c r="NKO87" s="791"/>
      <c r="NKP87" s="791"/>
      <c r="NKQ87" s="740"/>
      <c r="NKR87" s="790"/>
      <c r="NKS87" s="791"/>
      <c r="NKT87" s="791"/>
      <c r="NKU87" s="791"/>
      <c r="NKV87" s="791"/>
      <c r="NKW87" s="791"/>
      <c r="NKX87" s="740"/>
      <c r="NKY87" s="790"/>
      <c r="NKZ87" s="791"/>
      <c r="NLA87" s="791"/>
      <c r="NLB87" s="791"/>
      <c r="NLC87" s="791"/>
      <c r="NLD87" s="791"/>
      <c r="NLE87" s="740"/>
      <c r="NLF87" s="790"/>
      <c r="NLG87" s="791"/>
      <c r="NLH87" s="791"/>
      <c r="NLI87" s="791"/>
      <c r="NLJ87" s="791"/>
      <c r="NLK87" s="791"/>
      <c r="NLL87" s="740"/>
      <c r="NLM87" s="790"/>
      <c r="NLN87" s="791"/>
      <c r="NLO87" s="791"/>
      <c r="NLP87" s="791"/>
      <c r="NLQ87" s="791"/>
      <c r="NLR87" s="791"/>
      <c r="NLS87" s="740"/>
      <c r="NLT87" s="790"/>
      <c r="NLU87" s="791"/>
      <c r="NLV87" s="791"/>
      <c r="NLW87" s="791"/>
      <c r="NLX87" s="791"/>
      <c r="NLY87" s="791"/>
      <c r="NLZ87" s="740"/>
      <c r="NMA87" s="790"/>
      <c r="NMB87" s="791"/>
      <c r="NMC87" s="791"/>
      <c r="NMD87" s="791"/>
      <c r="NME87" s="791"/>
      <c r="NMF87" s="791"/>
      <c r="NMG87" s="740"/>
      <c r="NMH87" s="790"/>
      <c r="NMI87" s="791"/>
      <c r="NMJ87" s="791"/>
      <c r="NMK87" s="791"/>
      <c r="NML87" s="791"/>
      <c r="NMM87" s="791"/>
      <c r="NMN87" s="740"/>
      <c r="NMO87" s="790"/>
      <c r="NMP87" s="791"/>
      <c r="NMQ87" s="791"/>
      <c r="NMR87" s="791"/>
      <c r="NMS87" s="791"/>
      <c r="NMT87" s="791"/>
      <c r="NMU87" s="740"/>
      <c r="NMV87" s="790"/>
      <c r="NMW87" s="791"/>
      <c r="NMX87" s="791"/>
      <c r="NMY87" s="791"/>
      <c r="NMZ87" s="791"/>
      <c r="NNA87" s="791"/>
      <c r="NNB87" s="740"/>
      <c r="NNC87" s="790"/>
      <c r="NND87" s="791"/>
      <c r="NNE87" s="791"/>
      <c r="NNF87" s="791"/>
      <c r="NNG87" s="791"/>
      <c r="NNH87" s="791"/>
      <c r="NNI87" s="740"/>
      <c r="NNJ87" s="790"/>
      <c r="NNK87" s="791"/>
      <c r="NNL87" s="791"/>
      <c r="NNM87" s="791"/>
      <c r="NNN87" s="791"/>
      <c r="NNO87" s="791"/>
      <c r="NNP87" s="740"/>
      <c r="NNQ87" s="790"/>
      <c r="NNR87" s="791"/>
      <c r="NNS87" s="791"/>
      <c r="NNT87" s="791"/>
      <c r="NNU87" s="791"/>
      <c r="NNV87" s="791"/>
      <c r="NNW87" s="740"/>
      <c r="NNX87" s="790"/>
      <c r="NNY87" s="791"/>
      <c r="NNZ87" s="791"/>
      <c r="NOA87" s="791"/>
      <c r="NOB87" s="791"/>
      <c r="NOC87" s="791"/>
      <c r="NOD87" s="740"/>
      <c r="NOE87" s="790"/>
      <c r="NOF87" s="791"/>
      <c r="NOG87" s="791"/>
      <c r="NOH87" s="791"/>
      <c r="NOI87" s="791"/>
      <c r="NOJ87" s="791"/>
      <c r="NOK87" s="740"/>
      <c r="NOL87" s="790"/>
      <c r="NOM87" s="791"/>
      <c r="NON87" s="791"/>
      <c r="NOO87" s="791"/>
      <c r="NOP87" s="791"/>
      <c r="NOQ87" s="791"/>
      <c r="NOR87" s="740"/>
      <c r="NOS87" s="790"/>
      <c r="NOT87" s="791"/>
      <c r="NOU87" s="791"/>
      <c r="NOV87" s="791"/>
      <c r="NOW87" s="791"/>
      <c r="NOX87" s="791"/>
      <c r="NOY87" s="740"/>
      <c r="NOZ87" s="790"/>
      <c r="NPA87" s="791"/>
      <c r="NPB87" s="791"/>
      <c r="NPC87" s="791"/>
      <c r="NPD87" s="791"/>
      <c r="NPE87" s="791"/>
      <c r="NPF87" s="740"/>
      <c r="NPG87" s="790"/>
      <c r="NPH87" s="791"/>
      <c r="NPI87" s="791"/>
      <c r="NPJ87" s="791"/>
      <c r="NPK87" s="791"/>
      <c r="NPL87" s="791"/>
      <c r="NPM87" s="740"/>
      <c r="NPN87" s="790"/>
      <c r="NPO87" s="791"/>
      <c r="NPP87" s="791"/>
      <c r="NPQ87" s="791"/>
      <c r="NPR87" s="791"/>
      <c r="NPS87" s="791"/>
      <c r="NPT87" s="740"/>
      <c r="NPU87" s="790"/>
      <c r="NPV87" s="791"/>
      <c r="NPW87" s="791"/>
      <c r="NPX87" s="791"/>
      <c r="NPY87" s="791"/>
      <c r="NPZ87" s="791"/>
      <c r="NQA87" s="740"/>
      <c r="NQB87" s="790"/>
      <c r="NQC87" s="791"/>
      <c r="NQD87" s="791"/>
      <c r="NQE87" s="791"/>
      <c r="NQF87" s="791"/>
      <c r="NQG87" s="791"/>
      <c r="NQH87" s="740"/>
      <c r="NQI87" s="790"/>
      <c r="NQJ87" s="791"/>
      <c r="NQK87" s="791"/>
      <c r="NQL87" s="791"/>
      <c r="NQM87" s="791"/>
      <c r="NQN87" s="791"/>
      <c r="NQO87" s="740"/>
      <c r="NQP87" s="790"/>
      <c r="NQQ87" s="791"/>
      <c r="NQR87" s="791"/>
      <c r="NQS87" s="791"/>
      <c r="NQT87" s="791"/>
      <c r="NQU87" s="791"/>
      <c r="NQV87" s="740"/>
      <c r="NQW87" s="790"/>
      <c r="NQX87" s="791"/>
      <c r="NQY87" s="791"/>
      <c r="NQZ87" s="791"/>
      <c r="NRA87" s="791"/>
      <c r="NRB87" s="791"/>
      <c r="NRC87" s="740"/>
      <c r="NRD87" s="790"/>
      <c r="NRE87" s="791"/>
      <c r="NRF87" s="791"/>
      <c r="NRG87" s="791"/>
      <c r="NRH87" s="791"/>
      <c r="NRI87" s="791"/>
      <c r="NRJ87" s="740"/>
      <c r="NRK87" s="790"/>
      <c r="NRL87" s="791"/>
      <c r="NRM87" s="791"/>
      <c r="NRN87" s="791"/>
      <c r="NRO87" s="791"/>
      <c r="NRP87" s="791"/>
      <c r="NRQ87" s="740"/>
      <c r="NRR87" s="790"/>
      <c r="NRS87" s="791"/>
      <c r="NRT87" s="791"/>
      <c r="NRU87" s="791"/>
      <c r="NRV87" s="791"/>
      <c r="NRW87" s="791"/>
      <c r="NRX87" s="740"/>
      <c r="NRY87" s="790"/>
      <c r="NRZ87" s="791"/>
      <c r="NSA87" s="791"/>
      <c r="NSB87" s="791"/>
      <c r="NSC87" s="791"/>
      <c r="NSD87" s="791"/>
      <c r="NSE87" s="740"/>
      <c r="NSF87" s="790"/>
      <c r="NSG87" s="791"/>
      <c r="NSH87" s="791"/>
      <c r="NSI87" s="791"/>
      <c r="NSJ87" s="791"/>
      <c r="NSK87" s="791"/>
      <c r="NSL87" s="740"/>
      <c r="NSM87" s="790"/>
      <c r="NSN87" s="791"/>
      <c r="NSO87" s="791"/>
      <c r="NSP87" s="791"/>
      <c r="NSQ87" s="791"/>
      <c r="NSR87" s="791"/>
      <c r="NSS87" s="740"/>
      <c r="NST87" s="790"/>
      <c r="NSU87" s="791"/>
      <c r="NSV87" s="791"/>
      <c r="NSW87" s="791"/>
      <c r="NSX87" s="791"/>
      <c r="NSY87" s="791"/>
      <c r="NSZ87" s="740"/>
      <c r="NTA87" s="790"/>
      <c r="NTB87" s="791"/>
      <c r="NTC87" s="791"/>
      <c r="NTD87" s="791"/>
      <c r="NTE87" s="791"/>
      <c r="NTF87" s="791"/>
      <c r="NTG87" s="740"/>
      <c r="NTH87" s="790"/>
      <c r="NTI87" s="791"/>
      <c r="NTJ87" s="791"/>
      <c r="NTK87" s="791"/>
      <c r="NTL87" s="791"/>
      <c r="NTM87" s="791"/>
      <c r="NTN87" s="740"/>
      <c r="NTO87" s="790"/>
      <c r="NTP87" s="791"/>
      <c r="NTQ87" s="791"/>
      <c r="NTR87" s="791"/>
      <c r="NTS87" s="791"/>
      <c r="NTT87" s="791"/>
      <c r="NTU87" s="740"/>
      <c r="NTV87" s="790"/>
      <c r="NTW87" s="791"/>
      <c r="NTX87" s="791"/>
      <c r="NTY87" s="791"/>
      <c r="NTZ87" s="791"/>
      <c r="NUA87" s="791"/>
      <c r="NUB87" s="740"/>
      <c r="NUC87" s="790"/>
      <c r="NUD87" s="791"/>
      <c r="NUE87" s="791"/>
      <c r="NUF87" s="791"/>
      <c r="NUG87" s="791"/>
      <c r="NUH87" s="791"/>
      <c r="NUI87" s="740"/>
      <c r="NUJ87" s="790"/>
      <c r="NUK87" s="791"/>
      <c r="NUL87" s="791"/>
      <c r="NUM87" s="791"/>
      <c r="NUN87" s="791"/>
      <c r="NUO87" s="791"/>
      <c r="NUP87" s="740"/>
      <c r="NUQ87" s="790"/>
      <c r="NUR87" s="791"/>
      <c r="NUS87" s="791"/>
      <c r="NUT87" s="791"/>
      <c r="NUU87" s="791"/>
      <c r="NUV87" s="791"/>
      <c r="NUW87" s="740"/>
      <c r="NUX87" s="790"/>
      <c r="NUY87" s="791"/>
      <c r="NUZ87" s="791"/>
      <c r="NVA87" s="791"/>
      <c r="NVB87" s="791"/>
      <c r="NVC87" s="791"/>
      <c r="NVD87" s="740"/>
      <c r="NVE87" s="790"/>
      <c r="NVF87" s="791"/>
      <c r="NVG87" s="791"/>
      <c r="NVH87" s="791"/>
      <c r="NVI87" s="791"/>
      <c r="NVJ87" s="791"/>
      <c r="NVK87" s="740"/>
      <c r="NVL87" s="790"/>
      <c r="NVM87" s="791"/>
      <c r="NVN87" s="791"/>
      <c r="NVO87" s="791"/>
      <c r="NVP87" s="791"/>
      <c r="NVQ87" s="791"/>
      <c r="NVR87" s="740"/>
      <c r="NVS87" s="790"/>
      <c r="NVT87" s="791"/>
      <c r="NVU87" s="791"/>
      <c r="NVV87" s="791"/>
      <c r="NVW87" s="791"/>
      <c r="NVX87" s="791"/>
      <c r="NVY87" s="740"/>
      <c r="NVZ87" s="790"/>
      <c r="NWA87" s="791"/>
      <c r="NWB87" s="791"/>
      <c r="NWC87" s="791"/>
      <c r="NWD87" s="791"/>
      <c r="NWE87" s="791"/>
      <c r="NWF87" s="740"/>
      <c r="NWG87" s="790"/>
      <c r="NWH87" s="791"/>
      <c r="NWI87" s="791"/>
      <c r="NWJ87" s="791"/>
      <c r="NWK87" s="791"/>
      <c r="NWL87" s="791"/>
      <c r="NWM87" s="740"/>
      <c r="NWN87" s="790"/>
      <c r="NWO87" s="791"/>
      <c r="NWP87" s="791"/>
      <c r="NWQ87" s="791"/>
      <c r="NWR87" s="791"/>
      <c r="NWS87" s="791"/>
      <c r="NWT87" s="740"/>
      <c r="NWU87" s="790"/>
      <c r="NWV87" s="791"/>
      <c r="NWW87" s="791"/>
      <c r="NWX87" s="791"/>
      <c r="NWY87" s="791"/>
      <c r="NWZ87" s="791"/>
      <c r="NXA87" s="740"/>
      <c r="NXB87" s="790"/>
      <c r="NXC87" s="791"/>
      <c r="NXD87" s="791"/>
      <c r="NXE87" s="791"/>
      <c r="NXF87" s="791"/>
      <c r="NXG87" s="791"/>
      <c r="NXH87" s="740"/>
      <c r="NXI87" s="790"/>
      <c r="NXJ87" s="791"/>
      <c r="NXK87" s="791"/>
      <c r="NXL87" s="791"/>
      <c r="NXM87" s="791"/>
      <c r="NXN87" s="791"/>
      <c r="NXO87" s="740"/>
      <c r="NXP87" s="790"/>
      <c r="NXQ87" s="791"/>
      <c r="NXR87" s="791"/>
      <c r="NXS87" s="791"/>
      <c r="NXT87" s="791"/>
      <c r="NXU87" s="791"/>
      <c r="NXV87" s="740"/>
      <c r="NXW87" s="790"/>
      <c r="NXX87" s="791"/>
      <c r="NXY87" s="791"/>
      <c r="NXZ87" s="791"/>
      <c r="NYA87" s="791"/>
      <c r="NYB87" s="791"/>
      <c r="NYC87" s="740"/>
      <c r="NYD87" s="790"/>
      <c r="NYE87" s="791"/>
      <c r="NYF87" s="791"/>
      <c r="NYG87" s="791"/>
      <c r="NYH87" s="791"/>
      <c r="NYI87" s="791"/>
      <c r="NYJ87" s="740"/>
      <c r="NYK87" s="790"/>
      <c r="NYL87" s="791"/>
      <c r="NYM87" s="791"/>
      <c r="NYN87" s="791"/>
      <c r="NYO87" s="791"/>
      <c r="NYP87" s="791"/>
      <c r="NYQ87" s="740"/>
      <c r="NYR87" s="790"/>
      <c r="NYS87" s="791"/>
      <c r="NYT87" s="791"/>
      <c r="NYU87" s="791"/>
      <c r="NYV87" s="791"/>
      <c r="NYW87" s="791"/>
      <c r="NYX87" s="740"/>
      <c r="NYY87" s="790"/>
      <c r="NYZ87" s="791"/>
      <c r="NZA87" s="791"/>
      <c r="NZB87" s="791"/>
      <c r="NZC87" s="791"/>
      <c r="NZD87" s="791"/>
      <c r="NZE87" s="740"/>
      <c r="NZF87" s="790"/>
      <c r="NZG87" s="791"/>
      <c r="NZH87" s="791"/>
      <c r="NZI87" s="791"/>
      <c r="NZJ87" s="791"/>
      <c r="NZK87" s="791"/>
      <c r="NZL87" s="740"/>
      <c r="NZM87" s="790"/>
      <c r="NZN87" s="791"/>
      <c r="NZO87" s="791"/>
      <c r="NZP87" s="791"/>
      <c r="NZQ87" s="791"/>
      <c r="NZR87" s="791"/>
      <c r="NZS87" s="740"/>
      <c r="NZT87" s="790"/>
      <c r="NZU87" s="791"/>
      <c r="NZV87" s="791"/>
      <c r="NZW87" s="791"/>
      <c r="NZX87" s="791"/>
      <c r="NZY87" s="791"/>
      <c r="NZZ87" s="740"/>
      <c r="OAA87" s="790"/>
      <c r="OAB87" s="791"/>
      <c r="OAC87" s="791"/>
      <c r="OAD87" s="791"/>
      <c r="OAE87" s="791"/>
      <c r="OAF87" s="791"/>
      <c r="OAG87" s="740"/>
      <c r="OAH87" s="790"/>
      <c r="OAI87" s="791"/>
      <c r="OAJ87" s="791"/>
      <c r="OAK87" s="791"/>
      <c r="OAL87" s="791"/>
      <c r="OAM87" s="791"/>
      <c r="OAN87" s="740"/>
      <c r="OAO87" s="790"/>
      <c r="OAP87" s="791"/>
      <c r="OAQ87" s="791"/>
      <c r="OAR87" s="791"/>
      <c r="OAS87" s="791"/>
      <c r="OAT87" s="791"/>
      <c r="OAU87" s="740"/>
      <c r="OAV87" s="790"/>
      <c r="OAW87" s="791"/>
      <c r="OAX87" s="791"/>
      <c r="OAY87" s="791"/>
      <c r="OAZ87" s="791"/>
      <c r="OBA87" s="791"/>
      <c r="OBB87" s="740"/>
      <c r="OBC87" s="790"/>
      <c r="OBD87" s="791"/>
      <c r="OBE87" s="791"/>
      <c r="OBF87" s="791"/>
      <c r="OBG87" s="791"/>
      <c r="OBH87" s="791"/>
      <c r="OBI87" s="740"/>
      <c r="OBJ87" s="790"/>
      <c r="OBK87" s="791"/>
      <c r="OBL87" s="791"/>
      <c r="OBM87" s="791"/>
      <c r="OBN87" s="791"/>
      <c r="OBO87" s="791"/>
      <c r="OBP87" s="740"/>
      <c r="OBQ87" s="790"/>
      <c r="OBR87" s="791"/>
      <c r="OBS87" s="791"/>
      <c r="OBT87" s="791"/>
      <c r="OBU87" s="791"/>
      <c r="OBV87" s="791"/>
      <c r="OBW87" s="740"/>
      <c r="OBX87" s="790"/>
      <c r="OBY87" s="791"/>
      <c r="OBZ87" s="791"/>
      <c r="OCA87" s="791"/>
      <c r="OCB87" s="791"/>
      <c r="OCC87" s="791"/>
      <c r="OCD87" s="740"/>
      <c r="OCE87" s="790"/>
      <c r="OCF87" s="791"/>
      <c r="OCG87" s="791"/>
      <c r="OCH87" s="791"/>
      <c r="OCI87" s="791"/>
      <c r="OCJ87" s="791"/>
      <c r="OCK87" s="740"/>
      <c r="OCL87" s="790"/>
      <c r="OCM87" s="791"/>
      <c r="OCN87" s="791"/>
      <c r="OCO87" s="791"/>
      <c r="OCP87" s="791"/>
      <c r="OCQ87" s="791"/>
      <c r="OCR87" s="740"/>
      <c r="OCS87" s="790"/>
      <c r="OCT87" s="791"/>
      <c r="OCU87" s="791"/>
      <c r="OCV87" s="791"/>
      <c r="OCW87" s="791"/>
      <c r="OCX87" s="791"/>
      <c r="OCY87" s="740"/>
      <c r="OCZ87" s="790"/>
      <c r="ODA87" s="791"/>
      <c r="ODB87" s="791"/>
      <c r="ODC87" s="791"/>
      <c r="ODD87" s="791"/>
      <c r="ODE87" s="791"/>
      <c r="ODF87" s="740"/>
      <c r="ODG87" s="790"/>
      <c r="ODH87" s="791"/>
      <c r="ODI87" s="791"/>
      <c r="ODJ87" s="791"/>
      <c r="ODK87" s="791"/>
      <c r="ODL87" s="791"/>
      <c r="ODM87" s="740"/>
      <c r="ODN87" s="790"/>
      <c r="ODO87" s="791"/>
      <c r="ODP87" s="791"/>
      <c r="ODQ87" s="791"/>
      <c r="ODR87" s="791"/>
      <c r="ODS87" s="791"/>
      <c r="ODT87" s="740"/>
      <c r="ODU87" s="790"/>
      <c r="ODV87" s="791"/>
      <c r="ODW87" s="791"/>
      <c r="ODX87" s="791"/>
      <c r="ODY87" s="791"/>
      <c r="ODZ87" s="791"/>
      <c r="OEA87" s="740"/>
      <c r="OEB87" s="790"/>
      <c r="OEC87" s="791"/>
      <c r="OED87" s="791"/>
      <c r="OEE87" s="791"/>
      <c r="OEF87" s="791"/>
      <c r="OEG87" s="791"/>
      <c r="OEH87" s="740"/>
      <c r="OEI87" s="790"/>
      <c r="OEJ87" s="791"/>
      <c r="OEK87" s="791"/>
      <c r="OEL87" s="791"/>
      <c r="OEM87" s="791"/>
      <c r="OEN87" s="791"/>
      <c r="OEO87" s="740"/>
      <c r="OEP87" s="790"/>
      <c r="OEQ87" s="791"/>
      <c r="OER87" s="791"/>
      <c r="OES87" s="791"/>
      <c r="OET87" s="791"/>
      <c r="OEU87" s="791"/>
      <c r="OEV87" s="740"/>
      <c r="OEW87" s="790"/>
      <c r="OEX87" s="791"/>
      <c r="OEY87" s="791"/>
      <c r="OEZ87" s="791"/>
      <c r="OFA87" s="791"/>
      <c r="OFB87" s="791"/>
      <c r="OFC87" s="740"/>
      <c r="OFD87" s="790"/>
      <c r="OFE87" s="791"/>
      <c r="OFF87" s="791"/>
      <c r="OFG87" s="791"/>
      <c r="OFH87" s="791"/>
      <c r="OFI87" s="791"/>
      <c r="OFJ87" s="740"/>
      <c r="OFK87" s="790"/>
      <c r="OFL87" s="791"/>
      <c r="OFM87" s="791"/>
      <c r="OFN87" s="791"/>
      <c r="OFO87" s="791"/>
      <c r="OFP87" s="791"/>
      <c r="OFQ87" s="740"/>
      <c r="OFR87" s="790"/>
      <c r="OFS87" s="791"/>
      <c r="OFT87" s="791"/>
      <c r="OFU87" s="791"/>
      <c r="OFV87" s="791"/>
      <c r="OFW87" s="791"/>
      <c r="OFX87" s="740"/>
      <c r="OFY87" s="790"/>
      <c r="OFZ87" s="791"/>
      <c r="OGA87" s="791"/>
      <c r="OGB87" s="791"/>
      <c r="OGC87" s="791"/>
      <c r="OGD87" s="791"/>
      <c r="OGE87" s="740"/>
      <c r="OGF87" s="790"/>
      <c r="OGG87" s="791"/>
      <c r="OGH87" s="791"/>
      <c r="OGI87" s="791"/>
      <c r="OGJ87" s="791"/>
      <c r="OGK87" s="791"/>
      <c r="OGL87" s="740"/>
      <c r="OGM87" s="790"/>
      <c r="OGN87" s="791"/>
      <c r="OGO87" s="791"/>
      <c r="OGP87" s="791"/>
      <c r="OGQ87" s="791"/>
      <c r="OGR87" s="791"/>
      <c r="OGS87" s="740"/>
      <c r="OGT87" s="790"/>
      <c r="OGU87" s="791"/>
      <c r="OGV87" s="791"/>
      <c r="OGW87" s="791"/>
      <c r="OGX87" s="791"/>
      <c r="OGY87" s="791"/>
      <c r="OGZ87" s="740"/>
      <c r="OHA87" s="790"/>
      <c r="OHB87" s="791"/>
      <c r="OHC87" s="791"/>
      <c r="OHD87" s="791"/>
      <c r="OHE87" s="791"/>
      <c r="OHF87" s="791"/>
      <c r="OHG87" s="740"/>
      <c r="OHH87" s="790"/>
      <c r="OHI87" s="791"/>
      <c r="OHJ87" s="791"/>
      <c r="OHK87" s="791"/>
      <c r="OHL87" s="791"/>
      <c r="OHM87" s="791"/>
      <c r="OHN87" s="740"/>
      <c r="OHO87" s="790"/>
      <c r="OHP87" s="791"/>
      <c r="OHQ87" s="791"/>
      <c r="OHR87" s="791"/>
      <c r="OHS87" s="791"/>
      <c r="OHT87" s="791"/>
      <c r="OHU87" s="740"/>
      <c r="OHV87" s="790"/>
      <c r="OHW87" s="791"/>
      <c r="OHX87" s="791"/>
      <c r="OHY87" s="791"/>
      <c r="OHZ87" s="791"/>
      <c r="OIA87" s="791"/>
      <c r="OIB87" s="740"/>
      <c r="OIC87" s="790"/>
      <c r="OID87" s="791"/>
      <c r="OIE87" s="791"/>
      <c r="OIF87" s="791"/>
      <c r="OIG87" s="791"/>
      <c r="OIH87" s="791"/>
      <c r="OII87" s="740"/>
      <c r="OIJ87" s="790"/>
      <c r="OIK87" s="791"/>
      <c r="OIL87" s="791"/>
      <c r="OIM87" s="791"/>
      <c r="OIN87" s="791"/>
      <c r="OIO87" s="791"/>
      <c r="OIP87" s="740"/>
      <c r="OIQ87" s="790"/>
      <c r="OIR87" s="791"/>
      <c r="OIS87" s="791"/>
      <c r="OIT87" s="791"/>
      <c r="OIU87" s="791"/>
      <c r="OIV87" s="791"/>
      <c r="OIW87" s="740"/>
      <c r="OIX87" s="790"/>
      <c r="OIY87" s="791"/>
      <c r="OIZ87" s="791"/>
      <c r="OJA87" s="791"/>
      <c r="OJB87" s="791"/>
      <c r="OJC87" s="791"/>
      <c r="OJD87" s="740"/>
      <c r="OJE87" s="790"/>
      <c r="OJF87" s="791"/>
      <c r="OJG87" s="791"/>
      <c r="OJH87" s="791"/>
      <c r="OJI87" s="791"/>
      <c r="OJJ87" s="791"/>
      <c r="OJK87" s="740"/>
      <c r="OJL87" s="790"/>
      <c r="OJM87" s="791"/>
      <c r="OJN87" s="791"/>
      <c r="OJO87" s="791"/>
      <c r="OJP87" s="791"/>
      <c r="OJQ87" s="791"/>
      <c r="OJR87" s="740"/>
      <c r="OJS87" s="790"/>
      <c r="OJT87" s="791"/>
      <c r="OJU87" s="791"/>
      <c r="OJV87" s="791"/>
      <c r="OJW87" s="791"/>
      <c r="OJX87" s="791"/>
      <c r="OJY87" s="740"/>
      <c r="OJZ87" s="790"/>
      <c r="OKA87" s="791"/>
      <c r="OKB87" s="791"/>
      <c r="OKC87" s="791"/>
      <c r="OKD87" s="791"/>
      <c r="OKE87" s="791"/>
      <c r="OKF87" s="740"/>
      <c r="OKG87" s="790"/>
      <c r="OKH87" s="791"/>
      <c r="OKI87" s="791"/>
      <c r="OKJ87" s="791"/>
      <c r="OKK87" s="791"/>
      <c r="OKL87" s="791"/>
      <c r="OKM87" s="740"/>
      <c r="OKN87" s="790"/>
      <c r="OKO87" s="791"/>
      <c r="OKP87" s="791"/>
      <c r="OKQ87" s="791"/>
      <c r="OKR87" s="791"/>
      <c r="OKS87" s="791"/>
      <c r="OKT87" s="740"/>
      <c r="OKU87" s="790"/>
      <c r="OKV87" s="791"/>
      <c r="OKW87" s="791"/>
      <c r="OKX87" s="791"/>
      <c r="OKY87" s="791"/>
      <c r="OKZ87" s="791"/>
      <c r="OLA87" s="740"/>
      <c r="OLB87" s="790"/>
      <c r="OLC87" s="791"/>
      <c r="OLD87" s="791"/>
      <c r="OLE87" s="791"/>
      <c r="OLF87" s="791"/>
      <c r="OLG87" s="791"/>
      <c r="OLH87" s="740"/>
      <c r="OLI87" s="790"/>
      <c r="OLJ87" s="791"/>
      <c r="OLK87" s="791"/>
      <c r="OLL87" s="791"/>
      <c r="OLM87" s="791"/>
      <c r="OLN87" s="791"/>
      <c r="OLO87" s="740"/>
      <c r="OLP87" s="790"/>
      <c r="OLQ87" s="791"/>
      <c r="OLR87" s="791"/>
      <c r="OLS87" s="791"/>
      <c r="OLT87" s="791"/>
      <c r="OLU87" s="791"/>
      <c r="OLV87" s="740"/>
      <c r="OLW87" s="790"/>
      <c r="OLX87" s="791"/>
      <c r="OLY87" s="791"/>
      <c r="OLZ87" s="791"/>
      <c r="OMA87" s="791"/>
      <c r="OMB87" s="791"/>
      <c r="OMC87" s="740"/>
      <c r="OMD87" s="790"/>
      <c r="OME87" s="791"/>
      <c r="OMF87" s="791"/>
      <c r="OMG87" s="791"/>
      <c r="OMH87" s="791"/>
      <c r="OMI87" s="791"/>
      <c r="OMJ87" s="740"/>
      <c r="OMK87" s="790"/>
      <c r="OML87" s="791"/>
      <c r="OMM87" s="791"/>
      <c r="OMN87" s="791"/>
      <c r="OMO87" s="791"/>
      <c r="OMP87" s="791"/>
      <c r="OMQ87" s="740"/>
      <c r="OMR87" s="790"/>
      <c r="OMS87" s="791"/>
      <c r="OMT87" s="791"/>
      <c r="OMU87" s="791"/>
      <c r="OMV87" s="791"/>
      <c r="OMW87" s="791"/>
      <c r="OMX87" s="740"/>
      <c r="OMY87" s="790"/>
      <c r="OMZ87" s="791"/>
      <c r="ONA87" s="791"/>
      <c r="ONB87" s="791"/>
      <c r="ONC87" s="791"/>
      <c r="OND87" s="791"/>
      <c r="ONE87" s="740"/>
      <c r="ONF87" s="790"/>
      <c r="ONG87" s="791"/>
      <c r="ONH87" s="791"/>
      <c r="ONI87" s="791"/>
      <c r="ONJ87" s="791"/>
      <c r="ONK87" s="791"/>
      <c r="ONL87" s="740"/>
      <c r="ONM87" s="790"/>
      <c r="ONN87" s="791"/>
      <c r="ONO87" s="791"/>
      <c r="ONP87" s="791"/>
      <c r="ONQ87" s="791"/>
      <c r="ONR87" s="791"/>
      <c r="ONS87" s="740"/>
      <c r="ONT87" s="790"/>
      <c r="ONU87" s="791"/>
      <c r="ONV87" s="791"/>
      <c r="ONW87" s="791"/>
      <c r="ONX87" s="791"/>
      <c r="ONY87" s="791"/>
      <c r="ONZ87" s="740"/>
      <c r="OOA87" s="790"/>
      <c r="OOB87" s="791"/>
      <c r="OOC87" s="791"/>
      <c r="OOD87" s="791"/>
      <c r="OOE87" s="791"/>
      <c r="OOF87" s="791"/>
      <c r="OOG87" s="740"/>
      <c r="OOH87" s="790"/>
      <c r="OOI87" s="791"/>
      <c r="OOJ87" s="791"/>
      <c r="OOK87" s="791"/>
      <c r="OOL87" s="791"/>
      <c r="OOM87" s="791"/>
      <c r="OON87" s="740"/>
      <c r="OOO87" s="790"/>
      <c r="OOP87" s="791"/>
      <c r="OOQ87" s="791"/>
      <c r="OOR87" s="791"/>
      <c r="OOS87" s="791"/>
      <c r="OOT87" s="791"/>
      <c r="OOU87" s="740"/>
      <c r="OOV87" s="790"/>
      <c r="OOW87" s="791"/>
      <c r="OOX87" s="791"/>
      <c r="OOY87" s="791"/>
      <c r="OOZ87" s="791"/>
      <c r="OPA87" s="791"/>
      <c r="OPB87" s="740"/>
      <c r="OPC87" s="790"/>
      <c r="OPD87" s="791"/>
      <c r="OPE87" s="791"/>
      <c r="OPF87" s="791"/>
      <c r="OPG87" s="791"/>
      <c r="OPH87" s="791"/>
      <c r="OPI87" s="740"/>
      <c r="OPJ87" s="790"/>
      <c r="OPK87" s="791"/>
      <c r="OPL87" s="791"/>
      <c r="OPM87" s="791"/>
      <c r="OPN87" s="791"/>
      <c r="OPO87" s="791"/>
      <c r="OPP87" s="740"/>
      <c r="OPQ87" s="790"/>
      <c r="OPR87" s="791"/>
      <c r="OPS87" s="791"/>
      <c r="OPT87" s="791"/>
      <c r="OPU87" s="791"/>
      <c r="OPV87" s="791"/>
      <c r="OPW87" s="740"/>
      <c r="OPX87" s="790"/>
      <c r="OPY87" s="791"/>
      <c r="OPZ87" s="791"/>
      <c r="OQA87" s="791"/>
      <c r="OQB87" s="791"/>
      <c r="OQC87" s="791"/>
      <c r="OQD87" s="740"/>
      <c r="OQE87" s="790"/>
      <c r="OQF87" s="791"/>
      <c r="OQG87" s="791"/>
      <c r="OQH87" s="791"/>
      <c r="OQI87" s="791"/>
      <c r="OQJ87" s="791"/>
      <c r="OQK87" s="740"/>
      <c r="OQL87" s="790"/>
      <c r="OQM87" s="791"/>
      <c r="OQN87" s="791"/>
      <c r="OQO87" s="791"/>
      <c r="OQP87" s="791"/>
      <c r="OQQ87" s="791"/>
      <c r="OQR87" s="740"/>
      <c r="OQS87" s="790"/>
      <c r="OQT87" s="791"/>
      <c r="OQU87" s="791"/>
      <c r="OQV87" s="791"/>
      <c r="OQW87" s="791"/>
      <c r="OQX87" s="791"/>
      <c r="OQY87" s="740"/>
      <c r="OQZ87" s="790"/>
      <c r="ORA87" s="791"/>
      <c r="ORB87" s="791"/>
      <c r="ORC87" s="791"/>
      <c r="ORD87" s="791"/>
      <c r="ORE87" s="791"/>
      <c r="ORF87" s="740"/>
      <c r="ORG87" s="790"/>
      <c r="ORH87" s="791"/>
      <c r="ORI87" s="791"/>
      <c r="ORJ87" s="791"/>
      <c r="ORK87" s="791"/>
      <c r="ORL87" s="791"/>
      <c r="ORM87" s="740"/>
      <c r="ORN87" s="790"/>
      <c r="ORO87" s="791"/>
      <c r="ORP87" s="791"/>
      <c r="ORQ87" s="791"/>
      <c r="ORR87" s="791"/>
      <c r="ORS87" s="791"/>
      <c r="ORT87" s="740"/>
      <c r="ORU87" s="790"/>
      <c r="ORV87" s="791"/>
      <c r="ORW87" s="791"/>
      <c r="ORX87" s="791"/>
      <c r="ORY87" s="791"/>
      <c r="ORZ87" s="791"/>
      <c r="OSA87" s="740"/>
      <c r="OSB87" s="790"/>
      <c r="OSC87" s="791"/>
      <c r="OSD87" s="791"/>
      <c r="OSE87" s="791"/>
      <c r="OSF87" s="791"/>
      <c r="OSG87" s="791"/>
      <c r="OSH87" s="740"/>
      <c r="OSI87" s="790"/>
      <c r="OSJ87" s="791"/>
      <c r="OSK87" s="791"/>
      <c r="OSL87" s="791"/>
      <c r="OSM87" s="791"/>
      <c r="OSN87" s="791"/>
      <c r="OSO87" s="740"/>
      <c r="OSP87" s="790"/>
      <c r="OSQ87" s="791"/>
      <c r="OSR87" s="791"/>
      <c r="OSS87" s="791"/>
      <c r="OST87" s="791"/>
      <c r="OSU87" s="791"/>
      <c r="OSV87" s="740"/>
      <c r="OSW87" s="790"/>
      <c r="OSX87" s="791"/>
      <c r="OSY87" s="791"/>
      <c r="OSZ87" s="791"/>
      <c r="OTA87" s="791"/>
      <c r="OTB87" s="791"/>
      <c r="OTC87" s="740"/>
      <c r="OTD87" s="790"/>
      <c r="OTE87" s="791"/>
      <c r="OTF87" s="791"/>
      <c r="OTG87" s="791"/>
      <c r="OTH87" s="791"/>
      <c r="OTI87" s="791"/>
      <c r="OTJ87" s="740"/>
      <c r="OTK87" s="790"/>
      <c r="OTL87" s="791"/>
      <c r="OTM87" s="791"/>
      <c r="OTN87" s="791"/>
      <c r="OTO87" s="791"/>
      <c r="OTP87" s="791"/>
      <c r="OTQ87" s="740"/>
      <c r="OTR87" s="790"/>
      <c r="OTS87" s="791"/>
      <c r="OTT87" s="791"/>
      <c r="OTU87" s="791"/>
      <c r="OTV87" s="791"/>
      <c r="OTW87" s="791"/>
      <c r="OTX87" s="740"/>
      <c r="OTY87" s="790"/>
      <c r="OTZ87" s="791"/>
      <c r="OUA87" s="791"/>
      <c r="OUB87" s="791"/>
      <c r="OUC87" s="791"/>
      <c r="OUD87" s="791"/>
      <c r="OUE87" s="740"/>
      <c r="OUF87" s="790"/>
      <c r="OUG87" s="791"/>
      <c r="OUH87" s="791"/>
      <c r="OUI87" s="791"/>
      <c r="OUJ87" s="791"/>
      <c r="OUK87" s="791"/>
      <c r="OUL87" s="740"/>
      <c r="OUM87" s="790"/>
      <c r="OUN87" s="791"/>
      <c r="OUO87" s="791"/>
      <c r="OUP87" s="791"/>
      <c r="OUQ87" s="791"/>
      <c r="OUR87" s="791"/>
      <c r="OUS87" s="740"/>
      <c r="OUT87" s="790"/>
      <c r="OUU87" s="791"/>
      <c r="OUV87" s="791"/>
      <c r="OUW87" s="791"/>
      <c r="OUX87" s="791"/>
      <c r="OUY87" s="791"/>
      <c r="OUZ87" s="740"/>
      <c r="OVA87" s="790"/>
      <c r="OVB87" s="791"/>
      <c r="OVC87" s="791"/>
      <c r="OVD87" s="791"/>
      <c r="OVE87" s="791"/>
      <c r="OVF87" s="791"/>
      <c r="OVG87" s="740"/>
      <c r="OVH87" s="790"/>
      <c r="OVI87" s="791"/>
      <c r="OVJ87" s="791"/>
      <c r="OVK87" s="791"/>
      <c r="OVL87" s="791"/>
      <c r="OVM87" s="791"/>
      <c r="OVN87" s="740"/>
      <c r="OVO87" s="790"/>
      <c r="OVP87" s="791"/>
      <c r="OVQ87" s="791"/>
      <c r="OVR87" s="791"/>
      <c r="OVS87" s="791"/>
      <c r="OVT87" s="791"/>
      <c r="OVU87" s="740"/>
      <c r="OVV87" s="790"/>
      <c r="OVW87" s="791"/>
      <c r="OVX87" s="791"/>
      <c r="OVY87" s="791"/>
      <c r="OVZ87" s="791"/>
      <c r="OWA87" s="791"/>
      <c r="OWB87" s="740"/>
      <c r="OWC87" s="790"/>
      <c r="OWD87" s="791"/>
      <c r="OWE87" s="791"/>
      <c r="OWF87" s="791"/>
      <c r="OWG87" s="791"/>
      <c r="OWH87" s="791"/>
      <c r="OWI87" s="740"/>
      <c r="OWJ87" s="790"/>
      <c r="OWK87" s="791"/>
      <c r="OWL87" s="791"/>
      <c r="OWM87" s="791"/>
      <c r="OWN87" s="791"/>
      <c r="OWO87" s="791"/>
      <c r="OWP87" s="740"/>
      <c r="OWQ87" s="790"/>
      <c r="OWR87" s="791"/>
      <c r="OWS87" s="791"/>
      <c r="OWT87" s="791"/>
      <c r="OWU87" s="791"/>
      <c r="OWV87" s="791"/>
      <c r="OWW87" s="740"/>
      <c r="OWX87" s="790"/>
      <c r="OWY87" s="791"/>
      <c r="OWZ87" s="791"/>
      <c r="OXA87" s="791"/>
      <c r="OXB87" s="791"/>
      <c r="OXC87" s="791"/>
      <c r="OXD87" s="740"/>
      <c r="OXE87" s="790"/>
      <c r="OXF87" s="791"/>
      <c r="OXG87" s="791"/>
      <c r="OXH87" s="791"/>
      <c r="OXI87" s="791"/>
      <c r="OXJ87" s="791"/>
      <c r="OXK87" s="740"/>
      <c r="OXL87" s="790"/>
      <c r="OXM87" s="791"/>
      <c r="OXN87" s="791"/>
      <c r="OXO87" s="791"/>
      <c r="OXP87" s="791"/>
      <c r="OXQ87" s="791"/>
      <c r="OXR87" s="740"/>
      <c r="OXS87" s="790"/>
      <c r="OXT87" s="791"/>
      <c r="OXU87" s="791"/>
      <c r="OXV87" s="791"/>
      <c r="OXW87" s="791"/>
      <c r="OXX87" s="791"/>
      <c r="OXY87" s="740"/>
      <c r="OXZ87" s="790"/>
      <c r="OYA87" s="791"/>
      <c r="OYB87" s="791"/>
      <c r="OYC87" s="791"/>
      <c r="OYD87" s="791"/>
      <c r="OYE87" s="791"/>
      <c r="OYF87" s="740"/>
      <c r="OYG87" s="790"/>
      <c r="OYH87" s="791"/>
      <c r="OYI87" s="791"/>
      <c r="OYJ87" s="791"/>
      <c r="OYK87" s="791"/>
      <c r="OYL87" s="791"/>
      <c r="OYM87" s="740"/>
      <c r="OYN87" s="790"/>
      <c r="OYO87" s="791"/>
      <c r="OYP87" s="791"/>
      <c r="OYQ87" s="791"/>
      <c r="OYR87" s="791"/>
      <c r="OYS87" s="791"/>
      <c r="OYT87" s="740"/>
      <c r="OYU87" s="790"/>
      <c r="OYV87" s="791"/>
      <c r="OYW87" s="791"/>
      <c r="OYX87" s="791"/>
      <c r="OYY87" s="791"/>
      <c r="OYZ87" s="791"/>
      <c r="OZA87" s="740"/>
      <c r="OZB87" s="790"/>
      <c r="OZC87" s="791"/>
      <c r="OZD87" s="791"/>
      <c r="OZE87" s="791"/>
      <c r="OZF87" s="791"/>
      <c r="OZG87" s="791"/>
      <c r="OZH87" s="740"/>
      <c r="OZI87" s="790"/>
      <c r="OZJ87" s="791"/>
      <c r="OZK87" s="791"/>
      <c r="OZL87" s="791"/>
      <c r="OZM87" s="791"/>
      <c r="OZN87" s="791"/>
      <c r="OZO87" s="740"/>
      <c r="OZP87" s="790"/>
      <c r="OZQ87" s="791"/>
      <c r="OZR87" s="791"/>
      <c r="OZS87" s="791"/>
      <c r="OZT87" s="791"/>
      <c r="OZU87" s="791"/>
      <c r="OZV87" s="740"/>
      <c r="OZW87" s="790"/>
      <c r="OZX87" s="791"/>
      <c r="OZY87" s="791"/>
      <c r="OZZ87" s="791"/>
      <c r="PAA87" s="791"/>
      <c r="PAB87" s="791"/>
      <c r="PAC87" s="740"/>
      <c r="PAD87" s="790"/>
      <c r="PAE87" s="791"/>
      <c r="PAF87" s="791"/>
      <c r="PAG87" s="791"/>
      <c r="PAH87" s="791"/>
      <c r="PAI87" s="791"/>
      <c r="PAJ87" s="740"/>
      <c r="PAK87" s="790"/>
      <c r="PAL87" s="791"/>
      <c r="PAM87" s="791"/>
      <c r="PAN87" s="791"/>
      <c r="PAO87" s="791"/>
      <c r="PAP87" s="791"/>
      <c r="PAQ87" s="740"/>
      <c r="PAR87" s="790"/>
      <c r="PAS87" s="791"/>
      <c r="PAT87" s="791"/>
      <c r="PAU87" s="791"/>
      <c r="PAV87" s="791"/>
      <c r="PAW87" s="791"/>
      <c r="PAX87" s="740"/>
      <c r="PAY87" s="790"/>
      <c r="PAZ87" s="791"/>
      <c r="PBA87" s="791"/>
      <c r="PBB87" s="791"/>
      <c r="PBC87" s="791"/>
      <c r="PBD87" s="791"/>
      <c r="PBE87" s="740"/>
      <c r="PBF87" s="790"/>
      <c r="PBG87" s="791"/>
      <c r="PBH87" s="791"/>
      <c r="PBI87" s="791"/>
      <c r="PBJ87" s="791"/>
      <c r="PBK87" s="791"/>
      <c r="PBL87" s="740"/>
      <c r="PBM87" s="790"/>
      <c r="PBN87" s="791"/>
      <c r="PBO87" s="791"/>
      <c r="PBP87" s="791"/>
      <c r="PBQ87" s="791"/>
      <c r="PBR87" s="791"/>
      <c r="PBS87" s="740"/>
      <c r="PBT87" s="790"/>
      <c r="PBU87" s="791"/>
      <c r="PBV87" s="791"/>
      <c r="PBW87" s="791"/>
      <c r="PBX87" s="791"/>
      <c r="PBY87" s="791"/>
      <c r="PBZ87" s="740"/>
      <c r="PCA87" s="790"/>
      <c r="PCB87" s="791"/>
      <c r="PCC87" s="791"/>
      <c r="PCD87" s="791"/>
      <c r="PCE87" s="791"/>
      <c r="PCF87" s="791"/>
      <c r="PCG87" s="740"/>
      <c r="PCH87" s="790"/>
      <c r="PCI87" s="791"/>
      <c r="PCJ87" s="791"/>
      <c r="PCK87" s="791"/>
      <c r="PCL87" s="791"/>
      <c r="PCM87" s="791"/>
      <c r="PCN87" s="740"/>
      <c r="PCO87" s="790"/>
      <c r="PCP87" s="791"/>
      <c r="PCQ87" s="791"/>
      <c r="PCR87" s="791"/>
      <c r="PCS87" s="791"/>
      <c r="PCT87" s="791"/>
      <c r="PCU87" s="740"/>
      <c r="PCV87" s="790"/>
      <c r="PCW87" s="791"/>
      <c r="PCX87" s="791"/>
      <c r="PCY87" s="791"/>
      <c r="PCZ87" s="791"/>
      <c r="PDA87" s="791"/>
      <c r="PDB87" s="740"/>
      <c r="PDC87" s="790"/>
      <c r="PDD87" s="791"/>
      <c r="PDE87" s="791"/>
      <c r="PDF87" s="791"/>
      <c r="PDG87" s="791"/>
      <c r="PDH87" s="791"/>
      <c r="PDI87" s="740"/>
      <c r="PDJ87" s="790"/>
      <c r="PDK87" s="791"/>
      <c r="PDL87" s="791"/>
      <c r="PDM87" s="791"/>
      <c r="PDN87" s="791"/>
      <c r="PDO87" s="791"/>
      <c r="PDP87" s="740"/>
      <c r="PDQ87" s="790"/>
      <c r="PDR87" s="791"/>
      <c r="PDS87" s="791"/>
      <c r="PDT87" s="791"/>
      <c r="PDU87" s="791"/>
      <c r="PDV87" s="791"/>
      <c r="PDW87" s="740"/>
      <c r="PDX87" s="790"/>
      <c r="PDY87" s="791"/>
      <c r="PDZ87" s="791"/>
      <c r="PEA87" s="791"/>
      <c r="PEB87" s="791"/>
      <c r="PEC87" s="791"/>
      <c r="PED87" s="740"/>
      <c r="PEE87" s="790"/>
      <c r="PEF87" s="791"/>
      <c r="PEG87" s="791"/>
      <c r="PEH87" s="791"/>
      <c r="PEI87" s="791"/>
      <c r="PEJ87" s="791"/>
      <c r="PEK87" s="740"/>
      <c r="PEL87" s="790"/>
      <c r="PEM87" s="791"/>
      <c r="PEN87" s="791"/>
      <c r="PEO87" s="791"/>
      <c r="PEP87" s="791"/>
      <c r="PEQ87" s="791"/>
      <c r="PER87" s="740"/>
      <c r="PES87" s="790"/>
      <c r="PET87" s="791"/>
      <c r="PEU87" s="791"/>
      <c r="PEV87" s="791"/>
      <c r="PEW87" s="791"/>
      <c r="PEX87" s="791"/>
      <c r="PEY87" s="740"/>
      <c r="PEZ87" s="790"/>
      <c r="PFA87" s="791"/>
      <c r="PFB87" s="791"/>
      <c r="PFC87" s="791"/>
      <c r="PFD87" s="791"/>
      <c r="PFE87" s="791"/>
      <c r="PFF87" s="740"/>
      <c r="PFG87" s="790"/>
      <c r="PFH87" s="791"/>
      <c r="PFI87" s="791"/>
      <c r="PFJ87" s="791"/>
      <c r="PFK87" s="791"/>
      <c r="PFL87" s="791"/>
      <c r="PFM87" s="740"/>
      <c r="PFN87" s="790"/>
      <c r="PFO87" s="791"/>
      <c r="PFP87" s="791"/>
      <c r="PFQ87" s="791"/>
      <c r="PFR87" s="791"/>
      <c r="PFS87" s="791"/>
      <c r="PFT87" s="740"/>
      <c r="PFU87" s="790"/>
      <c r="PFV87" s="791"/>
      <c r="PFW87" s="791"/>
      <c r="PFX87" s="791"/>
      <c r="PFY87" s="791"/>
      <c r="PFZ87" s="791"/>
      <c r="PGA87" s="740"/>
      <c r="PGB87" s="790"/>
      <c r="PGC87" s="791"/>
      <c r="PGD87" s="791"/>
      <c r="PGE87" s="791"/>
      <c r="PGF87" s="791"/>
      <c r="PGG87" s="791"/>
      <c r="PGH87" s="740"/>
      <c r="PGI87" s="790"/>
      <c r="PGJ87" s="791"/>
      <c r="PGK87" s="791"/>
      <c r="PGL87" s="791"/>
      <c r="PGM87" s="791"/>
      <c r="PGN87" s="791"/>
      <c r="PGO87" s="740"/>
      <c r="PGP87" s="790"/>
      <c r="PGQ87" s="791"/>
      <c r="PGR87" s="791"/>
      <c r="PGS87" s="791"/>
      <c r="PGT87" s="791"/>
      <c r="PGU87" s="791"/>
      <c r="PGV87" s="740"/>
      <c r="PGW87" s="790"/>
      <c r="PGX87" s="791"/>
      <c r="PGY87" s="791"/>
      <c r="PGZ87" s="791"/>
      <c r="PHA87" s="791"/>
      <c r="PHB87" s="791"/>
      <c r="PHC87" s="740"/>
      <c r="PHD87" s="790"/>
      <c r="PHE87" s="791"/>
      <c r="PHF87" s="791"/>
      <c r="PHG87" s="791"/>
      <c r="PHH87" s="791"/>
      <c r="PHI87" s="791"/>
      <c r="PHJ87" s="740"/>
      <c r="PHK87" s="790"/>
      <c r="PHL87" s="791"/>
      <c r="PHM87" s="791"/>
      <c r="PHN87" s="791"/>
      <c r="PHO87" s="791"/>
      <c r="PHP87" s="791"/>
      <c r="PHQ87" s="740"/>
      <c r="PHR87" s="790"/>
      <c r="PHS87" s="791"/>
      <c r="PHT87" s="791"/>
      <c r="PHU87" s="791"/>
      <c r="PHV87" s="791"/>
      <c r="PHW87" s="791"/>
      <c r="PHX87" s="740"/>
      <c r="PHY87" s="790"/>
      <c r="PHZ87" s="791"/>
      <c r="PIA87" s="791"/>
      <c r="PIB87" s="791"/>
      <c r="PIC87" s="791"/>
      <c r="PID87" s="791"/>
      <c r="PIE87" s="740"/>
      <c r="PIF87" s="790"/>
      <c r="PIG87" s="791"/>
      <c r="PIH87" s="791"/>
      <c r="PII87" s="791"/>
      <c r="PIJ87" s="791"/>
      <c r="PIK87" s="791"/>
      <c r="PIL87" s="740"/>
      <c r="PIM87" s="790"/>
      <c r="PIN87" s="791"/>
      <c r="PIO87" s="791"/>
      <c r="PIP87" s="791"/>
      <c r="PIQ87" s="791"/>
      <c r="PIR87" s="791"/>
      <c r="PIS87" s="740"/>
      <c r="PIT87" s="790"/>
      <c r="PIU87" s="791"/>
      <c r="PIV87" s="791"/>
      <c r="PIW87" s="791"/>
      <c r="PIX87" s="791"/>
      <c r="PIY87" s="791"/>
      <c r="PIZ87" s="740"/>
      <c r="PJA87" s="790"/>
      <c r="PJB87" s="791"/>
      <c r="PJC87" s="791"/>
      <c r="PJD87" s="791"/>
      <c r="PJE87" s="791"/>
      <c r="PJF87" s="791"/>
      <c r="PJG87" s="740"/>
      <c r="PJH87" s="790"/>
      <c r="PJI87" s="791"/>
      <c r="PJJ87" s="791"/>
      <c r="PJK87" s="791"/>
      <c r="PJL87" s="791"/>
      <c r="PJM87" s="791"/>
      <c r="PJN87" s="740"/>
      <c r="PJO87" s="790"/>
      <c r="PJP87" s="791"/>
      <c r="PJQ87" s="791"/>
      <c r="PJR87" s="791"/>
      <c r="PJS87" s="791"/>
      <c r="PJT87" s="791"/>
      <c r="PJU87" s="740"/>
      <c r="PJV87" s="790"/>
      <c r="PJW87" s="791"/>
      <c r="PJX87" s="791"/>
      <c r="PJY87" s="791"/>
      <c r="PJZ87" s="791"/>
      <c r="PKA87" s="791"/>
      <c r="PKB87" s="740"/>
      <c r="PKC87" s="790"/>
      <c r="PKD87" s="791"/>
      <c r="PKE87" s="791"/>
      <c r="PKF87" s="791"/>
      <c r="PKG87" s="791"/>
      <c r="PKH87" s="791"/>
      <c r="PKI87" s="740"/>
      <c r="PKJ87" s="790"/>
      <c r="PKK87" s="791"/>
      <c r="PKL87" s="791"/>
      <c r="PKM87" s="791"/>
      <c r="PKN87" s="791"/>
      <c r="PKO87" s="791"/>
      <c r="PKP87" s="740"/>
      <c r="PKQ87" s="790"/>
      <c r="PKR87" s="791"/>
      <c r="PKS87" s="791"/>
      <c r="PKT87" s="791"/>
      <c r="PKU87" s="791"/>
      <c r="PKV87" s="791"/>
      <c r="PKW87" s="740"/>
      <c r="PKX87" s="790"/>
      <c r="PKY87" s="791"/>
      <c r="PKZ87" s="791"/>
      <c r="PLA87" s="791"/>
      <c r="PLB87" s="791"/>
      <c r="PLC87" s="791"/>
      <c r="PLD87" s="740"/>
      <c r="PLE87" s="790"/>
      <c r="PLF87" s="791"/>
      <c r="PLG87" s="791"/>
      <c r="PLH87" s="791"/>
      <c r="PLI87" s="791"/>
      <c r="PLJ87" s="791"/>
      <c r="PLK87" s="740"/>
      <c r="PLL87" s="790"/>
      <c r="PLM87" s="791"/>
      <c r="PLN87" s="791"/>
      <c r="PLO87" s="791"/>
      <c r="PLP87" s="791"/>
      <c r="PLQ87" s="791"/>
      <c r="PLR87" s="740"/>
      <c r="PLS87" s="790"/>
      <c r="PLT87" s="791"/>
      <c r="PLU87" s="791"/>
      <c r="PLV87" s="791"/>
      <c r="PLW87" s="791"/>
      <c r="PLX87" s="791"/>
      <c r="PLY87" s="740"/>
      <c r="PLZ87" s="790"/>
      <c r="PMA87" s="791"/>
      <c r="PMB87" s="791"/>
      <c r="PMC87" s="791"/>
      <c r="PMD87" s="791"/>
      <c r="PME87" s="791"/>
      <c r="PMF87" s="740"/>
      <c r="PMG87" s="790"/>
      <c r="PMH87" s="791"/>
      <c r="PMI87" s="791"/>
      <c r="PMJ87" s="791"/>
      <c r="PMK87" s="791"/>
      <c r="PML87" s="791"/>
      <c r="PMM87" s="740"/>
      <c r="PMN87" s="790"/>
      <c r="PMO87" s="791"/>
      <c r="PMP87" s="791"/>
      <c r="PMQ87" s="791"/>
      <c r="PMR87" s="791"/>
      <c r="PMS87" s="791"/>
      <c r="PMT87" s="740"/>
      <c r="PMU87" s="790"/>
      <c r="PMV87" s="791"/>
      <c r="PMW87" s="791"/>
      <c r="PMX87" s="791"/>
      <c r="PMY87" s="791"/>
      <c r="PMZ87" s="791"/>
      <c r="PNA87" s="740"/>
      <c r="PNB87" s="790"/>
      <c r="PNC87" s="791"/>
      <c r="PND87" s="791"/>
      <c r="PNE87" s="791"/>
      <c r="PNF87" s="791"/>
      <c r="PNG87" s="791"/>
      <c r="PNH87" s="740"/>
      <c r="PNI87" s="790"/>
      <c r="PNJ87" s="791"/>
      <c r="PNK87" s="791"/>
      <c r="PNL87" s="791"/>
      <c r="PNM87" s="791"/>
      <c r="PNN87" s="791"/>
      <c r="PNO87" s="740"/>
      <c r="PNP87" s="790"/>
      <c r="PNQ87" s="791"/>
      <c r="PNR87" s="791"/>
      <c r="PNS87" s="791"/>
      <c r="PNT87" s="791"/>
      <c r="PNU87" s="791"/>
      <c r="PNV87" s="740"/>
      <c r="PNW87" s="790"/>
      <c r="PNX87" s="791"/>
      <c r="PNY87" s="791"/>
      <c r="PNZ87" s="791"/>
      <c r="POA87" s="791"/>
      <c r="POB87" s="791"/>
      <c r="POC87" s="740"/>
      <c r="POD87" s="790"/>
      <c r="POE87" s="791"/>
      <c r="POF87" s="791"/>
      <c r="POG87" s="791"/>
      <c r="POH87" s="791"/>
      <c r="POI87" s="791"/>
      <c r="POJ87" s="740"/>
      <c r="POK87" s="790"/>
      <c r="POL87" s="791"/>
      <c r="POM87" s="791"/>
      <c r="PON87" s="791"/>
      <c r="POO87" s="791"/>
      <c r="POP87" s="791"/>
      <c r="POQ87" s="740"/>
      <c r="POR87" s="790"/>
      <c r="POS87" s="791"/>
      <c r="POT87" s="791"/>
      <c r="POU87" s="791"/>
      <c r="POV87" s="791"/>
      <c r="POW87" s="791"/>
      <c r="POX87" s="740"/>
      <c r="POY87" s="790"/>
      <c r="POZ87" s="791"/>
      <c r="PPA87" s="791"/>
      <c r="PPB87" s="791"/>
      <c r="PPC87" s="791"/>
      <c r="PPD87" s="791"/>
      <c r="PPE87" s="740"/>
      <c r="PPF87" s="790"/>
      <c r="PPG87" s="791"/>
      <c r="PPH87" s="791"/>
      <c r="PPI87" s="791"/>
      <c r="PPJ87" s="791"/>
      <c r="PPK87" s="791"/>
      <c r="PPL87" s="740"/>
      <c r="PPM87" s="790"/>
      <c r="PPN87" s="791"/>
      <c r="PPO87" s="791"/>
      <c r="PPP87" s="791"/>
      <c r="PPQ87" s="791"/>
      <c r="PPR87" s="791"/>
      <c r="PPS87" s="740"/>
      <c r="PPT87" s="790"/>
      <c r="PPU87" s="791"/>
      <c r="PPV87" s="791"/>
      <c r="PPW87" s="791"/>
      <c r="PPX87" s="791"/>
      <c r="PPY87" s="791"/>
      <c r="PPZ87" s="740"/>
      <c r="PQA87" s="790"/>
      <c r="PQB87" s="791"/>
      <c r="PQC87" s="791"/>
      <c r="PQD87" s="791"/>
      <c r="PQE87" s="791"/>
      <c r="PQF87" s="791"/>
      <c r="PQG87" s="740"/>
      <c r="PQH87" s="790"/>
      <c r="PQI87" s="791"/>
      <c r="PQJ87" s="791"/>
      <c r="PQK87" s="791"/>
      <c r="PQL87" s="791"/>
      <c r="PQM87" s="791"/>
      <c r="PQN87" s="740"/>
      <c r="PQO87" s="790"/>
      <c r="PQP87" s="791"/>
      <c r="PQQ87" s="791"/>
      <c r="PQR87" s="791"/>
      <c r="PQS87" s="791"/>
      <c r="PQT87" s="791"/>
      <c r="PQU87" s="740"/>
      <c r="PQV87" s="790"/>
      <c r="PQW87" s="791"/>
      <c r="PQX87" s="791"/>
      <c r="PQY87" s="791"/>
      <c r="PQZ87" s="791"/>
      <c r="PRA87" s="791"/>
      <c r="PRB87" s="740"/>
      <c r="PRC87" s="790"/>
      <c r="PRD87" s="791"/>
      <c r="PRE87" s="791"/>
      <c r="PRF87" s="791"/>
      <c r="PRG87" s="791"/>
      <c r="PRH87" s="791"/>
      <c r="PRI87" s="740"/>
      <c r="PRJ87" s="790"/>
      <c r="PRK87" s="791"/>
      <c r="PRL87" s="791"/>
      <c r="PRM87" s="791"/>
      <c r="PRN87" s="791"/>
      <c r="PRO87" s="791"/>
      <c r="PRP87" s="740"/>
      <c r="PRQ87" s="790"/>
      <c r="PRR87" s="791"/>
      <c r="PRS87" s="791"/>
      <c r="PRT87" s="791"/>
      <c r="PRU87" s="791"/>
      <c r="PRV87" s="791"/>
      <c r="PRW87" s="740"/>
      <c r="PRX87" s="790"/>
      <c r="PRY87" s="791"/>
      <c r="PRZ87" s="791"/>
      <c r="PSA87" s="791"/>
      <c r="PSB87" s="791"/>
      <c r="PSC87" s="791"/>
      <c r="PSD87" s="740"/>
      <c r="PSE87" s="790"/>
      <c r="PSF87" s="791"/>
      <c r="PSG87" s="791"/>
      <c r="PSH87" s="791"/>
      <c r="PSI87" s="791"/>
      <c r="PSJ87" s="791"/>
      <c r="PSK87" s="740"/>
      <c r="PSL87" s="790"/>
      <c r="PSM87" s="791"/>
      <c r="PSN87" s="791"/>
      <c r="PSO87" s="791"/>
      <c r="PSP87" s="791"/>
      <c r="PSQ87" s="791"/>
      <c r="PSR87" s="740"/>
      <c r="PSS87" s="790"/>
      <c r="PST87" s="791"/>
      <c r="PSU87" s="791"/>
      <c r="PSV87" s="791"/>
      <c r="PSW87" s="791"/>
      <c r="PSX87" s="791"/>
      <c r="PSY87" s="740"/>
      <c r="PSZ87" s="790"/>
      <c r="PTA87" s="791"/>
      <c r="PTB87" s="791"/>
      <c r="PTC87" s="791"/>
      <c r="PTD87" s="791"/>
      <c r="PTE87" s="791"/>
      <c r="PTF87" s="740"/>
      <c r="PTG87" s="790"/>
      <c r="PTH87" s="791"/>
      <c r="PTI87" s="791"/>
      <c r="PTJ87" s="791"/>
      <c r="PTK87" s="791"/>
      <c r="PTL87" s="791"/>
      <c r="PTM87" s="740"/>
      <c r="PTN87" s="790"/>
      <c r="PTO87" s="791"/>
      <c r="PTP87" s="791"/>
      <c r="PTQ87" s="791"/>
      <c r="PTR87" s="791"/>
      <c r="PTS87" s="791"/>
      <c r="PTT87" s="740"/>
      <c r="PTU87" s="790"/>
      <c r="PTV87" s="791"/>
      <c r="PTW87" s="791"/>
      <c r="PTX87" s="791"/>
      <c r="PTY87" s="791"/>
      <c r="PTZ87" s="791"/>
      <c r="PUA87" s="740"/>
      <c r="PUB87" s="790"/>
      <c r="PUC87" s="791"/>
      <c r="PUD87" s="791"/>
      <c r="PUE87" s="791"/>
      <c r="PUF87" s="791"/>
      <c r="PUG87" s="791"/>
      <c r="PUH87" s="740"/>
      <c r="PUI87" s="790"/>
      <c r="PUJ87" s="791"/>
      <c r="PUK87" s="791"/>
      <c r="PUL87" s="791"/>
      <c r="PUM87" s="791"/>
      <c r="PUN87" s="791"/>
      <c r="PUO87" s="740"/>
      <c r="PUP87" s="790"/>
      <c r="PUQ87" s="791"/>
      <c r="PUR87" s="791"/>
      <c r="PUS87" s="791"/>
      <c r="PUT87" s="791"/>
      <c r="PUU87" s="791"/>
      <c r="PUV87" s="740"/>
      <c r="PUW87" s="790"/>
      <c r="PUX87" s="791"/>
      <c r="PUY87" s="791"/>
      <c r="PUZ87" s="791"/>
      <c r="PVA87" s="791"/>
      <c r="PVB87" s="791"/>
      <c r="PVC87" s="740"/>
      <c r="PVD87" s="790"/>
      <c r="PVE87" s="791"/>
      <c r="PVF87" s="791"/>
      <c r="PVG87" s="791"/>
      <c r="PVH87" s="791"/>
      <c r="PVI87" s="791"/>
      <c r="PVJ87" s="740"/>
      <c r="PVK87" s="790"/>
      <c r="PVL87" s="791"/>
      <c r="PVM87" s="791"/>
      <c r="PVN87" s="791"/>
      <c r="PVO87" s="791"/>
      <c r="PVP87" s="791"/>
      <c r="PVQ87" s="740"/>
      <c r="PVR87" s="790"/>
      <c r="PVS87" s="791"/>
      <c r="PVT87" s="791"/>
      <c r="PVU87" s="791"/>
      <c r="PVV87" s="791"/>
      <c r="PVW87" s="791"/>
      <c r="PVX87" s="740"/>
      <c r="PVY87" s="790"/>
      <c r="PVZ87" s="791"/>
      <c r="PWA87" s="791"/>
      <c r="PWB87" s="791"/>
      <c r="PWC87" s="791"/>
      <c r="PWD87" s="791"/>
      <c r="PWE87" s="740"/>
      <c r="PWF87" s="790"/>
      <c r="PWG87" s="791"/>
      <c r="PWH87" s="791"/>
      <c r="PWI87" s="791"/>
      <c r="PWJ87" s="791"/>
      <c r="PWK87" s="791"/>
      <c r="PWL87" s="740"/>
      <c r="PWM87" s="790"/>
      <c r="PWN87" s="791"/>
      <c r="PWO87" s="791"/>
      <c r="PWP87" s="791"/>
      <c r="PWQ87" s="791"/>
      <c r="PWR87" s="791"/>
      <c r="PWS87" s="740"/>
      <c r="PWT87" s="790"/>
      <c r="PWU87" s="791"/>
      <c r="PWV87" s="791"/>
      <c r="PWW87" s="791"/>
      <c r="PWX87" s="791"/>
      <c r="PWY87" s="791"/>
      <c r="PWZ87" s="740"/>
      <c r="PXA87" s="790"/>
      <c r="PXB87" s="791"/>
      <c r="PXC87" s="791"/>
      <c r="PXD87" s="791"/>
      <c r="PXE87" s="791"/>
      <c r="PXF87" s="791"/>
      <c r="PXG87" s="740"/>
      <c r="PXH87" s="790"/>
      <c r="PXI87" s="791"/>
      <c r="PXJ87" s="791"/>
      <c r="PXK87" s="791"/>
      <c r="PXL87" s="791"/>
      <c r="PXM87" s="791"/>
      <c r="PXN87" s="740"/>
      <c r="PXO87" s="790"/>
      <c r="PXP87" s="791"/>
      <c r="PXQ87" s="791"/>
      <c r="PXR87" s="791"/>
      <c r="PXS87" s="791"/>
      <c r="PXT87" s="791"/>
      <c r="PXU87" s="740"/>
      <c r="PXV87" s="790"/>
      <c r="PXW87" s="791"/>
      <c r="PXX87" s="791"/>
      <c r="PXY87" s="791"/>
      <c r="PXZ87" s="791"/>
      <c r="PYA87" s="791"/>
      <c r="PYB87" s="740"/>
      <c r="PYC87" s="790"/>
      <c r="PYD87" s="791"/>
      <c r="PYE87" s="791"/>
      <c r="PYF87" s="791"/>
      <c r="PYG87" s="791"/>
      <c r="PYH87" s="791"/>
      <c r="PYI87" s="740"/>
      <c r="PYJ87" s="790"/>
      <c r="PYK87" s="791"/>
      <c r="PYL87" s="791"/>
      <c r="PYM87" s="791"/>
      <c r="PYN87" s="791"/>
      <c r="PYO87" s="791"/>
      <c r="PYP87" s="740"/>
      <c r="PYQ87" s="790"/>
      <c r="PYR87" s="791"/>
      <c r="PYS87" s="791"/>
      <c r="PYT87" s="791"/>
      <c r="PYU87" s="791"/>
      <c r="PYV87" s="791"/>
      <c r="PYW87" s="740"/>
      <c r="PYX87" s="790"/>
      <c r="PYY87" s="791"/>
      <c r="PYZ87" s="791"/>
      <c r="PZA87" s="791"/>
      <c r="PZB87" s="791"/>
      <c r="PZC87" s="791"/>
      <c r="PZD87" s="740"/>
      <c r="PZE87" s="790"/>
      <c r="PZF87" s="791"/>
      <c r="PZG87" s="791"/>
      <c r="PZH87" s="791"/>
      <c r="PZI87" s="791"/>
      <c r="PZJ87" s="791"/>
      <c r="PZK87" s="740"/>
      <c r="PZL87" s="790"/>
      <c r="PZM87" s="791"/>
      <c r="PZN87" s="791"/>
      <c r="PZO87" s="791"/>
      <c r="PZP87" s="791"/>
      <c r="PZQ87" s="791"/>
      <c r="PZR87" s="740"/>
      <c r="PZS87" s="790"/>
      <c r="PZT87" s="791"/>
      <c r="PZU87" s="791"/>
      <c r="PZV87" s="791"/>
      <c r="PZW87" s="791"/>
      <c r="PZX87" s="791"/>
      <c r="PZY87" s="740"/>
      <c r="PZZ87" s="790"/>
      <c r="QAA87" s="791"/>
      <c r="QAB87" s="791"/>
      <c r="QAC87" s="791"/>
      <c r="QAD87" s="791"/>
      <c r="QAE87" s="791"/>
      <c r="QAF87" s="740"/>
      <c r="QAG87" s="790"/>
      <c r="QAH87" s="791"/>
      <c r="QAI87" s="791"/>
      <c r="QAJ87" s="791"/>
      <c r="QAK87" s="791"/>
      <c r="QAL87" s="791"/>
      <c r="QAM87" s="740"/>
      <c r="QAN87" s="790"/>
      <c r="QAO87" s="791"/>
      <c r="QAP87" s="791"/>
      <c r="QAQ87" s="791"/>
      <c r="QAR87" s="791"/>
      <c r="QAS87" s="791"/>
      <c r="QAT87" s="740"/>
      <c r="QAU87" s="790"/>
      <c r="QAV87" s="791"/>
      <c r="QAW87" s="791"/>
      <c r="QAX87" s="791"/>
      <c r="QAY87" s="791"/>
      <c r="QAZ87" s="791"/>
      <c r="QBA87" s="740"/>
      <c r="QBB87" s="790"/>
      <c r="QBC87" s="791"/>
      <c r="QBD87" s="791"/>
      <c r="QBE87" s="791"/>
      <c r="QBF87" s="791"/>
      <c r="QBG87" s="791"/>
      <c r="QBH87" s="740"/>
      <c r="QBI87" s="790"/>
      <c r="QBJ87" s="791"/>
      <c r="QBK87" s="791"/>
      <c r="QBL87" s="791"/>
      <c r="QBM87" s="791"/>
      <c r="QBN87" s="791"/>
      <c r="QBO87" s="740"/>
      <c r="QBP87" s="790"/>
      <c r="QBQ87" s="791"/>
      <c r="QBR87" s="791"/>
      <c r="QBS87" s="791"/>
      <c r="QBT87" s="791"/>
      <c r="QBU87" s="791"/>
      <c r="QBV87" s="740"/>
      <c r="QBW87" s="790"/>
      <c r="QBX87" s="791"/>
      <c r="QBY87" s="791"/>
      <c r="QBZ87" s="791"/>
      <c r="QCA87" s="791"/>
      <c r="QCB87" s="791"/>
      <c r="QCC87" s="740"/>
      <c r="QCD87" s="790"/>
      <c r="QCE87" s="791"/>
      <c r="QCF87" s="791"/>
      <c r="QCG87" s="791"/>
      <c r="QCH87" s="791"/>
      <c r="QCI87" s="791"/>
      <c r="QCJ87" s="740"/>
      <c r="QCK87" s="790"/>
      <c r="QCL87" s="791"/>
      <c r="QCM87" s="791"/>
      <c r="QCN87" s="791"/>
      <c r="QCO87" s="791"/>
      <c r="QCP87" s="791"/>
      <c r="QCQ87" s="740"/>
      <c r="QCR87" s="790"/>
      <c r="QCS87" s="791"/>
      <c r="QCT87" s="791"/>
      <c r="QCU87" s="791"/>
      <c r="QCV87" s="791"/>
      <c r="QCW87" s="791"/>
      <c r="QCX87" s="740"/>
      <c r="QCY87" s="790"/>
      <c r="QCZ87" s="791"/>
      <c r="QDA87" s="791"/>
      <c r="QDB87" s="791"/>
      <c r="QDC87" s="791"/>
      <c r="QDD87" s="791"/>
      <c r="QDE87" s="740"/>
      <c r="QDF87" s="790"/>
      <c r="QDG87" s="791"/>
      <c r="QDH87" s="791"/>
      <c r="QDI87" s="791"/>
      <c r="QDJ87" s="791"/>
      <c r="QDK87" s="791"/>
      <c r="QDL87" s="740"/>
      <c r="QDM87" s="790"/>
      <c r="QDN87" s="791"/>
      <c r="QDO87" s="791"/>
      <c r="QDP87" s="791"/>
      <c r="QDQ87" s="791"/>
      <c r="QDR87" s="791"/>
      <c r="QDS87" s="740"/>
      <c r="QDT87" s="790"/>
      <c r="QDU87" s="791"/>
      <c r="QDV87" s="791"/>
      <c r="QDW87" s="791"/>
      <c r="QDX87" s="791"/>
      <c r="QDY87" s="791"/>
      <c r="QDZ87" s="740"/>
      <c r="QEA87" s="790"/>
      <c r="QEB87" s="791"/>
      <c r="QEC87" s="791"/>
      <c r="QED87" s="791"/>
      <c r="QEE87" s="791"/>
      <c r="QEF87" s="791"/>
      <c r="QEG87" s="740"/>
      <c r="QEH87" s="790"/>
      <c r="QEI87" s="791"/>
      <c r="QEJ87" s="791"/>
      <c r="QEK87" s="791"/>
      <c r="QEL87" s="791"/>
      <c r="QEM87" s="791"/>
      <c r="QEN87" s="740"/>
      <c r="QEO87" s="790"/>
      <c r="QEP87" s="791"/>
      <c r="QEQ87" s="791"/>
      <c r="QER87" s="791"/>
      <c r="QES87" s="791"/>
      <c r="QET87" s="791"/>
      <c r="QEU87" s="740"/>
      <c r="QEV87" s="790"/>
      <c r="QEW87" s="791"/>
      <c r="QEX87" s="791"/>
      <c r="QEY87" s="791"/>
      <c r="QEZ87" s="791"/>
      <c r="QFA87" s="791"/>
      <c r="QFB87" s="740"/>
      <c r="QFC87" s="790"/>
      <c r="QFD87" s="791"/>
      <c r="QFE87" s="791"/>
      <c r="QFF87" s="791"/>
      <c r="QFG87" s="791"/>
      <c r="QFH87" s="791"/>
      <c r="QFI87" s="740"/>
      <c r="QFJ87" s="790"/>
      <c r="QFK87" s="791"/>
      <c r="QFL87" s="791"/>
      <c r="QFM87" s="791"/>
      <c r="QFN87" s="791"/>
      <c r="QFO87" s="791"/>
      <c r="QFP87" s="740"/>
      <c r="QFQ87" s="790"/>
      <c r="QFR87" s="791"/>
      <c r="QFS87" s="791"/>
      <c r="QFT87" s="791"/>
      <c r="QFU87" s="791"/>
      <c r="QFV87" s="791"/>
      <c r="QFW87" s="740"/>
      <c r="QFX87" s="790"/>
      <c r="QFY87" s="791"/>
      <c r="QFZ87" s="791"/>
      <c r="QGA87" s="791"/>
      <c r="QGB87" s="791"/>
      <c r="QGC87" s="791"/>
      <c r="QGD87" s="740"/>
      <c r="QGE87" s="790"/>
      <c r="QGF87" s="791"/>
      <c r="QGG87" s="791"/>
      <c r="QGH87" s="791"/>
      <c r="QGI87" s="791"/>
      <c r="QGJ87" s="791"/>
      <c r="QGK87" s="740"/>
      <c r="QGL87" s="790"/>
      <c r="QGM87" s="791"/>
      <c r="QGN87" s="791"/>
      <c r="QGO87" s="791"/>
      <c r="QGP87" s="791"/>
      <c r="QGQ87" s="791"/>
      <c r="QGR87" s="740"/>
      <c r="QGS87" s="790"/>
      <c r="QGT87" s="791"/>
      <c r="QGU87" s="791"/>
      <c r="QGV87" s="791"/>
      <c r="QGW87" s="791"/>
      <c r="QGX87" s="791"/>
      <c r="QGY87" s="740"/>
      <c r="QGZ87" s="790"/>
      <c r="QHA87" s="791"/>
      <c r="QHB87" s="791"/>
      <c r="QHC87" s="791"/>
      <c r="QHD87" s="791"/>
      <c r="QHE87" s="791"/>
      <c r="QHF87" s="740"/>
      <c r="QHG87" s="790"/>
      <c r="QHH87" s="791"/>
      <c r="QHI87" s="791"/>
      <c r="QHJ87" s="791"/>
      <c r="QHK87" s="791"/>
      <c r="QHL87" s="791"/>
      <c r="QHM87" s="740"/>
      <c r="QHN87" s="790"/>
      <c r="QHO87" s="791"/>
      <c r="QHP87" s="791"/>
      <c r="QHQ87" s="791"/>
      <c r="QHR87" s="791"/>
      <c r="QHS87" s="791"/>
      <c r="QHT87" s="740"/>
      <c r="QHU87" s="790"/>
      <c r="QHV87" s="791"/>
      <c r="QHW87" s="791"/>
      <c r="QHX87" s="791"/>
      <c r="QHY87" s="791"/>
      <c r="QHZ87" s="791"/>
      <c r="QIA87" s="740"/>
      <c r="QIB87" s="790"/>
      <c r="QIC87" s="791"/>
      <c r="QID87" s="791"/>
      <c r="QIE87" s="791"/>
      <c r="QIF87" s="791"/>
      <c r="QIG87" s="791"/>
      <c r="QIH87" s="740"/>
      <c r="QII87" s="790"/>
      <c r="QIJ87" s="791"/>
      <c r="QIK87" s="791"/>
      <c r="QIL87" s="791"/>
      <c r="QIM87" s="791"/>
      <c r="QIN87" s="791"/>
      <c r="QIO87" s="740"/>
      <c r="QIP87" s="790"/>
      <c r="QIQ87" s="791"/>
      <c r="QIR87" s="791"/>
      <c r="QIS87" s="791"/>
      <c r="QIT87" s="791"/>
      <c r="QIU87" s="791"/>
      <c r="QIV87" s="740"/>
      <c r="QIW87" s="790"/>
      <c r="QIX87" s="791"/>
      <c r="QIY87" s="791"/>
      <c r="QIZ87" s="791"/>
      <c r="QJA87" s="791"/>
      <c r="QJB87" s="791"/>
      <c r="QJC87" s="740"/>
      <c r="QJD87" s="790"/>
      <c r="QJE87" s="791"/>
      <c r="QJF87" s="791"/>
      <c r="QJG87" s="791"/>
      <c r="QJH87" s="791"/>
      <c r="QJI87" s="791"/>
      <c r="QJJ87" s="740"/>
      <c r="QJK87" s="790"/>
      <c r="QJL87" s="791"/>
      <c r="QJM87" s="791"/>
      <c r="QJN87" s="791"/>
      <c r="QJO87" s="791"/>
      <c r="QJP87" s="791"/>
      <c r="QJQ87" s="740"/>
      <c r="QJR87" s="790"/>
      <c r="QJS87" s="791"/>
      <c r="QJT87" s="791"/>
      <c r="QJU87" s="791"/>
      <c r="QJV87" s="791"/>
      <c r="QJW87" s="791"/>
      <c r="QJX87" s="740"/>
      <c r="QJY87" s="790"/>
      <c r="QJZ87" s="791"/>
      <c r="QKA87" s="791"/>
      <c r="QKB87" s="791"/>
      <c r="QKC87" s="791"/>
      <c r="QKD87" s="791"/>
      <c r="QKE87" s="740"/>
      <c r="QKF87" s="790"/>
      <c r="QKG87" s="791"/>
      <c r="QKH87" s="791"/>
      <c r="QKI87" s="791"/>
      <c r="QKJ87" s="791"/>
      <c r="QKK87" s="791"/>
      <c r="QKL87" s="740"/>
      <c r="QKM87" s="790"/>
      <c r="QKN87" s="791"/>
      <c r="QKO87" s="791"/>
      <c r="QKP87" s="791"/>
      <c r="QKQ87" s="791"/>
      <c r="QKR87" s="791"/>
      <c r="QKS87" s="740"/>
      <c r="QKT87" s="790"/>
      <c r="QKU87" s="791"/>
      <c r="QKV87" s="791"/>
      <c r="QKW87" s="791"/>
      <c r="QKX87" s="791"/>
      <c r="QKY87" s="791"/>
      <c r="QKZ87" s="740"/>
      <c r="QLA87" s="790"/>
      <c r="QLB87" s="791"/>
      <c r="QLC87" s="791"/>
      <c r="QLD87" s="791"/>
      <c r="QLE87" s="791"/>
      <c r="QLF87" s="791"/>
      <c r="QLG87" s="740"/>
      <c r="QLH87" s="790"/>
      <c r="QLI87" s="791"/>
      <c r="QLJ87" s="791"/>
      <c r="QLK87" s="791"/>
      <c r="QLL87" s="791"/>
      <c r="QLM87" s="791"/>
      <c r="QLN87" s="740"/>
      <c r="QLO87" s="790"/>
      <c r="QLP87" s="791"/>
      <c r="QLQ87" s="791"/>
      <c r="QLR87" s="791"/>
      <c r="QLS87" s="791"/>
      <c r="QLT87" s="791"/>
      <c r="QLU87" s="740"/>
      <c r="QLV87" s="790"/>
      <c r="QLW87" s="791"/>
      <c r="QLX87" s="791"/>
      <c r="QLY87" s="791"/>
      <c r="QLZ87" s="791"/>
      <c r="QMA87" s="791"/>
      <c r="QMB87" s="740"/>
      <c r="QMC87" s="790"/>
      <c r="QMD87" s="791"/>
      <c r="QME87" s="791"/>
      <c r="QMF87" s="791"/>
      <c r="QMG87" s="791"/>
      <c r="QMH87" s="791"/>
      <c r="QMI87" s="740"/>
      <c r="QMJ87" s="790"/>
      <c r="QMK87" s="791"/>
      <c r="QML87" s="791"/>
      <c r="QMM87" s="791"/>
      <c r="QMN87" s="791"/>
      <c r="QMO87" s="791"/>
      <c r="QMP87" s="740"/>
      <c r="QMQ87" s="790"/>
      <c r="QMR87" s="791"/>
      <c r="QMS87" s="791"/>
      <c r="QMT87" s="791"/>
      <c r="QMU87" s="791"/>
      <c r="QMV87" s="791"/>
      <c r="QMW87" s="740"/>
      <c r="QMX87" s="790"/>
      <c r="QMY87" s="791"/>
      <c r="QMZ87" s="791"/>
      <c r="QNA87" s="791"/>
      <c r="QNB87" s="791"/>
      <c r="QNC87" s="791"/>
      <c r="QND87" s="740"/>
      <c r="QNE87" s="790"/>
      <c r="QNF87" s="791"/>
      <c r="QNG87" s="791"/>
      <c r="QNH87" s="791"/>
      <c r="QNI87" s="791"/>
      <c r="QNJ87" s="791"/>
      <c r="QNK87" s="740"/>
      <c r="QNL87" s="790"/>
      <c r="QNM87" s="791"/>
      <c r="QNN87" s="791"/>
      <c r="QNO87" s="791"/>
      <c r="QNP87" s="791"/>
      <c r="QNQ87" s="791"/>
      <c r="QNR87" s="740"/>
      <c r="QNS87" s="790"/>
      <c r="QNT87" s="791"/>
      <c r="QNU87" s="791"/>
      <c r="QNV87" s="791"/>
      <c r="QNW87" s="791"/>
      <c r="QNX87" s="791"/>
      <c r="QNY87" s="740"/>
      <c r="QNZ87" s="790"/>
      <c r="QOA87" s="791"/>
      <c r="QOB87" s="791"/>
      <c r="QOC87" s="791"/>
      <c r="QOD87" s="791"/>
      <c r="QOE87" s="791"/>
      <c r="QOF87" s="740"/>
      <c r="QOG87" s="790"/>
      <c r="QOH87" s="791"/>
      <c r="QOI87" s="791"/>
      <c r="QOJ87" s="791"/>
      <c r="QOK87" s="791"/>
      <c r="QOL87" s="791"/>
      <c r="QOM87" s="740"/>
      <c r="QON87" s="790"/>
      <c r="QOO87" s="791"/>
      <c r="QOP87" s="791"/>
      <c r="QOQ87" s="791"/>
      <c r="QOR87" s="791"/>
      <c r="QOS87" s="791"/>
      <c r="QOT87" s="740"/>
      <c r="QOU87" s="790"/>
      <c r="QOV87" s="791"/>
      <c r="QOW87" s="791"/>
      <c r="QOX87" s="791"/>
      <c r="QOY87" s="791"/>
      <c r="QOZ87" s="791"/>
      <c r="QPA87" s="740"/>
      <c r="QPB87" s="790"/>
      <c r="QPC87" s="791"/>
      <c r="QPD87" s="791"/>
      <c r="QPE87" s="791"/>
      <c r="QPF87" s="791"/>
      <c r="QPG87" s="791"/>
      <c r="QPH87" s="740"/>
      <c r="QPI87" s="790"/>
      <c r="QPJ87" s="791"/>
      <c r="QPK87" s="791"/>
      <c r="QPL87" s="791"/>
      <c r="QPM87" s="791"/>
      <c r="QPN87" s="791"/>
      <c r="QPO87" s="740"/>
      <c r="QPP87" s="790"/>
      <c r="QPQ87" s="791"/>
      <c r="QPR87" s="791"/>
      <c r="QPS87" s="791"/>
      <c r="QPT87" s="791"/>
      <c r="QPU87" s="791"/>
      <c r="QPV87" s="740"/>
      <c r="QPW87" s="790"/>
      <c r="QPX87" s="791"/>
      <c r="QPY87" s="791"/>
      <c r="QPZ87" s="791"/>
      <c r="QQA87" s="791"/>
      <c r="QQB87" s="791"/>
      <c r="QQC87" s="740"/>
      <c r="QQD87" s="790"/>
      <c r="QQE87" s="791"/>
      <c r="QQF87" s="791"/>
      <c r="QQG87" s="791"/>
      <c r="QQH87" s="791"/>
      <c r="QQI87" s="791"/>
      <c r="QQJ87" s="740"/>
      <c r="QQK87" s="790"/>
      <c r="QQL87" s="791"/>
      <c r="QQM87" s="791"/>
      <c r="QQN87" s="791"/>
      <c r="QQO87" s="791"/>
      <c r="QQP87" s="791"/>
      <c r="QQQ87" s="740"/>
      <c r="QQR87" s="790"/>
      <c r="QQS87" s="791"/>
      <c r="QQT87" s="791"/>
      <c r="QQU87" s="791"/>
      <c r="QQV87" s="791"/>
      <c r="QQW87" s="791"/>
      <c r="QQX87" s="740"/>
      <c r="QQY87" s="790"/>
      <c r="QQZ87" s="791"/>
      <c r="QRA87" s="791"/>
      <c r="QRB87" s="791"/>
      <c r="QRC87" s="791"/>
      <c r="QRD87" s="791"/>
      <c r="QRE87" s="740"/>
      <c r="QRF87" s="790"/>
      <c r="QRG87" s="791"/>
      <c r="QRH87" s="791"/>
      <c r="QRI87" s="791"/>
      <c r="QRJ87" s="791"/>
      <c r="QRK87" s="791"/>
      <c r="QRL87" s="740"/>
      <c r="QRM87" s="790"/>
      <c r="QRN87" s="791"/>
      <c r="QRO87" s="791"/>
      <c r="QRP87" s="791"/>
      <c r="QRQ87" s="791"/>
      <c r="QRR87" s="791"/>
      <c r="QRS87" s="740"/>
      <c r="QRT87" s="790"/>
      <c r="QRU87" s="791"/>
      <c r="QRV87" s="791"/>
      <c r="QRW87" s="791"/>
      <c r="QRX87" s="791"/>
      <c r="QRY87" s="791"/>
      <c r="QRZ87" s="740"/>
      <c r="QSA87" s="790"/>
      <c r="QSB87" s="791"/>
      <c r="QSC87" s="791"/>
      <c r="QSD87" s="791"/>
      <c r="QSE87" s="791"/>
      <c r="QSF87" s="791"/>
      <c r="QSG87" s="740"/>
      <c r="QSH87" s="790"/>
      <c r="QSI87" s="791"/>
      <c r="QSJ87" s="791"/>
      <c r="QSK87" s="791"/>
      <c r="QSL87" s="791"/>
      <c r="QSM87" s="791"/>
      <c r="QSN87" s="740"/>
      <c r="QSO87" s="790"/>
      <c r="QSP87" s="791"/>
      <c r="QSQ87" s="791"/>
      <c r="QSR87" s="791"/>
      <c r="QSS87" s="791"/>
      <c r="QST87" s="791"/>
      <c r="QSU87" s="740"/>
      <c r="QSV87" s="790"/>
      <c r="QSW87" s="791"/>
      <c r="QSX87" s="791"/>
      <c r="QSY87" s="791"/>
      <c r="QSZ87" s="791"/>
      <c r="QTA87" s="791"/>
      <c r="QTB87" s="740"/>
      <c r="QTC87" s="790"/>
      <c r="QTD87" s="791"/>
      <c r="QTE87" s="791"/>
      <c r="QTF87" s="791"/>
      <c r="QTG87" s="791"/>
      <c r="QTH87" s="791"/>
      <c r="QTI87" s="740"/>
      <c r="QTJ87" s="790"/>
      <c r="QTK87" s="791"/>
      <c r="QTL87" s="791"/>
      <c r="QTM87" s="791"/>
      <c r="QTN87" s="791"/>
      <c r="QTO87" s="791"/>
      <c r="QTP87" s="740"/>
      <c r="QTQ87" s="790"/>
      <c r="QTR87" s="791"/>
      <c r="QTS87" s="791"/>
      <c r="QTT87" s="791"/>
      <c r="QTU87" s="791"/>
      <c r="QTV87" s="791"/>
      <c r="QTW87" s="740"/>
      <c r="QTX87" s="790"/>
      <c r="QTY87" s="791"/>
      <c r="QTZ87" s="791"/>
      <c r="QUA87" s="791"/>
      <c r="QUB87" s="791"/>
      <c r="QUC87" s="791"/>
      <c r="QUD87" s="740"/>
      <c r="QUE87" s="790"/>
      <c r="QUF87" s="791"/>
      <c r="QUG87" s="791"/>
      <c r="QUH87" s="791"/>
      <c r="QUI87" s="791"/>
      <c r="QUJ87" s="791"/>
      <c r="QUK87" s="740"/>
      <c r="QUL87" s="790"/>
      <c r="QUM87" s="791"/>
      <c r="QUN87" s="791"/>
      <c r="QUO87" s="791"/>
      <c r="QUP87" s="791"/>
      <c r="QUQ87" s="791"/>
      <c r="QUR87" s="740"/>
      <c r="QUS87" s="790"/>
      <c r="QUT87" s="791"/>
      <c r="QUU87" s="791"/>
      <c r="QUV87" s="791"/>
      <c r="QUW87" s="791"/>
      <c r="QUX87" s="791"/>
      <c r="QUY87" s="740"/>
      <c r="QUZ87" s="790"/>
      <c r="QVA87" s="791"/>
      <c r="QVB87" s="791"/>
      <c r="QVC87" s="791"/>
      <c r="QVD87" s="791"/>
      <c r="QVE87" s="791"/>
      <c r="QVF87" s="740"/>
      <c r="QVG87" s="790"/>
      <c r="QVH87" s="791"/>
      <c r="QVI87" s="791"/>
      <c r="QVJ87" s="791"/>
      <c r="QVK87" s="791"/>
      <c r="QVL87" s="791"/>
      <c r="QVM87" s="740"/>
      <c r="QVN87" s="790"/>
      <c r="QVO87" s="791"/>
      <c r="QVP87" s="791"/>
      <c r="QVQ87" s="791"/>
      <c r="QVR87" s="791"/>
      <c r="QVS87" s="791"/>
      <c r="QVT87" s="740"/>
      <c r="QVU87" s="790"/>
      <c r="QVV87" s="791"/>
      <c r="QVW87" s="791"/>
      <c r="QVX87" s="791"/>
      <c r="QVY87" s="791"/>
      <c r="QVZ87" s="791"/>
      <c r="QWA87" s="740"/>
      <c r="QWB87" s="790"/>
      <c r="QWC87" s="791"/>
      <c r="QWD87" s="791"/>
      <c r="QWE87" s="791"/>
      <c r="QWF87" s="791"/>
      <c r="QWG87" s="791"/>
      <c r="QWH87" s="740"/>
      <c r="QWI87" s="790"/>
      <c r="QWJ87" s="791"/>
      <c r="QWK87" s="791"/>
      <c r="QWL87" s="791"/>
      <c r="QWM87" s="791"/>
      <c r="QWN87" s="791"/>
      <c r="QWO87" s="740"/>
      <c r="QWP87" s="790"/>
      <c r="QWQ87" s="791"/>
      <c r="QWR87" s="791"/>
      <c r="QWS87" s="791"/>
      <c r="QWT87" s="791"/>
      <c r="QWU87" s="791"/>
      <c r="QWV87" s="740"/>
      <c r="QWW87" s="790"/>
      <c r="QWX87" s="791"/>
      <c r="QWY87" s="791"/>
      <c r="QWZ87" s="791"/>
      <c r="QXA87" s="791"/>
      <c r="QXB87" s="791"/>
      <c r="QXC87" s="740"/>
      <c r="QXD87" s="790"/>
      <c r="QXE87" s="791"/>
      <c r="QXF87" s="791"/>
      <c r="QXG87" s="791"/>
      <c r="QXH87" s="791"/>
      <c r="QXI87" s="791"/>
      <c r="QXJ87" s="740"/>
      <c r="QXK87" s="790"/>
      <c r="QXL87" s="791"/>
      <c r="QXM87" s="791"/>
      <c r="QXN87" s="791"/>
      <c r="QXO87" s="791"/>
      <c r="QXP87" s="791"/>
      <c r="QXQ87" s="740"/>
      <c r="QXR87" s="790"/>
      <c r="QXS87" s="791"/>
      <c r="QXT87" s="791"/>
      <c r="QXU87" s="791"/>
      <c r="QXV87" s="791"/>
      <c r="QXW87" s="791"/>
      <c r="QXX87" s="740"/>
      <c r="QXY87" s="790"/>
      <c r="QXZ87" s="791"/>
      <c r="QYA87" s="791"/>
      <c r="QYB87" s="791"/>
      <c r="QYC87" s="791"/>
      <c r="QYD87" s="791"/>
      <c r="QYE87" s="740"/>
      <c r="QYF87" s="790"/>
      <c r="QYG87" s="791"/>
      <c r="QYH87" s="791"/>
      <c r="QYI87" s="791"/>
      <c r="QYJ87" s="791"/>
      <c r="QYK87" s="791"/>
      <c r="QYL87" s="740"/>
      <c r="QYM87" s="790"/>
      <c r="QYN87" s="791"/>
      <c r="QYO87" s="791"/>
      <c r="QYP87" s="791"/>
      <c r="QYQ87" s="791"/>
      <c r="QYR87" s="791"/>
      <c r="QYS87" s="740"/>
      <c r="QYT87" s="790"/>
      <c r="QYU87" s="791"/>
      <c r="QYV87" s="791"/>
      <c r="QYW87" s="791"/>
      <c r="QYX87" s="791"/>
      <c r="QYY87" s="791"/>
      <c r="QYZ87" s="740"/>
      <c r="QZA87" s="790"/>
      <c r="QZB87" s="791"/>
      <c r="QZC87" s="791"/>
      <c r="QZD87" s="791"/>
      <c r="QZE87" s="791"/>
      <c r="QZF87" s="791"/>
      <c r="QZG87" s="740"/>
      <c r="QZH87" s="790"/>
      <c r="QZI87" s="791"/>
      <c r="QZJ87" s="791"/>
      <c r="QZK87" s="791"/>
      <c r="QZL87" s="791"/>
      <c r="QZM87" s="791"/>
      <c r="QZN87" s="740"/>
      <c r="QZO87" s="790"/>
      <c r="QZP87" s="791"/>
      <c r="QZQ87" s="791"/>
      <c r="QZR87" s="791"/>
      <c r="QZS87" s="791"/>
      <c r="QZT87" s="791"/>
      <c r="QZU87" s="740"/>
      <c r="QZV87" s="790"/>
      <c r="QZW87" s="791"/>
      <c r="QZX87" s="791"/>
      <c r="QZY87" s="791"/>
      <c r="QZZ87" s="791"/>
      <c r="RAA87" s="791"/>
      <c r="RAB87" s="740"/>
      <c r="RAC87" s="790"/>
      <c r="RAD87" s="791"/>
      <c r="RAE87" s="791"/>
      <c r="RAF87" s="791"/>
      <c r="RAG87" s="791"/>
      <c r="RAH87" s="791"/>
      <c r="RAI87" s="740"/>
      <c r="RAJ87" s="790"/>
      <c r="RAK87" s="791"/>
      <c r="RAL87" s="791"/>
      <c r="RAM87" s="791"/>
      <c r="RAN87" s="791"/>
      <c r="RAO87" s="791"/>
      <c r="RAP87" s="740"/>
      <c r="RAQ87" s="790"/>
      <c r="RAR87" s="791"/>
      <c r="RAS87" s="791"/>
      <c r="RAT87" s="791"/>
      <c r="RAU87" s="791"/>
      <c r="RAV87" s="791"/>
      <c r="RAW87" s="740"/>
      <c r="RAX87" s="790"/>
      <c r="RAY87" s="791"/>
      <c r="RAZ87" s="791"/>
      <c r="RBA87" s="791"/>
      <c r="RBB87" s="791"/>
      <c r="RBC87" s="791"/>
      <c r="RBD87" s="740"/>
      <c r="RBE87" s="790"/>
      <c r="RBF87" s="791"/>
      <c r="RBG87" s="791"/>
      <c r="RBH87" s="791"/>
      <c r="RBI87" s="791"/>
      <c r="RBJ87" s="791"/>
      <c r="RBK87" s="740"/>
      <c r="RBL87" s="790"/>
      <c r="RBM87" s="791"/>
      <c r="RBN87" s="791"/>
      <c r="RBO87" s="791"/>
      <c r="RBP87" s="791"/>
      <c r="RBQ87" s="791"/>
      <c r="RBR87" s="740"/>
      <c r="RBS87" s="790"/>
      <c r="RBT87" s="791"/>
      <c r="RBU87" s="791"/>
      <c r="RBV87" s="791"/>
      <c r="RBW87" s="791"/>
      <c r="RBX87" s="791"/>
      <c r="RBY87" s="740"/>
      <c r="RBZ87" s="790"/>
      <c r="RCA87" s="791"/>
      <c r="RCB87" s="791"/>
      <c r="RCC87" s="791"/>
      <c r="RCD87" s="791"/>
      <c r="RCE87" s="791"/>
      <c r="RCF87" s="740"/>
      <c r="RCG87" s="790"/>
      <c r="RCH87" s="791"/>
      <c r="RCI87" s="791"/>
      <c r="RCJ87" s="791"/>
      <c r="RCK87" s="791"/>
      <c r="RCL87" s="791"/>
      <c r="RCM87" s="740"/>
      <c r="RCN87" s="790"/>
      <c r="RCO87" s="791"/>
      <c r="RCP87" s="791"/>
      <c r="RCQ87" s="791"/>
      <c r="RCR87" s="791"/>
      <c r="RCS87" s="791"/>
      <c r="RCT87" s="740"/>
      <c r="RCU87" s="790"/>
      <c r="RCV87" s="791"/>
      <c r="RCW87" s="791"/>
      <c r="RCX87" s="791"/>
      <c r="RCY87" s="791"/>
      <c r="RCZ87" s="791"/>
      <c r="RDA87" s="740"/>
      <c r="RDB87" s="790"/>
      <c r="RDC87" s="791"/>
      <c r="RDD87" s="791"/>
      <c r="RDE87" s="791"/>
      <c r="RDF87" s="791"/>
      <c r="RDG87" s="791"/>
      <c r="RDH87" s="740"/>
      <c r="RDI87" s="790"/>
      <c r="RDJ87" s="791"/>
      <c r="RDK87" s="791"/>
      <c r="RDL87" s="791"/>
      <c r="RDM87" s="791"/>
      <c r="RDN87" s="791"/>
      <c r="RDO87" s="740"/>
      <c r="RDP87" s="790"/>
      <c r="RDQ87" s="791"/>
      <c r="RDR87" s="791"/>
      <c r="RDS87" s="791"/>
      <c r="RDT87" s="791"/>
      <c r="RDU87" s="791"/>
      <c r="RDV87" s="740"/>
      <c r="RDW87" s="790"/>
      <c r="RDX87" s="791"/>
      <c r="RDY87" s="791"/>
      <c r="RDZ87" s="791"/>
      <c r="REA87" s="791"/>
      <c r="REB87" s="791"/>
      <c r="REC87" s="740"/>
      <c r="RED87" s="790"/>
      <c r="REE87" s="791"/>
      <c r="REF87" s="791"/>
      <c r="REG87" s="791"/>
      <c r="REH87" s="791"/>
      <c r="REI87" s="791"/>
      <c r="REJ87" s="740"/>
      <c r="REK87" s="790"/>
      <c r="REL87" s="791"/>
      <c r="REM87" s="791"/>
      <c r="REN87" s="791"/>
      <c r="REO87" s="791"/>
      <c r="REP87" s="791"/>
      <c r="REQ87" s="740"/>
      <c r="RER87" s="790"/>
      <c r="RES87" s="791"/>
      <c r="RET87" s="791"/>
      <c r="REU87" s="791"/>
      <c r="REV87" s="791"/>
      <c r="REW87" s="791"/>
      <c r="REX87" s="740"/>
      <c r="REY87" s="790"/>
      <c r="REZ87" s="791"/>
      <c r="RFA87" s="791"/>
      <c r="RFB87" s="791"/>
      <c r="RFC87" s="791"/>
      <c r="RFD87" s="791"/>
      <c r="RFE87" s="740"/>
      <c r="RFF87" s="790"/>
      <c r="RFG87" s="791"/>
      <c r="RFH87" s="791"/>
      <c r="RFI87" s="791"/>
      <c r="RFJ87" s="791"/>
      <c r="RFK87" s="791"/>
      <c r="RFL87" s="740"/>
      <c r="RFM87" s="790"/>
      <c r="RFN87" s="791"/>
      <c r="RFO87" s="791"/>
      <c r="RFP87" s="791"/>
      <c r="RFQ87" s="791"/>
      <c r="RFR87" s="791"/>
      <c r="RFS87" s="740"/>
      <c r="RFT87" s="790"/>
      <c r="RFU87" s="791"/>
      <c r="RFV87" s="791"/>
      <c r="RFW87" s="791"/>
      <c r="RFX87" s="791"/>
      <c r="RFY87" s="791"/>
      <c r="RFZ87" s="740"/>
      <c r="RGA87" s="790"/>
      <c r="RGB87" s="791"/>
      <c r="RGC87" s="791"/>
      <c r="RGD87" s="791"/>
      <c r="RGE87" s="791"/>
      <c r="RGF87" s="791"/>
      <c r="RGG87" s="740"/>
      <c r="RGH87" s="790"/>
      <c r="RGI87" s="791"/>
      <c r="RGJ87" s="791"/>
      <c r="RGK87" s="791"/>
      <c r="RGL87" s="791"/>
      <c r="RGM87" s="791"/>
      <c r="RGN87" s="740"/>
      <c r="RGO87" s="790"/>
      <c r="RGP87" s="791"/>
      <c r="RGQ87" s="791"/>
      <c r="RGR87" s="791"/>
      <c r="RGS87" s="791"/>
      <c r="RGT87" s="791"/>
      <c r="RGU87" s="740"/>
      <c r="RGV87" s="790"/>
      <c r="RGW87" s="791"/>
      <c r="RGX87" s="791"/>
      <c r="RGY87" s="791"/>
      <c r="RGZ87" s="791"/>
      <c r="RHA87" s="791"/>
      <c r="RHB87" s="740"/>
      <c r="RHC87" s="790"/>
      <c r="RHD87" s="791"/>
      <c r="RHE87" s="791"/>
      <c r="RHF87" s="791"/>
      <c r="RHG87" s="791"/>
      <c r="RHH87" s="791"/>
      <c r="RHI87" s="740"/>
      <c r="RHJ87" s="790"/>
      <c r="RHK87" s="791"/>
      <c r="RHL87" s="791"/>
      <c r="RHM87" s="791"/>
      <c r="RHN87" s="791"/>
      <c r="RHO87" s="791"/>
      <c r="RHP87" s="740"/>
      <c r="RHQ87" s="790"/>
      <c r="RHR87" s="791"/>
      <c r="RHS87" s="791"/>
      <c r="RHT87" s="791"/>
      <c r="RHU87" s="791"/>
      <c r="RHV87" s="791"/>
      <c r="RHW87" s="740"/>
      <c r="RHX87" s="790"/>
      <c r="RHY87" s="791"/>
      <c r="RHZ87" s="791"/>
      <c r="RIA87" s="791"/>
      <c r="RIB87" s="791"/>
      <c r="RIC87" s="791"/>
      <c r="RID87" s="740"/>
      <c r="RIE87" s="790"/>
      <c r="RIF87" s="791"/>
      <c r="RIG87" s="791"/>
      <c r="RIH87" s="791"/>
      <c r="RII87" s="791"/>
      <c r="RIJ87" s="791"/>
      <c r="RIK87" s="740"/>
      <c r="RIL87" s="790"/>
      <c r="RIM87" s="791"/>
      <c r="RIN87" s="791"/>
      <c r="RIO87" s="791"/>
      <c r="RIP87" s="791"/>
      <c r="RIQ87" s="791"/>
      <c r="RIR87" s="740"/>
      <c r="RIS87" s="790"/>
      <c r="RIT87" s="791"/>
      <c r="RIU87" s="791"/>
      <c r="RIV87" s="791"/>
      <c r="RIW87" s="791"/>
      <c r="RIX87" s="791"/>
      <c r="RIY87" s="740"/>
      <c r="RIZ87" s="790"/>
      <c r="RJA87" s="791"/>
      <c r="RJB87" s="791"/>
      <c r="RJC87" s="791"/>
      <c r="RJD87" s="791"/>
      <c r="RJE87" s="791"/>
      <c r="RJF87" s="740"/>
      <c r="RJG87" s="790"/>
      <c r="RJH87" s="791"/>
      <c r="RJI87" s="791"/>
      <c r="RJJ87" s="791"/>
      <c r="RJK87" s="791"/>
      <c r="RJL87" s="791"/>
      <c r="RJM87" s="740"/>
      <c r="RJN87" s="790"/>
      <c r="RJO87" s="791"/>
      <c r="RJP87" s="791"/>
      <c r="RJQ87" s="791"/>
      <c r="RJR87" s="791"/>
      <c r="RJS87" s="791"/>
      <c r="RJT87" s="740"/>
      <c r="RJU87" s="790"/>
      <c r="RJV87" s="791"/>
      <c r="RJW87" s="791"/>
      <c r="RJX87" s="791"/>
      <c r="RJY87" s="791"/>
      <c r="RJZ87" s="791"/>
      <c r="RKA87" s="740"/>
      <c r="RKB87" s="790"/>
      <c r="RKC87" s="791"/>
      <c r="RKD87" s="791"/>
      <c r="RKE87" s="791"/>
      <c r="RKF87" s="791"/>
      <c r="RKG87" s="791"/>
      <c r="RKH87" s="740"/>
      <c r="RKI87" s="790"/>
      <c r="RKJ87" s="791"/>
      <c r="RKK87" s="791"/>
      <c r="RKL87" s="791"/>
      <c r="RKM87" s="791"/>
      <c r="RKN87" s="791"/>
      <c r="RKO87" s="740"/>
      <c r="RKP87" s="790"/>
      <c r="RKQ87" s="791"/>
      <c r="RKR87" s="791"/>
      <c r="RKS87" s="791"/>
      <c r="RKT87" s="791"/>
      <c r="RKU87" s="791"/>
      <c r="RKV87" s="740"/>
      <c r="RKW87" s="790"/>
      <c r="RKX87" s="791"/>
      <c r="RKY87" s="791"/>
      <c r="RKZ87" s="791"/>
      <c r="RLA87" s="791"/>
      <c r="RLB87" s="791"/>
      <c r="RLC87" s="740"/>
      <c r="RLD87" s="790"/>
      <c r="RLE87" s="791"/>
      <c r="RLF87" s="791"/>
      <c r="RLG87" s="791"/>
      <c r="RLH87" s="791"/>
      <c r="RLI87" s="791"/>
      <c r="RLJ87" s="740"/>
      <c r="RLK87" s="790"/>
      <c r="RLL87" s="791"/>
      <c r="RLM87" s="791"/>
      <c r="RLN87" s="791"/>
      <c r="RLO87" s="791"/>
      <c r="RLP87" s="791"/>
      <c r="RLQ87" s="740"/>
      <c r="RLR87" s="790"/>
      <c r="RLS87" s="791"/>
      <c r="RLT87" s="791"/>
      <c r="RLU87" s="791"/>
      <c r="RLV87" s="791"/>
      <c r="RLW87" s="791"/>
      <c r="RLX87" s="740"/>
      <c r="RLY87" s="790"/>
      <c r="RLZ87" s="791"/>
      <c r="RMA87" s="791"/>
      <c r="RMB87" s="791"/>
      <c r="RMC87" s="791"/>
      <c r="RMD87" s="791"/>
      <c r="RME87" s="740"/>
      <c r="RMF87" s="790"/>
      <c r="RMG87" s="791"/>
      <c r="RMH87" s="791"/>
      <c r="RMI87" s="791"/>
      <c r="RMJ87" s="791"/>
      <c r="RMK87" s="791"/>
      <c r="RML87" s="740"/>
      <c r="RMM87" s="790"/>
      <c r="RMN87" s="791"/>
      <c r="RMO87" s="791"/>
      <c r="RMP87" s="791"/>
      <c r="RMQ87" s="791"/>
      <c r="RMR87" s="791"/>
      <c r="RMS87" s="740"/>
      <c r="RMT87" s="790"/>
      <c r="RMU87" s="791"/>
      <c r="RMV87" s="791"/>
      <c r="RMW87" s="791"/>
      <c r="RMX87" s="791"/>
      <c r="RMY87" s="791"/>
      <c r="RMZ87" s="740"/>
      <c r="RNA87" s="790"/>
      <c r="RNB87" s="791"/>
      <c r="RNC87" s="791"/>
      <c r="RND87" s="791"/>
      <c r="RNE87" s="791"/>
      <c r="RNF87" s="791"/>
      <c r="RNG87" s="740"/>
      <c r="RNH87" s="790"/>
      <c r="RNI87" s="791"/>
      <c r="RNJ87" s="791"/>
      <c r="RNK87" s="791"/>
      <c r="RNL87" s="791"/>
      <c r="RNM87" s="791"/>
      <c r="RNN87" s="740"/>
      <c r="RNO87" s="790"/>
      <c r="RNP87" s="791"/>
      <c r="RNQ87" s="791"/>
      <c r="RNR87" s="791"/>
      <c r="RNS87" s="791"/>
      <c r="RNT87" s="791"/>
      <c r="RNU87" s="740"/>
      <c r="RNV87" s="790"/>
      <c r="RNW87" s="791"/>
      <c r="RNX87" s="791"/>
      <c r="RNY87" s="791"/>
      <c r="RNZ87" s="791"/>
      <c r="ROA87" s="791"/>
      <c r="ROB87" s="740"/>
      <c r="ROC87" s="790"/>
      <c r="ROD87" s="791"/>
      <c r="ROE87" s="791"/>
      <c r="ROF87" s="791"/>
      <c r="ROG87" s="791"/>
      <c r="ROH87" s="791"/>
      <c r="ROI87" s="740"/>
      <c r="ROJ87" s="790"/>
      <c r="ROK87" s="791"/>
      <c r="ROL87" s="791"/>
      <c r="ROM87" s="791"/>
      <c r="RON87" s="791"/>
      <c r="ROO87" s="791"/>
      <c r="ROP87" s="740"/>
      <c r="ROQ87" s="790"/>
      <c r="ROR87" s="791"/>
      <c r="ROS87" s="791"/>
      <c r="ROT87" s="791"/>
      <c r="ROU87" s="791"/>
      <c r="ROV87" s="791"/>
      <c r="ROW87" s="740"/>
      <c r="ROX87" s="790"/>
      <c r="ROY87" s="791"/>
      <c r="ROZ87" s="791"/>
      <c r="RPA87" s="791"/>
      <c r="RPB87" s="791"/>
      <c r="RPC87" s="791"/>
      <c r="RPD87" s="740"/>
      <c r="RPE87" s="790"/>
      <c r="RPF87" s="791"/>
      <c r="RPG87" s="791"/>
      <c r="RPH87" s="791"/>
      <c r="RPI87" s="791"/>
      <c r="RPJ87" s="791"/>
      <c r="RPK87" s="740"/>
      <c r="RPL87" s="790"/>
      <c r="RPM87" s="791"/>
      <c r="RPN87" s="791"/>
      <c r="RPO87" s="791"/>
      <c r="RPP87" s="791"/>
      <c r="RPQ87" s="791"/>
      <c r="RPR87" s="740"/>
      <c r="RPS87" s="790"/>
      <c r="RPT87" s="791"/>
      <c r="RPU87" s="791"/>
      <c r="RPV87" s="791"/>
      <c r="RPW87" s="791"/>
      <c r="RPX87" s="791"/>
      <c r="RPY87" s="740"/>
      <c r="RPZ87" s="790"/>
      <c r="RQA87" s="791"/>
      <c r="RQB87" s="791"/>
      <c r="RQC87" s="791"/>
      <c r="RQD87" s="791"/>
      <c r="RQE87" s="791"/>
      <c r="RQF87" s="740"/>
      <c r="RQG87" s="790"/>
      <c r="RQH87" s="791"/>
      <c r="RQI87" s="791"/>
      <c r="RQJ87" s="791"/>
      <c r="RQK87" s="791"/>
      <c r="RQL87" s="791"/>
      <c r="RQM87" s="740"/>
      <c r="RQN87" s="790"/>
      <c r="RQO87" s="791"/>
      <c r="RQP87" s="791"/>
      <c r="RQQ87" s="791"/>
      <c r="RQR87" s="791"/>
      <c r="RQS87" s="791"/>
      <c r="RQT87" s="740"/>
      <c r="RQU87" s="790"/>
      <c r="RQV87" s="791"/>
      <c r="RQW87" s="791"/>
      <c r="RQX87" s="791"/>
      <c r="RQY87" s="791"/>
      <c r="RQZ87" s="791"/>
      <c r="RRA87" s="740"/>
      <c r="RRB87" s="790"/>
      <c r="RRC87" s="791"/>
      <c r="RRD87" s="791"/>
      <c r="RRE87" s="791"/>
      <c r="RRF87" s="791"/>
      <c r="RRG87" s="791"/>
      <c r="RRH87" s="740"/>
      <c r="RRI87" s="790"/>
      <c r="RRJ87" s="791"/>
      <c r="RRK87" s="791"/>
      <c r="RRL87" s="791"/>
      <c r="RRM87" s="791"/>
      <c r="RRN87" s="791"/>
      <c r="RRO87" s="740"/>
      <c r="RRP87" s="790"/>
      <c r="RRQ87" s="791"/>
      <c r="RRR87" s="791"/>
      <c r="RRS87" s="791"/>
      <c r="RRT87" s="791"/>
      <c r="RRU87" s="791"/>
      <c r="RRV87" s="740"/>
      <c r="RRW87" s="790"/>
      <c r="RRX87" s="791"/>
      <c r="RRY87" s="791"/>
      <c r="RRZ87" s="791"/>
      <c r="RSA87" s="791"/>
      <c r="RSB87" s="791"/>
      <c r="RSC87" s="740"/>
      <c r="RSD87" s="790"/>
      <c r="RSE87" s="791"/>
      <c r="RSF87" s="791"/>
      <c r="RSG87" s="791"/>
      <c r="RSH87" s="791"/>
      <c r="RSI87" s="791"/>
      <c r="RSJ87" s="740"/>
      <c r="RSK87" s="790"/>
      <c r="RSL87" s="791"/>
      <c r="RSM87" s="791"/>
      <c r="RSN87" s="791"/>
      <c r="RSO87" s="791"/>
      <c r="RSP87" s="791"/>
      <c r="RSQ87" s="740"/>
      <c r="RSR87" s="790"/>
      <c r="RSS87" s="791"/>
      <c r="RST87" s="791"/>
      <c r="RSU87" s="791"/>
      <c r="RSV87" s="791"/>
      <c r="RSW87" s="791"/>
      <c r="RSX87" s="740"/>
      <c r="RSY87" s="790"/>
      <c r="RSZ87" s="791"/>
      <c r="RTA87" s="791"/>
      <c r="RTB87" s="791"/>
      <c r="RTC87" s="791"/>
      <c r="RTD87" s="791"/>
      <c r="RTE87" s="740"/>
      <c r="RTF87" s="790"/>
      <c r="RTG87" s="791"/>
      <c r="RTH87" s="791"/>
      <c r="RTI87" s="791"/>
      <c r="RTJ87" s="791"/>
      <c r="RTK87" s="791"/>
      <c r="RTL87" s="740"/>
      <c r="RTM87" s="790"/>
      <c r="RTN87" s="791"/>
      <c r="RTO87" s="791"/>
      <c r="RTP87" s="791"/>
      <c r="RTQ87" s="791"/>
      <c r="RTR87" s="791"/>
      <c r="RTS87" s="740"/>
      <c r="RTT87" s="790"/>
      <c r="RTU87" s="791"/>
      <c r="RTV87" s="791"/>
      <c r="RTW87" s="791"/>
      <c r="RTX87" s="791"/>
      <c r="RTY87" s="791"/>
      <c r="RTZ87" s="740"/>
      <c r="RUA87" s="790"/>
      <c r="RUB87" s="791"/>
      <c r="RUC87" s="791"/>
      <c r="RUD87" s="791"/>
      <c r="RUE87" s="791"/>
      <c r="RUF87" s="791"/>
      <c r="RUG87" s="740"/>
      <c r="RUH87" s="790"/>
      <c r="RUI87" s="791"/>
      <c r="RUJ87" s="791"/>
      <c r="RUK87" s="791"/>
      <c r="RUL87" s="791"/>
      <c r="RUM87" s="791"/>
      <c r="RUN87" s="740"/>
      <c r="RUO87" s="790"/>
      <c r="RUP87" s="791"/>
      <c r="RUQ87" s="791"/>
      <c r="RUR87" s="791"/>
      <c r="RUS87" s="791"/>
      <c r="RUT87" s="791"/>
      <c r="RUU87" s="740"/>
      <c r="RUV87" s="790"/>
      <c r="RUW87" s="791"/>
      <c r="RUX87" s="791"/>
      <c r="RUY87" s="791"/>
      <c r="RUZ87" s="791"/>
      <c r="RVA87" s="791"/>
      <c r="RVB87" s="740"/>
      <c r="RVC87" s="790"/>
      <c r="RVD87" s="791"/>
      <c r="RVE87" s="791"/>
      <c r="RVF87" s="791"/>
      <c r="RVG87" s="791"/>
      <c r="RVH87" s="791"/>
      <c r="RVI87" s="740"/>
      <c r="RVJ87" s="790"/>
      <c r="RVK87" s="791"/>
      <c r="RVL87" s="791"/>
      <c r="RVM87" s="791"/>
      <c r="RVN87" s="791"/>
      <c r="RVO87" s="791"/>
      <c r="RVP87" s="740"/>
      <c r="RVQ87" s="790"/>
      <c r="RVR87" s="791"/>
      <c r="RVS87" s="791"/>
      <c r="RVT87" s="791"/>
      <c r="RVU87" s="791"/>
      <c r="RVV87" s="791"/>
      <c r="RVW87" s="740"/>
      <c r="RVX87" s="790"/>
      <c r="RVY87" s="791"/>
      <c r="RVZ87" s="791"/>
      <c r="RWA87" s="791"/>
      <c r="RWB87" s="791"/>
      <c r="RWC87" s="791"/>
      <c r="RWD87" s="740"/>
      <c r="RWE87" s="790"/>
      <c r="RWF87" s="791"/>
      <c r="RWG87" s="791"/>
      <c r="RWH87" s="791"/>
      <c r="RWI87" s="791"/>
      <c r="RWJ87" s="791"/>
      <c r="RWK87" s="740"/>
      <c r="RWL87" s="790"/>
      <c r="RWM87" s="791"/>
      <c r="RWN87" s="791"/>
      <c r="RWO87" s="791"/>
      <c r="RWP87" s="791"/>
      <c r="RWQ87" s="791"/>
      <c r="RWR87" s="740"/>
      <c r="RWS87" s="790"/>
      <c r="RWT87" s="791"/>
      <c r="RWU87" s="791"/>
      <c r="RWV87" s="791"/>
      <c r="RWW87" s="791"/>
      <c r="RWX87" s="791"/>
      <c r="RWY87" s="740"/>
      <c r="RWZ87" s="790"/>
      <c r="RXA87" s="791"/>
      <c r="RXB87" s="791"/>
      <c r="RXC87" s="791"/>
      <c r="RXD87" s="791"/>
      <c r="RXE87" s="791"/>
      <c r="RXF87" s="740"/>
      <c r="RXG87" s="790"/>
      <c r="RXH87" s="791"/>
      <c r="RXI87" s="791"/>
      <c r="RXJ87" s="791"/>
      <c r="RXK87" s="791"/>
      <c r="RXL87" s="791"/>
      <c r="RXM87" s="740"/>
      <c r="RXN87" s="790"/>
      <c r="RXO87" s="791"/>
      <c r="RXP87" s="791"/>
      <c r="RXQ87" s="791"/>
      <c r="RXR87" s="791"/>
      <c r="RXS87" s="791"/>
      <c r="RXT87" s="740"/>
      <c r="RXU87" s="790"/>
      <c r="RXV87" s="791"/>
      <c r="RXW87" s="791"/>
      <c r="RXX87" s="791"/>
      <c r="RXY87" s="791"/>
      <c r="RXZ87" s="791"/>
      <c r="RYA87" s="740"/>
      <c r="RYB87" s="790"/>
      <c r="RYC87" s="791"/>
      <c r="RYD87" s="791"/>
      <c r="RYE87" s="791"/>
      <c r="RYF87" s="791"/>
      <c r="RYG87" s="791"/>
      <c r="RYH87" s="740"/>
      <c r="RYI87" s="790"/>
      <c r="RYJ87" s="791"/>
      <c r="RYK87" s="791"/>
      <c r="RYL87" s="791"/>
      <c r="RYM87" s="791"/>
      <c r="RYN87" s="791"/>
      <c r="RYO87" s="740"/>
      <c r="RYP87" s="790"/>
      <c r="RYQ87" s="791"/>
      <c r="RYR87" s="791"/>
      <c r="RYS87" s="791"/>
      <c r="RYT87" s="791"/>
      <c r="RYU87" s="791"/>
      <c r="RYV87" s="740"/>
      <c r="RYW87" s="790"/>
      <c r="RYX87" s="791"/>
      <c r="RYY87" s="791"/>
      <c r="RYZ87" s="791"/>
      <c r="RZA87" s="791"/>
      <c r="RZB87" s="791"/>
      <c r="RZC87" s="740"/>
      <c r="RZD87" s="790"/>
      <c r="RZE87" s="791"/>
      <c r="RZF87" s="791"/>
      <c r="RZG87" s="791"/>
      <c r="RZH87" s="791"/>
      <c r="RZI87" s="791"/>
      <c r="RZJ87" s="740"/>
      <c r="RZK87" s="790"/>
      <c r="RZL87" s="791"/>
      <c r="RZM87" s="791"/>
      <c r="RZN87" s="791"/>
      <c r="RZO87" s="791"/>
      <c r="RZP87" s="791"/>
      <c r="RZQ87" s="740"/>
      <c r="RZR87" s="790"/>
      <c r="RZS87" s="791"/>
      <c r="RZT87" s="791"/>
      <c r="RZU87" s="791"/>
      <c r="RZV87" s="791"/>
      <c r="RZW87" s="791"/>
      <c r="RZX87" s="740"/>
      <c r="RZY87" s="790"/>
      <c r="RZZ87" s="791"/>
      <c r="SAA87" s="791"/>
      <c r="SAB87" s="791"/>
      <c r="SAC87" s="791"/>
      <c r="SAD87" s="791"/>
      <c r="SAE87" s="740"/>
      <c r="SAF87" s="790"/>
      <c r="SAG87" s="791"/>
      <c r="SAH87" s="791"/>
      <c r="SAI87" s="791"/>
      <c r="SAJ87" s="791"/>
      <c r="SAK87" s="791"/>
      <c r="SAL87" s="740"/>
      <c r="SAM87" s="790"/>
      <c r="SAN87" s="791"/>
      <c r="SAO87" s="791"/>
      <c r="SAP87" s="791"/>
      <c r="SAQ87" s="791"/>
      <c r="SAR87" s="791"/>
      <c r="SAS87" s="740"/>
      <c r="SAT87" s="790"/>
      <c r="SAU87" s="791"/>
      <c r="SAV87" s="791"/>
      <c r="SAW87" s="791"/>
      <c r="SAX87" s="791"/>
      <c r="SAY87" s="791"/>
      <c r="SAZ87" s="740"/>
      <c r="SBA87" s="790"/>
      <c r="SBB87" s="791"/>
      <c r="SBC87" s="791"/>
      <c r="SBD87" s="791"/>
      <c r="SBE87" s="791"/>
      <c r="SBF87" s="791"/>
      <c r="SBG87" s="740"/>
      <c r="SBH87" s="790"/>
      <c r="SBI87" s="791"/>
      <c r="SBJ87" s="791"/>
      <c r="SBK87" s="791"/>
      <c r="SBL87" s="791"/>
      <c r="SBM87" s="791"/>
      <c r="SBN87" s="740"/>
      <c r="SBO87" s="790"/>
      <c r="SBP87" s="791"/>
      <c r="SBQ87" s="791"/>
      <c r="SBR87" s="791"/>
      <c r="SBS87" s="791"/>
      <c r="SBT87" s="791"/>
      <c r="SBU87" s="740"/>
      <c r="SBV87" s="790"/>
      <c r="SBW87" s="791"/>
      <c r="SBX87" s="791"/>
      <c r="SBY87" s="791"/>
      <c r="SBZ87" s="791"/>
      <c r="SCA87" s="791"/>
      <c r="SCB87" s="740"/>
      <c r="SCC87" s="790"/>
      <c r="SCD87" s="791"/>
      <c r="SCE87" s="791"/>
      <c r="SCF87" s="791"/>
      <c r="SCG87" s="791"/>
      <c r="SCH87" s="791"/>
      <c r="SCI87" s="740"/>
      <c r="SCJ87" s="790"/>
      <c r="SCK87" s="791"/>
      <c r="SCL87" s="791"/>
      <c r="SCM87" s="791"/>
      <c r="SCN87" s="791"/>
      <c r="SCO87" s="791"/>
      <c r="SCP87" s="740"/>
      <c r="SCQ87" s="790"/>
      <c r="SCR87" s="791"/>
      <c r="SCS87" s="791"/>
      <c r="SCT87" s="791"/>
      <c r="SCU87" s="791"/>
      <c r="SCV87" s="791"/>
      <c r="SCW87" s="740"/>
      <c r="SCX87" s="790"/>
      <c r="SCY87" s="791"/>
      <c r="SCZ87" s="791"/>
      <c r="SDA87" s="791"/>
      <c r="SDB87" s="791"/>
      <c r="SDC87" s="791"/>
      <c r="SDD87" s="740"/>
      <c r="SDE87" s="790"/>
      <c r="SDF87" s="791"/>
      <c r="SDG87" s="791"/>
      <c r="SDH87" s="791"/>
      <c r="SDI87" s="791"/>
      <c r="SDJ87" s="791"/>
      <c r="SDK87" s="740"/>
      <c r="SDL87" s="790"/>
      <c r="SDM87" s="791"/>
      <c r="SDN87" s="791"/>
      <c r="SDO87" s="791"/>
      <c r="SDP87" s="791"/>
      <c r="SDQ87" s="791"/>
      <c r="SDR87" s="740"/>
      <c r="SDS87" s="790"/>
      <c r="SDT87" s="791"/>
      <c r="SDU87" s="791"/>
      <c r="SDV87" s="791"/>
      <c r="SDW87" s="791"/>
      <c r="SDX87" s="791"/>
      <c r="SDY87" s="740"/>
      <c r="SDZ87" s="790"/>
      <c r="SEA87" s="791"/>
      <c r="SEB87" s="791"/>
      <c r="SEC87" s="791"/>
      <c r="SED87" s="791"/>
      <c r="SEE87" s="791"/>
      <c r="SEF87" s="740"/>
      <c r="SEG87" s="790"/>
      <c r="SEH87" s="791"/>
      <c r="SEI87" s="791"/>
      <c r="SEJ87" s="791"/>
      <c r="SEK87" s="791"/>
      <c r="SEL87" s="791"/>
      <c r="SEM87" s="740"/>
      <c r="SEN87" s="790"/>
      <c r="SEO87" s="791"/>
      <c r="SEP87" s="791"/>
      <c r="SEQ87" s="791"/>
      <c r="SER87" s="791"/>
      <c r="SES87" s="791"/>
      <c r="SET87" s="740"/>
      <c r="SEU87" s="790"/>
      <c r="SEV87" s="791"/>
      <c r="SEW87" s="791"/>
      <c r="SEX87" s="791"/>
      <c r="SEY87" s="791"/>
      <c r="SEZ87" s="791"/>
      <c r="SFA87" s="740"/>
      <c r="SFB87" s="790"/>
      <c r="SFC87" s="791"/>
      <c r="SFD87" s="791"/>
      <c r="SFE87" s="791"/>
      <c r="SFF87" s="791"/>
      <c r="SFG87" s="791"/>
      <c r="SFH87" s="740"/>
      <c r="SFI87" s="790"/>
      <c r="SFJ87" s="791"/>
      <c r="SFK87" s="791"/>
      <c r="SFL87" s="791"/>
      <c r="SFM87" s="791"/>
      <c r="SFN87" s="791"/>
      <c r="SFO87" s="740"/>
      <c r="SFP87" s="790"/>
      <c r="SFQ87" s="791"/>
      <c r="SFR87" s="791"/>
      <c r="SFS87" s="791"/>
      <c r="SFT87" s="791"/>
      <c r="SFU87" s="791"/>
      <c r="SFV87" s="740"/>
      <c r="SFW87" s="790"/>
      <c r="SFX87" s="791"/>
      <c r="SFY87" s="791"/>
      <c r="SFZ87" s="791"/>
      <c r="SGA87" s="791"/>
      <c r="SGB87" s="791"/>
      <c r="SGC87" s="740"/>
      <c r="SGD87" s="790"/>
      <c r="SGE87" s="791"/>
      <c r="SGF87" s="791"/>
      <c r="SGG87" s="791"/>
      <c r="SGH87" s="791"/>
      <c r="SGI87" s="791"/>
      <c r="SGJ87" s="740"/>
      <c r="SGK87" s="790"/>
      <c r="SGL87" s="791"/>
      <c r="SGM87" s="791"/>
      <c r="SGN87" s="791"/>
      <c r="SGO87" s="791"/>
      <c r="SGP87" s="791"/>
      <c r="SGQ87" s="740"/>
      <c r="SGR87" s="790"/>
      <c r="SGS87" s="791"/>
      <c r="SGT87" s="791"/>
      <c r="SGU87" s="791"/>
      <c r="SGV87" s="791"/>
      <c r="SGW87" s="791"/>
      <c r="SGX87" s="740"/>
      <c r="SGY87" s="790"/>
      <c r="SGZ87" s="791"/>
      <c r="SHA87" s="791"/>
      <c r="SHB87" s="791"/>
      <c r="SHC87" s="791"/>
      <c r="SHD87" s="791"/>
      <c r="SHE87" s="740"/>
      <c r="SHF87" s="790"/>
      <c r="SHG87" s="791"/>
      <c r="SHH87" s="791"/>
      <c r="SHI87" s="791"/>
      <c r="SHJ87" s="791"/>
      <c r="SHK87" s="791"/>
      <c r="SHL87" s="740"/>
      <c r="SHM87" s="790"/>
      <c r="SHN87" s="791"/>
      <c r="SHO87" s="791"/>
      <c r="SHP87" s="791"/>
      <c r="SHQ87" s="791"/>
      <c r="SHR87" s="791"/>
      <c r="SHS87" s="740"/>
      <c r="SHT87" s="790"/>
      <c r="SHU87" s="791"/>
      <c r="SHV87" s="791"/>
      <c r="SHW87" s="791"/>
      <c r="SHX87" s="791"/>
      <c r="SHY87" s="791"/>
      <c r="SHZ87" s="740"/>
      <c r="SIA87" s="790"/>
      <c r="SIB87" s="791"/>
      <c r="SIC87" s="791"/>
      <c r="SID87" s="791"/>
      <c r="SIE87" s="791"/>
      <c r="SIF87" s="791"/>
      <c r="SIG87" s="740"/>
      <c r="SIH87" s="790"/>
      <c r="SII87" s="791"/>
      <c r="SIJ87" s="791"/>
      <c r="SIK87" s="791"/>
      <c r="SIL87" s="791"/>
      <c r="SIM87" s="791"/>
      <c r="SIN87" s="740"/>
      <c r="SIO87" s="790"/>
      <c r="SIP87" s="791"/>
      <c r="SIQ87" s="791"/>
      <c r="SIR87" s="791"/>
      <c r="SIS87" s="791"/>
      <c r="SIT87" s="791"/>
      <c r="SIU87" s="740"/>
      <c r="SIV87" s="790"/>
      <c r="SIW87" s="791"/>
      <c r="SIX87" s="791"/>
      <c r="SIY87" s="791"/>
      <c r="SIZ87" s="791"/>
      <c r="SJA87" s="791"/>
      <c r="SJB87" s="740"/>
      <c r="SJC87" s="790"/>
      <c r="SJD87" s="791"/>
      <c r="SJE87" s="791"/>
      <c r="SJF87" s="791"/>
      <c r="SJG87" s="791"/>
      <c r="SJH87" s="791"/>
      <c r="SJI87" s="740"/>
      <c r="SJJ87" s="790"/>
      <c r="SJK87" s="791"/>
      <c r="SJL87" s="791"/>
      <c r="SJM87" s="791"/>
      <c r="SJN87" s="791"/>
      <c r="SJO87" s="791"/>
      <c r="SJP87" s="740"/>
      <c r="SJQ87" s="790"/>
      <c r="SJR87" s="791"/>
      <c r="SJS87" s="791"/>
      <c r="SJT87" s="791"/>
      <c r="SJU87" s="791"/>
      <c r="SJV87" s="791"/>
      <c r="SJW87" s="740"/>
      <c r="SJX87" s="790"/>
      <c r="SJY87" s="791"/>
      <c r="SJZ87" s="791"/>
      <c r="SKA87" s="791"/>
      <c r="SKB87" s="791"/>
      <c r="SKC87" s="791"/>
      <c r="SKD87" s="740"/>
      <c r="SKE87" s="790"/>
      <c r="SKF87" s="791"/>
      <c r="SKG87" s="791"/>
      <c r="SKH87" s="791"/>
      <c r="SKI87" s="791"/>
      <c r="SKJ87" s="791"/>
      <c r="SKK87" s="740"/>
      <c r="SKL87" s="790"/>
      <c r="SKM87" s="791"/>
      <c r="SKN87" s="791"/>
      <c r="SKO87" s="791"/>
      <c r="SKP87" s="791"/>
      <c r="SKQ87" s="791"/>
      <c r="SKR87" s="740"/>
      <c r="SKS87" s="790"/>
      <c r="SKT87" s="791"/>
      <c r="SKU87" s="791"/>
      <c r="SKV87" s="791"/>
      <c r="SKW87" s="791"/>
      <c r="SKX87" s="791"/>
      <c r="SKY87" s="740"/>
      <c r="SKZ87" s="790"/>
      <c r="SLA87" s="791"/>
      <c r="SLB87" s="791"/>
      <c r="SLC87" s="791"/>
      <c r="SLD87" s="791"/>
      <c r="SLE87" s="791"/>
      <c r="SLF87" s="740"/>
      <c r="SLG87" s="790"/>
      <c r="SLH87" s="791"/>
      <c r="SLI87" s="791"/>
      <c r="SLJ87" s="791"/>
      <c r="SLK87" s="791"/>
      <c r="SLL87" s="791"/>
      <c r="SLM87" s="740"/>
      <c r="SLN87" s="790"/>
      <c r="SLO87" s="791"/>
      <c r="SLP87" s="791"/>
      <c r="SLQ87" s="791"/>
      <c r="SLR87" s="791"/>
      <c r="SLS87" s="791"/>
      <c r="SLT87" s="740"/>
      <c r="SLU87" s="790"/>
      <c r="SLV87" s="791"/>
      <c r="SLW87" s="791"/>
      <c r="SLX87" s="791"/>
      <c r="SLY87" s="791"/>
      <c r="SLZ87" s="791"/>
      <c r="SMA87" s="740"/>
      <c r="SMB87" s="790"/>
      <c r="SMC87" s="791"/>
      <c r="SMD87" s="791"/>
      <c r="SME87" s="791"/>
      <c r="SMF87" s="791"/>
      <c r="SMG87" s="791"/>
      <c r="SMH87" s="740"/>
      <c r="SMI87" s="790"/>
      <c r="SMJ87" s="791"/>
      <c r="SMK87" s="791"/>
      <c r="SML87" s="791"/>
      <c r="SMM87" s="791"/>
      <c r="SMN87" s="791"/>
      <c r="SMO87" s="740"/>
      <c r="SMP87" s="790"/>
      <c r="SMQ87" s="791"/>
      <c r="SMR87" s="791"/>
      <c r="SMS87" s="791"/>
      <c r="SMT87" s="791"/>
      <c r="SMU87" s="791"/>
      <c r="SMV87" s="740"/>
      <c r="SMW87" s="790"/>
      <c r="SMX87" s="791"/>
      <c r="SMY87" s="791"/>
      <c r="SMZ87" s="791"/>
      <c r="SNA87" s="791"/>
      <c r="SNB87" s="791"/>
      <c r="SNC87" s="740"/>
      <c r="SND87" s="790"/>
      <c r="SNE87" s="791"/>
      <c r="SNF87" s="791"/>
      <c r="SNG87" s="791"/>
      <c r="SNH87" s="791"/>
      <c r="SNI87" s="791"/>
      <c r="SNJ87" s="740"/>
      <c r="SNK87" s="790"/>
      <c r="SNL87" s="791"/>
      <c r="SNM87" s="791"/>
      <c r="SNN87" s="791"/>
      <c r="SNO87" s="791"/>
      <c r="SNP87" s="791"/>
      <c r="SNQ87" s="740"/>
      <c r="SNR87" s="790"/>
      <c r="SNS87" s="791"/>
      <c r="SNT87" s="791"/>
      <c r="SNU87" s="791"/>
      <c r="SNV87" s="791"/>
      <c r="SNW87" s="791"/>
      <c r="SNX87" s="740"/>
      <c r="SNY87" s="790"/>
      <c r="SNZ87" s="791"/>
      <c r="SOA87" s="791"/>
      <c r="SOB87" s="791"/>
      <c r="SOC87" s="791"/>
      <c r="SOD87" s="791"/>
      <c r="SOE87" s="740"/>
      <c r="SOF87" s="790"/>
      <c r="SOG87" s="791"/>
      <c r="SOH87" s="791"/>
      <c r="SOI87" s="791"/>
      <c r="SOJ87" s="791"/>
      <c r="SOK87" s="791"/>
      <c r="SOL87" s="740"/>
      <c r="SOM87" s="790"/>
      <c r="SON87" s="791"/>
      <c r="SOO87" s="791"/>
      <c r="SOP87" s="791"/>
      <c r="SOQ87" s="791"/>
      <c r="SOR87" s="791"/>
      <c r="SOS87" s="740"/>
      <c r="SOT87" s="790"/>
      <c r="SOU87" s="791"/>
      <c r="SOV87" s="791"/>
      <c r="SOW87" s="791"/>
      <c r="SOX87" s="791"/>
      <c r="SOY87" s="791"/>
      <c r="SOZ87" s="740"/>
      <c r="SPA87" s="790"/>
      <c r="SPB87" s="791"/>
      <c r="SPC87" s="791"/>
      <c r="SPD87" s="791"/>
      <c r="SPE87" s="791"/>
      <c r="SPF87" s="791"/>
      <c r="SPG87" s="740"/>
      <c r="SPH87" s="790"/>
      <c r="SPI87" s="791"/>
      <c r="SPJ87" s="791"/>
      <c r="SPK87" s="791"/>
      <c r="SPL87" s="791"/>
      <c r="SPM87" s="791"/>
      <c r="SPN87" s="740"/>
      <c r="SPO87" s="790"/>
      <c r="SPP87" s="791"/>
      <c r="SPQ87" s="791"/>
      <c r="SPR87" s="791"/>
      <c r="SPS87" s="791"/>
      <c r="SPT87" s="791"/>
      <c r="SPU87" s="740"/>
      <c r="SPV87" s="790"/>
      <c r="SPW87" s="791"/>
      <c r="SPX87" s="791"/>
      <c r="SPY87" s="791"/>
      <c r="SPZ87" s="791"/>
      <c r="SQA87" s="791"/>
      <c r="SQB87" s="740"/>
      <c r="SQC87" s="790"/>
      <c r="SQD87" s="791"/>
      <c r="SQE87" s="791"/>
      <c r="SQF87" s="791"/>
      <c r="SQG87" s="791"/>
      <c r="SQH87" s="791"/>
      <c r="SQI87" s="740"/>
      <c r="SQJ87" s="790"/>
      <c r="SQK87" s="791"/>
      <c r="SQL87" s="791"/>
      <c r="SQM87" s="791"/>
      <c r="SQN87" s="791"/>
      <c r="SQO87" s="791"/>
      <c r="SQP87" s="740"/>
      <c r="SQQ87" s="790"/>
      <c r="SQR87" s="791"/>
      <c r="SQS87" s="791"/>
      <c r="SQT87" s="791"/>
      <c r="SQU87" s="791"/>
      <c r="SQV87" s="791"/>
      <c r="SQW87" s="740"/>
      <c r="SQX87" s="790"/>
      <c r="SQY87" s="791"/>
      <c r="SQZ87" s="791"/>
      <c r="SRA87" s="791"/>
      <c r="SRB87" s="791"/>
      <c r="SRC87" s="791"/>
      <c r="SRD87" s="740"/>
      <c r="SRE87" s="790"/>
      <c r="SRF87" s="791"/>
      <c r="SRG87" s="791"/>
      <c r="SRH87" s="791"/>
      <c r="SRI87" s="791"/>
      <c r="SRJ87" s="791"/>
      <c r="SRK87" s="740"/>
      <c r="SRL87" s="790"/>
      <c r="SRM87" s="791"/>
      <c r="SRN87" s="791"/>
      <c r="SRO87" s="791"/>
      <c r="SRP87" s="791"/>
      <c r="SRQ87" s="791"/>
      <c r="SRR87" s="740"/>
      <c r="SRS87" s="790"/>
      <c r="SRT87" s="791"/>
      <c r="SRU87" s="791"/>
      <c r="SRV87" s="791"/>
      <c r="SRW87" s="791"/>
      <c r="SRX87" s="791"/>
      <c r="SRY87" s="740"/>
      <c r="SRZ87" s="790"/>
      <c r="SSA87" s="791"/>
      <c r="SSB87" s="791"/>
      <c r="SSC87" s="791"/>
      <c r="SSD87" s="791"/>
      <c r="SSE87" s="791"/>
      <c r="SSF87" s="740"/>
      <c r="SSG87" s="790"/>
      <c r="SSH87" s="791"/>
      <c r="SSI87" s="791"/>
      <c r="SSJ87" s="791"/>
      <c r="SSK87" s="791"/>
      <c r="SSL87" s="791"/>
      <c r="SSM87" s="740"/>
      <c r="SSN87" s="790"/>
      <c r="SSO87" s="791"/>
      <c r="SSP87" s="791"/>
      <c r="SSQ87" s="791"/>
      <c r="SSR87" s="791"/>
      <c r="SSS87" s="791"/>
      <c r="SST87" s="740"/>
      <c r="SSU87" s="790"/>
      <c r="SSV87" s="791"/>
      <c r="SSW87" s="791"/>
      <c r="SSX87" s="791"/>
      <c r="SSY87" s="791"/>
      <c r="SSZ87" s="791"/>
      <c r="STA87" s="740"/>
      <c r="STB87" s="790"/>
      <c r="STC87" s="791"/>
      <c r="STD87" s="791"/>
      <c r="STE87" s="791"/>
      <c r="STF87" s="791"/>
      <c r="STG87" s="791"/>
      <c r="STH87" s="740"/>
      <c r="STI87" s="790"/>
      <c r="STJ87" s="791"/>
      <c r="STK87" s="791"/>
      <c r="STL87" s="791"/>
      <c r="STM87" s="791"/>
      <c r="STN87" s="791"/>
      <c r="STO87" s="740"/>
      <c r="STP87" s="790"/>
      <c r="STQ87" s="791"/>
      <c r="STR87" s="791"/>
      <c r="STS87" s="791"/>
      <c r="STT87" s="791"/>
      <c r="STU87" s="791"/>
      <c r="STV87" s="740"/>
      <c r="STW87" s="790"/>
      <c r="STX87" s="791"/>
      <c r="STY87" s="791"/>
      <c r="STZ87" s="791"/>
      <c r="SUA87" s="791"/>
      <c r="SUB87" s="791"/>
      <c r="SUC87" s="740"/>
      <c r="SUD87" s="790"/>
      <c r="SUE87" s="791"/>
      <c r="SUF87" s="791"/>
      <c r="SUG87" s="791"/>
      <c r="SUH87" s="791"/>
      <c r="SUI87" s="791"/>
      <c r="SUJ87" s="740"/>
      <c r="SUK87" s="790"/>
      <c r="SUL87" s="791"/>
      <c r="SUM87" s="791"/>
      <c r="SUN87" s="791"/>
      <c r="SUO87" s="791"/>
      <c r="SUP87" s="791"/>
      <c r="SUQ87" s="740"/>
      <c r="SUR87" s="790"/>
      <c r="SUS87" s="791"/>
      <c r="SUT87" s="791"/>
      <c r="SUU87" s="791"/>
      <c r="SUV87" s="791"/>
      <c r="SUW87" s="791"/>
      <c r="SUX87" s="740"/>
      <c r="SUY87" s="790"/>
      <c r="SUZ87" s="791"/>
      <c r="SVA87" s="791"/>
      <c r="SVB87" s="791"/>
      <c r="SVC87" s="791"/>
      <c r="SVD87" s="791"/>
      <c r="SVE87" s="740"/>
      <c r="SVF87" s="790"/>
      <c r="SVG87" s="791"/>
      <c r="SVH87" s="791"/>
      <c r="SVI87" s="791"/>
      <c r="SVJ87" s="791"/>
      <c r="SVK87" s="791"/>
      <c r="SVL87" s="740"/>
      <c r="SVM87" s="790"/>
      <c r="SVN87" s="791"/>
      <c r="SVO87" s="791"/>
      <c r="SVP87" s="791"/>
      <c r="SVQ87" s="791"/>
      <c r="SVR87" s="791"/>
      <c r="SVS87" s="740"/>
      <c r="SVT87" s="790"/>
      <c r="SVU87" s="791"/>
      <c r="SVV87" s="791"/>
      <c r="SVW87" s="791"/>
      <c r="SVX87" s="791"/>
      <c r="SVY87" s="791"/>
      <c r="SVZ87" s="740"/>
      <c r="SWA87" s="790"/>
      <c r="SWB87" s="791"/>
      <c r="SWC87" s="791"/>
      <c r="SWD87" s="791"/>
      <c r="SWE87" s="791"/>
      <c r="SWF87" s="791"/>
      <c r="SWG87" s="740"/>
      <c r="SWH87" s="790"/>
      <c r="SWI87" s="791"/>
      <c r="SWJ87" s="791"/>
      <c r="SWK87" s="791"/>
      <c r="SWL87" s="791"/>
      <c r="SWM87" s="791"/>
      <c r="SWN87" s="740"/>
      <c r="SWO87" s="790"/>
      <c r="SWP87" s="791"/>
      <c r="SWQ87" s="791"/>
      <c r="SWR87" s="791"/>
      <c r="SWS87" s="791"/>
      <c r="SWT87" s="791"/>
      <c r="SWU87" s="740"/>
      <c r="SWV87" s="790"/>
      <c r="SWW87" s="791"/>
      <c r="SWX87" s="791"/>
      <c r="SWY87" s="791"/>
      <c r="SWZ87" s="791"/>
      <c r="SXA87" s="791"/>
      <c r="SXB87" s="740"/>
      <c r="SXC87" s="790"/>
      <c r="SXD87" s="791"/>
      <c r="SXE87" s="791"/>
      <c r="SXF87" s="791"/>
      <c r="SXG87" s="791"/>
      <c r="SXH87" s="791"/>
      <c r="SXI87" s="740"/>
      <c r="SXJ87" s="790"/>
      <c r="SXK87" s="791"/>
      <c r="SXL87" s="791"/>
      <c r="SXM87" s="791"/>
      <c r="SXN87" s="791"/>
      <c r="SXO87" s="791"/>
      <c r="SXP87" s="740"/>
      <c r="SXQ87" s="790"/>
      <c r="SXR87" s="791"/>
      <c r="SXS87" s="791"/>
      <c r="SXT87" s="791"/>
      <c r="SXU87" s="791"/>
      <c r="SXV87" s="791"/>
      <c r="SXW87" s="740"/>
      <c r="SXX87" s="790"/>
      <c r="SXY87" s="791"/>
      <c r="SXZ87" s="791"/>
      <c r="SYA87" s="791"/>
      <c r="SYB87" s="791"/>
      <c r="SYC87" s="791"/>
      <c r="SYD87" s="740"/>
      <c r="SYE87" s="790"/>
      <c r="SYF87" s="791"/>
      <c r="SYG87" s="791"/>
      <c r="SYH87" s="791"/>
      <c r="SYI87" s="791"/>
      <c r="SYJ87" s="791"/>
      <c r="SYK87" s="740"/>
      <c r="SYL87" s="790"/>
      <c r="SYM87" s="791"/>
      <c r="SYN87" s="791"/>
      <c r="SYO87" s="791"/>
      <c r="SYP87" s="791"/>
      <c r="SYQ87" s="791"/>
      <c r="SYR87" s="740"/>
      <c r="SYS87" s="790"/>
      <c r="SYT87" s="791"/>
      <c r="SYU87" s="791"/>
      <c r="SYV87" s="791"/>
      <c r="SYW87" s="791"/>
      <c r="SYX87" s="791"/>
      <c r="SYY87" s="740"/>
      <c r="SYZ87" s="790"/>
      <c r="SZA87" s="791"/>
      <c r="SZB87" s="791"/>
      <c r="SZC87" s="791"/>
      <c r="SZD87" s="791"/>
      <c r="SZE87" s="791"/>
      <c r="SZF87" s="740"/>
      <c r="SZG87" s="790"/>
      <c r="SZH87" s="791"/>
      <c r="SZI87" s="791"/>
      <c r="SZJ87" s="791"/>
      <c r="SZK87" s="791"/>
      <c r="SZL87" s="791"/>
      <c r="SZM87" s="740"/>
      <c r="SZN87" s="790"/>
      <c r="SZO87" s="791"/>
      <c r="SZP87" s="791"/>
      <c r="SZQ87" s="791"/>
      <c r="SZR87" s="791"/>
      <c r="SZS87" s="791"/>
      <c r="SZT87" s="740"/>
      <c r="SZU87" s="790"/>
      <c r="SZV87" s="791"/>
      <c r="SZW87" s="791"/>
      <c r="SZX87" s="791"/>
      <c r="SZY87" s="791"/>
      <c r="SZZ87" s="791"/>
      <c r="TAA87" s="740"/>
      <c r="TAB87" s="790"/>
      <c r="TAC87" s="791"/>
      <c r="TAD87" s="791"/>
      <c r="TAE87" s="791"/>
      <c r="TAF87" s="791"/>
      <c r="TAG87" s="791"/>
      <c r="TAH87" s="740"/>
      <c r="TAI87" s="790"/>
      <c r="TAJ87" s="791"/>
      <c r="TAK87" s="791"/>
      <c r="TAL87" s="791"/>
      <c r="TAM87" s="791"/>
      <c r="TAN87" s="791"/>
      <c r="TAO87" s="740"/>
      <c r="TAP87" s="790"/>
      <c r="TAQ87" s="791"/>
      <c r="TAR87" s="791"/>
      <c r="TAS87" s="791"/>
      <c r="TAT87" s="791"/>
      <c r="TAU87" s="791"/>
      <c r="TAV87" s="740"/>
      <c r="TAW87" s="790"/>
      <c r="TAX87" s="791"/>
      <c r="TAY87" s="791"/>
      <c r="TAZ87" s="791"/>
      <c r="TBA87" s="791"/>
      <c r="TBB87" s="791"/>
      <c r="TBC87" s="740"/>
      <c r="TBD87" s="790"/>
      <c r="TBE87" s="791"/>
      <c r="TBF87" s="791"/>
      <c r="TBG87" s="791"/>
      <c r="TBH87" s="791"/>
      <c r="TBI87" s="791"/>
      <c r="TBJ87" s="740"/>
      <c r="TBK87" s="790"/>
      <c r="TBL87" s="791"/>
      <c r="TBM87" s="791"/>
      <c r="TBN87" s="791"/>
      <c r="TBO87" s="791"/>
      <c r="TBP87" s="791"/>
      <c r="TBQ87" s="740"/>
      <c r="TBR87" s="790"/>
      <c r="TBS87" s="791"/>
      <c r="TBT87" s="791"/>
      <c r="TBU87" s="791"/>
      <c r="TBV87" s="791"/>
      <c r="TBW87" s="791"/>
      <c r="TBX87" s="740"/>
      <c r="TBY87" s="790"/>
      <c r="TBZ87" s="791"/>
      <c r="TCA87" s="791"/>
      <c r="TCB87" s="791"/>
      <c r="TCC87" s="791"/>
      <c r="TCD87" s="791"/>
      <c r="TCE87" s="740"/>
      <c r="TCF87" s="790"/>
      <c r="TCG87" s="791"/>
      <c r="TCH87" s="791"/>
      <c r="TCI87" s="791"/>
      <c r="TCJ87" s="791"/>
      <c r="TCK87" s="791"/>
      <c r="TCL87" s="740"/>
      <c r="TCM87" s="790"/>
      <c r="TCN87" s="791"/>
      <c r="TCO87" s="791"/>
      <c r="TCP87" s="791"/>
      <c r="TCQ87" s="791"/>
      <c r="TCR87" s="791"/>
      <c r="TCS87" s="740"/>
      <c r="TCT87" s="790"/>
      <c r="TCU87" s="791"/>
      <c r="TCV87" s="791"/>
      <c r="TCW87" s="791"/>
      <c r="TCX87" s="791"/>
      <c r="TCY87" s="791"/>
      <c r="TCZ87" s="740"/>
      <c r="TDA87" s="790"/>
      <c r="TDB87" s="791"/>
      <c r="TDC87" s="791"/>
      <c r="TDD87" s="791"/>
      <c r="TDE87" s="791"/>
      <c r="TDF87" s="791"/>
      <c r="TDG87" s="740"/>
      <c r="TDH87" s="790"/>
      <c r="TDI87" s="791"/>
      <c r="TDJ87" s="791"/>
      <c r="TDK87" s="791"/>
      <c r="TDL87" s="791"/>
      <c r="TDM87" s="791"/>
      <c r="TDN87" s="740"/>
      <c r="TDO87" s="790"/>
      <c r="TDP87" s="791"/>
      <c r="TDQ87" s="791"/>
      <c r="TDR87" s="791"/>
      <c r="TDS87" s="791"/>
      <c r="TDT87" s="791"/>
      <c r="TDU87" s="740"/>
      <c r="TDV87" s="790"/>
      <c r="TDW87" s="791"/>
      <c r="TDX87" s="791"/>
      <c r="TDY87" s="791"/>
      <c r="TDZ87" s="791"/>
      <c r="TEA87" s="791"/>
      <c r="TEB87" s="740"/>
      <c r="TEC87" s="790"/>
      <c r="TED87" s="791"/>
      <c r="TEE87" s="791"/>
      <c r="TEF87" s="791"/>
      <c r="TEG87" s="791"/>
      <c r="TEH87" s="791"/>
      <c r="TEI87" s="740"/>
      <c r="TEJ87" s="790"/>
      <c r="TEK87" s="791"/>
      <c r="TEL87" s="791"/>
      <c r="TEM87" s="791"/>
      <c r="TEN87" s="791"/>
      <c r="TEO87" s="791"/>
      <c r="TEP87" s="740"/>
      <c r="TEQ87" s="790"/>
      <c r="TER87" s="791"/>
      <c r="TES87" s="791"/>
      <c r="TET87" s="791"/>
      <c r="TEU87" s="791"/>
      <c r="TEV87" s="791"/>
      <c r="TEW87" s="740"/>
      <c r="TEX87" s="790"/>
      <c r="TEY87" s="791"/>
      <c r="TEZ87" s="791"/>
      <c r="TFA87" s="791"/>
      <c r="TFB87" s="791"/>
      <c r="TFC87" s="791"/>
      <c r="TFD87" s="740"/>
      <c r="TFE87" s="790"/>
      <c r="TFF87" s="791"/>
      <c r="TFG87" s="791"/>
      <c r="TFH87" s="791"/>
      <c r="TFI87" s="791"/>
      <c r="TFJ87" s="791"/>
      <c r="TFK87" s="740"/>
      <c r="TFL87" s="790"/>
      <c r="TFM87" s="791"/>
      <c r="TFN87" s="791"/>
      <c r="TFO87" s="791"/>
      <c r="TFP87" s="791"/>
      <c r="TFQ87" s="791"/>
      <c r="TFR87" s="740"/>
      <c r="TFS87" s="790"/>
      <c r="TFT87" s="791"/>
      <c r="TFU87" s="791"/>
      <c r="TFV87" s="791"/>
      <c r="TFW87" s="791"/>
      <c r="TFX87" s="791"/>
      <c r="TFY87" s="740"/>
      <c r="TFZ87" s="790"/>
      <c r="TGA87" s="791"/>
      <c r="TGB87" s="791"/>
      <c r="TGC87" s="791"/>
      <c r="TGD87" s="791"/>
      <c r="TGE87" s="791"/>
      <c r="TGF87" s="740"/>
      <c r="TGG87" s="790"/>
      <c r="TGH87" s="791"/>
      <c r="TGI87" s="791"/>
      <c r="TGJ87" s="791"/>
      <c r="TGK87" s="791"/>
      <c r="TGL87" s="791"/>
      <c r="TGM87" s="740"/>
      <c r="TGN87" s="790"/>
      <c r="TGO87" s="791"/>
      <c r="TGP87" s="791"/>
      <c r="TGQ87" s="791"/>
      <c r="TGR87" s="791"/>
      <c r="TGS87" s="791"/>
      <c r="TGT87" s="740"/>
      <c r="TGU87" s="790"/>
      <c r="TGV87" s="791"/>
      <c r="TGW87" s="791"/>
      <c r="TGX87" s="791"/>
      <c r="TGY87" s="791"/>
      <c r="TGZ87" s="791"/>
      <c r="THA87" s="740"/>
      <c r="THB87" s="790"/>
      <c r="THC87" s="791"/>
      <c r="THD87" s="791"/>
      <c r="THE87" s="791"/>
      <c r="THF87" s="791"/>
      <c r="THG87" s="791"/>
      <c r="THH87" s="740"/>
      <c r="THI87" s="790"/>
      <c r="THJ87" s="791"/>
      <c r="THK87" s="791"/>
      <c r="THL87" s="791"/>
      <c r="THM87" s="791"/>
      <c r="THN87" s="791"/>
      <c r="THO87" s="740"/>
      <c r="THP87" s="790"/>
      <c r="THQ87" s="791"/>
      <c r="THR87" s="791"/>
      <c r="THS87" s="791"/>
      <c r="THT87" s="791"/>
      <c r="THU87" s="791"/>
      <c r="THV87" s="740"/>
      <c r="THW87" s="790"/>
      <c r="THX87" s="791"/>
      <c r="THY87" s="791"/>
      <c r="THZ87" s="791"/>
      <c r="TIA87" s="791"/>
      <c r="TIB87" s="791"/>
      <c r="TIC87" s="740"/>
      <c r="TID87" s="790"/>
      <c r="TIE87" s="791"/>
      <c r="TIF87" s="791"/>
      <c r="TIG87" s="791"/>
      <c r="TIH87" s="791"/>
      <c r="TII87" s="791"/>
      <c r="TIJ87" s="740"/>
      <c r="TIK87" s="790"/>
      <c r="TIL87" s="791"/>
      <c r="TIM87" s="791"/>
      <c r="TIN87" s="791"/>
      <c r="TIO87" s="791"/>
      <c r="TIP87" s="791"/>
      <c r="TIQ87" s="740"/>
      <c r="TIR87" s="790"/>
      <c r="TIS87" s="791"/>
      <c r="TIT87" s="791"/>
      <c r="TIU87" s="791"/>
      <c r="TIV87" s="791"/>
      <c r="TIW87" s="791"/>
      <c r="TIX87" s="740"/>
      <c r="TIY87" s="790"/>
      <c r="TIZ87" s="791"/>
      <c r="TJA87" s="791"/>
      <c r="TJB87" s="791"/>
      <c r="TJC87" s="791"/>
      <c r="TJD87" s="791"/>
      <c r="TJE87" s="740"/>
      <c r="TJF87" s="790"/>
      <c r="TJG87" s="791"/>
      <c r="TJH87" s="791"/>
      <c r="TJI87" s="791"/>
      <c r="TJJ87" s="791"/>
      <c r="TJK87" s="791"/>
      <c r="TJL87" s="740"/>
      <c r="TJM87" s="790"/>
      <c r="TJN87" s="791"/>
      <c r="TJO87" s="791"/>
      <c r="TJP87" s="791"/>
      <c r="TJQ87" s="791"/>
      <c r="TJR87" s="791"/>
      <c r="TJS87" s="740"/>
      <c r="TJT87" s="790"/>
      <c r="TJU87" s="791"/>
      <c r="TJV87" s="791"/>
      <c r="TJW87" s="791"/>
      <c r="TJX87" s="791"/>
      <c r="TJY87" s="791"/>
      <c r="TJZ87" s="740"/>
      <c r="TKA87" s="790"/>
      <c r="TKB87" s="791"/>
      <c r="TKC87" s="791"/>
      <c r="TKD87" s="791"/>
      <c r="TKE87" s="791"/>
      <c r="TKF87" s="791"/>
      <c r="TKG87" s="740"/>
      <c r="TKH87" s="790"/>
      <c r="TKI87" s="791"/>
      <c r="TKJ87" s="791"/>
      <c r="TKK87" s="791"/>
      <c r="TKL87" s="791"/>
      <c r="TKM87" s="791"/>
      <c r="TKN87" s="740"/>
      <c r="TKO87" s="790"/>
      <c r="TKP87" s="791"/>
      <c r="TKQ87" s="791"/>
      <c r="TKR87" s="791"/>
      <c r="TKS87" s="791"/>
      <c r="TKT87" s="791"/>
      <c r="TKU87" s="740"/>
      <c r="TKV87" s="790"/>
      <c r="TKW87" s="791"/>
      <c r="TKX87" s="791"/>
      <c r="TKY87" s="791"/>
      <c r="TKZ87" s="791"/>
      <c r="TLA87" s="791"/>
      <c r="TLB87" s="740"/>
      <c r="TLC87" s="790"/>
      <c r="TLD87" s="791"/>
      <c r="TLE87" s="791"/>
      <c r="TLF87" s="791"/>
      <c r="TLG87" s="791"/>
      <c r="TLH87" s="791"/>
      <c r="TLI87" s="740"/>
      <c r="TLJ87" s="790"/>
      <c r="TLK87" s="791"/>
      <c r="TLL87" s="791"/>
      <c r="TLM87" s="791"/>
      <c r="TLN87" s="791"/>
      <c r="TLO87" s="791"/>
      <c r="TLP87" s="740"/>
      <c r="TLQ87" s="790"/>
      <c r="TLR87" s="791"/>
      <c r="TLS87" s="791"/>
      <c r="TLT87" s="791"/>
      <c r="TLU87" s="791"/>
      <c r="TLV87" s="791"/>
      <c r="TLW87" s="740"/>
      <c r="TLX87" s="790"/>
      <c r="TLY87" s="791"/>
      <c r="TLZ87" s="791"/>
      <c r="TMA87" s="791"/>
      <c r="TMB87" s="791"/>
      <c r="TMC87" s="791"/>
      <c r="TMD87" s="740"/>
      <c r="TME87" s="790"/>
      <c r="TMF87" s="791"/>
      <c r="TMG87" s="791"/>
      <c r="TMH87" s="791"/>
      <c r="TMI87" s="791"/>
      <c r="TMJ87" s="791"/>
      <c r="TMK87" s="740"/>
      <c r="TML87" s="790"/>
      <c r="TMM87" s="791"/>
      <c r="TMN87" s="791"/>
      <c r="TMO87" s="791"/>
      <c r="TMP87" s="791"/>
      <c r="TMQ87" s="791"/>
      <c r="TMR87" s="740"/>
      <c r="TMS87" s="790"/>
      <c r="TMT87" s="791"/>
      <c r="TMU87" s="791"/>
      <c r="TMV87" s="791"/>
      <c r="TMW87" s="791"/>
      <c r="TMX87" s="791"/>
      <c r="TMY87" s="740"/>
      <c r="TMZ87" s="790"/>
      <c r="TNA87" s="791"/>
      <c r="TNB87" s="791"/>
      <c r="TNC87" s="791"/>
      <c r="TND87" s="791"/>
      <c r="TNE87" s="791"/>
      <c r="TNF87" s="740"/>
      <c r="TNG87" s="790"/>
      <c r="TNH87" s="791"/>
      <c r="TNI87" s="791"/>
      <c r="TNJ87" s="791"/>
      <c r="TNK87" s="791"/>
      <c r="TNL87" s="791"/>
      <c r="TNM87" s="740"/>
      <c r="TNN87" s="790"/>
      <c r="TNO87" s="791"/>
      <c r="TNP87" s="791"/>
      <c r="TNQ87" s="791"/>
      <c r="TNR87" s="791"/>
      <c r="TNS87" s="791"/>
      <c r="TNT87" s="740"/>
      <c r="TNU87" s="790"/>
      <c r="TNV87" s="791"/>
      <c r="TNW87" s="791"/>
      <c r="TNX87" s="791"/>
      <c r="TNY87" s="791"/>
      <c r="TNZ87" s="791"/>
      <c r="TOA87" s="740"/>
      <c r="TOB87" s="790"/>
      <c r="TOC87" s="791"/>
      <c r="TOD87" s="791"/>
      <c r="TOE87" s="791"/>
      <c r="TOF87" s="791"/>
      <c r="TOG87" s="791"/>
      <c r="TOH87" s="740"/>
      <c r="TOI87" s="790"/>
      <c r="TOJ87" s="791"/>
      <c r="TOK87" s="791"/>
      <c r="TOL87" s="791"/>
      <c r="TOM87" s="791"/>
      <c r="TON87" s="791"/>
      <c r="TOO87" s="740"/>
      <c r="TOP87" s="790"/>
      <c r="TOQ87" s="791"/>
      <c r="TOR87" s="791"/>
      <c r="TOS87" s="791"/>
      <c r="TOT87" s="791"/>
      <c r="TOU87" s="791"/>
      <c r="TOV87" s="740"/>
      <c r="TOW87" s="790"/>
      <c r="TOX87" s="791"/>
      <c r="TOY87" s="791"/>
      <c r="TOZ87" s="791"/>
      <c r="TPA87" s="791"/>
      <c r="TPB87" s="791"/>
      <c r="TPC87" s="740"/>
      <c r="TPD87" s="790"/>
      <c r="TPE87" s="791"/>
      <c r="TPF87" s="791"/>
      <c r="TPG87" s="791"/>
      <c r="TPH87" s="791"/>
      <c r="TPI87" s="791"/>
      <c r="TPJ87" s="740"/>
      <c r="TPK87" s="790"/>
      <c r="TPL87" s="791"/>
      <c r="TPM87" s="791"/>
      <c r="TPN87" s="791"/>
      <c r="TPO87" s="791"/>
      <c r="TPP87" s="791"/>
      <c r="TPQ87" s="740"/>
      <c r="TPR87" s="790"/>
      <c r="TPS87" s="791"/>
      <c r="TPT87" s="791"/>
      <c r="TPU87" s="791"/>
      <c r="TPV87" s="791"/>
      <c r="TPW87" s="791"/>
      <c r="TPX87" s="740"/>
      <c r="TPY87" s="790"/>
      <c r="TPZ87" s="791"/>
      <c r="TQA87" s="791"/>
      <c r="TQB87" s="791"/>
      <c r="TQC87" s="791"/>
      <c r="TQD87" s="791"/>
      <c r="TQE87" s="740"/>
      <c r="TQF87" s="790"/>
      <c r="TQG87" s="791"/>
      <c r="TQH87" s="791"/>
      <c r="TQI87" s="791"/>
      <c r="TQJ87" s="791"/>
      <c r="TQK87" s="791"/>
      <c r="TQL87" s="740"/>
      <c r="TQM87" s="790"/>
      <c r="TQN87" s="791"/>
      <c r="TQO87" s="791"/>
      <c r="TQP87" s="791"/>
      <c r="TQQ87" s="791"/>
      <c r="TQR87" s="791"/>
      <c r="TQS87" s="740"/>
      <c r="TQT87" s="790"/>
      <c r="TQU87" s="791"/>
      <c r="TQV87" s="791"/>
      <c r="TQW87" s="791"/>
      <c r="TQX87" s="791"/>
      <c r="TQY87" s="791"/>
      <c r="TQZ87" s="740"/>
      <c r="TRA87" s="790"/>
      <c r="TRB87" s="791"/>
      <c r="TRC87" s="791"/>
      <c r="TRD87" s="791"/>
      <c r="TRE87" s="791"/>
      <c r="TRF87" s="791"/>
      <c r="TRG87" s="740"/>
      <c r="TRH87" s="790"/>
      <c r="TRI87" s="791"/>
      <c r="TRJ87" s="791"/>
      <c r="TRK87" s="791"/>
      <c r="TRL87" s="791"/>
      <c r="TRM87" s="791"/>
      <c r="TRN87" s="740"/>
      <c r="TRO87" s="790"/>
      <c r="TRP87" s="791"/>
      <c r="TRQ87" s="791"/>
      <c r="TRR87" s="791"/>
      <c r="TRS87" s="791"/>
      <c r="TRT87" s="791"/>
      <c r="TRU87" s="740"/>
      <c r="TRV87" s="790"/>
      <c r="TRW87" s="791"/>
      <c r="TRX87" s="791"/>
      <c r="TRY87" s="791"/>
      <c r="TRZ87" s="791"/>
      <c r="TSA87" s="791"/>
      <c r="TSB87" s="740"/>
      <c r="TSC87" s="790"/>
      <c r="TSD87" s="791"/>
      <c r="TSE87" s="791"/>
      <c r="TSF87" s="791"/>
      <c r="TSG87" s="791"/>
      <c r="TSH87" s="791"/>
      <c r="TSI87" s="740"/>
      <c r="TSJ87" s="790"/>
      <c r="TSK87" s="791"/>
      <c r="TSL87" s="791"/>
      <c r="TSM87" s="791"/>
      <c r="TSN87" s="791"/>
      <c r="TSO87" s="791"/>
      <c r="TSP87" s="740"/>
      <c r="TSQ87" s="790"/>
      <c r="TSR87" s="791"/>
      <c r="TSS87" s="791"/>
      <c r="TST87" s="791"/>
      <c r="TSU87" s="791"/>
      <c r="TSV87" s="791"/>
      <c r="TSW87" s="740"/>
      <c r="TSX87" s="790"/>
      <c r="TSY87" s="791"/>
      <c r="TSZ87" s="791"/>
      <c r="TTA87" s="791"/>
      <c r="TTB87" s="791"/>
      <c r="TTC87" s="791"/>
      <c r="TTD87" s="740"/>
      <c r="TTE87" s="790"/>
      <c r="TTF87" s="791"/>
      <c r="TTG87" s="791"/>
      <c r="TTH87" s="791"/>
      <c r="TTI87" s="791"/>
      <c r="TTJ87" s="791"/>
      <c r="TTK87" s="740"/>
      <c r="TTL87" s="790"/>
      <c r="TTM87" s="791"/>
      <c r="TTN87" s="791"/>
      <c r="TTO87" s="791"/>
      <c r="TTP87" s="791"/>
      <c r="TTQ87" s="791"/>
      <c r="TTR87" s="740"/>
      <c r="TTS87" s="790"/>
      <c r="TTT87" s="791"/>
      <c r="TTU87" s="791"/>
      <c r="TTV87" s="791"/>
      <c r="TTW87" s="791"/>
      <c r="TTX87" s="791"/>
      <c r="TTY87" s="740"/>
      <c r="TTZ87" s="790"/>
      <c r="TUA87" s="791"/>
      <c r="TUB87" s="791"/>
      <c r="TUC87" s="791"/>
      <c r="TUD87" s="791"/>
      <c r="TUE87" s="791"/>
      <c r="TUF87" s="740"/>
      <c r="TUG87" s="790"/>
      <c r="TUH87" s="791"/>
      <c r="TUI87" s="791"/>
      <c r="TUJ87" s="791"/>
      <c r="TUK87" s="791"/>
      <c r="TUL87" s="791"/>
      <c r="TUM87" s="740"/>
      <c r="TUN87" s="790"/>
      <c r="TUO87" s="791"/>
      <c r="TUP87" s="791"/>
      <c r="TUQ87" s="791"/>
      <c r="TUR87" s="791"/>
      <c r="TUS87" s="791"/>
      <c r="TUT87" s="740"/>
      <c r="TUU87" s="790"/>
      <c r="TUV87" s="791"/>
      <c r="TUW87" s="791"/>
      <c r="TUX87" s="791"/>
      <c r="TUY87" s="791"/>
      <c r="TUZ87" s="791"/>
      <c r="TVA87" s="740"/>
      <c r="TVB87" s="790"/>
      <c r="TVC87" s="791"/>
      <c r="TVD87" s="791"/>
      <c r="TVE87" s="791"/>
      <c r="TVF87" s="791"/>
      <c r="TVG87" s="791"/>
      <c r="TVH87" s="740"/>
      <c r="TVI87" s="790"/>
      <c r="TVJ87" s="791"/>
      <c r="TVK87" s="791"/>
      <c r="TVL87" s="791"/>
      <c r="TVM87" s="791"/>
      <c r="TVN87" s="791"/>
      <c r="TVO87" s="740"/>
      <c r="TVP87" s="790"/>
      <c r="TVQ87" s="791"/>
      <c r="TVR87" s="791"/>
      <c r="TVS87" s="791"/>
      <c r="TVT87" s="791"/>
      <c r="TVU87" s="791"/>
      <c r="TVV87" s="740"/>
      <c r="TVW87" s="790"/>
      <c r="TVX87" s="791"/>
      <c r="TVY87" s="791"/>
      <c r="TVZ87" s="791"/>
      <c r="TWA87" s="791"/>
      <c r="TWB87" s="791"/>
      <c r="TWC87" s="740"/>
      <c r="TWD87" s="790"/>
      <c r="TWE87" s="791"/>
      <c r="TWF87" s="791"/>
      <c r="TWG87" s="791"/>
      <c r="TWH87" s="791"/>
      <c r="TWI87" s="791"/>
      <c r="TWJ87" s="740"/>
      <c r="TWK87" s="790"/>
      <c r="TWL87" s="791"/>
      <c r="TWM87" s="791"/>
      <c r="TWN87" s="791"/>
      <c r="TWO87" s="791"/>
      <c r="TWP87" s="791"/>
      <c r="TWQ87" s="740"/>
      <c r="TWR87" s="790"/>
      <c r="TWS87" s="791"/>
      <c r="TWT87" s="791"/>
      <c r="TWU87" s="791"/>
      <c r="TWV87" s="791"/>
      <c r="TWW87" s="791"/>
      <c r="TWX87" s="740"/>
      <c r="TWY87" s="790"/>
      <c r="TWZ87" s="791"/>
      <c r="TXA87" s="791"/>
      <c r="TXB87" s="791"/>
      <c r="TXC87" s="791"/>
      <c r="TXD87" s="791"/>
      <c r="TXE87" s="740"/>
      <c r="TXF87" s="790"/>
      <c r="TXG87" s="791"/>
      <c r="TXH87" s="791"/>
      <c r="TXI87" s="791"/>
      <c r="TXJ87" s="791"/>
      <c r="TXK87" s="791"/>
      <c r="TXL87" s="740"/>
      <c r="TXM87" s="790"/>
      <c r="TXN87" s="791"/>
      <c r="TXO87" s="791"/>
      <c r="TXP87" s="791"/>
      <c r="TXQ87" s="791"/>
      <c r="TXR87" s="791"/>
      <c r="TXS87" s="740"/>
      <c r="TXT87" s="790"/>
      <c r="TXU87" s="791"/>
      <c r="TXV87" s="791"/>
      <c r="TXW87" s="791"/>
      <c r="TXX87" s="791"/>
      <c r="TXY87" s="791"/>
      <c r="TXZ87" s="740"/>
      <c r="TYA87" s="790"/>
      <c r="TYB87" s="791"/>
      <c r="TYC87" s="791"/>
      <c r="TYD87" s="791"/>
      <c r="TYE87" s="791"/>
      <c r="TYF87" s="791"/>
      <c r="TYG87" s="740"/>
      <c r="TYH87" s="790"/>
      <c r="TYI87" s="791"/>
      <c r="TYJ87" s="791"/>
      <c r="TYK87" s="791"/>
      <c r="TYL87" s="791"/>
      <c r="TYM87" s="791"/>
      <c r="TYN87" s="740"/>
      <c r="TYO87" s="790"/>
      <c r="TYP87" s="791"/>
      <c r="TYQ87" s="791"/>
      <c r="TYR87" s="791"/>
      <c r="TYS87" s="791"/>
      <c r="TYT87" s="791"/>
      <c r="TYU87" s="740"/>
      <c r="TYV87" s="790"/>
      <c r="TYW87" s="791"/>
      <c r="TYX87" s="791"/>
      <c r="TYY87" s="791"/>
      <c r="TYZ87" s="791"/>
      <c r="TZA87" s="791"/>
      <c r="TZB87" s="740"/>
      <c r="TZC87" s="790"/>
      <c r="TZD87" s="791"/>
      <c r="TZE87" s="791"/>
      <c r="TZF87" s="791"/>
      <c r="TZG87" s="791"/>
      <c r="TZH87" s="791"/>
      <c r="TZI87" s="740"/>
      <c r="TZJ87" s="790"/>
      <c r="TZK87" s="791"/>
      <c r="TZL87" s="791"/>
      <c r="TZM87" s="791"/>
      <c r="TZN87" s="791"/>
      <c r="TZO87" s="791"/>
      <c r="TZP87" s="740"/>
      <c r="TZQ87" s="790"/>
      <c r="TZR87" s="791"/>
      <c r="TZS87" s="791"/>
      <c r="TZT87" s="791"/>
      <c r="TZU87" s="791"/>
      <c r="TZV87" s="791"/>
      <c r="TZW87" s="740"/>
      <c r="TZX87" s="790"/>
      <c r="TZY87" s="791"/>
      <c r="TZZ87" s="791"/>
      <c r="UAA87" s="791"/>
      <c r="UAB87" s="791"/>
      <c r="UAC87" s="791"/>
      <c r="UAD87" s="740"/>
      <c r="UAE87" s="790"/>
      <c r="UAF87" s="791"/>
      <c r="UAG87" s="791"/>
      <c r="UAH87" s="791"/>
      <c r="UAI87" s="791"/>
      <c r="UAJ87" s="791"/>
      <c r="UAK87" s="740"/>
      <c r="UAL87" s="790"/>
      <c r="UAM87" s="791"/>
      <c r="UAN87" s="791"/>
      <c r="UAO87" s="791"/>
      <c r="UAP87" s="791"/>
      <c r="UAQ87" s="791"/>
      <c r="UAR87" s="740"/>
      <c r="UAS87" s="790"/>
      <c r="UAT87" s="791"/>
      <c r="UAU87" s="791"/>
      <c r="UAV87" s="791"/>
      <c r="UAW87" s="791"/>
      <c r="UAX87" s="791"/>
      <c r="UAY87" s="740"/>
      <c r="UAZ87" s="790"/>
      <c r="UBA87" s="791"/>
      <c r="UBB87" s="791"/>
      <c r="UBC87" s="791"/>
      <c r="UBD87" s="791"/>
      <c r="UBE87" s="791"/>
      <c r="UBF87" s="740"/>
      <c r="UBG87" s="790"/>
      <c r="UBH87" s="791"/>
      <c r="UBI87" s="791"/>
      <c r="UBJ87" s="791"/>
      <c r="UBK87" s="791"/>
      <c r="UBL87" s="791"/>
      <c r="UBM87" s="740"/>
      <c r="UBN87" s="790"/>
      <c r="UBO87" s="791"/>
      <c r="UBP87" s="791"/>
      <c r="UBQ87" s="791"/>
      <c r="UBR87" s="791"/>
      <c r="UBS87" s="791"/>
      <c r="UBT87" s="740"/>
      <c r="UBU87" s="790"/>
      <c r="UBV87" s="791"/>
      <c r="UBW87" s="791"/>
      <c r="UBX87" s="791"/>
      <c r="UBY87" s="791"/>
      <c r="UBZ87" s="791"/>
      <c r="UCA87" s="740"/>
      <c r="UCB87" s="790"/>
      <c r="UCC87" s="791"/>
      <c r="UCD87" s="791"/>
      <c r="UCE87" s="791"/>
      <c r="UCF87" s="791"/>
      <c r="UCG87" s="791"/>
      <c r="UCH87" s="740"/>
      <c r="UCI87" s="790"/>
      <c r="UCJ87" s="791"/>
      <c r="UCK87" s="791"/>
      <c r="UCL87" s="791"/>
      <c r="UCM87" s="791"/>
      <c r="UCN87" s="791"/>
      <c r="UCO87" s="740"/>
      <c r="UCP87" s="790"/>
      <c r="UCQ87" s="791"/>
      <c r="UCR87" s="791"/>
      <c r="UCS87" s="791"/>
      <c r="UCT87" s="791"/>
      <c r="UCU87" s="791"/>
      <c r="UCV87" s="740"/>
      <c r="UCW87" s="790"/>
      <c r="UCX87" s="791"/>
      <c r="UCY87" s="791"/>
      <c r="UCZ87" s="791"/>
      <c r="UDA87" s="791"/>
      <c r="UDB87" s="791"/>
      <c r="UDC87" s="740"/>
      <c r="UDD87" s="790"/>
      <c r="UDE87" s="791"/>
      <c r="UDF87" s="791"/>
      <c r="UDG87" s="791"/>
      <c r="UDH87" s="791"/>
      <c r="UDI87" s="791"/>
      <c r="UDJ87" s="740"/>
      <c r="UDK87" s="790"/>
      <c r="UDL87" s="791"/>
      <c r="UDM87" s="791"/>
      <c r="UDN87" s="791"/>
      <c r="UDO87" s="791"/>
      <c r="UDP87" s="791"/>
      <c r="UDQ87" s="740"/>
      <c r="UDR87" s="790"/>
      <c r="UDS87" s="791"/>
      <c r="UDT87" s="791"/>
      <c r="UDU87" s="791"/>
      <c r="UDV87" s="791"/>
      <c r="UDW87" s="791"/>
      <c r="UDX87" s="740"/>
      <c r="UDY87" s="790"/>
      <c r="UDZ87" s="791"/>
      <c r="UEA87" s="791"/>
      <c r="UEB87" s="791"/>
      <c r="UEC87" s="791"/>
      <c r="UED87" s="791"/>
      <c r="UEE87" s="740"/>
      <c r="UEF87" s="790"/>
      <c r="UEG87" s="791"/>
      <c r="UEH87" s="791"/>
      <c r="UEI87" s="791"/>
      <c r="UEJ87" s="791"/>
      <c r="UEK87" s="791"/>
      <c r="UEL87" s="740"/>
      <c r="UEM87" s="790"/>
      <c r="UEN87" s="791"/>
      <c r="UEO87" s="791"/>
      <c r="UEP87" s="791"/>
      <c r="UEQ87" s="791"/>
      <c r="UER87" s="791"/>
      <c r="UES87" s="740"/>
      <c r="UET87" s="790"/>
      <c r="UEU87" s="791"/>
      <c r="UEV87" s="791"/>
      <c r="UEW87" s="791"/>
      <c r="UEX87" s="791"/>
      <c r="UEY87" s="791"/>
      <c r="UEZ87" s="740"/>
      <c r="UFA87" s="790"/>
      <c r="UFB87" s="791"/>
      <c r="UFC87" s="791"/>
      <c r="UFD87" s="791"/>
      <c r="UFE87" s="791"/>
      <c r="UFF87" s="791"/>
      <c r="UFG87" s="740"/>
      <c r="UFH87" s="790"/>
      <c r="UFI87" s="791"/>
      <c r="UFJ87" s="791"/>
      <c r="UFK87" s="791"/>
      <c r="UFL87" s="791"/>
      <c r="UFM87" s="791"/>
      <c r="UFN87" s="740"/>
      <c r="UFO87" s="790"/>
      <c r="UFP87" s="791"/>
      <c r="UFQ87" s="791"/>
      <c r="UFR87" s="791"/>
      <c r="UFS87" s="791"/>
      <c r="UFT87" s="791"/>
      <c r="UFU87" s="740"/>
      <c r="UFV87" s="790"/>
      <c r="UFW87" s="791"/>
      <c r="UFX87" s="791"/>
      <c r="UFY87" s="791"/>
      <c r="UFZ87" s="791"/>
      <c r="UGA87" s="791"/>
      <c r="UGB87" s="740"/>
      <c r="UGC87" s="790"/>
      <c r="UGD87" s="791"/>
      <c r="UGE87" s="791"/>
      <c r="UGF87" s="791"/>
      <c r="UGG87" s="791"/>
      <c r="UGH87" s="791"/>
      <c r="UGI87" s="740"/>
      <c r="UGJ87" s="790"/>
      <c r="UGK87" s="791"/>
      <c r="UGL87" s="791"/>
      <c r="UGM87" s="791"/>
      <c r="UGN87" s="791"/>
      <c r="UGO87" s="791"/>
      <c r="UGP87" s="740"/>
      <c r="UGQ87" s="790"/>
      <c r="UGR87" s="791"/>
      <c r="UGS87" s="791"/>
      <c r="UGT87" s="791"/>
      <c r="UGU87" s="791"/>
      <c r="UGV87" s="791"/>
      <c r="UGW87" s="740"/>
      <c r="UGX87" s="790"/>
      <c r="UGY87" s="791"/>
      <c r="UGZ87" s="791"/>
      <c r="UHA87" s="791"/>
      <c r="UHB87" s="791"/>
      <c r="UHC87" s="791"/>
      <c r="UHD87" s="740"/>
      <c r="UHE87" s="790"/>
      <c r="UHF87" s="791"/>
      <c r="UHG87" s="791"/>
      <c r="UHH87" s="791"/>
      <c r="UHI87" s="791"/>
      <c r="UHJ87" s="791"/>
      <c r="UHK87" s="740"/>
      <c r="UHL87" s="790"/>
      <c r="UHM87" s="791"/>
      <c r="UHN87" s="791"/>
      <c r="UHO87" s="791"/>
      <c r="UHP87" s="791"/>
      <c r="UHQ87" s="791"/>
      <c r="UHR87" s="740"/>
      <c r="UHS87" s="790"/>
      <c r="UHT87" s="791"/>
      <c r="UHU87" s="791"/>
      <c r="UHV87" s="791"/>
      <c r="UHW87" s="791"/>
      <c r="UHX87" s="791"/>
      <c r="UHY87" s="740"/>
      <c r="UHZ87" s="790"/>
      <c r="UIA87" s="791"/>
      <c r="UIB87" s="791"/>
      <c r="UIC87" s="791"/>
      <c r="UID87" s="791"/>
      <c r="UIE87" s="791"/>
      <c r="UIF87" s="740"/>
      <c r="UIG87" s="790"/>
      <c r="UIH87" s="791"/>
      <c r="UII87" s="791"/>
      <c r="UIJ87" s="791"/>
      <c r="UIK87" s="791"/>
      <c r="UIL87" s="791"/>
      <c r="UIM87" s="740"/>
      <c r="UIN87" s="790"/>
      <c r="UIO87" s="791"/>
      <c r="UIP87" s="791"/>
      <c r="UIQ87" s="791"/>
      <c r="UIR87" s="791"/>
      <c r="UIS87" s="791"/>
      <c r="UIT87" s="740"/>
      <c r="UIU87" s="790"/>
      <c r="UIV87" s="791"/>
      <c r="UIW87" s="791"/>
      <c r="UIX87" s="791"/>
      <c r="UIY87" s="791"/>
      <c r="UIZ87" s="791"/>
      <c r="UJA87" s="740"/>
      <c r="UJB87" s="790"/>
      <c r="UJC87" s="791"/>
      <c r="UJD87" s="791"/>
      <c r="UJE87" s="791"/>
      <c r="UJF87" s="791"/>
      <c r="UJG87" s="791"/>
      <c r="UJH87" s="740"/>
      <c r="UJI87" s="790"/>
      <c r="UJJ87" s="791"/>
      <c r="UJK87" s="791"/>
      <c r="UJL87" s="791"/>
      <c r="UJM87" s="791"/>
      <c r="UJN87" s="791"/>
      <c r="UJO87" s="740"/>
      <c r="UJP87" s="790"/>
      <c r="UJQ87" s="791"/>
      <c r="UJR87" s="791"/>
      <c r="UJS87" s="791"/>
      <c r="UJT87" s="791"/>
      <c r="UJU87" s="791"/>
      <c r="UJV87" s="740"/>
      <c r="UJW87" s="790"/>
      <c r="UJX87" s="791"/>
      <c r="UJY87" s="791"/>
      <c r="UJZ87" s="791"/>
      <c r="UKA87" s="791"/>
      <c r="UKB87" s="791"/>
      <c r="UKC87" s="740"/>
      <c r="UKD87" s="790"/>
      <c r="UKE87" s="791"/>
      <c r="UKF87" s="791"/>
      <c r="UKG87" s="791"/>
      <c r="UKH87" s="791"/>
      <c r="UKI87" s="791"/>
      <c r="UKJ87" s="740"/>
      <c r="UKK87" s="790"/>
      <c r="UKL87" s="791"/>
      <c r="UKM87" s="791"/>
      <c r="UKN87" s="791"/>
      <c r="UKO87" s="791"/>
      <c r="UKP87" s="791"/>
      <c r="UKQ87" s="740"/>
      <c r="UKR87" s="790"/>
      <c r="UKS87" s="791"/>
      <c r="UKT87" s="791"/>
      <c r="UKU87" s="791"/>
      <c r="UKV87" s="791"/>
      <c r="UKW87" s="791"/>
      <c r="UKX87" s="740"/>
      <c r="UKY87" s="790"/>
      <c r="UKZ87" s="791"/>
      <c r="ULA87" s="791"/>
      <c r="ULB87" s="791"/>
      <c r="ULC87" s="791"/>
      <c r="ULD87" s="791"/>
      <c r="ULE87" s="740"/>
      <c r="ULF87" s="790"/>
      <c r="ULG87" s="791"/>
      <c r="ULH87" s="791"/>
      <c r="ULI87" s="791"/>
      <c r="ULJ87" s="791"/>
      <c r="ULK87" s="791"/>
      <c r="ULL87" s="740"/>
      <c r="ULM87" s="790"/>
      <c r="ULN87" s="791"/>
      <c r="ULO87" s="791"/>
      <c r="ULP87" s="791"/>
      <c r="ULQ87" s="791"/>
      <c r="ULR87" s="791"/>
      <c r="ULS87" s="740"/>
      <c r="ULT87" s="790"/>
      <c r="ULU87" s="791"/>
      <c r="ULV87" s="791"/>
      <c r="ULW87" s="791"/>
      <c r="ULX87" s="791"/>
      <c r="ULY87" s="791"/>
      <c r="ULZ87" s="740"/>
      <c r="UMA87" s="790"/>
      <c r="UMB87" s="791"/>
      <c r="UMC87" s="791"/>
      <c r="UMD87" s="791"/>
      <c r="UME87" s="791"/>
      <c r="UMF87" s="791"/>
      <c r="UMG87" s="740"/>
      <c r="UMH87" s="790"/>
      <c r="UMI87" s="791"/>
      <c r="UMJ87" s="791"/>
      <c r="UMK87" s="791"/>
      <c r="UML87" s="791"/>
      <c r="UMM87" s="791"/>
      <c r="UMN87" s="740"/>
      <c r="UMO87" s="790"/>
      <c r="UMP87" s="791"/>
      <c r="UMQ87" s="791"/>
      <c r="UMR87" s="791"/>
      <c r="UMS87" s="791"/>
      <c r="UMT87" s="791"/>
      <c r="UMU87" s="740"/>
      <c r="UMV87" s="790"/>
      <c r="UMW87" s="791"/>
      <c r="UMX87" s="791"/>
      <c r="UMY87" s="791"/>
      <c r="UMZ87" s="791"/>
      <c r="UNA87" s="791"/>
      <c r="UNB87" s="740"/>
      <c r="UNC87" s="790"/>
      <c r="UND87" s="791"/>
      <c r="UNE87" s="791"/>
      <c r="UNF87" s="791"/>
      <c r="UNG87" s="791"/>
      <c r="UNH87" s="791"/>
      <c r="UNI87" s="740"/>
      <c r="UNJ87" s="790"/>
      <c r="UNK87" s="791"/>
      <c r="UNL87" s="791"/>
      <c r="UNM87" s="791"/>
      <c r="UNN87" s="791"/>
      <c r="UNO87" s="791"/>
      <c r="UNP87" s="740"/>
      <c r="UNQ87" s="790"/>
      <c r="UNR87" s="791"/>
      <c r="UNS87" s="791"/>
      <c r="UNT87" s="791"/>
      <c r="UNU87" s="791"/>
      <c r="UNV87" s="791"/>
      <c r="UNW87" s="740"/>
      <c r="UNX87" s="790"/>
      <c r="UNY87" s="791"/>
      <c r="UNZ87" s="791"/>
      <c r="UOA87" s="791"/>
      <c r="UOB87" s="791"/>
      <c r="UOC87" s="791"/>
      <c r="UOD87" s="740"/>
      <c r="UOE87" s="790"/>
      <c r="UOF87" s="791"/>
      <c r="UOG87" s="791"/>
      <c r="UOH87" s="791"/>
      <c r="UOI87" s="791"/>
      <c r="UOJ87" s="791"/>
      <c r="UOK87" s="740"/>
      <c r="UOL87" s="790"/>
      <c r="UOM87" s="791"/>
      <c r="UON87" s="791"/>
      <c r="UOO87" s="791"/>
      <c r="UOP87" s="791"/>
      <c r="UOQ87" s="791"/>
      <c r="UOR87" s="740"/>
      <c r="UOS87" s="790"/>
      <c r="UOT87" s="791"/>
      <c r="UOU87" s="791"/>
      <c r="UOV87" s="791"/>
      <c r="UOW87" s="791"/>
      <c r="UOX87" s="791"/>
      <c r="UOY87" s="740"/>
      <c r="UOZ87" s="790"/>
      <c r="UPA87" s="791"/>
      <c r="UPB87" s="791"/>
      <c r="UPC87" s="791"/>
      <c r="UPD87" s="791"/>
      <c r="UPE87" s="791"/>
      <c r="UPF87" s="740"/>
      <c r="UPG87" s="790"/>
      <c r="UPH87" s="791"/>
      <c r="UPI87" s="791"/>
      <c r="UPJ87" s="791"/>
      <c r="UPK87" s="791"/>
      <c r="UPL87" s="791"/>
      <c r="UPM87" s="740"/>
      <c r="UPN87" s="790"/>
      <c r="UPO87" s="791"/>
      <c r="UPP87" s="791"/>
      <c r="UPQ87" s="791"/>
      <c r="UPR87" s="791"/>
      <c r="UPS87" s="791"/>
      <c r="UPT87" s="740"/>
      <c r="UPU87" s="790"/>
      <c r="UPV87" s="791"/>
      <c r="UPW87" s="791"/>
      <c r="UPX87" s="791"/>
      <c r="UPY87" s="791"/>
      <c r="UPZ87" s="791"/>
      <c r="UQA87" s="740"/>
      <c r="UQB87" s="790"/>
      <c r="UQC87" s="791"/>
      <c r="UQD87" s="791"/>
      <c r="UQE87" s="791"/>
      <c r="UQF87" s="791"/>
      <c r="UQG87" s="791"/>
      <c r="UQH87" s="740"/>
      <c r="UQI87" s="790"/>
      <c r="UQJ87" s="791"/>
      <c r="UQK87" s="791"/>
      <c r="UQL87" s="791"/>
      <c r="UQM87" s="791"/>
      <c r="UQN87" s="791"/>
      <c r="UQO87" s="740"/>
      <c r="UQP87" s="790"/>
      <c r="UQQ87" s="791"/>
      <c r="UQR87" s="791"/>
      <c r="UQS87" s="791"/>
      <c r="UQT87" s="791"/>
      <c r="UQU87" s="791"/>
      <c r="UQV87" s="740"/>
      <c r="UQW87" s="790"/>
      <c r="UQX87" s="791"/>
      <c r="UQY87" s="791"/>
      <c r="UQZ87" s="791"/>
      <c r="URA87" s="791"/>
      <c r="URB87" s="791"/>
      <c r="URC87" s="740"/>
      <c r="URD87" s="790"/>
      <c r="URE87" s="791"/>
      <c r="URF87" s="791"/>
      <c r="URG87" s="791"/>
      <c r="URH87" s="791"/>
      <c r="URI87" s="791"/>
      <c r="URJ87" s="740"/>
      <c r="URK87" s="790"/>
      <c r="URL87" s="791"/>
      <c r="URM87" s="791"/>
      <c r="URN87" s="791"/>
      <c r="URO87" s="791"/>
      <c r="URP87" s="791"/>
      <c r="URQ87" s="740"/>
      <c r="URR87" s="790"/>
      <c r="URS87" s="791"/>
      <c r="URT87" s="791"/>
      <c r="URU87" s="791"/>
      <c r="URV87" s="791"/>
      <c r="URW87" s="791"/>
      <c r="URX87" s="740"/>
      <c r="URY87" s="790"/>
      <c r="URZ87" s="791"/>
      <c r="USA87" s="791"/>
      <c r="USB87" s="791"/>
      <c r="USC87" s="791"/>
      <c r="USD87" s="791"/>
      <c r="USE87" s="740"/>
      <c r="USF87" s="790"/>
      <c r="USG87" s="791"/>
      <c r="USH87" s="791"/>
      <c r="USI87" s="791"/>
      <c r="USJ87" s="791"/>
      <c r="USK87" s="791"/>
      <c r="USL87" s="740"/>
      <c r="USM87" s="790"/>
      <c r="USN87" s="791"/>
      <c r="USO87" s="791"/>
      <c r="USP87" s="791"/>
      <c r="USQ87" s="791"/>
      <c r="USR87" s="791"/>
      <c r="USS87" s="740"/>
      <c r="UST87" s="790"/>
      <c r="USU87" s="791"/>
      <c r="USV87" s="791"/>
      <c r="USW87" s="791"/>
      <c r="USX87" s="791"/>
      <c r="USY87" s="791"/>
      <c r="USZ87" s="740"/>
      <c r="UTA87" s="790"/>
      <c r="UTB87" s="791"/>
      <c r="UTC87" s="791"/>
      <c r="UTD87" s="791"/>
      <c r="UTE87" s="791"/>
      <c r="UTF87" s="791"/>
      <c r="UTG87" s="740"/>
      <c r="UTH87" s="790"/>
      <c r="UTI87" s="791"/>
      <c r="UTJ87" s="791"/>
      <c r="UTK87" s="791"/>
      <c r="UTL87" s="791"/>
      <c r="UTM87" s="791"/>
      <c r="UTN87" s="740"/>
      <c r="UTO87" s="790"/>
      <c r="UTP87" s="791"/>
      <c r="UTQ87" s="791"/>
      <c r="UTR87" s="791"/>
      <c r="UTS87" s="791"/>
      <c r="UTT87" s="791"/>
      <c r="UTU87" s="740"/>
      <c r="UTV87" s="790"/>
      <c r="UTW87" s="791"/>
      <c r="UTX87" s="791"/>
      <c r="UTY87" s="791"/>
      <c r="UTZ87" s="791"/>
      <c r="UUA87" s="791"/>
      <c r="UUB87" s="740"/>
      <c r="UUC87" s="790"/>
      <c r="UUD87" s="791"/>
      <c r="UUE87" s="791"/>
      <c r="UUF87" s="791"/>
      <c r="UUG87" s="791"/>
      <c r="UUH87" s="791"/>
      <c r="UUI87" s="740"/>
      <c r="UUJ87" s="790"/>
      <c r="UUK87" s="791"/>
      <c r="UUL87" s="791"/>
      <c r="UUM87" s="791"/>
      <c r="UUN87" s="791"/>
      <c r="UUO87" s="791"/>
      <c r="UUP87" s="740"/>
      <c r="UUQ87" s="790"/>
      <c r="UUR87" s="791"/>
      <c r="UUS87" s="791"/>
      <c r="UUT87" s="791"/>
      <c r="UUU87" s="791"/>
      <c r="UUV87" s="791"/>
      <c r="UUW87" s="740"/>
      <c r="UUX87" s="790"/>
      <c r="UUY87" s="791"/>
      <c r="UUZ87" s="791"/>
      <c r="UVA87" s="791"/>
      <c r="UVB87" s="791"/>
      <c r="UVC87" s="791"/>
      <c r="UVD87" s="740"/>
      <c r="UVE87" s="790"/>
      <c r="UVF87" s="791"/>
      <c r="UVG87" s="791"/>
      <c r="UVH87" s="791"/>
      <c r="UVI87" s="791"/>
      <c r="UVJ87" s="791"/>
      <c r="UVK87" s="740"/>
      <c r="UVL87" s="790"/>
      <c r="UVM87" s="791"/>
      <c r="UVN87" s="791"/>
      <c r="UVO87" s="791"/>
      <c r="UVP87" s="791"/>
      <c r="UVQ87" s="791"/>
      <c r="UVR87" s="740"/>
      <c r="UVS87" s="790"/>
      <c r="UVT87" s="791"/>
      <c r="UVU87" s="791"/>
      <c r="UVV87" s="791"/>
      <c r="UVW87" s="791"/>
      <c r="UVX87" s="791"/>
      <c r="UVY87" s="740"/>
      <c r="UVZ87" s="790"/>
      <c r="UWA87" s="791"/>
      <c r="UWB87" s="791"/>
      <c r="UWC87" s="791"/>
      <c r="UWD87" s="791"/>
      <c r="UWE87" s="791"/>
      <c r="UWF87" s="740"/>
      <c r="UWG87" s="790"/>
      <c r="UWH87" s="791"/>
      <c r="UWI87" s="791"/>
      <c r="UWJ87" s="791"/>
      <c r="UWK87" s="791"/>
      <c r="UWL87" s="791"/>
      <c r="UWM87" s="740"/>
      <c r="UWN87" s="790"/>
      <c r="UWO87" s="791"/>
      <c r="UWP87" s="791"/>
      <c r="UWQ87" s="791"/>
      <c r="UWR87" s="791"/>
      <c r="UWS87" s="791"/>
      <c r="UWT87" s="740"/>
      <c r="UWU87" s="790"/>
      <c r="UWV87" s="791"/>
      <c r="UWW87" s="791"/>
      <c r="UWX87" s="791"/>
      <c r="UWY87" s="791"/>
      <c r="UWZ87" s="791"/>
      <c r="UXA87" s="740"/>
      <c r="UXB87" s="790"/>
      <c r="UXC87" s="791"/>
      <c r="UXD87" s="791"/>
      <c r="UXE87" s="791"/>
      <c r="UXF87" s="791"/>
      <c r="UXG87" s="791"/>
      <c r="UXH87" s="740"/>
      <c r="UXI87" s="790"/>
      <c r="UXJ87" s="791"/>
      <c r="UXK87" s="791"/>
      <c r="UXL87" s="791"/>
      <c r="UXM87" s="791"/>
      <c r="UXN87" s="791"/>
      <c r="UXO87" s="740"/>
      <c r="UXP87" s="790"/>
      <c r="UXQ87" s="791"/>
      <c r="UXR87" s="791"/>
      <c r="UXS87" s="791"/>
      <c r="UXT87" s="791"/>
      <c r="UXU87" s="791"/>
      <c r="UXV87" s="740"/>
      <c r="UXW87" s="790"/>
      <c r="UXX87" s="791"/>
      <c r="UXY87" s="791"/>
      <c r="UXZ87" s="791"/>
      <c r="UYA87" s="791"/>
      <c r="UYB87" s="791"/>
      <c r="UYC87" s="740"/>
      <c r="UYD87" s="790"/>
      <c r="UYE87" s="791"/>
      <c r="UYF87" s="791"/>
      <c r="UYG87" s="791"/>
      <c r="UYH87" s="791"/>
      <c r="UYI87" s="791"/>
      <c r="UYJ87" s="740"/>
      <c r="UYK87" s="790"/>
      <c r="UYL87" s="791"/>
      <c r="UYM87" s="791"/>
      <c r="UYN87" s="791"/>
      <c r="UYO87" s="791"/>
      <c r="UYP87" s="791"/>
      <c r="UYQ87" s="740"/>
      <c r="UYR87" s="790"/>
      <c r="UYS87" s="791"/>
      <c r="UYT87" s="791"/>
      <c r="UYU87" s="791"/>
      <c r="UYV87" s="791"/>
      <c r="UYW87" s="791"/>
      <c r="UYX87" s="740"/>
      <c r="UYY87" s="790"/>
      <c r="UYZ87" s="791"/>
      <c r="UZA87" s="791"/>
      <c r="UZB87" s="791"/>
      <c r="UZC87" s="791"/>
      <c r="UZD87" s="791"/>
      <c r="UZE87" s="740"/>
      <c r="UZF87" s="790"/>
      <c r="UZG87" s="791"/>
      <c r="UZH87" s="791"/>
      <c r="UZI87" s="791"/>
      <c r="UZJ87" s="791"/>
      <c r="UZK87" s="791"/>
      <c r="UZL87" s="740"/>
      <c r="UZM87" s="790"/>
      <c r="UZN87" s="791"/>
      <c r="UZO87" s="791"/>
      <c r="UZP87" s="791"/>
      <c r="UZQ87" s="791"/>
      <c r="UZR87" s="791"/>
      <c r="UZS87" s="740"/>
      <c r="UZT87" s="790"/>
      <c r="UZU87" s="791"/>
      <c r="UZV87" s="791"/>
      <c r="UZW87" s="791"/>
      <c r="UZX87" s="791"/>
      <c r="UZY87" s="791"/>
      <c r="UZZ87" s="740"/>
      <c r="VAA87" s="790"/>
      <c r="VAB87" s="791"/>
      <c r="VAC87" s="791"/>
      <c r="VAD87" s="791"/>
      <c r="VAE87" s="791"/>
      <c r="VAF87" s="791"/>
      <c r="VAG87" s="740"/>
      <c r="VAH87" s="790"/>
      <c r="VAI87" s="791"/>
      <c r="VAJ87" s="791"/>
      <c r="VAK87" s="791"/>
      <c r="VAL87" s="791"/>
      <c r="VAM87" s="791"/>
      <c r="VAN87" s="740"/>
      <c r="VAO87" s="790"/>
      <c r="VAP87" s="791"/>
      <c r="VAQ87" s="791"/>
      <c r="VAR87" s="791"/>
      <c r="VAS87" s="791"/>
      <c r="VAT87" s="791"/>
      <c r="VAU87" s="740"/>
      <c r="VAV87" s="790"/>
      <c r="VAW87" s="791"/>
      <c r="VAX87" s="791"/>
      <c r="VAY87" s="791"/>
      <c r="VAZ87" s="791"/>
      <c r="VBA87" s="791"/>
      <c r="VBB87" s="740"/>
      <c r="VBC87" s="790"/>
      <c r="VBD87" s="791"/>
      <c r="VBE87" s="791"/>
      <c r="VBF87" s="791"/>
      <c r="VBG87" s="791"/>
      <c r="VBH87" s="791"/>
      <c r="VBI87" s="740"/>
      <c r="VBJ87" s="790"/>
      <c r="VBK87" s="791"/>
      <c r="VBL87" s="791"/>
      <c r="VBM87" s="791"/>
      <c r="VBN87" s="791"/>
      <c r="VBO87" s="791"/>
      <c r="VBP87" s="740"/>
      <c r="VBQ87" s="790"/>
      <c r="VBR87" s="791"/>
      <c r="VBS87" s="791"/>
      <c r="VBT87" s="791"/>
      <c r="VBU87" s="791"/>
      <c r="VBV87" s="791"/>
      <c r="VBW87" s="740"/>
      <c r="VBX87" s="790"/>
      <c r="VBY87" s="791"/>
      <c r="VBZ87" s="791"/>
      <c r="VCA87" s="791"/>
      <c r="VCB87" s="791"/>
      <c r="VCC87" s="791"/>
      <c r="VCD87" s="740"/>
      <c r="VCE87" s="790"/>
      <c r="VCF87" s="791"/>
      <c r="VCG87" s="791"/>
      <c r="VCH87" s="791"/>
      <c r="VCI87" s="791"/>
      <c r="VCJ87" s="791"/>
      <c r="VCK87" s="740"/>
      <c r="VCL87" s="790"/>
      <c r="VCM87" s="791"/>
      <c r="VCN87" s="791"/>
      <c r="VCO87" s="791"/>
      <c r="VCP87" s="791"/>
      <c r="VCQ87" s="791"/>
      <c r="VCR87" s="740"/>
      <c r="VCS87" s="790"/>
      <c r="VCT87" s="791"/>
      <c r="VCU87" s="791"/>
      <c r="VCV87" s="791"/>
      <c r="VCW87" s="791"/>
      <c r="VCX87" s="791"/>
      <c r="VCY87" s="740"/>
      <c r="VCZ87" s="790"/>
      <c r="VDA87" s="791"/>
      <c r="VDB87" s="791"/>
      <c r="VDC87" s="791"/>
      <c r="VDD87" s="791"/>
      <c r="VDE87" s="791"/>
      <c r="VDF87" s="740"/>
      <c r="VDG87" s="790"/>
      <c r="VDH87" s="791"/>
      <c r="VDI87" s="791"/>
      <c r="VDJ87" s="791"/>
      <c r="VDK87" s="791"/>
      <c r="VDL87" s="791"/>
      <c r="VDM87" s="740"/>
      <c r="VDN87" s="790"/>
      <c r="VDO87" s="791"/>
      <c r="VDP87" s="791"/>
      <c r="VDQ87" s="791"/>
      <c r="VDR87" s="791"/>
      <c r="VDS87" s="791"/>
      <c r="VDT87" s="740"/>
      <c r="VDU87" s="790"/>
      <c r="VDV87" s="791"/>
      <c r="VDW87" s="791"/>
      <c r="VDX87" s="791"/>
      <c r="VDY87" s="791"/>
      <c r="VDZ87" s="791"/>
      <c r="VEA87" s="740"/>
      <c r="VEB87" s="790"/>
      <c r="VEC87" s="791"/>
      <c r="VED87" s="791"/>
      <c r="VEE87" s="791"/>
      <c r="VEF87" s="791"/>
      <c r="VEG87" s="791"/>
      <c r="VEH87" s="740"/>
      <c r="VEI87" s="790"/>
      <c r="VEJ87" s="791"/>
      <c r="VEK87" s="791"/>
      <c r="VEL87" s="791"/>
      <c r="VEM87" s="791"/>
      <c r="VEN87" s="791"/>
      <c r="VEO87" s="740"/>
      <c r="VEP87" s="790"/>
      <c r="VEQ87" s="791"/>
      <c r="VER87" s="791"/>
      <c r="VES87" s="791"/>
      <c r="VET87" s="791"/>
      <c r="VEU87" s="791"/>
      <c r="VEV87" s="740"/>
      <c r="VEW87" s="790"/>
      <c r="VEX87" s="791"/>
      <c r="VEY87" s="791"/>
      <c r="VEZ87" s="791"/>
      <c r="VFA87" s="791"/>
      <c r="VFB87" s="791"/>
      <c r="VFC87" s="740"/>
      <c r="VFD87" s="790"/>
      <c r="VFE87" s="791"/>
      <c r="VFF87" s="791"/>
      <c r="VFG87" s="791"/>
      <c r="VFH87" s="791"/>
      <c r="VFI87" s="791"/>
      <c r="VFJ87" s="740"/>
      <c r="VFK87" s="790"/>
      <c r="VFL87" s="791"/>
      <c r="VFM87" s="791"/>
      <c r="VFN87" s="791"/>
      <c r="VFO87" s="791"/>
      <c r="VFP87" s="791"/>
      <c r="VFQ87" s="740"/>
      <c r="VFR87" s="790"/>
      <c r="VFS87" s="791"/>
      <c r="VFT87" s="791"/>
      <c r="VFU87" s="791"/>
      <c r="VFV87" s="791"/>
      <c r="VFW87" s="791"/>
      <c r="VFX87" s="740"/>
      <c r="VFY87" s="790"/>
      <c r="VFZ87" s="791"/>
      <c r="VGA87" s="791"/>
      <c r="VGB87" s="791"/>
      <c r="VGC87" s="791"/>
      <c r="VGD87" s="791"/>
      <c r="VGE87" s="740"/>
      <c r="VGF87" s="790"/>
      <c r="VGG87" s="791"/>
      <c r="VGH87" s="791"/>
      <c r="VGI87" s="791"/>
      <c r="VGJ87" s="791"/>
      <c r="VGK87" s="791"/>
      <c r="VGL87" s="740"/>
      <c r="VGM87" s="790"/>
      <c r="VGN87" s="791"/>
      <c r="VGO87" s="791"/>
      <c r="VGP87" s="791"/>
      <c r="VGQ87" s="791"/>
      <c r="VGR87" s="791"/>
      <c r="VGS87" s="740"/>
      <c r="VGT87" s="790"/>
      <c r="VGU87" s="791"/>
      <c r="VGV87" s="791"/>
      <c r="VGW87" s="791"/>
      <c r="VGX87" s="791"/>
      <c r="VGY87" s="791"/>
      <c r="VGZ87" s="740"/>
      <c r="VHA87" s="790"/>
      <c r="VHB87" s="791"/>
      <c r="VHC87" s="791"/>
      <c r="VHD87" s="791"/>
      <c r="VHE87" s="791"/>
      <c r="VHF87" s="791"/>
      <c r="VHG87" s="740"/>
      <c r="VHH87" s="790"/>
      <c r="VHI87" s="791"/>
      <c r="VHJ87" s="791"/>
      <c r="VHK87" s="791"/>
      <c r="VHL87" s="791"/>
      <c r="VHM87" s="791"/>
      <c r="VHN87" s="740"/>
      <c r="VHO87" s="790"/>
      <c r="VHP87" s="791"/>
      <c r="VHQ87" s="791"/>
      <c r="VHR87" s="791"/>
      <c r="VHS87" s="791"/>
      <c r="VHT87" s="791"/>
      <c r="VHU87" s="740"/>
      <c r="VHV87" s="790"/>
      <c r="VHW87" s="791"/>
      <c r="VHX87" s="791"/>
      <c r="VHY87" s="791"/>
      <c r="VHZ87" s="791"/>
      <c r="VIA87" s="791"/>
      <c r="VIB87" s="740"/>
      <c r="VIC87" s="790"/>
      <c r="VID87" s="791"/>
      <c r="VIE87" s="791"/>
      <c r="VIF87" s="791"/>
      <c r="VIG87" s="791"/>
      <c r="VIH87" s="791"/>
      <c r="VII87" s="740"/>
      <c r="VIJ87" s="790"/>
      <c r="VIK87" s="791"/>
      <c r="VIL87" s="791"/>
      <c r="VIM87" s="791"/>
      <c r="VIN87" s="791"/>
      <c r="VIO87" s="791"/>
      <c r="VIP87" s="740"/>
      <c r="VIQ87" s="790"/>
      <c r="VIR87" s="791"/>
      <c r="VIS87" s="791"/>
      <c r="VIT87" s="791"/>
      <c r="VIU87" s="791"/>
      <c r="VIV87" s="791"/>
      <c r="VIW87" s="740"/>
      <c r="VIX87" s="790"/>
      <c r="VIY87" s="791"/>
      <c r="VIZ87" s="791"/>
      <c r="VJA87" s="791"/>
      <c r="VJB87" s="791"/>
      <c r="VJC87" s="791"/>
      <c r="VJD87" s="740"/>
      <c r="VJE87" s="790"/>
      <c r="VJF87" s="791"/>
      <c r="VJG87" s="791"/>
      <c r="VJH87" s="791"/>
      <c r="VJI87" s="791"/>
      <c r="VJJ87" s="791"/>
      <c r="VJK87" s="740"/>
      <c r="VJL87" s="790"/>
      <c r="VJM87" s="791"/>
      <c r="VJN87" s="791"/>
      <c r="VJO87" s="791"/>
      <c r="VJP87" s="791"/>
      <c r="VJQ87" s="791"/>
      <c r="VJR87" s="740"/>
      <c r="VJS87" s="790"/>
      <c r="VJT87" s="791"/>
      <c r="VJU87" s="791"/>
      <c r="VJV87" s="791"/>
      <c r="VJW87" s="791"/>
      <c r="VJX87" s="791"/>
      <c r="VJY87" s="740"/>
      <c r="VJZ87" s="790"/>
      <c r="VKA87" s="791"/>
      <c r="VKB87" s="791"/>
      <c r="VKC87" s="791"/>
      <c r="VKD87" s="791"/>
      <c r="VKE87" s="791"/>
      <c r="VKF87" s="740"/>
      <c r="VKG87" s="790"/>
      <c r="VKH87" s="791"/>
      <c r="VKI87" s="791"/>
      <c r="VKJ87" s="791"/>
      <c r="VKK87" s="791"/>
      <c r="VKL87" s="791"/>
      <c r="VKM87" s="740"/>
      <c r="VKN87" s="790"/>
      <c r="VKO87" s="791"/>
      <c r="VKP87" s="791"/>
      <c r="VKQ87" s="791"/>
      <c r="VKR87" s="791"/>
      <c r="VKS87" s="791"/>
      <c r="VKT87" s="740"/>
      <c r="VKU87" s="790"/>
      <c r="VKV87" s="791"/>
      <c r="VKW87" s="791"/>
      <c r="VKX87" s="791"/>
      <c r="VKY87" s="791"/>
      <c r="VKZ87" s="791"/>
      <c r="VLA87" s="740"/>
      <c r="VLB87" s="790"/>
      <c r="VLC87" s="791"/>
      <c r="VLD87" s="791"/>
      <c r="VLE87" s="791"/>
      <c r="VLF87" s="791"/>
      <c r="VLG87" s="791"/>
      <c r="VLH87" s="740"/>
      <c r="VLI87" s="790"/>
      <c r="VLJ87" s="791"/>
      <c r="VLK87" s="791"/>
      <c r="VLL87" s="791"/>
      <c r="VLM87" s="791"/>
      <c r="VLN87" s="791"/>
      <c r="VLO87" s="740"/>
      <c r="VLP87" s="790"/>
      <c r="VLQ87" s="791"/>
      <c r="VLR87" s="791"/>
      <c r="VLS87" s="791"/>
      <c r="VLT87" s="791"/>
      <c r="VLU87" s="791"/>
      <c r="VLV87" s="740"/>
      <c r="VLW87" s="790"/>
      <c r="VLX87" s="791"/>
      <c r="VLY87" s="791"/>
      <c r="VLZ87" s="791"/>
      <c r="VMA87" s="791"/>
      <c r="VMB87" s="791"/>
      <c r="VMC87" s="740"/>
      <c r="VMD87" s="790"/>
      <c r="VME87" s="791"/>
      <c r="VMF87" s="791"/>
      <c r="VMG87" s="791"/>
      <c r="VMH87" s="791"/>
      <c r="VMI87" s="791"/>
      <c r="VMJ87" s="740"/>
      <c r="VMK87" s="790"/>
      <c r="VML87" s="791"/>
      <c r="VMM87" s="791"/>
      <c r="VMN87" s="791"/>
      <c r="VMO87" s="791"/>
      <c r="VMP87" s="791"/>
      <c r="VMQ87" s="740"/>
      <c r="VMR87" s="790"/>
      <c r="VMS87" s="791"/>
      <c r="VMT87" s="791"/>
      <c r="VMU87" s="791"/>
      <c r="VMV87" s="791"/>
      <c r="VMW87" s="791"/>
      <c r="VMX87" s="740"/>
      <c r="VMY87" s="790"/>
      <c r="VMZ87" s="791"/>
      <c r="VNA87" s="791"/>
      <c r="VNB87" s="791"/>
      <c r="VNC87" s="791"/>
      <c r="VND87" s="791"/>
      <c r="VNE87" s="740"/>
      <c r="VNF87" s="790"/>
      <c r="VNG87" s="791"/>
      <c r="VNH87" s="791"/>
      <c r="VNI87" s="791"/>
      <c r="VNJ87" s="791"/>
      <c r="VNK87" s="791"/>
      <c r="VNL87" s="740"/>
      <c r="VNM87" s="790"/>
      <c r="VNN87" s="791"/>
      <c r="VNO87" s="791"/>
      <c r="VNP87" s="791"/>
      <c r="VNQ87" s="791"/>
      <c r="VNR87" s="791"/>
      <c r="VNS87" s="740"/>
      <c r="VNT87" s="790"/>
      <c r="VNU87" s="791"/>
      <c r="VNV87" s="791"/>
      <c r="VNW87" s="791"/>
      <c r="VNX87" s="791"/>
      <c r="VNY87" s="791"/>
      <c r="VNZ87" s="740"/>
      <c r="VOA87" s="790"/>
      <c r="VOB87" s="791"/>
      <c r="VOC87" s="791"/>
      <c r="VOD87" s="791"/>
      <c r="VOE87" s="791"/>
      <c r="VOF87" s="791"/>
      <c r="VOG87" s="740"/>
      <c r="VOH87" s="790"/>
      <c r="VOI87" s="791"/>
      <c r="VOJ87" s="791"/>
      <c r="VOK87" s="791"/>
      <c r="VOL87" s="791"/>
      <c r="VOM87" s="791"/>
      <c r="VON87" s="740"/>
      <c r="VOO87" s="790"/>
      <c r="VOP87" s="791"/>
      <c r="VOQ87" s="791"/>
      <c r="VOR87" s="791"/>
      <c r="VOS87" s="791"/>
      <c r="VOT87" s="791"/>
      <c r="VOU87" s="740"/>
      <c r="VOV87" s="790"/>
      <c r="VOW87" s="791"/>
      <c r="VOX87" s="791"/>
      <c r="VOY87" s="791"/>
      <c r="VOZ87" s="791"/>
      <c r="VPA87" s="791"/>
      <c r="VPB87" s="740"/>
      <c r="VPC87" s="790"/>
      <c r="VPD87" s="791"/>
      <c r="VPE87" s="791"/>
      <c r="VPF87" s="791"/>
      <c r="VPG87" s="791"/>
      <c r="VPH87" s="791"/>
      <c r="VPI87" s="740"/>
      <c r="VPJ87" s="790"/>
      <c r="VPK87" s="791"/>
      <c r="VPL87" s="791"/>
      <c r="VPM87" s="791"/>
      <c r="VPN87" s="791"/>
      <c r="VPO87" s="791"/>
      <c r="VPP87" s="740"/>
      <c r="VPQ87" s="790"/>
      <c r="VPR87" s="791"/>
      <c r="VPS87" s="791"/>
      <c r="VPT87" s="791"/>
      <c r="VPU87" s="791"/>
      <c r="VPV87" s="791"/>
      <c r="VPW87" s="740"/>
      <c r="VPX87" s="790"/>
      <c r="VPY87" s="791"/>
      <c r="VPZ87" s="791"/>
      <c r="VQA87" s="791"/>
      <c r="VQB87" s="791"/>
      <c r="VQC87" s="791"/>
      <c r="VQD87" s="740"/>
      <c r="VQE87" s="790"/>
      <c r="VQF87" s="791"/>
      <c r="VQG87" s="791"/>
      <c r="VQH87" s="791"/>
      <c r="VQI87" s="791"/>
      <c r="VQJ87" s="791"/>
      <c r="VQK87" s="740"/>
      <c r="VQL87" s="790"/>
      <c r="VQM87" s="791"/>
      <c r="VQN87" s="791"/>
      <c r="VQO87" s="791"/>
      <c r="VQP87" s="791"/>
      <c r="VQQ87" s="791"/>
      <c r="VQR87" s="740"/>
      <c r="VQS87" s="790"/>
      <c r="VQT87" s="791"/>
      <c r="VQU87" s="791"/>
      <c r="VQV87" s="791"/>
      <c r="VQW87" s="791"/>
      <c r="VQX87" s="791"/>
      <c r="VQY87" s="740"/>
      <c r="VQZ87" s="790"/>
      <c r="VRA87" s="791"/>
      <c r="VRB87" s="791"/>
      <c r="VRC87" s="791"/>
      <c r="VRD87" s="791"/>
      <c r="VRE87" s="791"/>
      <c r="VRF87" s="740"/>
      <c r="VRG87" s="790"/>
      <c r="VRH87" s="791"/>
      <c r="VRI87" s="791"/>
      <c r="VRJ87" s="791"/>
      <c r="VRK87" s="791"/>
      <c r="VRL87" s="791"/>
      <c r="VRM87" s="740"/>
      <c r="VRN87" s="790"/>
      <c r="VRO87" s="791"/>
      <c r="VRP87" s="791"/>
      <c r="VRQ87" s="791"/>
      <c r="VRR87" s="791"/>
      <c r="VRS87" s="791"/>
      <c r="VRT87" s="740"/>
      <c r="VRU87" s="790"/>
      <c r="VRV87" s="791"/>
      <c r="VRW87" s="791"/>
      <c r="VRX87" s="791"/>
      <c r="VRY87" s="791"/>
      <c r="VRZ87" s="791"/>
      <c r="VSA87" s="740"/>
      <c r="VSB87" s="790"/>
      <c r="VSC87" s="791"/>
      <c r="VSD87" s="791"/>
      <c r="VSE87" s="791"/>
      <c r="VSF87" s="791"/>
      <c r="VSG87" s="791"/>
      <c r="VSH87" s="740"/>
      <c r="VSI87" s="790"/>
      <c r="VSJ87" s="791"/>
      <c r="VSK87" s="791"/>
      <c r="VSL87" s="791"/>
      <c r="VSM87" s="791"/>
      <c r="VSN87" s="791"/>
      <c r="VSO87" s="740"/>
      <c r="VSP87" s="790"/>
      <c r="VSQ87" s="791"/>
      <c r="VSR87" s="791"/>
      <c r="VSS87" s="791"/>
      <c r="VST87" s="791"/>
      <c r="VSU87" s="791"/>
      <c r="VSV87" s="740"/>
      <c r="VSW87" s="790"/>
      <c r="VSX87" s="791"/>
      <c r="VSY87" s="791"/>
      <c r="VSZ87" s="791"/>
      <c r="VTA87" s="791"/>
      <c r="VTB87" s="791"/>
      <c r="VTC87" s="740"/>
      <c r="VTD87" s="790"/>
      <c r="VTE87" s="791"/>
      <c r="VTF87" s="791"/>
      <c r="VTG87" s="791"/>
      <c r="VTH87" s="791"/>
      <c r="VTI87" s="791"/>
      <c r="VTJ87" s="740"/>
      <c r="VTK87" s="790"/>
      <c r="VTL87" s="791"/>
      <c r="VTM87" s="791"/>
      <c r="VTN87" s="791"/>
      <c r="VTO87" s="791"/>
      <c r="VTP87" s="791"/>
      <c r="VTQ87" s="740"/>
      <c r="VTR87" s="790"/>
      <c r="VTS87" s="791"/>
      <c r="VTT87" s="791"/>
      <c r="VTU87" s="791"/>
      <c r="VTV87" s="791"/>
      <c r="VTW87" s="791"/>
      <c r="VTX87" s="740"/>
      <c r="VTY87" s="790"/>
      <c r="VTZ87" s="791"/>
      <c r="VUA87" s="791"/>
      <c r="VUB87" s="791"/>
      <c r="VUC87" s="791"/>
      <c r="VUD87" s="791"/>
      <c r="VUE87" s="740"/>
      <c r="VUF87" s="790"/>
      <c r="VUG87" s="791"/>
      <c r="VUH87" s="791"/>
      <c r="VUI87" s="791"/>
      <c r="VUJ87" s="791"/>
      <c r="VUK87" s="791"/>
      <c r="VUL87" s="740"/>
      <c r="VUM87" s="790"/>
      <c r="VUN87" s="791"/>
      <c r="VUO87" s="791"/>
      <c r="VUP87" s="791"/>
      <c r="VUQ87" s="791"/>
      <c r="VUR87" s="791"/>
      <c r="VUS87" s="740"/>
      <c r="VUT87" s="790"/>
      <c r="VUU87" s="791"/>
      <c r="VUV87" s="791"/>
      <c r="VUW87" s="791"/>
      <c r="VUX87" s="791"/>
      <c r="VUY87" s="791"/>
      <c r="VUZ87" s="740"/>
      <c r="VVA87" s="790"/>
      <c r="VVB87" s="791"/>
      <c r="VVC87" s="791"/>
      <c r="VVD87" s="791"/>
      <c r="VVE87" s="791"/>
      <c r="VVF87" s="791"/>
      <c r="VVG87" s="740"/>
      <c r="VVH87" s="790"/>
      <c r="VVI87" s="791"/>
      <c r="VVJ87" s="791"/>
      <c r="VVK87" s="791"/>
      <c r="VVL87" s="791"/>
      <c r="VVM87" s="791"/>
      <c r="VVN87" s="740"/>
      <c r="VVO87" s="790"/>
      <c r="VVP87" s="791"/>
      <c r="VVQ87" s="791"/>
      <c r="VVR87" s="791"/>
      <c r="VVS87" s="791"/>
      <c r="VVT87" s="791"/>
      <c r="VVU87" s="740"/>
      <c r="VVV87" s="790"/>
      <c r="VVW87" s="791"/>
      <c r="VVX87" s="791"/>
      <c r="VVY87" s="791"/>
      <c r="VVZ87" s="791"/>
      <c r="VWA87" s="791"/>
      <c r="VWB87" s="740"/>
      <c r="VWC87" s="790"/>
      <c r="VWD87" s="791"/>
      <c r="VWE87" s="791"/>
      <c r="VWF87" s="791"/>
      <c r="VWG87" s="791"/>
      <c r="VWH87" s="791"/>
      <c r="VWI87" s="740"/>
      <c r="VWJ87" s="790"/>
      <c r="VWK87" s="791"/>
      <c r="VWL87" s="791"/>
      <c r="VWM87" s="791"/>
      <c r="VWN87" s="791"/>
      <c r="VWO87" s="791"/>
      <c r="VWP87" s="740"/>
      <c r="VWQ87" s="790"/>
      <c r="VWR87" s="791"/>
      <c r="VWS87" s="791"/>
      <c r="VWT87" s="791"/>
      <c r="VWU87" s="791"/>
      <c r="VWV87" s="791"/>
      <c r="VWW87" s="740"/>
      <c r="VWX87" s="790"/>
      <c r="VWY87" s="791"/>
      <c r="VWZ87" s="791"/>
      <c r="VXA87" s="791"/>
      <c r="VXB87" s="791"/>
      <c r="VXC87" s="791"/>
      <c r="VXD87" s="740"/>
      <c r="VXE87" s="790"/>
      <c r="VXF87" s="791"/>
      <c r="VXG87" s="791"/>
      <c r="VXH87" s="791"/>
      <c r="VXI87" s="791"/>
      <c r="VXJ87" s="791"/>
      <c r="VXK87" s="740"/>
      <c r="VXL87" s="790"/>
      <c r="VXM87" s="791"/>
      <c r="VXN87" s="791"/>
      <c r="VXO87" s="791"/>
      <c r="VXP87" s="791"/>
      <c r="VXQ87" s="791"/>
      <c r="VXR87" s="740"/>
      <c r="VXS87" s="790"/>
      <c r="VXT87" s="791"/>
      <c r="VXU87" s="791"/>
      <c r="VXV87" s="791"/>
      <c r="VXW87" s="791"/>
      <c r="VXX87" s="791"/>
      <c r="VXY87" s="740"/>
      <c r="VXZ87" s="790"/>
      <c r="VYA87" s="791"/>
      <c r="VYB87" s="791"/>
      <c r="VYC87" s="791"/>
      <c r="VYD87" s="791"/>
      <c r="VYE87" s="791"/>
      <c r="VYF87" s="740"/>
      <c r="VYG87" s="790"/>
      <c r="VYH87" s="791"/>
      <c r="VYI87" s="791"/>
      <c r="VYJ87" s="791"/>
      <c r="VYK87" s="791"/>
      <c r="VYL87" s="791"/>
      <c r="VYM87" s="740"/>
      <c r="VYN87" s="790"/>
      <c r="VYO87" s="791"/>
      <c r="VYP87" s="791"/>
      <c r="VYQ87" s="791"/>
      <c r="VYR87" s="791"/>
      <c r="VYS87" s="791"/>
      <c r="VYT87" s="740"/>
      <c r="VYU87" s="790"/>
      <c r="VYV87" s="791"/>
      <c r="VYW87" s="791"/>
      <c r="VYX87" s="791"/>
      <c r="VYY87" s="791"/>
      <c r="VYZ87" s="791"/>
      <c r="VZA87" s="740"/>
      <c r="VZB87" s="790"/>
      <c r="VZC87" s="791"/>
      <c r="VZD87" s="791"/>
      <c r="VZE87" s="791"/>
      <c r="VZF87" s="791"/>
      <c r="VZG87" s="791"/>
      <c r="VZH87" s="740"/>
      <c r="VZI87" s="790"/>
      <c r="VZJ87" s="791"/>
      <c r="VZK87" s="791"/>
      <c r="VZL87" s="791"/>
      <c r="VZM87" s="791"/>
      <c r="VZN87" s="791"/>
      <c r="VZO87" s="740"/>
      <c r="VZP87" s="790"/>
      <c r="VZQ87" s="791"/>
      <c r="VZR87" s="791"/>
      <c r="VZS87" s="791"/>
      <c r="VZT87" s="791"/>
      <c r="VZU87" s="791"/>
      <c r="VZV87" s="740"/>
      <c r="VZW87" s="790"/>
      <c r="VZX87" s="791"/>
      <c r="VZY87" s="791"/>
      <c r="VZZ87" s="791"/>
      <c r="WAA87" s="791"/>
      <c r="WAB87" s="791"/>
      <c r="WAC87" s="740"/>
      <c r="WAD87" s="790"/>
      <c r="WAE87" s="791"/>
      <c r="WAF87" s="791"/>
      <c r="WAG87" s="791"/>
      <c r="WAH87" s="791"/>
      <c r="WAI87" s="791"/>
      <c r="WAJ87" s="740"/>
      <c r="WAK87" s="790"/>
      <c r="WAL87" s="791"/>
      <c r="WAM87" s="791"/>
      <c r="WAN87" s="791"/>
      <c r="WAO87" s="791"/>
      <c r="WAP87" s="791"/>
      <c r="WAQ87" s="740"/>
      <c r="WAR87" s="790"/>
      <c r="WAS87" s="791"/>
      <c r="WAT87" s="791"/>
      <c r="WAU87" s="791"/>
      <c r="WAV87" s="791"/>
      <c r="WAW87" s="791"/>
      <c r="WAX87" s="740"/>
      <c r="WAY87" s="790"/>
      <c r="WAZ87" s="791"/>
      <c r="WBA87" s="791"/>
      <c r="WBB87" s="791"/>
      <c r="WBC87" s="791"/>
      <c r="WBD87" s="791"/>
      <c r="WBE87" s="740"/>
      <c r="WBF87" s="790"/>
      <c r="WBG87" s="791"/>
      <c r="WBH87" s="791"/>
      <c r="WBI87" s="791"/>
      <c r="WBJ87" s="791"/>
      <c r="WBK87" s="791"/>
      <c r="WBL87" s="740"/>
      <c r="WBM87" s="790"/>
      <c r="WBN87" s="791"/>
      <c r="WBO87" s="791"/>
      <c r="WBP87" s="791"/>
      <c r="WBQ87" s="791"/>
      <c r="WBR87" s="791"/>
      <c r="WBS87" s="740"/>
      <c r="WBT87" s="790"/>
      <c r="WBU87" s="791"/>
      <c r="WBV87" s="791"/>
      <c r="WBW87" s="791"/>
      <c r="WBX87" s="791"/>
      <c r="WBY87" s="791"/>
      <c r="WBZ87" s="740"/>
      <c r="WCA87" s="790"/>
      <c r="WCB87" s="791"/>
      <c r="WCC87" s="791"/>
      <c r="WCD87" s="791"/>
      <c r="WCE87" s="791"/>
      <c r="WCF87" s="791"/>
      <c r="WCG87" s="740"/>
      <c r="WCH87" s="790"/>
      <c r="WCI87" s="791"/>
      <c r="WCJ87" s="791"/>
      <c r="WCK87" s="791"/>
      <c r="WCL87" s="791"/>
      <c r="WCM87" s="791"/>
      <c r="WCN87" s="740"/>
      <c r="WCO87" s="790"/>
      <c r="WCP87" s="791"/>
      <c r="WCQ87" s="791"/>
      <c r="WCR87" s="791"/>
      <c r="WCS87" s="791"/>
      <c r="WCT87" s="791"/>
      <c r="WCU87" s="740"/>
      <c r="WCV87" s="790"/>
      <c r="WCW87" s="791"/>
      <c r="WCX87" s="791"/>
      <c r="WCY87" s="791"/>
      <c r="WCZ87" s="791"/>
      <c r="WDA87" s="791"/>
      <c r="WDB87" s="740"/>
      <c r="WDC87" s="790"/>
      <c r="WDD87" s="791"/>
      <c r="WDE87" s="791"/>
      <c r="WDF87" s="791"/>
      <c r="WDG87" s="791"/>
      <c r="WDH87" s="791"/>
      <c r="WDI87" s="740"/>
      <c r="WDJ87" s="790"/>
      <c r="WDK87" s="791"/>
      <c r="WDL87" s="791"/>
      <c r="WDM87" s="791"/>
      <c r="WDN87" s="791"/>
      <c r="WDO87" s="791"/>
      <c r="WDP87" s="740"/>
      <c r="WDQ87" s="790"/>
      <c r="WDR87" s="791"/>
      <c r="WDS87" s="791"/>
      <c r="WDT87" s="791"/>
      <c r="WDU87" s="791"/>
      <c r="WDV87" s="791"/>
      <c r="WDW87" s="740"/>
      <c r="WDX87" s="790"/>
      <c r="WDY87" s="791"/>
      <c r="WDZ87" s="791"/>
      <c r="WEA87" s="791"/>
      <c r="WEB87" s="791"/>
      <c r="WEC87" s="791"/>
      <c r="WED87" s="740"/>
      <c r="WEE87" s="790"/>
      <c r="WEF87" s="791"/>
      <c r="WEG87" s="791"/>
      <c r="WEH87" s="791"/>
      <c r="WEI87" s="791"/>
      <c r="WEJ87" s="791"/>
      <c r="WEK87" s="740"/>
      <c r="WEL87" s="790"/>
      <c r="WEM87" s="791"/>
      <c r="WEN87" s="791"/>
      <c r="WEO87" s="791"/>
      <c r="WEP87" s="791"/>
      <c r="WEQ87" s="791"/>
      <c r="WER87" s="740"/>
      <c r="WES87" s="790"/>
      <c r="WET87" s="791"/>
      <c r="WEU87" s="791"/>
      <c r="WEV87" s="791"/>
      <c r="WEW87" s="791"/>
      <c r="WEX87" s="791"/>
      <c r="WEY87" s="740"/>
      <c r="WEZ87" s="790"/>
      <c r="WFA87" s="791"/>
      <c r="WFB87" s="791"/>
      <c r="WFC87" s="791"/>
      <c r="WFD87" s="791"/>
      <c r="WFE87" s="791"/>
      <c r="WFF87" s="740"/>
      <c r="WFG87" s="790"/>
      <c r="WFH87" s="791"/>
      <c r="WFI87" s="791"/>
      <c r="WFJ87" s="791"/>
      <c r="WFK87" s="791"/>
      <c r="WFL87" s="791"/>
      <c r="WFM87" s="740"/>
      <c r="WFN87" s="790"/>
      <c r="WFO87" s="791"/>
      <c r="WFP87" s="791"/>
      <c r="WFQ87" s="791"/>
      <c r="WFR87" s="791"/>
      <c r="WFS87" s="791"/>
      <c r="WFT87" s="740"/>
      <c r="WFU87" s="790"/>
      <c r="WFV87" s="791"/>
      <c r="WFW87" s="791"/>
      <c r="WFX87" s="791"/>
      <c r="WFY87" s="791"/>
      <c r="WFZ87" s="791"/>
      <c r="WGA87" s="740"/>
      <c r="WGB87" s="790"/>
      <c r="WGC87" s="791"/>
      <c r="WGD87" s="791"/>
      <c r="WGE87" s="791"/>
      <c r="WGF87" s="791"/>
      <c r="WGG87" s="791"/>
      <c r="WGH87" s="740"/>
      <c r="WGI87" s="790"/>
      <c r="WGJ87" s="791"/>
      <c r="WGK87" s="791"/>
      <c r="WGL87" s="791"/>
      <c r="WGM87" s="791"/>
      <c r="WGN87" s="791"/>
      <c r="WGO87" s="740"/>
      <c r="WGP87" s="790"/>
      <c r="WGQ87" s="791"/>
      <c r="WGR87" s="791"/>
      <c r="WGS87" s="791"/>
      <c r="WGT87" s="791"/>
      <c r="WGU87" s="791"/>
      <c r="WGV87" s="740"/>
      <c r="WGW87" s="790"/>
      <c r="WGX87" s="791"/>
      <c r="WGY87" s="791"/>
      <c r="WGZ87" s="791"/>
      <c r="WHA87" s="791"/>
      <c r="WHB87" s="791"/>
      <c r="WHC87" s="740"/>
      <c r="WHD87" s="790"/>
      <c r="WHE87" s="791"/>
      <c r="WHF87" s="791"/>
      <c r="WHG87" s="791"/>
      <c r="WHH87" s="791"/>
      <c r="WHI87" s="791"/>
      <c r="WHJ87" s="740"/>
      <c r="WHK87" s="790"/>
      <c r="WHL87" s="791"/>
      <c r="WHM87" s="791"/>
      <c r="WHN87" s="791"/>
      <c r="WHO87" s="791"/>
      <c r="WHP87" s="791"/>
      <c r="WHQ87" s="740"/>
      <c r="WHR87" s="790"/>
      <c r="WHS87" s="791"/>
      <c r="WHT87" s="791"/>
      <c r="WHU87" s="791"/>
      <c r="WHV87" s="791"/>
      <c r="WHW87" s="791"/>
      <c r="WHX87" s="740"/>
      <c r="WHY87" s="790"/>
      <c r="WHZ87" s="791"/>
      <c r="WIA87" s="791"/>
      <c r="WIB87" s="791"/>
      <c r="WIC87" s="791"/>
      <c r="WID87" s="791"/>
      <c r="WIE87" s="740"/>
      <c r="WIF87" s="790"/>
      <c r="WIG87" s="791"/>
      <c r="WIH87" s="791"/>
      <c r="WII87" s="791"/>
      <c r="WIJ87" s="791"/>
      <c r="WIK87" s="791"/>
      <c r="WIL87" s="740"/>
      <c r="WIM87" s="790"/>
      <c r="WIN87" s="791"/>
      <c r="WIO87" s="791"/>
      <c r="WIP87" s="791"/>
      <c r="WIQ87" s="791"/>
      <c r="WIR87" s="791"/>
      <c r="WIS87" s="740"/>
      <c r="WIT87" s="790"/>
      <c r="WIU87" s="791"/>
      <c r="WIV87" s="791"/>
      <c r="WIW87" s="791"/>
      <c r="WIX87" s="791"/>
      <c r="WIY87" s="791"/>
      <c r="WIZ87" s="740"/>
      <c r="WJA87" s="790"/>
      <c r="WJB87" s="791"/>
      <c r="WJC87" s="791"/>
      <c r="WJD87" s="791"/>
      <c r="WJE87" s="791"/>
      <c r="WJF87" s="791"/>
      <c r="WJG87" s="740"/>
      <c r="WJH87" s="790"/>
      <c r="WJI87" s="791"/>
      <c r="WJJ87" s="791"/>
      <c r="WJK87" s="791"/>
      <c r="WJL87" s="791"/>
      <c r="WJM87" s="791"/>
      <c r="WJN87" s="740"/>
      <c r="WJO87" s="790"/>
      <c r="WJP87" s="791"/>
      <c r="WJQ87" s="791"/>
      <c r="WJR87" s="791"/>
      <c r="WJS87" s="791"/>
      <c r="WJT87" s="791"/>
      <c r="WJU87" s="740"/>
      <c r="WJV87" s="790"/>
      <c r="WJW87" s="791"/>
      <c r="WJX87" s="791"/>
      <c r="WJY87" s="791"/>
      <c r="WJZ87" s="791"/>
      <c r="WKA87" s="791"/>
      <c r="WKB87" s="740"/>
      <c r="WKC87" s="790"/>
      <c r="WKD87" s="791"/>
      <c r="WKE87" s="791"/>
      <c r="WKF87" s="791"/>
      <c r="WKG87" s="791"/>
      <c r="WKH87" s="791"/>
      <c r="WKI87" s="740"/>
      <c r="WKJ87" s="790"/>
      <c r="WKK87" s="791"/>
      <c r="WKL87" s="791"/>
      <c r="WKM87" s="791"/>
      <c r="WKN87" s="791"/>
      <c r="WKO87" s="791"/>
      <c r="WKP87" s="740"/>
      <c r="WKQ87" s="790"/>
      <c r="WKR87" s="791"/>
      <c r="WKS87" s="791"/>
      <c r="WKT87" s="791"/>
      <c r="WKU87" s="791"/>
      <c r="WKV87" s="791"/>
      <c r="WKW87" s="740"/>
      <c r="WKX87" s="790"/>
      <c r="WKY87" s="791"/>
      <c r="WKZ87" s="791"/>
      <c r="WLA87" s="791"/>
      <c r="WLB87" s="791"/>
      <c r="WLC87" s="791"/>
      <c r="WLD87" s="740"/>
      <c r="WLE87" s="790"/>
      <c r="WLF87" s="791"/>
      <c r="WLG87" s="791"/>
      <c r="WLH87" s="791"/>
      <c r="WLI87" s="791"/>
      <c r="WLJ87" s="791"/>
      <c r="WLK87" s="740"/>
      <c r="WLL87" s="790"/>
      <c r="WLM87" s="791"/>
      <c r="WLN87" s="791"/>
      <c r="WLO87" s="791"/>
      <c r="WLP87" s="791"/>
      <c r="WLQ87" s="791"/>
      <c r="WLR87" s="740"/>
      <c r="WLS87" s="790"/>
      <c r="WLT87" s="791"/>
      <c r="WLU87" s="791"/>
      <c r="WLV87" s="791"/>
      <c r="WLW87" s="791"/>
      <c r="WLX87" s="791"/>
      <c r="WLY87" s="740"/>
      <c r="WLZ87" s="790"/>
      <c r="WMA87" s="791"/>
      <c r="WMB87" s="791"/>
      <c r="WMC87" s="791"/>
      <c r="WMD87" s="791"/>
      <c r="WME87" s="791"/>
      <c r="WMF87" s="740"/>
      <c r="WMG87" s="790"/>
      <c r="WMH87" s="791"/>
      <c r="WMI87" s="791"/>
      <c r="WMJ87" s="791"/>
      <c r="WMK87" s="791"/>
      <c r="WML87" s="791"/>
      <c r="WMM87" s="740"/>
      <c r="WMN87" s="790"/>
      <c r="WMO87" s="791"/>
      <c r="WMP87" s="791"/>
      <c r="WMQ87" s="791"/>
      <c r="WMR87" s="791"/>
      <c r="WMS87" s="791"/>
      <c r="WMT87" s="740"/>
      <c r="WMU87" s="790"/>
      <c r="WMV87" s="791"/>
      <c r="WMW87" s="791"/>
      <c r="WMX87" s="791"/>
      <c r="WMY87" s="791"/>
      <c r="WMZ87" s="791"/>
      <c r="WNA87" s="740"/>
      <c r="WNB87" s="790"/>
      <c r="WNC87" s="791"/>
      <c r="WND87" s="791"/>
      <c r="WNE87" s="791"/>
      <c r="WNF87" s="791"/>
      <c r="WNG87" s="791"/>
      <c r="WNH87" s="740"/>
      <c r="WNI87" s="790"/>
      <c r="WNJ87" s="791"/>
      <c r="WNK87" s="791"/>
      <c r="WNL87" s="791"/>
      <c r="WNM87" s="791"/>
      <c r="WNN87" s="791"/>
      <c r="WNO87" s="740"/>
      <c r="WNP87" s="790"/>
      <c r="WNQ87" s="791"/>
      <c r="WNR87" s="791"/>
      <c r="WNS87" s="791"/>
      <c r="WNT87" s="791"/>
      <c r="WNU87" s="791"/>
      <c r="WNV87" s="740"/>
      <c r="WNW87" s="790"/>
      <c r="WNX87" s="791"/>
      <c r="WNY87" s="791"/>
      <c r="WNZ87" s="791"/>
      <c r="WOA87" s="791"/>
      <c r="WOB87" s="791"/>
      <c r="WOC87" s="740"/>
      <c r="WOD87" s="790"/>
      <c r="WOE87" s="791"/>
      <c r="WOF87" s="791"/>
      <c r="WOG87" s="791"/>
      <c r="WOH87" s="791"/>
      <c r="WOI87" s="791"/>
      <c r="WOJ87" s="740"/>
      <c r="WOK87" s="790"/>
      <c r="WOL87" s="791"/>
      <c r="WOM87" s="791"/>
      <c r="WON87" s="791"/>
      <c r="WOO87" s="791"/>
      <c r="WOP87" s="791"/>
      <c r="WOQ87" s="740"/>
      <c r="WOR87" s="790"/>
      <c r="WOS87" s="791"/>
      <c r="WOT87" s="791"/>
      <c r="WOU87" s="791"/>
      <c r="WOV87" s="791"/>
      <c r="WOW87" s="791"/>
      <c r="WOX87" s="740"/>
      <c r="WOY87" s="790"/>
      <c r="WOZ87" s="791"/>
      <c r="WPA87" s="791"/>
      <c r="WPB87" s="791"/>
      <c r="WPC87" s="791"/>
      <c r="WPD87" s="791"/>
      <c r="WPE87" s="740"/>
      <c r="WPF87" s="790"/>
      <c r="WPG87" s="791"/>
      <c r="WPH87" s="791"/>
      <c r="WPI87" s="791"/>
      <c r="WPJ87" s="791"/>
      <c r="WPK87" s="791"/>
      <c r="WPL87" s="740"/>
      <c r="WPM87" s="790"/>
      <c r="WPN87" s="791"/>
      <c r="WPO87" s="791"/>
      <c r="WPP87" s="791"/>
      <c r="WPQ87" s="791"/>
      <c r="WPR87" s="791"/>
      <c r="WPS87" s="740"/>
      <c r="WPT87" s="790"/>
      <c r="WPU87" s="791"/>
      <c r="WPV87" s="791"/>
      <c r="WPW87" s="791"/>
      <c r="WPX87" s="791"/>
      <c r="WPY87" s="791"/>
      <c r="WPZ87" s="740"/>
      <c r="WQA87" s="790"/>
      <c r="WQB87" s="791"/>
      <c r="WQC87" s="791"/>
      <c r="WQD87" s="791"/>
      <c r="WQE87" s="791"/>
      <c r="WQF87" s="791"/>
      <c r="WQG87" s="740"/>
      <c r="WQH87" s="790"/>
      <c r="WQI87" s="791"/>
      <c r="WQJ87" s="791"/>
      <c r="WQK87" s="791"/>
      <c r="WQL87" s="791"/>
      <c r="WQM87" s="791"/>
      <c r="WQN87" s="740"/>
      <c r="WQO87" s="790"/>
      <c r="WQP87" s="791"/>
      <c r="WQQ87" s="791"/>
      <c r="WQR87" s="791"/>
      <c r="WQS87" s="791"/>
      <c r="WQT87" s="791"/>
      <c r="WQU87" s="740"/>
      <c r="WQV87" s="790"/>
      <c r="WQW87" s="791"/>
      <c r="WQX87" s="791"/>
      <c r="WQY87" s="791"/>
      <c r="WQZ87" s="791"/>
      <c r="WRA87" s="791"/>
      <c r="WRB87" s="740"/>
      <c r="WRC87" s="790"/>
      <c r="WRD87" s="791"/>
      <c r="WRE87" s="791"/>
      <c r="WRF87" s="791"/>
      <c r="WRG87" s="791"/>
      <c r="WRH87" s="791"/>
      <c r="WRI87" s="740"/>
      <c r="WRJ87" s="790"/>
      <c r="WRK87" s="791"/>
      <c r="WRL87" s="791"/>
      <c r="WRM87" s="791"/>
      <c r="WRN87" s="791"/>
      <c r="WRO87" s="791"/>
      <c r="WRP87" s="740"/>
      <c r="WRQ87" s="790"/>
      <c r="WRR87" s="791"/>
      <c r="WRS87" s="791"/>
      <c r="WRT87" s="791"/>
      <c r="WRU87" s="791"/>
      <c r="WRV87" s="791"/>
      <c r="WRW87" s="740"/>
      <c r="WRX87" s="790"/>
      <c r="WRY87" s="791"/>
      <c r="WRZ87" s="791"/>
      <c r="WSA87" s="791"/>
      <c r="WSB87" s="791"/>
      <c r="WSC87" s="791"/>
      <c r="WSD87" s="740"/>
      <c r="WSE87" s="790"/>
      <c r="WSF87" s="791"/>
      <c r="WSG87" s="791"/>
      <c r="WSH87" s="791"/>
      <c r="WSI87" s="791"/>
      <c r="WSJ87" s="791"/>
      <c r="WSK87" s="740"/>
      <c r="WSL87" s="790"/>
      <c r="WSM87" s="791"/>
      <c r="WSN87" s="791"/>
      <c r="WSO87" s="791"/>
      <c r="WSP87" s="791"/>
      <c r="WSQ87" s="791"/>
      <c r="WSR87" s="740"/>
      <c r="WSS87" s="790"/>
      <c r="WST87" s="791"/>
      <c r="WSU87" s="791"/>
      <c r="WSV87" s="791"/>
      <c r="WSW87" s="791"/>
      <c r="WSX87" s="791"/>
      <c r="WSY87" s="740"/>
      <c r="WSZ87" s="790"/>
      <c r="WTA87" s="791"/>
      <c r="WTB87" s="791"/>
      <c r="WTC87" s="791"/>
      <c r="WTD87" s="791"/>
      <c r="WTE87" s="791"/>
      <c r="WTF87" s="740"/>
      <c r="WTG87" s="790"/>
      <c r="WTH87" s="791"/>
      <c r="WTI87" s="791"/>
      <c r="WTJ87" s="791"/>
      <c r="WTK87" s="791"/>
      <c r="WTL87" s="791"/>
      <c r="WTM87" s="740"/>
      <c r="WTN87" s="790"/>
      <c r="WTO87" s="791"/>
      <c r="WTP87" s="791"/>
      <c r="WTQ87" s="791"/>
      <c r="WTR87" s="791"/>
      <c r="WTS87" s="791"/>
      <c r="WTT87" s="740"/>
      <c r="WTU87" s="790"/>
      <c r="WTV87" s="791"/>
      <c r="WTW87" s="791"/>
      <c r="WTX87" s="791"/>
      <c r="WTY87" s="791"/>
      <c r="WTZ87" s="791"/>
      <c r="WUA87" s="740"/>
      <c r="WUB87" s="790"/>
      <c r="WUC87" s="791"/>
      <c r="WUD87" s="791"/>
      <c r="WUE87" s="791"/>
      <c r="WUF87" s="791"/>
      <c r="WUG87" s="791"/>
      <c r="WUH87" s="740"/>
      <c r="WUI87" s="790"/>
      <c r="WUJ87" s="791"/>
      <c r="WUK87" s="791"/>
      <c r="WUL87" s="791"/>
      <c r="WUM87" s="791"/>
      <c r="WUN87" s="791"/>
      <c r="WUO87" s="740"/>
      <c r="WUP87" s="790"/>
      <c r="WUQ87" s="791"/>
      <c r="WUR87" s="791"/>
      <c r="WUS87" s="791"/>
      <c r="WUT87" s="791"/>
      <c r="WUU87" s="791"/>
      <c r="WUV87" s="740"/>
      <c r="WUW87" s="790"/>
      <c r="WUX87" s="791"/>
      <c r="WUY87" s="791"/>
      <c r="WUZ87" s="791"/>
      <c r="WVA87" s="791"/>
      <c r="WVB87" s="791"/>
      <c r="WVC87" s="740"/>
      <c r="WVD87" s="790"/>
      <c r="WVE87" s="791"/>
      <c r="WVF87" s="791"/>
      <c r="WVG87" s="791"/>
      <c r="WVH87" s="791"/>
      <c r="WVI87" s="791"/>
      <c r="WVJ87" s="740"/>
      <c r="WVK87" s="790"/>
      <c r="WVL87" s="791"/>
      <c r="WVM87" s="791"/>
      <c r="WVN87" s="791"/>
      <c r="WVO87" s="791"/>
      <c r="WVP87" s="791"/>
      <c r="WVQ87" s="740"/>
      <c r="WVR87" s="790"/>
      <c r="WVS87" s="791"/>
      <c r="WVT87" s="791"/>
      <c r="WVU87" s="791"/>
      <c r="WVV87" s="791"/>
      <c r="WVW87" s="791"/>
      <c r="WVX87" s="740"/>
      <c r="WVY87" s="790"/>
      <c r="WVZ87" s="791"/>
      <c r="WWA87" s="791"/>
      <c r="WWB87" s="791"/>
      <c r="WWC87" s="791"/>
      <c r="WWD87" s="791"/>
      <c r="WWE87" s="740"/>
      <c r="WWF87" s="790"/>
      <c r="WWG87" s="791"/>
      <c r="WWH87" s="791"/>
      <c r="WWI87" s="791"/>
      <c r="WWJ87" s="791"/>
      <c r="WWK87" s="791"/>
      <c r="WWL87" s="740"/>
      <c r="WWM87" s="790"/>
      <c r="WWN87" s="791"/>
      <c r="WWO87" s="791"/>
      <c r="WWP87" s="791"/>
      <c r="WWQ87" s="791"/>
      <c r="WWR87" s="791"/>
      <c r="WWS87" s="740"/>
      <c r="WWT87" s="790"/>
      <c r="WWU87" s="791"/>
      <c r="WWV87" s="791"/>
      <c r="WWW87" s="791"/>
      <c r="WWX87" s="791"/>
      <c r="WWY87" s="791"/>
      <c r="WWZ87" s="740"/>
      <c r="WXA87" s="790"/>
      <c r="WXB87" s="791"/>
      <c r="WXC87" s="791"/>
      <c r="WXD87" s="791"/>
      <c r="WXE87" s="791"/>
      <c r="WXF87" s="791"/>
      <c r="WXG87" s="740"/>
      <c r="WXH87" s="790"/>
      <c r="WXI87" s="791"/>
      <c r="WXJ87" s="791"/>
      <c r="WXK87" s="791"/>
      <c r="WXL87" s="791"/>
      <c r="WXM87" s="791"/>
      <c r="WXN87" s="740"/>
      <c r="WXO87" s="790"/>
      <c r="WXP87" s="791"/>
      <c r="WXQ87" s="791"/>
      <c r="WXR87" s="791"/>
      <c r="WXS87" s="791"/>
      <c r="WXT87" s="791"/>
      <c r="WXU87" s="740"/>
      <c r="WXV87" s="790"/>
      <c r="WXW87" s="791"/>
      <c r="WXX87" s="791"/>
      <c r="WXY87" s="791"/>
      <c r="WXZ87" s="791"/>
      <c r="WYA87" s="791"/>
      <c r="WYB87" s="740"/>
      <c r="WYC87" s="790"/>
      <c r="WYD87" s="791"/>
      <c r="WYE87" s="791"/>
      <c r="WYF87" s="791"/>
      <c r="WYG87" s="791"/>
      <c r="WYH87" s="791"/>
      <c r="WYI87" s="740"/>
      <c r="WYJ87" s="790"/>
      <c r="WYK87" s="791"/>
      <c r="WYL87" s="791"/>
      <c r="WYM87" s="791"/>
      <c r="WYN87" s="791"/>
      <c r="WYO87" s="791"/>
      <c r="WYP87" s="740"/>
      <c r="WYQ87" s="790"/>
      <c r="WYR87" s="791"/>
      <c r="WYS87" s="791"/>
      <c r="WYT87" s="791"/>
      <c r="WYU87" s="791"/>
      <c r="WYV87" s="791"/>
      <c r="WYW87" s="740"/>
      <c r="WYX87" s="790"/>
      <c r="WYY87" s="791"/>
      <c r="WYZ87" s="791"/>
      <c r="WZA87" s="791"/>
      <c r="WZB87" s="791"/>
      <c r="WZC87" s="791"/>
      <c r="WZD87" s="740"/>
      <c r="WZE87" s="790"/>
      <c r="WZF87" s="791"/>
      <c r="WZG87" s="791"/>
      <c r="WZH87" s="791"/>
      <c r="WZI87" s="791"/>
      <c r="WZJ87" s="791"/>
      <c r="WZK87" s="740"/>
      <c r="WZL87" s="790"/>
      <c r="WZM87" s="791"/>
      <c r="WZN87" s="791"/>
      <c r="WZO87" s="791"/>
      <c r="WZP87" s="791"/>
      <c r="WZQ87" s="791"/>
      <c r="WZR87" s="740"/>
      <c r="WZS87" s="790"/>
      <c r="WZT87" s="791"/>
      <c r="WZU87" s="791"/>
      <c r="WZV87" s="791"/>
      <c r="WZW87" s="791"/>
      <c r="WZX87" s="791"/>
      <c r="WZY87" s="740"/>
      <c r="WZZ87" s="790"/>
      <c r="XAA87" s="791"/>
      <c r="XAB87" s="791"/>
      <c r="XAC87" s="791"/>
      <c r="XAD87" s="791"/>
      <c r="XAE87" s="791"/>
      <c r="XAF87" s="740"/>
      <c r="XAG87" s="790"/>
      <c r="XAH87" s="791"/>
      <c r="XAI87" s="791"/>
      <c r="XAJ87" s="791"/>
      <c r="XAK87" s="791"/>
      <c r="XAL87" s="791"/>
      <c r="XAM87" s="740"/>
      <c r="XAN87" s="790"/>
      <c r="XAO87" s="791"/>
      <c r="XAP87" s="791"/>
      <c r="XAQ87" s="791"/>
      <c r="XAR87" s="791"/>
      <c r="XAS87" s="791"/>
      <c r="XAT87" s="740"/>
      <c r="XAU87" s="790"/>
      <c r="XAV87" s="791"/>
      <c r="XAW87" s="791"/>
      <c r="XAX87" s="791"/>
      <c r="XAY87" s="791"/>
      <c r="XAZ87" s="791"/>
      <c r="XBA87" s="740"/>
      <c r="XBB87" s="790"/>
      <c r="XBC87" s="791"/>
      <c r="XBD87" s="791"/>
      <c r="XBE87" s="791"/>
      <c r="XBF87" s="791"/>
      <c r="XBG87" s="791"/>
      <c r="XBH87" s="740"/>
      <c r="XBI87" s="790"/>
      <c r="XBJ87" s="791"/>
      <c r="XBK87" s="791"/>
      <c r="XBL87" s="791"/>
      <c r="XBM87" s="791"/>
      <c r="XBN87" s="791"/>
      <c r="XBO87" s="740"/>
      <c r="XBP87" s="790"/>
      <c r="XBQ87" s="791"/>
      <c r="XBR87" s="791"/>
      <c r="XBS87" s="791"/>
      <c r="XBT87" s="791"/>
      <c r="XBU87" s="791"/>
      <c r="XBV87" s="740"/>
      <c r="XBW87" s="790"/>
      <c r="XBX87" s="791"/>
      <c r="XBY87" s="791"/>
      <c r="XBZ87" s="791"/>
      <c r="XCA87" s="791"/>
      <c r="XCB87" s="791"/>
      <c r="XCC87" s="740"/>
      <c r="XCD87" s="790"/>
      <c r="XCE87" s="791"/>
      <c r="XCF87" s="791"/>
      <c r="XCG87" s="791"/>
      <c r="XCH87" s="791"/>
      <c r="XCI87" s="791"/>
      <c r="XCJ87" s="740"/>
      <c r="XCK87" s="790"/>
      <c r="XCL87" s="791"/>
      <c r="XCM87" s="791"/>
      <c r="XCN87" s="791"/>
      <c r="XCO87" s="791"/>
      <c r="XCP87" s="791"/>
      <c r="XCQ87" s="740"/>
      <c r="XCR87" s="790"/>
      <c r="XCS87" s="791"/>
      <c r="XCT87" s="791"/>
      <c r="XCU87" s="791"/>
      <c r="XCV87" s="791"/>
      <c r="XCW87" s="791"/>
      <c r="XCX87" s="740"/>
      <c r="XCY87" s="790"/>
      <c r="XCZ87" s="791"/>
      <c r="XDA87" s="791"/>
      <c r="XDB87" s="791"/>
      <c r="XDC87" s="791"/>
      <c r="XDD87" s="791"/>
      <c r="XDE87" s="740"/>
      <c r="XDF87" s="790"/>
      <c r="XDG87" s="791"/>
      <c r="XDH87" s="791"/>
      <c r="XDI87" s="791"/>
      <c r="XDJ87" s="791"/>
      <c r="XDK87" s="791"/>
      <c r="XDL87" s="740"/>
      <c r="XDM87" s="790"/>
      <c r="XDN87" s="791"/>
      <c r="XDO87" s="791"/>
      <c r="XDP87" s="791"/>
      <c r="XDQ87" s="791"/>
      <c r="XDR87" s="791"/>
      <c r="XDS87" s="740"/>
      <c r="XDT87" s="790"/>
      <c r="XDU87" s="791"/>
      <c r="XDV87" s="791"/>
      <c r="XDW87" s="791"/>
      <c r="XDX87" s="791"/>
      <c r="XDY87" s="791"/>
      <c r="XDZ87" s="740"/>
      <c r="XEA87" s="790"/>
      <c r="XEB87" s="791"/>
      <c r="XEC87" s="791"/>
      <c r="XED87" s="791"/>
      <c r="XEE87" s="791"/>
      <c r="XEF87" s="791"/>
      <c r="XEG87" s="740"/>
      <c r="XEH87" s="790"/>
      <c r="XEI87" s="791"/>
      <c r="XEJ87" s="791"/>
      <c r="XEK87" s="791"/>
      <c r="XEL87" s="791"/>
      <c r="XEM87" s="791"/>
      <c r="XEN87" s="740"/>
      <c r="XEO87" s="790"/>
      <c r="XEP87" s="791"/>
      <c r="XEQ87" s="791"/>
      <c r="XER87" s="791"/>
      <c r="XES87" s="791"/>
      <c r="XET87" s="791"/>
      <c r="XEU87" s="740"/>
      <c r="XEV87" s="790"/>
      <c r="XEW87" s="790"/>
      <c r="XEX87" s="790"/>
    </row>
    <row r="88" spans="1:16378" ht="97.5" customHeight="1">
      <c r="A88" s="736" t="str">
        <f>+'Categoria de Costos'!B863</f>
        <v>k. Desarrollo Productivo (Capital de trabajo para procesos de comercialización y transformación)</v>
      </c>
      <c r="B88" s="792" t="s">
        <v>1941</v>
      </c>
      <c r="C88" s="793"/>
      <c r="D88" s="793"/>
      <c r="E88" s="793"/>
      <c r="F88" s="793"/>
      <c r="G88" s="794"/>
    </row>
    <row r="89" spans="1:16378" ht="90.75" customHeight="1">
      <c r="A89" s="732" t="str">
        <f>+'Categoria de Costos'!B881</f>
        <v>l. Desarrollo Productivo  (Capital de trabajo bioseguridad y control de enfermedades)</v>
      </c>
      <c r="B89" s="787" t="s">
        <v>1940</v>
      </c>
      <c r="C89" s="787"/>
      <c r="D89" s="787"/>
      <c r="E89" s="787"/>
      <c r="F89" s="787"/>
      <c r="G89" s="787"/>
    </row>
    <row r="90" spans="1:16378" ht="77.099999999999994" customHeight="1">
      <c r="A90" s="732" t="str">
        <f>+'Categoria de Costos'!B891</f>
        <v>m. Desarrollo Productivo (Reparación infraestructura  pesquera y acuícola)</v>
      </c>
      <c r="B90" s="786" t="s">
        <v>1942</v>
      </c>
      <c r="C90" s="787"/>
      <c r="D90" s="787"/>
      <c r="E90" s="787"/>
      <c r="F90" s="787"/>
      <c r="G90" s="787"/>
    </row>
    <row r="91" spans="1:16378" ht="107.45" customHeight="1">
      <c r="A91" s="732" t="str">
        <f>+'Categoria de Costos'!B896</f>
        <v>n. Desarrollo Productivo (Reparación de maquinaria, implementos y equipos para la producción primaria)</v>
      </c>
      <c r="B91" s="786" t="s">
        <v>1943</v>
      </c>
      <c r="C91" s="787"/>
      <c r="D91" s="787"/>
      <c r="E91" s="787"/>
      <c r="F91" s="787"/>
      <c r="G91" s="787"/>
    </row>
    <row r="92" spans="1:16378" ht="107.45" customHeight="1">
      <c r="A92" s="736" t="str">
        <f>+'Categoria de Costos'!B901</f>
        <v>o. Maquinaria, implementos y equipos orientados y destinados a la producción agropecuaria.</v>
      </c>
      <c r="B92" s="786" t="s">
        <v>1972</v>
      </c>
      <c r="C92" s="787"/>
      <c r="D92" s="787"/>
      <c r="E92" s="787"/>
      <c r="F92" s="787"/>
      <c r="G92" s="787"/>
    </row>
    <row r="93" spans="1:16378" ht="107.45" customHeight="1">
      <c r="A93" s="734" t="str">
        <f>+'Categoria de Costos'!B911</f>
        <v>p. La compra de tierras para uso en actividades agropecuarias</v>
      </c>
      <c r="B93" s="787" t="s">
        <v>1944</v>
      </c>
      <c r="C93" s="787"/>
      <c r="D93" s="787"/>
      <c r="E93" s="787"/>
      <c r="F93" s="787"/>
      <c r="G93" s="787"/>
    </row>
    <row r="94" spans="1:16378" ht="121.5" customHeight="1">
      <c r="A94" s="734" t="str">
        <f>+'Categoria de Costos'!B917</f>
        <v>q. Transformación Productiva y Sostenible (Crédito Verde)</v>
      </c>
      <c r="B94" s="787" t="s">
        <v>1945</v>
      </c>
      <c r="C94" s="787"/>
      <c r="D94" s="787"/>
      <c r="E94" s="787"/>
      <c r="F94" s="787"/>
      <c r="G94" s="787"/>
    </row>
    <row r="95" spans="1:16378" ht="107.45" customHeight="1">
      <c r="A95" s="734" t="str">
        <f>+'Categoria de Costos'!B963</f>
        <v xml:space="preserve">r. Incentivo al emprendimiento </v>
      </c>
      <c r="B95" s="787" t="s">
        <v>1946</v>
      </c>
      <c r="C95" s="787"/>
      <c r="D95" s="787"/>
      <c r="E95" s="787"/>
      <c r="F95" s="787"/>
      <c r="G95" s="787"/>
    </row>
    <row r="96" spans="1:16378" ht="141.75" customHeight="1">
      <c r="A96" s="734" t="str">
        <f>+'Categoria de Costos'!B972</f>
        <v xml:space="preserve">s. Incentivo a la calidad y agregación de valor   </v>
      </c>
      <c r="B96" s="787" t="s">
        <v>1947</v>
      </c>
      <c r="C96" s="787"/>
      <c r="D96" s="787"/>
      <c r="E96" s="787"/>
      <c r="F96" s="787"/>
      <c r="G96" s="787"/>
    </row>
    <row r="97" spans="1:16384" s="716" customFormat="1" ht="107.45" customHeight="1">
      <c r="A97" s="734" t="str">
        <f>+'Categoria de Costos'!B981</f>
        <v xml:space="preserve">t. Incentivo a la integración vertical y/o horizontal </v>
      </c>
      <c r="B97" s="787" t="s">
        <v>1948</v>
      </c>
      <c r="C97" s="787"/>
      <c r="D97" s="787"/>
      <c r="E97" s="787"/>
      <c r="F97" s="787"/>
      <c r="G97" s="787"/>
    </row>
    <row r="98" spans="1:16384" s="716" customFormat="1" ht="107.45" customHeight="1">
      <c r="A98" s="734" t="str">
        <f>+'Categoria de Costos'!B991</f>
        <v xml:space="preserve">u. Incentivo al empaque </v>
      </c>
      <c r="B98" s="787" t="s">
        <v>1949</v>
      </c>
      <c r="C98" s="787"/>
      <c r="D98" s="787"/>
      <c r="E98" s="787"/>
      <c r="F98" s="787"/>
      <c r="G98" s="787"/>
    </row>
    <row r="99" spans="1:16384" s="716" customFormat="1" ht="107.45" customHeight="1">
      <c r="A99" s="734" t="str">
        <f>+'Categoria de Costos'!B1000</f>
        <v>v. Incentivo al escalamiento</v>
      </c>
      <c r="B99" s="787" t="s">
        <v>1950</v>
      </c>
      <c r="C99" s="787"/>
      <c r="D99" s="787"/>
      <c r="E99" s="787"/>
      <c r="F99" s="787"/>
      <c r="G99" s="787"/>
    </row>
    <row r="100" spans="1:16384" s="716" customFormat="1" ht="107.45" customHeight="1">
      <c r="A100" s="734" t="str">
        <f>+'Categoria de Costos'!B1007</f>
        <v xml:space="preserve">w. Incentivo  a la exportación </v>
      </c>
      <c r="B100" s="787" t="s">
        <v>1951</v>
      </c>
      <c r="C100" s="787"/>
      <c r="D100" s="787"/>
      <c r="E100" s="787"/>
      <c r="F100" s="787"/>
      <c r="G100" s="787"/>
    </row>
    <row r="101" spans="1:16384" s="716" customFormat="1" ht="107.45" customHeight="1">
      <c r="A101" s="734" t="str">
        <f>+'Categoria de Costos'!B1015</f>
        <v>x. Incentivo a las Tic</v>
      </c>
      <c r="B101" s="787" t="s">
        <v>1953</v>
      </c>
      <c r="C101" s="787"/>
      <c r="D101" s="787"/>
      <c r="E101" s="787"/>
      <c r="F101" s="787"/>
      <c r="G101" s="787"/>
    </row>
    <row r="102" spans="1:16384" s="716" customFormat="1" ht="107.45" customHeight="1">
      <c r="A102" s="734" t="str">
        <f>+'Categoria de Costos'!B1021</f>
        <v xml:space="preserve">y. Incentivo conectividad </v>
      </c>
      <c r="B102" s="787" t="s">
        <v>1952</v>
      </c>
      <c r="C102" s="787"/>
      <c r="D102" s="787"/>
      <c r="E102" s="787"/>
      <c r="F102" s="787"/>
      <c r="G102" s="787"/>
    </row>
    <row r="103" spans="1:16384" s="716" customFormat="1" ht="107.45" customHeight="1">
      <c r="A103" s="734" t="str">
        <f>+'Categoria de Costos'!B1028</f>
        <v>z. Incentivo escalamiento de modelos sostenibles</v>
      </c>
      <c r="B103" s="787" t="s">
        <v>1954</v>
      </c>
      <c r="C103" s="787"/>
      <c r="D103" s="787"/>
      <c r="E103" s="787"/>
      <c r="F103" s="787"/>
      <c r="G103" s="787"/>
    </row>
    <row r="104" spans="1:16384" s="716" customFormat="1" ht="107.45" customHeight="1">
      <c r="A104" s="734" t="str">
        <f>+'Categoria de Costos'!B1035</f>
        <v xml:space="preserve">aa. Incentivo  a la innovación </v>
      </c>
      <c r="B104" s="787" t="s">
        <v>1955</v>
      </c>
      <c r="C104" s="787"/>
      <c r="D104" s="787"/>
      <c r="E104" s="787"/>
      <c r="F104" s="787"/>
      <c r="G104" s="787"/>
    </row>
    <row r="105" spans="1:16384" s="716" customFormat="1" ht="107.45" customHeight="1">
      <c r="A105" s="734" t="str">
        <f>+'Categoria de Costos'!B1042</f>
        <v>ab. Participación en ferias o misiones exploratorias internacionales</v>
      </c>
      <c r="B105" s="787" t="s">
        <v>1956</v>
      </c>
      <c r="C105" s="787"/>
      <c r="D105" s="787"/>
      <c r="E105" s="787"/>
      <c r="F105" s="787"/>
      <c r="G105" s="787"/>
    </row>
    <row r="106" spans="1:16384" s="716" customFormat="1" ht="107.45" customHeight="1">
      <c r="A106" s="734" t="str">
        <f>+'Categoria de Costos'!B1057</f>
        <v>ac. Mecanismo de medición huella de carbono</v>
      </c>
      <c r="B106" s="787" t="s">
        <v>1957</v>
      </c>
      <c r="C106" s="787"/>
      <c r="D106" s="787"/>
      <c r="E106" s="787"/>
      <c r="F106" s="787"/>
      <c r="G106" s="787"/>
    </row>
    <row r="107" spans="1:16384" s="716" customFormat="1" ht="107.45" customHeight="1">
      <c r="A107" s="734" t="str">
        <f>+'Categoria de Costos'!B1066</f>
        <v>ad. Incentivo empresas técnicas especializadas</v>
      </c>
      <c r="B107" s="787" t="s">
        <v>1958</v>
      </c>
      <c r="C107" s="787"/>
      <c r="D107" s="787"/>
      <c r="E107" s="787"/>
      <c r="F107" s="787"/>
      <c r="G107" s="787"/>
    </row>
    <row r="108" spans="1:16384" s="745" customFormat="1" ht="57" customHeight="1">
      <c r="A108" s="741"/>
      <c r="B108" s="742"/>
      <c r="C108" s="742"/>
      <c r="D108" s="742"/>
      <c r="E108" s="742"/>
      <c r="F108" s="742"/>
      <c r="G108" s="742"/>
      <c r="H108" s="743"/>
      <c r="I108" s="743"/>
      <c r="J108" s="744"/>
      <c r="K108" s="743"/>
      <c r="L108" s="744"/>
      <c r="M108" s="743"/>
      <c r="N108" s="744"/>
      <c r="O108" s="743"/>
      <c r="P108" s="744"/>
      <c r="Q108" s="743"/>
      <c r="R108" s="744"/>
      <c r="S108" s="743"/>
      <c r="T108" s="744"/>
      <c r="U108" s="743"/>
      <c r="V108" s="744"/>
      <c r="W108" s="743"/>
      <c r="X108" s="744"/>
      <c r="Y108" s="743"/>
      <c r="Z108" s="744"/>
      <c r="AA108" s="743"/>
      <c r="AB108" s="744"/>
      <c r="AC108" s="743"/>
      <c r="AD108" s="744"/>
      <c r="AE108" s="743"/>
      <c r="AF108" s="744"/>
      <c r="AG108" s="743"/>
      <c r="AH108" s="744"/>
      <c r="AI108" s="743"/>
      <c r="AJ108" s="744"/>
      <c r="AK108" s="743"/>
      <c r="AL108" s="744"/>
      <c r="AM108" s="743"/>
      <c r="AN108" s="744"/>
      <c r="AO108" s="743"/>
      <c r="AP108" s="744"/>
      <c r="AQ108" s="743"/>
      <c r="AR108" s="744"/>
      <c r="AS108" s="743"/>
      <c r="AT108" s="744"/>
      <c r="AU108" s="743"/>
      <c r="AV108" s="744"/>
      <c r="AW108" s="743"/>
      <c r="AX108" s="744"/>
      <c r="AY108" s="743"/>
      <c r="AZ108" s="744"/>
      <c r="BA108" s="743"/>
      <c r="BB108" s="744"/>
      <c r="BC108" s="743"/>
      <c r="BD108" s="744"/>
      <c r="BE108" s="743"/>
      <c r="BF108" s="744"/>
      <c r="BG108" s="743"/>
      <c r="BH108" s="744"/>
      <c r="BI108" s="743"/>
      <c r="BJ108" s="744"/>
      <c r="BK108" s="743"/>
      <c r="BL108" s="744"/>
      <c r="BM108" s="743"/>
      <c r="BN108" s="744"/>
      <c r="BO108" s="743"/>
      <c r="BP108" s="744"/>
      <c r="BQ108" s="743"/>
      <c r="BR108" s="744"/>
      <c r="BS108" s="743"/>
      <c r="BT108" s="744"/>
      <c r="BU108" s="743"/>
      <c r="BV108" s="744"/>
      <c r="BW108" s="743"/>
      <c r="BX108" s="744"/>
      <c r="BY108" s="743"/>
      <c r="BZ108" s="744"/>
      <c r="CA108" s="743"/>
      <c r="CB108" s="744"/>
      <c r="CC108" s="743"/>
      <c r="CD108" s="744"/>
      <c r="CE108" s="743"/>
      <c r="CF108" s="744"/>
      <c r="CG108" s="743"/>
      <c r="CH108" s="744"/>
      <c r="CI108" s="743"/>
      <c r="CJ108" s="744"/>
      <c r="CK108" s="743"/>
      <c r="CL108" s="744"/>
      <c r="CM108" s="743"/>
      <c r="CN108" s="744"/>
      <c r="CO108" s="743"/>
      <c r="CP108" s="744"/>
      <c r="CQ108" s="743"/>
      <c r="CR108" s="744"/>
      <c r="CS108" s="743"/>
      <c r="CT108" s="744"/>
      <c r="CU108" s="743"/>
      <c r="CV108" s="744"/>
      <c r="CW108" s="743"/>
      <c r="CX108" s="744"/>
      <c r="CY108" s="743"/>
      <c r="CZ108" s="744"/>
      <c r="DA108" s="743"/>
      <c r="DB108" s="744"/>
      <c r="DC108" s="743"/>
      <c r="DD108" s="744"/>
      <c r="DE108" s="743"/>
      <c r="DF108" s="744"/>
      <c r="DG108" s="743"/>
      <c r="DH108" s="744"/>
      <c r="DI108" s="743"/>
      <c r="DJ108" s="744"/>
      <c r="DK108" s="743"/>
      <c r="DL108" s="744"/>
      <c r="DM108" s="743"/>
      <c r="DN108" s="744"/>
      <c r="DO108" s="743"/>
      <c r="DP108" s="744"/>
      <c r="DQ108" s="743"/>
      <c r="DR108" s="744"/>
      <c r="DS108" s="743"/>
      <c r="DT108" s="744"/>
      <c r="DU108" s="743"/>
      <c r="DV108" s="744"/>
      <c r="DW108" s="743"/>
      <c r="DX108" s="744"/>
      <c r="DY108" s="743"/>
      <c r="DZ108" s="744"/>
      <c r="EA108" s="743"/>
      <c r="EB108" s="744"/>
      <c r="EC108" s="743"/>
      <c r="ED108" s="744"/>
      <c r="EE108" s="743"/>
      <c r="EF108" s="744"/>
      <c r="EG108" s="743"/>
      <c r="EH108" s="744"/>
      <c r="EI108" s="743"/>
      <c r="EJ108" s="744"/>
      <c r="EK108" s="743"/>
      <c r="EL108" s="744"/>
      <c r="EM108" s="743"/>
      <c r="EN108" s="744"/>
      <c r="EO108" s="743"/>
      <c r="EP108" s="744"/>
      <c r="EQ108" s="743"/>
      <c r="ER108" s="744"/>
      <c r="ES108" s="743"/>
      <c r="ET108" s="744"/>
      <c r="EU108" s="743"/>
      <c r="EV108" s="744"/>
      <c r="EW108" s="743"/>
      <c r="EX108" s="744"/>
      <c r="EY108" s="743"/>
      <c r="EZ108" s="744"/>
      <c r="FA108" s="743"/>
      <c r="FB108" s="744"/>
      <c r="FC108" s="743"/>
      <c r="FD108" s="744"/>
      <c r="FE108" s="743"/>
      <c r="FF108" s="744"/>
      <c r="FG108" s="743"/>
      <c r="FH108" s="744"/>
      <c r="FI108" s="743"/>
      <c r="FJ108" s="744"/>
      <c r="FK108" s="743"/>
      <c r="FL108" s="744"/>
      <c r="FM108" s="743"/>
      <c r="FN108" s="744"/>
      <c r="FO108" s="743"/>
      <c r="FP108" s="744"/>
      <c r="FQ108" s="743"/>
      <c r="FR108" s="744"/>
      <c r="FS108" s="743"/>
      <c r="FT108" s="744"/>
      <c r="FU108" s="743"/>
      <c r="FV108" s="744"/>
      <c r="FW108" s="743"/>
      <c r="FX108" s="744"/>
      <c r="FY108" s="743"/>
      <c r="FZ108" s="744"/>
      <c r="GA108" s="743"/>
      <c r="GB108" s="744"/>
      <c r="GC108" s="743"/>
      <c r="GD108" s="744"/>
      <c r="GE108" s="743"/>
      <c r="GF108" s="744"/>
      <c r="GG108" s="743"/>
      <c r="GH108" s="744"/>
      <c r="GI108" s="743"/>
      <c r="GJ108" s="744"/>
      <c r="GK108" s="743"/>
      <c r="GL108" s="744"/>
      <c r="GM108" s="743"/>
      <c r="GN108" s="744"/>
      <c r="GO108" s="743"/>
      <c r="GP108" s="744"/>
      <c r="GQ108" s="743"/>
      <c r="GR108" s="744"/>
      <c r="GS108" s="743"/>
      <c r="GT108" s="744"/>
      <c r="GU108" s="743"/>
      <c r="GV108" s="744"/>
      <c r="GW108" s="743"/>
      <c r="GX108" s="744"/>
      <c r="GY108" s="743"/>
      <c r="GZ108" s="744"/>
      <c r="HA108" s="743"/>
      <c r="HB108" s="744"/>
      <c r="HC108" s="743"/>
      <c r="HD108" s="744"/>
      <c r="HE108" s="743"/>
      <c r="HF108" s="744"/>
      <c r="HG108" s="743"/>
      <c r="HH108" s="744"/>
      <c r="HI108" s="743"/>
      <c r="HJ108" s="744"/>
      <c r="HK108" s="743"/>
      <c r="HL108" s="744"/>
      <c r="HM108" s="743"/>
      <c r="HN108" s="744"/>
      <c r="HO108" s="743"/>
      <c r="HP108" s="744"/>
      <c r="HQ108" s="743"/>
      <c r="HR108" s="744"/>
      <c r="HS108" s="743"/>
      <c r="HT108" s="744"/>
      <c r="HU108" s="743"/>
      <c r="HV108" s="744"/>
      <c r="HW108" s="743"/>
      <c r="HX108" s="744"/>
      <c r="HY108" s="743"/>
      <c r="HZ108" s="744"/>
      <c r="IA108" s="743"/>
      <c r="IB108" s="744"/>
      <c r="IC108" s="743"/>
      <c r="ID108" s="744"/>
      <c r="IE108" s="743"/>
      <c r="IF108" s="744"/>
      <c r="IG108" s="743"/>
      <c r="IH108" s="744"/>
      <c r="II108" s="743"/>
      <c r="IJ108" s="744"/>
      <c r="IK108" s="743"/>
      <c r="IL108" s="744"/>
      <c r="IM108" s="743"/>
      <c r="IN108" s="744"/>
      <c r="IO108" s="743"/>
      <c r="IP108" s="744"/>
      <c r="IQ108" s="743"/>
      <c r="IR108" s="744"/>
      <c r="IS108" s="743"/>
      <c r="IT108" s="744"/>
      <c r="IU108" s="743"/>
      <c r="IV108" s="744"/>
      <c r="IW108" s="743"/>
      <c r="IX108" s="744"/>
      <c r="IY108" s="743"/>
      <c r="IZ108" s="744"/>
      <c r="JA108" s="743"/>
      <c r="JB108" s="744"/>
      <c r="JC108" s="743"/>
      <c r="JD108" s="744"/>
      <c r="JE108" s="743"/>
      <c r="JF108" s="744"/>
      <c r="JG108" s="743"/>
      <c r="JH108" s="744"/>
      <c r="JI108" s="743"/>
      <c r="JJ108" s="744"/>
      <c r="JK108" s="743"/>
      <c r="JL108" s="744"/>
      <c r="JM108" s="743"/>
      <c r="JN108" s="744"/>
      <c r="JO108" s="743"/>
      <c r="JP108" s="744"/>
      <c r="JQ108" s="743"/>
      <c r="JR108" s="744"/>
      <c r="JS108" s="743"/>
      <c r="JT108" s="744"/>
      <c r="JU108" s="743"/>
      <c r="JV108" s="744"/>
      <c r="JW108" s="743"/>
      <c r="JX108" s="744"/>
      <c r="JY108" s="743"/>
      <c r="JZ108" s="744"/>
      <c r="KA108" s="743"/>
      <c r="KB108" s="744"/>
      <c r="KC108" s="743"/>
      <c r="KD108" s="744"/>
      <c r="KE108" s="743"/>
      <c r="KF108" s="744"/>
      <c r="KG108" s="743"/>
      <c r="KH108" s="744"/>
      <c r="KI108" s="743"/>
      <c r="KJ108" s="744"/>
      <c r="KK108" s="743"/>
      <c r="KL108" s="744"/>
      <c r="KM108" s="743"/>
      <c r="KN108" s="744"/>
      <c r="KO108" s="743"/>
      <c r="KP108" s="744"/>
      <c r="KQ108" s="743"/>
      <c r="KR108" s="744"/>
      <c r="KS108" s="743"/>
      <c r="KT108" s="744"/>
      <c r="KU108" s="743"/>
      <c r="KV108" s="744"/>
      <c r="KW108" s="743"/>
      <c r="KX108" s="744"/>
      <c r="KY108" s="743"/>
      <c r="KZ108" s="744"/>
      <c r="LA108" s="743"/>
      <c r="LB108" s="744"/>
      <c r="LC108" s="743"/>
      <c r="LD108" s="744"/>
      <c r="LE108" s="743"/>
      <c r="LF108" s="744"/>
      <c r="LG108" s="743"/>
      <c r="LH108" s="744"/>
      <c r="LI108" s="743"/>
      <c r="LJ108" s="744"/>
      <c r="LK108" s="743"/>
      <c r="LL108" s="744"/>
      <c r="LM108" s="743"/>
      <c r="LN108" s="744"/>
      <c r="LO108" s="743"/>
      <c r="LP108" s="744"/>
      <c r="LQ108" s="743"/>
      <c r="LR108" s="744"/>
      <c r="LS108" s="743"/>
      <c r="LT108" s="744"/>
      <c r="LU108" s="743"/>
      <c r="LV108" s="744"/>
      <c r="LW108" s="743"/>
      <c r="LX108" s="744"/>
      <c r="LY108" s="743"/>
      <c r="LZ108" s="744"/>
      <c r="MA108" s="743"/>
      <c r="MB108" s="744"/>
      <c r="MC108" s="743"/>
      <c r="MD108" s="744"/>
      <c r="ME108" s="743"/>
      <c r="MF108" s="744"/>
      <c r="MG108" s="743"/>
      <c r="MH108" s="744"/>
      <c r="MI108" s="743"/>
      <c r="MJ108" s="744"/>
      <c r="MK108" s="743"/>
      <c r="ML108" s="744"/>
      <c r="MM108" s="743"/>
      <c r="MN108" s="744"/>
      <c r="MO108" s="743"/>
      <c r="MP108" s="744"/>
      <c r="MQ108" s="743"/>
      <c r="MR108" s="744"/>
      <c r="MS108" s="743"/>
      <c r="MT108" s="744"/>
      <c r="MU108" s="743"/>
      <c r="MV108" s="744"/>
      <c r="MW108" s="743"/>
      <c r="MX108" s="744"/>
      <c r="MY108" s="743"/>
      <c r="MZ108" s="744"/>
      <c r="NA108" s="743"/>
      <c r="NB108" s="744"/>
      <c r="NC108" s="743"/>
      <c r="ND108" s="744"/>
      <c r="NE108" s="743"/>
      <c r="NF108" s="744"/>
      <c r="NG108" s="743"/>
      <c r="NH108" s="744"/>
      <c r="NI108" s="743"/>
      <c r="NJ108" s="744"/>
      <c r="NK108" s="743"/>
      <c r="NL108" s="744"/>
      <c r="NM108" s="743"/>
      <c r="NN108" s="744"/>
      <c r="NO108" s="743"/>
      <c r="NP108" s="744"/>
      <c r="NQ108" s="743"/>
      <c r="NR108" s="744"/>
      <c r="NS108" s="743"/>
      <c r="NT108" s="744"/>
      <c r="NU108" s="743"/>
      <c r="NV108" s="744"/>
      <c r="NW108" s="743"/>
      <c r="NX108" s="744"/>
      <c r="NY108" s="743"/>
      <c r="NZ108" s="744"/>
      <c r="OA108" s="743"/>
      <c r="OB108" s="744"/>
      <c r="OC108" s="743"/>
      <c r="OD108" s="744"/>
      <c r="OE108" s="743"/>
      <c r="OF108" s="744"/>
      <c r="OG108" s="743"/>
      <c r="OH108" s="744"/>
      <c r="OI108" s="743"/>
      <c r="OJ108" s="744"/>
      <c r="OK108" s="743"/>
      <c r="OL108" s="744"/>
      <c r="OM108" s="743"/>
      <c r="ON108" s="744"/>
      <c r="OO108" s="743"/>
      <c r="OP108" s="744"/>
      <c r="OQ108" s="743"/>
      <c r="OR108" s="744"/>
      <c r="OS108" s="743"/>
      <c r="OT108" s="744"/>
      <c r="OU108" s="743"/>
      <c r="OV108" s="744"/>
      <c r="OW108" s="743"/>
      <c r="OX108" s="744"/>
      <c r="OY108" s="743"/>
      <c r="OZ108" s="744"/>
      <c r="PA108" s="743"/>
      <c r="PB108" s="744"/>
      <c r="PC108" s="743"/>
      <c r="PD108" s="744"/>
      <c r="PE108" s="743"/>
      <c r="PF108" s="744"/>
      <c r="PG108" s="743"/>
      <c r="PH108" s="744"/>
      <c r="PI108" s="743"/>
      <c r="PJ108" s="744"/>
      <c r="PK108" s="743"/>
      <c r="PL108" s="744"/>
      <c r="PM108" s="743"/>
      <c r="PN108" s="744"/>
      <c r="PO108" s="743"/>
      <c r="PP108" s="744"/>
      <c r="PQ108" s="743"/>
      <c r="PR108" s="744"/>
      <c r="PS108" s="743"/>
      <c r="PT108" s="744"/>
      <c r="PU108" s="743"/>
      <c r="PV108" s="744"/>
      <c r="PW108" s="743"/>
      <c r="PX108" s="744"/>
      <c r="PY108" s="743"/>
      <c r="PZ108" s="744"/>
      <c r="QA108" s="743"/>
      <c r="QB108" s="744"/>
      <c r="QC108" s="743"/>
      <c r="QD108" s="744"/>
      <c r="QE108" s="743"/>
      <c r="QF108" s="744"/>
      <c r="QG108" s="743"/>
      <c r="QH108" s="744"/>
      <c r="QI108" s="743"/>
      <c r="QJ108" s="744"/>
      <c r="QK108" s="743"/>
      <c r="QL108" s="744"/>
      <c r="QM108" s="743"/>
      <c r="QN108" s="744"/>
      <c r="QO108" s="743"/>
      <c r="QP108" s="744"/>
      <c r="QQ108" s="743"/>
      <c r="QR108" s="744"/>
      <c r="QS108" s="743"/>
      <c r="QT108" s="744"/>
      <c r="QU108" s="743"/>
      <c r="QV108" s="744"/>
      <c r="QW108" s="743"/>
      <c r="QX108" s="744"/>
      <c r="QY108" s="743"/>
      <c r="QZ108" s="744"/>
      <c r="RA108" s="743"/>
      <c r="RB108" s="744"/>
      <c r="RC108" s="743"/>
      <c r="RD108" s="744"/>
      <c r="RE108" s="743"/>
      <c r="RF108" s="744"/>
      <c r="RG108" s="743"/>
      <c r="RH108" s="744"/>
      <c r="RI108" s="743"/>
      <c r="RJ108" s="744"/>
      <c r="RK108" s="743"/>
      <c r="RL108" s="744"/>
      <c r="RM108" s="743"/>
      <c r="RN108" s="744"/>
      <c r="RO108" s="743"/>
      <c r="RP108" s="744"/>
      <c r="RQ108" s="743"/>
      <c r="RR108" s="744"/>
      <c r="RS108" s="743"/>
      <c r="RT108" s="744"/>
      <c r="RU108" s="743"/>
      <c r="RV108" s="744"/>
      <c r="RW108" s="743"/>
      <c r="RX108" s="744"/>
      <c r="RY108" s="743"/>
      <c r="RZ108" s="744"/>
      <c r="SA108" s="743"/>
      <c r="SB108" s="744"/>
      <c r="SC108" s="743"/>
      <c r="SD108" s="744"/>
      <c r="SE108" s="743"/>
      <c r="SF108" s="744"/>
      <c r="SG108" s="743"/>
      <c r="SH108" s="744"/>
      <c r="SI108" s="743"/>
      <c r="SJ108" s="744"/>
      <c r="SK108" s="743"/>
      <c r="SL108" s="744"/>
      <c r="SM108" s="743"/>
      <c r="SN108" s="744"/>
      <c r="SO108" s="743"/>
      <c r="SP108" s="744"/>
      <c r="SQ108" s="743"/>
      <c r="SR108" s="744"/>
      <c r="SS108" s="743"/>
      <c r="ST108" s="744"/>
      <c r="SU108" s="743"/>
      <c r="SV108" s="744"/>
      <c r="SW108" s="743"/>
      <c r="SX108" s="744"/>
      <c r="SY108" s="743"/>
      <c r="SZ108" s="744"/>
      <c r="TA108" s="743"/>
      <c r="TB108" s="744"/>
      <c r="TC108" s="743"/>
      <c r="TD108" s="744"/>
      <c r="TE108" s="743"/>
      <c r="TF108" s="744"/>
      <c r="TG108" s="743"/>
      <c r="TH108" s="744"/>
      <c r="TI108" s="743"/>
      <c r="TJ108" s="744"/>
      <c r="TK108" s="743"/>
      <c r="TL108" s="744"/>
      <c r="TM108" s="743"/>
      <c r="TN108" s="744"/>
      <c r="TO108" s="743"/>
      <c r="TP108" s="744"/>
      <c r="TQ108" s="743"/>
      <c r="TR108" s="744"/>
      <c r="TS108" s="743"/>
      <c r="TT108" s="744"/>
      <c r="TU108" s="743"/>
      <c r="TV108" s="744"/>
      <c r="TW108" s="743"/>
      <c r="TX108" s="744"/>
      <c r="TY108" s="743"/>
      <c r="TZ108" s="744"/>
      <c r="UA108" s="743"/>
      <c r="UB108" s="744"/>
      <c r="UC108" s="743"/>
      <c r="UD108" s="744"/>
      <c r="UE108" s="743"/>
      <c r="UF108" s="744"/>
      <c r="UG108" s="743"/>
      <c r="UH108" s="744"/>
      <c r="UI108" s="743"/>
      <c r="UJ108" s="744"/>
      <c r="UK108" s="743"/>
      <c r="UL108" s="744"/>
      <c r="UM108" s="743"/>
      <c r="UN108" s="744"/>
      <c r="UO108" s="743"/>
      <c r="UP108" s="744"/>
      <c r="UQ108" s="743"/>
      <c r="UR108" s="744"/>
      <c r="US108" s="743"/>
      <c r="UT108" s="744"/>
      <c r="UU108" s="743"/>
      <c r="UV108" s="744"/>
      <c r="UW108" s="743"/>
      <c r="UX108" s="744"/>
      <c r="UY108" s="743"/>
      <c r="UZ108" s="744"/>
      <c r="VA108" s="743"/>
      <c r="VB108" s="744"/>
      <c r="VC108" s="743"/>
      <c r="VD108" s="744"/>
      <c r="VE108" s="743"/>
      <c r="VF108" s="744"/>
      <c r="VG108" s="743"/>
      <c r="VH108" s="744"/>
      <c r="VI108" s="743"/>
      <c r="VJ108" s="744"/>
      <c r="VK108" s="743"/>
      <c r="VL108" s="744"/>
      <c r="VM108" s="743"/>
      <c r="VN108" s="744"/>
      <c r="VO108" s="743"/>
      <c r="VP108" s="744"/>
      <c r="VQ108" s="743"/>
      <c r="VR108" s="744"/>
      <c r="VS108" s="743"/>
      <c r="VT108" s="744"/>
      <c r="VU108" s="743"/>
      <c r="VV108" s="744"/>
      <c r="VW108" s="743"/>
      <c r="VX108" s="744"/>
      <c r="VY108" s="743"/>
      <c r="VZ108" s="744"/>
      <c r="WA108" s="743"/>
      <c r="WB108" s="744"/>
      <c r="WC108" s="743"/>
      <c r="WD108" s="744"/>
      <c r="WE108" s="743"/>
      <c r="WF108" s="744"/>
      <c r="WG108" s="743"/>
      <c r="WH108" s="744"/>
      <c r="WI108" s="743"/>
      <c r="WJ108" s="744"/>
      <c r="WK108" s="743"/>
      <c r="WL108" s="744"/>
      <c r="WM108" s="743"/>
      <c r="WN108" s="744"/>
      <c r="WO108" s="743"/>
      <c r="WP108" s="744"/>
      <c r="WQ108" s="743"/>
      <c r="WR108" s="744"/>
      <c r="WS108" s="743"/>
      <c r="WT108" s="744"/>
      <c r="WU108" s="743"/>
      <c r="WV108" s="744"/>
      <c r="WW108" s="743"/>
      <c r="WX108" s="744"/>
      <c r="WY108" s="743"/>
      <c r="WZ108" s="744"/>
      <c r="XA108" s="743"/>
      <c r="XB108" s="744"/>
      <c r="XC108" s="743"/>
      <c r="XD108" s="744"/>
      <c r="XE108" s="743"/>
      <c r="XF108" s="744"/>
      <c r="XG108" s="743"/>
      <c r="XH108" s="744"/>
      <c r="XI108" s="743"/>
      <c r="XJ108" s="744"/>
      <c r="XK108" s="743"/>
      <c r="XL108" s="744"/>
      <c r="XM108" s="743"/>
      <c r="XN108" s="744"/>
      <c r="XO108" s="743"/>
      <c r="XP108" s="744"/>
      <c r="XQ108" s="743"/>
      <c r="XR108" s="744"/>
      <c r="XS108" s="743"/>
      <c r="XT108" s="744"/>
      <c r="XU108" s="743"/>
      <c r="XV108" s="744"/>
      <c r="XW108" s="743"/>
      <c r="XX108" s="744"/>
      <c r="XY108" s="743"/>
      <c r="XZ108" s="744"/>
      <c r="YA108" s="743"/>
      <c r="YB108" s="744"/>
      <c r="YC108" s="743"/>
      <c r="YD108" s="744"/>
      <c r="YE108" s="743"/>
      <c r="YF108" s="744"/>
      <c r="YG108" s="743"/>
      <c r="YH108" s="744"/>
      <c r="YI108" s="743"/>
      <c r="YJ108" s="744"/>
      <c r="YK108" s="743"/>
      <c r="YL108" s="744"/>
      <c r="YM108" s="743"/>
      <c r="YN108" s="744"/>
      <c r="YO108" s="743"/>
      <c r="YP108" s="744"/>
      <c r="YQ108" s="743"/>
      <c r="YR108" s="744"/>
      <c r="YS108" s="743"/>
      <c r="YT108" s="744"/>
      <c r="YU108" s="743"/>
      <c r="YV108" s="744"/>
      <c r="YW108" s="743"/>
      <c r="YX108" s="744"/>
      <c r="YY108" s="743"/>
      <c r="YZ108" s="744"/>
      <c r="ZA108" s="743"/>
      <c r="ZB108" s="744"/>
      <c r="ZC108" s="743"/>
      <c r="ZD108" s="744"/>
      <c r="ZE108" s="743"/>
      <c r="ZF108" s="744"/>
      <c r="ZG108" s="743"/>
      <c r="ZH108" s="744"/>
      <c r="ZI108" s="743"/>
      <c r="ZJ108" s="744"/>
      <c r="ZK108" s="743"/>
      <c r="ZL108" s="744"/>
      <c r="ZM108" s="743"/>
      <c r="ZN108" s="744"/>
      <c r="ZO108" s="743"/>
      <c r="ZP108" s="744"/>
      <c r="ZQ108" s="743"/>
      <c r="ZR108" s="744"/>
      <c r="ZS108" s="743"/>
      <c r="ZT108" s="744"/>
      <c r="ZU108" s="743"/>
      <c r="ZV108" s="744"/>
      <c r="ZW108" s="743"/>
      <c r="ZX108" s="744"/>
      <c r="ZY108" s="743"/>
      <c r="ZZ108" s="744"/>
      <c r="AAA108" s="743"/>
      <c r="AAB108" s="744"/>
      <c r="AAC108" s="743"/>
      <c r="AAD108" s="744"/>
      <c r="AAE108" s="743"/>
      <c r="AAF108" s="744"/>
      <c r="AAG108" s="743"/>
      <c r="AAH108" s="744"/>
      <c r="AAI108" s="743"/>
      <c r="AAJ108" s="744"/>
      <c r="AAK108" s="743"/>
      <c r="AAL108" s="744"/>
      <c r="AAM108" s="743"/>
      <c r="AAN108" s="744"/>
      <c r="AAO108" s="743"/>
      <c r="AAP108" s="744"/>
      <c r="AAQ108" s="743"/>
      <c r="AAR108" s="744"/>
      <c r="AAS108" s="743"/>
      <c r="AAT108" s="744"/>
      <c r="AAU108" s="743"/>
      <c r="AAV108" s="744"/>
      <c r="AAW108" s="743"/>
      <c r="AAX108" s="744"/>
      <c r="AAY108" s="743"/>
      <c r="AAZ108" s="744"/>
      <c r="ABA108" s="743"/>
      <c r="ABB108" s="744"/>
      <c r="ABC108" s="743"/>
      <c r="ABD108" s="744"/>
      <c r="ABE108" s="743"/>
      <c r="ABF108" s="744"/>
      <c r="ABG108" s="743"/>
      <c r="ABH108" s="744"/>
      <c r="ABI108" s="743"/>
      <c r="ABJ108" s="744"/>
      <c r="ABK108" s="743"/>
      <c r="ABL108" s="744"/>
      <c r="ABM108" s="743"/>
      <c r="ABN108" s="744"/>
      <c r="ABO108" s="743"/>
      <c r="ABP108" s="744"/>
      <c r="ABQ108" s="743"/>
      <c r="ABR108" s="744"/>
      <c r="ABS108" s="743"/>
      <c r="ABT108" s="744"/>
      <c r="ABU108" s="743"/>
      <c r="ABV108" s="744"/>
      <c r="ABW108" s="743"/>
      <c r="ABX108" s="744"/>
      <c r="ABY108" s="743"/>
      <c r="ABZ108" s="744"/>
      <c r="ACA108" s="743"/>
      <c r="ACB108" s="744"/>
      <c r="ACC108" s="743"/>
      <c r="ACD108" s="744"/>
      <c r="ACE108" s="743"/>
      <c r="ACF108" s="744"/>
      <c r="ACG108" s="743"/>
      <c r="ACH108" s="744"/>
      <c r="ACI108" s="743"/>
      <c r="ACJ108" s="744"/>
      <c r="ACK108" s="743"/>
      <c r="ACL108" s="744"/>
      <c r="ACM108" s="743"/>
      <c r="ACN108" s="744"/>
      <c r="ACO108" s="743"/>
      <c r="ACP108" s="744"/>
      <c r="ACQ108" s="743"/>
      <c r="ACR108" s="744"/>
      <c r="ACS108" s="743"/>
      <c r="ACT108" s="744"/>
      <c r="ACU108" s="743"/>
      <c r="ACV108" s="744"/>
      <c r="ACW108" s="743"/>
      <c r="ACX108" s="744"/>
      <c r="ACY108" s="743"/>
      <c r="ACZ108" s="744"/>
      <c r="ADA108" s="743"/>
      <c r="ADB108" s="744"/>
      <c r="ADC108" s="743"/>
      <c r="ADD108" s="744"/>
      <c r="ADE108" s="743"/>
      <c r="ADF108" s="744"/>
      <c r="ADG108" s="743"/>
      <c r="ADH108" s="744"/>
      <c r="ADI108" s="743"/>
      <c r="ADJ108" s="744"/>
      <c r="ADK108" s="743"/>
      <c r="ADL108" s="744"/>
      <c r="ADM108" s="743"/>
      <c r="ADN108" s="744"/>
      <c r="ADO108" s="743"/>
      <c r="ADP108" s="744"/>
      <c r="ADQ108" s="743"/>
      <c r="ADR108" s="744"/>
      <c r="ADS108" s="743"/>
      <c r="ADT108" s="744"/>
      <c r="ADU108" s="743"/>
      <c r="ADV108" s="744"/>
      <c r="ADW108" s="743"/>
      <c r="ADX108" s="744"/>
      <c r="ADY108" s="743"/>
      <c r="ADZ108" s="744"/>
      <c r="AEA108" s="743"/>
      <c r="AEB108" s="744"/>
      <c r="AEC108" s="743"/>
      <c r="AED108" s="744"/>
      <c r="AEE108" s="743"/>
      <c r="AEF108" s="744"/>
      <c r="AEG108" s="743"/>
      <c r="AEH108" s="744"/>
      <c r="AEI108" s="743"/>
      <c r="AEJ108" s="744"/>
      <c r="AEK108" s="743"/>
      <c r="AEL108" s="744"/>
      <c r="AEM108" s="743"/>
      <c r="AEN108" s="744"/>
      <c r="AEO108" s="743"/>
      <c r="AEP108" s="744"/>
      <c r="AEQ108" s="743"/>
      <c r="AER108" s="744"/>
      <c r="AES108" s="743"/>
      <c r="AET108" s="744"/>
      <c r="AEU108" s="743"/>
      <c r="AEV108" s="744"/>
      <c r="AEW108" s="743"/>
      <c r="AEX108" s="744"/>
      <c r="AEY108" s="743"/>
      <c r="AEZ108" s="744"/>
      <c r="AFA108" s="743"/>
      <c r="AFB108" s="744"/>
      <c r="AFC108" s="743"/>
      <c r="AFD108" s="744"/>
      <c r="AFE108" s="743"/>
      <c r="AFF108" s="744"/>
      <c r="AFG108" s="743"/>
      <c r="AFH108" s="744"/>
      <c r="AFI108" s="743"/>
      <c r="AFJ108" s="744"/>
      <c r="AFK108" s="743"/>
      <c r="AFL108" s="744"/>
      <c r="AFM108" s="743"/>
      <c r="AFN108" s="744"/>
      <c r="AFO108" s="743"/>
      <c r="AFP108" s="744"/>
      <c r="AFQ108" s="743"/>
      <c r="AFR108" s="744"/>
      <c r="AFS108" s="743"/>
      <c r="AFT108" s="744"/>
      <c r="AFU108" s="743"/>
      <c r="AFV108" s="744"/>
      <c r="AFW108" s="743"/>
      <c r="AFX108" s="744"/>
      <c r="AFY108" s="743"/>
      <c r="AFZ108" s="744"/>
      <c r="AGA108" s="743"/>
      <c r="AGB108" s="744"/>
      <c r="AGC108" s="743"/>
      <c r="AGD108" s="744"/>
      <c r="AGE108" s="743"/>
      <c r="AGF108" s="744"/>
      <c r="AGG108" s="743"/>
      <c r="AGH108" s="744"/>
      <c r="AGI108" s="743"/>
      <c r="AGJ108" s="744"/>
      <c r="AGK108" s="743"/>
      <c r="AGL108" s="744"/>
      <c r="AGM108" s="743"/>
      <c r="AGN108" s="744"/>
      <c r="AGO108" s="743"/>
      <c r="AGP108" s="744"/>
      <c r="AGQ108" s="743"/>
      <c r="AGR108" s="744"/>
      <c r="AGS108" s="743"/>
      <c r="AGT108" s="744"/>
      <c r="AGU108" s="743"/>
      <c r="AGV108" s="744"/>
      <c r="AGW108" s="743"/>
      <c r="AGX108" s="744"/>
      <c r="AGY108" s="743"/>
      <c r="AGZ108" s="744"/>
      <c r="AHA108" s="743"/>
      <c r="AHB108" s="744"/>
      <c r="AHC108" s="743"/>
      <c r="AHD108" s="744"/>
      <c r="AHE108" s="743"/>
      <c r="AHF108" s="744"/>
      <c r="AHG108" s="743"/>
      <c r="AHH108" s="744"/>
      <c r="AHI108" s="743"/>
      <c r="AHJ108" s="744"/>
      <c r="AHK108" s="743"/>
      <c r="AHL108" s="744"/>
      <c r="AHM108" s="743"/>
      <c r="AHN108" s="744"/>
      <c r="AHO108" s="743"/>
      <c r="AHP108" s="744"/>
      <c r="AHQ108" s="743"/>
      <c r="AHR108" s="744"/>
      <c r="AHS108" s="743"/>
      <c r="AHT108" s="744"/>
      <c r="AHU108" s="743"/>
      <c r="AHV108" s="744"/>
      <c r="AHW108" s="743"/>
      <c r="AHX108" s="744"/>
      <c r="AHY108" s="743"/>
      <c r="AHZ108" s="744"/>
      <c r="AIA108" s="743"/>
      <c r="AIB108" s="744"/>
      <c r="AIC108" s="743"/>
      <c r="AID108" s="744"/>
      <c r="AIE108" s="743"/>
      <c r="AIF108" s="744"/>
      <c r="AIG108" s="743"/>
      <c r="AIH108" s="744"/>
      <c r="AII108" s="743"/>
      <c r="AIJ108" s="744"/>
      <c r="AIK108" s="743"/>
      <c r="AIL108" s="744"/>
      <c r="AIM108" s="743"/>
      <c r="AIN108" s="744"/>
      <c r="AIO108" s="743"/>
      <c r="AIP108" s="744"/>
      <c r="AIQ108" s="743"/>
      <c r="AIR108" s="744"/>
      <c r="AIS108" s="743"/>
      <c r="AIT108" s="744"/>
      <c r="AIU108" s="743"/>
      <c r="AIV108" s="744"/>
      <c r="AIW108" s="743"/>
      <c r="AIX108" s="744"/>
      <c r="AIY108" s="743"/>
      <c r="AIZ108" s="744"/>
      <c r="AJA108" s="743"/>
      <c r="AJB108" s="744"/>
      <c r="AJC108" s="743"/>
      <c r="AJD108" s="744"/>
      <c r="AJE108" s="743"/>
      <c r="AJF108" s="744"/>
      <c r="AJG108" s="743"/>
      <c r="AJH108" s="744"/>
      <c r="AJI108" s="743"/>
      <c r="AJJ108" s="744"/>
      <c r="AJK108" s="743"/>
      <c r="AJL108" s="744"/>
      <c r="AJM108" s="743"/>
      <c r="AJN108" s="744"/>
      <c r="AJO108" s="743"/>
      <c r="AJP108" s="744"/>
      <c r="AJQ108" s="743"/>
      <c r="AJR108" s="744"/>
      <c r="AJS108" s="743"/>
      <c r="AJT108" s="744"/>
      <c r="AJU108" s="743"/>
      <c r="AJV108" s="744"/>
      <c r="AJW108" s="743"/>
      <c r="AJX108" s="744"/>
      <c r="AJY108" s="743"/>
      <c r="AJZ108" s="744"/>
      <c r="AKA108" s="743"/>
      <c r="AKB108" s="744"/>
      <c r="AKC108" s="743"/>
      <c r="AKD108" s="744"/>
      <c r="AKE108" s="743"/>
      <c r="AKF108" s="744"/>
      <c r="AKG108" s="743"/>
      <c r="AKH108" s="744"/>
      <c r="AKI108" s="743"/>
      <c r="AKJ108" s="744"/>
      <c r="AKK108" s="743"/>
      <c r="AKL108" s="744"/>
      <c r="AKM108" s="743"/>
      <c r="AKN108" s="744"/>
      <c r="AKO108" s="743"/>
      <c r="AKP108" s="744"/>
      <c r="AKQ108" s="743"/>
      <c r="AKR108" s="744"/>
      <c r="AKS108" s="743"/>
      <c r="AKT108" s="744"/>
      <c r="AKU108" s="743"/>
      <c r="AKV108" s="744"/>
      <c r="AKW108" s="743"/>
      <c r="AKX108" s="744"/>
      <c r="AKY108" s="743"/>
      <c r="AKZ108" s="744"/>
      <c r="ALA108" s="743"/>
      <c r="ALB108" s="744"/>
      <c r="ALC108" s="743"/>
      <c r="ALD108" s="744"/>
      <c r="ALE108" s="743"/>
      <c r="ALF108" s="744"/>
      <c r="ALG108" s="743"/>
      <c r="ALH108" s="744"/>
      <c r="ALI108" s="743"/>
      <c r="ALJ108" s="744"/>
      <c r="ALK108" s="743"/>
      <c r="ALL108" s="744"/>
      <c r="ALM108" s="743"/>
      <c r="ALN108" s="744"/>
      <c r="ALO108" s="743"/>
      <c r="ALP108" s="744"/>
      <c r="ALQ108" s="743"/>
      <c r="ALR108" s="744"/>
      <c r="ALS108" s="743"/>
      <c r="ALT108" s="744"/>
      <c r="ALU108" s="743"/>
      <c r="ALV108" s="744"/>
      <c r="ALW108" s="743"/>
      <c r="ALX108" s="744"/>
      <c r="ALY108" s="743"/>
      <c r="ALZ108" s="744"/>
      <c r="AMA108" s="743"/>
      <c r="AMB108" s="744"/>
      <c r="AMC108" s="743"/>
      <c r="AMD108" s="744"/>
      <c r="AME108" s="743"/>
      <c r="AMF108" s="744"/>
      <c r="AMG108" s="743"/>
      <c r="AMH108" s="744"/>
      <c r="AMI108" s="743"/>
      <c r="AMJ108" s="744"/>
      <c r="AMK108" s="743"/>
      <c r="AML108" s="744"/>
      <c r="AMM108" s="743"/>
      <c r="AMN108" s="744"/>
      <c r="AMO108" s="743"/>
      <c r="AMP108" s="744"/>
      <c r="AMQ108" s="743"/>
      <c r="AMR108" s="744"/>
      <c r="AMS108" s="743"/>
      <c r="AMT108" s="744"/>
      <c r="AMU108" s="743"/>
      <c r="AMV108" s="744"/>
      <c r="AMW108" s="743"/>
      <c r="AMX108" s="744"/>
      <c r="AMY108" s="743"/>
      <c r="AMZ108" s="744"/>
      <c r="ANA108" s="743"/>
      <c r="ANB108" s="744"/>
      <c r="ANC108" s="743"/>
      <c r="AND108" s="744"/>
      <c r="ANE108" s="743"/>
      <c r="ANF108" s="744"/>
      <c r="ANG108" s="743"/>
      <c r="ANH108" s="744"/>
      <c r="ANI108" s="743"/>
      <c r="ANJ108" s="744"/>
      <c r="ANK108" s="743"/>
      <c r="ANL108" s="744"/>
      <c r="ANM108" s="743"/>
      <c r="ANN108" s="744"/>
      <c r="ANO108" s="743"/>
      <c r="ANP108" s="744"/>
      <c r="ANQ108" s="743"/>
      <c r="ANR108" s="744"/>
      <c r="ANS108" s="743"/>
      <c r="ANT108" s="744"/>
      <c r="ANU108" s="743"/>
      <c r="ANV108" s="744"/>
      <c r="ANW108" s="743"/>
      <c r="ANX108" s="744"/>
      <c r="ANY108" s="743"/>
      <c r="ANZ108" s="744"/>
      <c r="AOA108" s="743"/>
      <c r="AOB108" s="744"/>
      <c r="AOC108" s="743"/>
      <c r="AOD108" s="744"/>
      <c r="AOE108" s="743"/>
      <c r="AOF108" s="744"/>
      <c r="AOG108" s="743"/>
      <c r="AOH108" s="744"/>
      <c r="AOI108" s="743"/>
      <c r="AOJ108" s="744"/>
      <c r="AOK108" s="743"/>
      <c r="AOL108" s="744"/>
      <c r="AOM108" s="743"/>
      <c r="AON108" s="744"/>
      <c r="AOO108" s="743"/>
      <c r="AOP108" s="744"/>
      <c r="AOQ108" s="743"/>
      <c r="AOR108" s="744"/>
      <c r="AOS108" s="743"/>
      <c r="AOT108" s="744"/>
      <c r="AOU108" s="743"/>
      <c r="AOV108" s="744"/>
      <c r="AOW108" s="743"/>
      <c r="AOX108" s="744"/>
      <c r="AOY108" s="743"/>
      <c r="AOZ108" s="744"/>
      <c r="APA108" s="743"/>
      <c r="APB108" s="744"/>
      <c r="APC108" s="743"/>
      <c r="APD108" s="744"/>
      <c r="APE108" s="743"/>
      <c r="APF108" s="744"/>
      <c r="APG108" s="743"/>
      <c r="APH108" s="744"/>
      <c r="API108" s="743"/>
      <c r="APJ108" s="744"/>
      <c r="APK108" s="743"/>
      <c r="APL108" s="744"/>
      <c r="APM108" s="743"/>
      <c r="APN108" s="744"/>
      <c r="APO108" s="743"/>
      <c r="APP108" s="744"/>
      <c r="APQ108" s="743"/>
      <c r="APR108" s="744"/>
      <c r="APS108" s="743"/>
      <c r="APT108" s="744"/>
      <c r="APU108" s="743"/>
      <c r="APV108" s="744"/>
      <c r="APW108" s="743"/>
      <c r="APX108" s="744"/>
      <c r="APY108" s="743"/>
      <c r="APZ108" s="744"/>
      <c r="AQA108" s="743"/>
      <c r="AQB108" s="744"/>
      <c r="AQC108" s="743"/>
      <c r="AQD108" s="744"/>
      <c r="AQE108" s="743"/>
      <c r="AQF108" s="744"/>
      <c r="AQG108" s="743"/>
      <c r="AQH108" s="744"/>
      <c r="AQI108" s="743"/>
      <c r="AQJ108" s="744"/>
      <c r="AQK108" s="743"/>
      <c r="AQL108" s="744"/>
      <c r="AQM108" s="743"/>
      <c r="AQN108" s="744"/>
      <c r="AQO108" s="743"/>
      <c r="AQP108" s="744"/>
      <c r="AQQ108" s="743"/>
      <c r="AQR108" s="744"/>
      <c r="AQS108" s="743"/>
      <c r="AQT108" s="744"/>
      <c r="AQU108" s="743"/>
      <c r="AQV108" s="744"/>
      <c r="AQW108" s="743"/>
      <c r="AQX108" s="744"/>
      <c r="AQY108" s="743"/>
      <c r="AQZ108" s="744"/>
      <c r="ARA108" s="743"/>
      <c r="ARB108" s="744"/>
      <c r="ARC108" s="743"/>
      <c r="ARD108" s="744"/>
      <c r="ARE108" s="743"/>
      <c r="ARF108" s="744"/>
      <c r="ARG108" s="743"/>
      <c r="ARH108" s="744"/>
      <c r="ARI108" s="743"/>
      <c r="ARJ108" s="744"/>
      <c r="ARK108" s="743"/>
      <c r="ARL108" s="744"/>
      <c r="ARM108" s="743"/>
      <c r="ARN108" s="744"/>
      <c r="ARO108" s="743"/>
      <c r="ARP108" s="744"/>
      <c r="ARQ108" s="743"/>
      <c r="ARR108" s="744"/>
      <c r="ARS108" s="743"/>
      <c r="ART108" s="744"/>
      <c r="ARU108" s="743"/>
      <c r="ARV108" s="744"/>
      <c r="ARW108" s="743"/>
      <c r="ARX108" s="744"/>
      <c r="ARY108" s="743"/>
      <c r="ARZ108" s="744"/>
      <c r="ASA108" s="743"/>
      <c r="ASB108" s="744"/>
      <c r="ASC108" s="743"/>
      <c r="ASD108" s="744"/>
      <c r="ASE108" s="743"/>
      <c r="ASF108" s="744"/>
      <c r="ASG108" s="743"/>
      <c r="ASH108" s="744"/>
      <c r="ASI108" s="743"/>
      <c r="ASJ108" s="744"/>
      <c r="ASK108" s="743"/>
      <c r="ASL108" s="744"/>
      <c r="ASM108" s="743"/>
      <c r="ASN108" s="744"/>
      <c r="ASO108" s="743"/>
      <c r="ASP108" s="744"/>
      <c r="ASQ108" s="743"/>
      <c r="ASR108" s="744"/>
      <c r="ASS108" s="743"/>
      <c r="AST108" s="744"/>
      <c r="ASU108" s="743"/>
      <c r="ASV108" s="744"/>
      <c r="ASW108" s="743"/>
      <c r="ASX108" s="744"/>
      <c r="ASY108" s="743"/>
      <c r="ASZ108" s="744"/>
      <c r="ATA108" s="743"/>
      <c r="ATB108" s="744"/>
      <c r="ATC108" s="743"/>
      <c r="ATD108" s="744"/>
      <c r="ATE108" s="743"/>
      <c r="ATF108" s="744"/>
      <c r="ATG108" s="743"/>
      <c r="ATH108" s="744"/>
      <c r="ATI108" s="743"/>
      <c r="ATJ108" s="744"/>
      <c r="ATK108" s="743"/>
      <c r="ATL108" s="744"/>
      <c r="ATM108" s="743"/>
      <c r="ATN108" s="744"/>
      <c r="ATO108" s="743"/>
      <c r="ATP108" s="744"/>
      <c r="ATQ108" s="743"/>
      <c r="ATR108" s="744"/>
      <c r="ATS108" s="743"/>
      <c r="ATT108" s="744"/>
      <c r="ATU108" s="743"/>
      <c r="ATV108" s="744"/>
      <c r="ATW108" s="743"/>
      <c r="ATX108" s="744"/>
      <c r="ATY108" s="743"/>
      <c r="ATZ108" s="744"/>
      <c r="AUA108" s="743"/>
      <c r="AUB108" s="744"/>
      <c r="AUC108" s="743"/>
      <c r="AUD108" s="744"/>
      <c r="AUE108" s="743"/>
      <c r="AUF108" s="744"/>
      <c r="AUG108" s="743"/>
      <c r="AUH108" s="744"/>
      <c r="AUI108" s="743"/>
      <c r="AUJ108" s="744"/>
      <c r="AUK108" s="743"/>
      <c r="AUL108" s="744"/>
      <c r="AUM108" s="743"/>
      <c r="AUN108" s="744"/>
      <c r="AUO108" s="743"/>
      <c r="AUP108" s="744"/>
      <c r="AUQ108" s="743"/>
      <c r="AUR108" s="744"/>
      <c r="AUS108" s="743"/>
      <c r="AUT108" s="744"/>
      <c r="AUU108" s="743"/>
      <c r="AUV108" s="744"/>
      <c r="AUW108" s="743"/>
      <c r="AUX108" s="744"/>
      <c r="AUY108" s="743"/>
      <c r="AUZ108" s="744"/>
      <c r="AVA108" s="743"/>
      <c r="AVB108" s="744"/>
      <c r="AVC108" s="743"/>
      <c r="AVD108" s="744"/>
      <c r="AVE108" s="743"/>
      <c r="AVF108" s="744"/>
      <c r="AVG108" s="743"/>
      <c r="AVH108" s="744"/>
      <c r="AVI108" s="743"/>
      <c r="AVJ108" s="744"/>
      <c r="AVK108" s="743"/>
      <c r="AVL108" s="744"/>
      <c r="AVM108" s="743"/>
      <c r="AVN108" s="744"/>
      <c r="AVO108" s="743"/>
      <c r="AVP108" s="744"/>
      <c r="AVQ108" s="743"/>
      <c r="AVR108" s="744"/>
      <c r="AVS108" s="743"/>
      <c r="AVT108" s="744"/>
      <c r="AVU108" s="743"/>
      <c r="AVV108" s="744"/>
      <c r="AVW108" s="743"/>
      <c r="AVX108" s="744"/>
      <c r="AVY108" s="743"/>
      <c r="AVZ108" s="744"/>
      <c r="AWA108" s="743"/>
      <c r="AWB108" s="744"/>
      <c r="AWC108" s="743"/>
      <c r="AWD108" s="744"/>
      <c r="AWE108" s="743"/>
      <c r="AWF108" s="744"/>
      <c r="AWG108" s="743"/>
      <c r="AWH108" s="744"/>
      <c r="AWI108" s="743"/>
      <c r="AWJ108" s="744"/>
      <c r="AWK108" s="743"/>
      <c r="AWL108" s="744"/>
      <c r="AWM108" s="743"/>
      <c r="AWN108" s="744"/>
      <c r="AWO108" s="743"/>
      <c r="AWP108" s="744"/>
      <c r="AWQ108" s="743"/>
      <c r="AWR108" s="744"/>
      <c r="AWS108" s="743"/>
      <c r="AWT108" s="744"/>
      <c r="AWU108" s="743"/>
      <c r="AWV108" s="744"/>
      <c r="AWW108" s="743"/>
      <c r="AWX108" s="744"/>
      <c r="AWY108" s="743"/>
      <c r="AWZ108" s="744"/>
      <c r="AXA108" s="743"/>
      <c r="AXB108" s="744"/>
      <c r="AXC108" s="743"/>
      <c r="AXD108" s="744"/>
      <c r="AXE108" s="743"/>
      <c r="AXF108" s="744"/>
      <c r="AXG108" s="743"/>
      <c r="AXH108" s="744"/>
      <c r="AXI108" s="743"/>
      <c r="AXJ108" s="744"/>
      <c r="AXK108" s="743"/>
      <c r="AXL108" s="744"/>
      <c r="AXM108" s="743"/>
      <c r="AXN108" s="744"/>
      <c r="AXO108" s="743"/>
      <c r="AXP108" s="744"/>
      <c r="AXQ108" s="743"/>
      <c r="AXR108" s="744"/>
      <c r="AXS108" s="743"/>
      <c r="AXT108" s="744"/>
      <c r="AXU108" s="743"/>
      <c r="AXV108" s="744"/>
      <c r="AXW108" s="743"/>
      <c r="AXX108" s="744"/>
      <c r="AXY108" s="743"/>
      <c r="AXZ108" s="744"/>
      <c r="AYA108" s="743"/>
      <c r="AYB108" s="744"/>
      <c r="AYC108" s="743"/>
      <c r="AYD108" s="744"/>
      <c r="AYE108" s="743"/>
      <c r="AYF108" s="744"/>
      <c r="AYG108" s="743"/>
      <c r="AYH108" s="744"/>
      <c r="AYI108" s="743"/>
      <c r="AYJ108" s="744"/>
      <c r="AYK108" s="743"/>
      <c r="AYL108" s="744"/>
      <c r="AYM108" s="743"/>
      <c r="AYN108" s="744"/>
      <c r="AYO108" s="743"/>
      <c r="AYP108" s="744"/>
      <c r="AYQ108" s="743"/>
      <c r="AYR108" s="744"/>
      <c r="AYS108" s="743"/>
      <c r="AYT108" s="744"/>
      <c r="AYU108" s="743"/>
      <c r="AYV108" s="744"/>
      <c r="AYW108" s="743"/>
      <c r="AYX108" s="744"/>
      <c r="AYY108" s="743"/>
      <c r="AYZ108" s="744"/>
      <c r="AZA108" s="743"/>
      <c r="AZB108" s="744"/>
      <c r="AZC108" s="743"/>
      <c r="AZD108" s="744"/>
      <c r="AZE108" s="743"/>
      <c r="AZF108" s="744"/>
      <c r="AZG108" s="743"/>
      <c r="AZH108" s="744"/>
      <c r="AZI108" s="743"/>
      <c r="AZJ108" s="744"/>
      <c r="AZK108" s="743"/>
      <c r="AZL108" s="744"/>
      <c r="AZM108" s="743"/>
      <c r="AZN108" s="744"/>
      <c r="AZO108" s="743"/>
      <c r="AZP108" s="744"/>
      <c r="AZQ108" s="743"/>
      <c r="AZR108" s="744"/>
      <c r="AZS108" s="743"/>
      <c r="AZT108" s="744"/>
      <c r="AZU108" s="743"/>
      <c r="AZV108" s="744"/>
      <c r="AZW108" s="743"/>
      <c r="AZX108" s="744"/>
      <c r="AZY108" s="743"/>
      <c r="AZZ108" s="744"/>
      <c r="BAA108" s="743"/>
      <c r="BAB108" s="744"/>
      <c r="BAC108" s="743"/>
      <c r="BAD108" s="744"/>
      <c r="BAE108" s="743"/>
      <c r="BAF108" s="744"/>
      <c r="BAG108" s="743"/>
      <c r="BAH108" s="744"/>
      <c r="BAI108" s="743"/>
      <c r="BAJ108" s="744"/>
      <c r="BAK108" s="743"/>
      <c r="BAL108" s="744"/>
      <c r="BAM108" s="743"/>
      <c r="BAN108" s="744"/>
      <c r="BAO108" s="743"/>
      <c r="BAP108" s="744"/>
      <c r="BAQ108" s="743"/>
      <c r="BAR108" s="744"/>
      <c r="BAS108" s="743"/>
      <c r="BAT108" s="744"/>
      <c r="BAU108" s="743"/>
      <c r="BAV108" s="744"/>
      <c r="BAW108" s="743"/>
      <c r="BAX108" s="744"/>
      <c r="BAY108" s="743"/>
      <c r="BAZ108" s="744"/>
      <c r="BBA108" s="743"/>
      <c r="BBB108" s="744"/>
      <c r="BBC108" s="743"/>
      <c r="BBD108" s="744"/>
      <c r="BBE108" s="743"/>
      <c r="BBF108" s="744"/>
      <c r="BBG108" s="743"/>
      <c r="BBH108" s="744"/>
      <c r="BBI108" s="743"/>
      <c r="BBJ108" s="744"/>
      <c r="BBK108" s="743"/>
      <c r="BBL108" s="744"/>
      <c r="BBM108" s="743"/>
      <c r="BBN108" s="744"/>
      <c r="BBO108" s="743"/>
      <c r="BBP108" s="744"/>
      <c r="BBQ108" s="743"/>
      <c r="BBR108" s="744"/>
      <c r="BBS108" s="743"/>
      <c r="BBT108" s="744"/>
      <c r="BBU108" s="743"/>
      <c r="BBV108" s="744"/>
      <c r="BBW108" s="743"/>
      <c r="BBX108" s="744"/>
      <c r="BBY108" s="743"/>
      <c r="BBZ108" s="744"/>
      <c r="BCA108" s="743"/>
      <c r="BCB108" s="744"/>
      <c r="BCC108" s="743"/>
      <c r="BCD108" s="744"/>
      <c r="BCE108" s="743"/>
      <c r="BCF108" s="744"/>
      <c r="BCG108" s="743"/>
      <c r="BCH108" s="744"/>
      <c r="BCI108" s="743"/>
      <c r="BCJ108" s="744"/>
      <c r="BCK108" s="743"/>
      <c r="BCL108" s="744"/>
      <c r="BCM108" s="743"/>
      <c r="BCN108" s="744"/>
      <c r="BCO108" s="743"/>
      <c r="BCP108" s="744"/>
      <c r="BCQ108" s="743"/>
      <c r="BCR108" s="744"/>
      <c r="BCS108" s="743"/>
      <c r="BCT108" s="744"/>
      <c r="BCU108" s="743"/>
      <c r="BCV108" s="744"/>
      <c r="BCW108" s="743"/>
      <c r="BCX108" s="744"/>
      <c r="BCY108" s="743"/>
      <c r="BCZ108" s="744"/>
      <c r="BDA108" s="743"/>
      <c r="BDB108" s="744"/>
      <c r="BDC108" s="743"/>
      <c r="BDD108" s="744"/>
      <c r="BDE108" s="743"/>
      <c r="BDF108" s="744"/>
      <c r="BDG108" s="743"/>
      <c r="BDH108" s="744"/>
      <c r="BDI108" s="743"/>
      <c r="BDJ108" s="744"/>
      <c r="BDK108" s="743"/>
      <c r="BDL108" s="744"/>
      <c r="BDM108" s="743"/>
      <c r="BDN108" s="744"/>
      <c r="BDO108" s="743"/>
      <c r="BDP108" s="744"/>
      <c r="BDQ108" s="743"/>
      <c r="BDR108" s="744"/>
      <c r="BDS108" s="743"/>
      <c r="BDT108" s="744"/>
      <c r="BDU108" s="743"/>
      <c r="BDV108" s="744"/>
      <c r="BDW108" s="743"/>
      <c r="BDX108" s="744"/>
      <c r="BDY108" s="743"/>
      <c r="BDZ108" s="744"/>
      <c r="BEA108" s="743"/>
      <c r="BEB108" s="744"/>
      <c r="BEC108" s="743"/>
      <c r="BED108" s="744"/>
      <c r="BEE108" s="743"/>
      <c r="BEF108" s="744"/>
      <c r="BEG108" s="743"/>
      <c r="BEH108" s="744"/>
      <c r="BEI108" s="743"/>
      <c r="BEJ108" s="744"/>
      <c r="BEK108" s="743"/>
      <c r="BEL108" s="744"/>
      <c r="BEM108" s="743"/>
      <c r="BEN108" s="744"/>
      <c r="BEO108" s="743"/>
      <c r="BEP108" s="744"/>
      <c r="BEQ108" s="743"/>
      <c r="BER108" s="744"/>
      <c r="BES108" s="743"/>
      <c r="BET108" s="744"/>
      <c r="BEU108" s="743"/>
      <c r="BEV108" s="744"/>
      <c r="BEW108" s="743"/>
      <c r="BEX108" s="744"/>
      <c r="BEY108" s="743"/>
      <c r="BEZ108" s="744"/>
      <c r="BFA108" s="743"/>
      <c r="BFB108" s="744"/>
      <c r="BFC108" s="743"/>
      <c r="BFD108" s="744"/>
      <c r="BFE108" s="743"/>
      <c r="BFF108" s="744"/>
      <c r="BFG108" s="743"/>
      <c r="BFH108" s="744"/>
      <c r="BFI108" s="743"/>
      <c r="BFJ108" s="744"/>
      <c r="BFK108" s="743"/>
      <c r="BFL108" s="744"/>
      <c r="BFM108" s="743"/>
      <c r="BFN108" s="744"/>
      <c r="BFO108" s="743"/>
      <c r="BFP108" s="744"/>
      <c r="BFQ108" s="743"/>
      <c r="BFR108" s="744"/>
      <c r="BFS108" s="743"/>
      <c r="BFT108" s="744"/>
      <c r="BFU108" s="743"/>
      <c r="BFV108" s="744"/>
      <c r="BFW108" s="743"/>
      <c r="BFX108" s="744"/>
      <c r="BFY108" s="743"/>
      <c r="BFZ108" s="744"/>
      <c r="BGA108" s="743"/>
      <c r="BGB108" s="744"/>
      <c r="BGC108" s="743"/>
      <c r="BGD108" s="744"/>
      <c r="BGE108" s="743"/>
      <c r="BGF108" s="744"/>
      <c r="BGG108" s="743"/>
      <c r="BGH108" s="744"/>
      <c r="BGI108" s="743"/>
      <c r="BGJ108" s="744"/>
      <c r="BGK108" s="743"/>
      <c r="BGL108" s="744"/>
      <c r="BGM108" s="743"/>
      <c r="BGN108" s="744"/>
      <c r="BGO108" s="743"/>
      <c r="BGP108" s="744"/>
      <c r="BGQ108" s="743"/>
      <c r="BGR108" s="744"/>
      <c r="BGS108" s="743"/>
      <c r="BGT108" s="744"/>
      <c r="BGU108" s="743"/>
      <c r="BGV108" s="744"/>
      <c r="BGW108" s="743"/>
      <c r="BGX108" s="744"/>
      <c r="BGY108" s="743"/>
      <c r="BGZ108" s="744"/>
      <c r="BHA108" s="743"/>
      <c r="BHB108" s="744"/>
      <c r="BHC108" s="743"/>
      <c r="BHD108" s="744"/>
      <c r="BHE108" s="743"/>
      <c r="BHF108" s="744"/>
      <c r="BHG108" s="743"/>
      <c r="BHH108" s="744"/>
      <c r="BHI108" s="743"/>
      <c r="BHJ108" s="744"/>
      <c r="BHK108" s="743"/>
      <c r="BHL108" s="744"/>
      <c r="BHM108" s="743"/>
      <c r="BHN108" s="744"/>
      <c r="BHO108" s="743"/>
      <c r="BHP108" s="744"/>
      <c r="BHQ108" s="743"/>
      <c r="BHR108" s="744"/>
      <c r="BHS108" s="743"/>
      <c r="BHT108" s="744"/>
      <c r="BHU108" s="743"/>
      <c r="BHV108" s="744"/>
      <c r="BHW108" s="743"/>
      <c r="BHX108" s="744"/>
      <c r="BHY108" s="743"/>
      <c r="BHZ108" s="744"/>
      <c r="BIA108" s="743"/>
      <c r="BIB108" s="744"/>
      <c r="BIC108" s="743"/>
      <c r="BID108" s="744"/>
      <c r="BIE108" s="743"/>
      <c r="BIF108" s="744"/>
      <c r="BIG108" s="743"/>
      <c r="BIH108" s="744"/>
      <c r="BII108" s="743"/>
      <c r="BIJ108" s="744"/>
      <c r="BIK108" s="743"/>
      <c r="BIL108" s="744"/>
      <c r="BIM108" s="743"/>
      <c r="BIN108" s="744"/>
      <c r="BIO108" s="743"/>
      <c r="BIP108" s="744"/>
      <c r="BIQ108" s="743"/>
      <c r="BIR108" s="744"/>
      <c r="BIS108" s="743"/>
      <c r="BIT108" s="744"/>
      <c r="BIU108" s="743"/>
      <c r="BIV108" s="744"/>
      <c r="BIW108" s="743"/>
      <c r="BIX108" s="744"/>
      <c r="BIY108" s="743"/>
      <c r="BIZ108" s="744"/>
      <c r="BJA108" s="743"/>
      <c r="BJB108" s="744"/>
      <c r="BJC108" s="743"/>
      <c r="BJD108" s="744"/>
      <c r="BJE108" s="743"/>
      <c r="BJF108" s="744"/>
      <c r="BJG108" s="743"/>
      <c r="BJH108" s="744"/>
      <c r="BJI108" s="743"/>
      <c r="BJJ108" s="744"/>
      <c r="BJK108" s="743"/>
      <c r="BJL108" s="744"/>
      <c r="BJM108" s="743"/>
      <c r="BJN108" s="744"/>
      <c r="BJO108" s="743"/>
      <c r="BJP108" s="744"/>
      <c r="BJQ108" s="743"/>
      <c r="BJR108" s="744"/>
      <c r="BJS108" s="743"/>
      <c r="BJT108" s="744"/>
      <c r="BJU108" s="743"/>
      <c r="BJV108" s="744"/>
      <c r="BJW108" s="743"/>
      <c r="BJX108" s="744"/>
      <c r="BJY108" s="743"/>
      <c r="BJZ108" s="744"/>
      <c r="BKA108" s="743"/>
      <c r="BKB108" s="744"/>
      <c r="BKC108" s="743"/>
      <c r="BKD108" s="744"/>
      <c r="BKE108" s="743"/>
      <c r="BKF108" s="744"/>
      <c r="BKG108" s="743"/>
      <c r="BKH108" s="744"/>
      <c r="BKI108" s="743"/>
      <c r="BKJ108" s="744"/>
      <c r="BKK108" s="743"/>
      <c r="BKL108" s="744"/>
      <c r="BKM108" s="743"/>
      <c r="BKN108" s="744"/>
      <c r="BKO108" s="743"/>
      <c r="BKP108" s="744"/>
      <c r="BKQ108" s="743"/>
      <c r="BKR108" s="744"/>
      <c r="BKS108" s="743"/>
      <c r="BKT108" s="744"/>
      <c r="BKU108" s="743"/>
      <c r="BKV108" s="744"/>
      <c r="BKW108" s="743"/>
      <c r="BKX108" s="744"/>
      <c r="BKY108" s="743"/>
      <c r="BKZ108" s="744"/>
      <c r="BLA108" s="743"/>
      <c r="BLB108" s="744"/>
      <c r="BLC108" s="743"/>
      <c r="BLD108" s="744"/>
      <c r="BLE108" s="743"/>
      <c r="BLF108" s="744"/>
      <c r="BLG108" s="743"/>
      <c r="BLH108" s="744"/>
      <c r="BLI108" s="743"/>
      <c r="BLJ108" s="744"/>
      <c r="BLK108" s="743"/>
      <c r="BLL108" s="744"/>
      <c r="BLM108" s="743"/>
      <c r="BLN108" s="744"/>
      <c r="BLO108" s="743"/>
      <c r="BLP108" s="744"/>
      <c r="BLQ108" s="743"/>
      <c r="BLR108" s="744"/>
      <c r="BLS108" s="743"/>
      <c r="BLT108" s="744"/>
      <c r="BLU108" s="743"/>
      <c r="BLV108" s="744"/>
      <c r="BLW108" s="743"/>
      <c r="BLX108" s="744"/>
      <c r="BLY108" s="743"/>
      <c r="BLZ108" s="744"/>
      <c r="BMA108" s="743"/>
      <c r="BMB108" s="744"/>
      <c r="BMC108" s="743"/>
      <c r="BMD108" s="744"/>
      <c r="BME108" s="743"/>
      <c r="BMF108" s="744"/>
      <c r="BMG108" s="743"/>
      <c r="BMH108" s="744"/>
      <c r="BMI108" s="743"/>
      <c r="BMJ108" s="744"/>
      <c r="BMK108" s="743"/>
      <c r="BML108" s="744"/>
      <c r="BMM108" s="743"/>
      <c r="BMN108" s="744"/>
      <c r="BMO108" s="743"/>
      <c r="BMP108" s="744"/>
      <c r="BMQ108" s="743"/>
      <c r="BMR108" s="744"/>
      <c r="BMS108" s="743"/>
      <c r="BMT108" s="744"/>
      <c r="BMU108" s="743"/>
      <c r="BMV108" s="744"/>
      <c r="BMW108" s="743"/>
      <c r="BMX108" s="744"/>
      <c r="BMY108" s="743"/>
      <c r="BMZ108" s="744"/>
      <c r="BNA108" s="743"/>
      <c r="BNB108" s="744"/>
      <c r="BNC108" s="743"/>
      <c r="BND108" s="744"/>
      <c r="BNE108" s="743"/>
      <c r="BNF108" s="744"/>
      <c r="BNG108" s="743"/>
      <c r="BNH108" s="744"/>
      <c r="BNI108" s="743"/>
      <c r="BNJ108" s="744"/>
      <c r="BNK108" s="743"/>
      <c r="BNL108" s="744"/>
      <c r="BNM108" s="743"/>
      <c r="BNN108" s="744"/>
      <c r="BNO108" s="743"/>
      <c r="BNP108" s="744"/>
      <c r="BNQ108" s="743"/>
      <c r="BNR108" s="744"/>
      <c r="BNS108" s="743"/>
      <c r="BNT108" s="744"/>
      <c r="BNU108" s="743"/>
      <c r="BNV108" s="744"/>
      <c r="BNW108" s="743"/>
      <c r="BNX108" s="744"/>
      <c r="BNY108" s="743"/>
      <c r="BNZ108" s="744"/>
      <c r="BOA108" s="743"/>
      <c r="BOB108" s="744"/>
      <c r="BOC108" s="743"/>
      <c r="BOD108" s="744"/>
      <c r="BOE108" s="743"/>
      <c r="BOF108" s="744"/>
      <c r="BOG108" s="743"/>
      <c r="BOH108" s="744"/>
      <c r="BOI108" s="743"/>
      <c r="BOJ108" s="744"/>
      <c r="BOK108" s="743"/>
      <c r="BOL108" s="744"/>
      <c r="BOM108" s="743"/>
      <c r="BON108" s="744"/>
      <c r="BOO108" s="743"/>
      <c r="BOP108" s="744"/>
      <c r="BOQ108" s="743"/>
      <c r="BOR108" s="744"/>
      <c r="BOS108" s="743"/>
      <c r="BOT108" s="744"/>
      <c r="BOU108" s="743"/>
      <c r="BOV108" s="744"/>
      <c r="BOW108" s="743"/>
      <c r="BOX108" s="744"/>
      <c r="BOY108" s="743"/>
      <c r="BOZ108" s="744"/>
      <c r="BPA108" s="743"/>
      <c r="BPB108" s="744"/>
      <c r="BPC108" s="743"/>
      <c r="BPD108" s="744"/>
      <c r="BPE108" s="743"/>
      <c r="BPF108" s="744"/>
      <c r="BPG108" s="743"/>
      <c r="BPH108" s="744"/>
      <c r="BPI108" s="743"/>
      <c r="BPJ108" s="744"/>
      <c r="BPK108" s="743"/>
      <c r="BPL108" s="744"/>
      <c r="BPM108" s="743"/>
      <c r="BPN108" s="744"/>
      <c r="BPO108" s="743"/>
      <c r="BPP108" s="744"/>
      <c r="BPQ108" s="743"/>
      <c r="BPR108" s="744"/>
      <c r="BPS108" s="743"/>
      <c r="BPT108" s="744"/>
      <c r="BPU108" s="743"/>
      <c r="BPV108" s="744"/>
      <c r="BPW108" s="743"/>
      <c r="BPX108" s="744"/>
      <c r="BPY108" s="743"/>
      <c r="BPZ108" s="744"/>
      <c r="BQA108" s="743"/>
      <c r="BQB108" s="744"/>
      <c r="BQC108" s="743"/>
      <c r="BQD108" s="744"/>
      <c r="BQE108" s="743"/>
      <c r="BQF108" s="744"/>
      <c r="BQG108" s="743"/>
      <c r="BQH108" s="744"/>
      <c r="BQI108" s="743"/>
      <c r="BQJ108" s="744"/>
      <c r="BQK108" s="743"/>
      <c r="BQL108" s="744"/>
      <c r="BQM108" s="743"/>
      <c r="BQN108" s="744"/>
      <c r="BQO108" s="743"/>
      <c r="BQP108" s="744"/>
      <c r="BQQ108" s="743"/>
      <c r="BQR108" s="744"/>
      <c r="BQS108" s="743"/>
      <c r="BQT108" s="744"/>
      <c r="BQU108" s="743"/>
      <c r="BQV108" s="744"/>
      <c r="BQW108" s="743"/>
      <c r="BQX108" s="744"/>
      <c r="BQY108" s="743"/>
      <c r="BQZ108" s="744"/>
      <c r="BRA108" s="743"/>
      <c r="BRB108" s="744"/>
      <c r="BRC108" s="743"/>
      <c r="BRD108" s="744"/>
      <c r="BRE108" s="743"/>
      <c r="BRF108" s="744"/>
      <c r="BRG108" s="743"/>
      <c r="BRH108" s="744"/>
      <c r="BRI108" s="743"/>
      <c r="BRJ108" s="744"/>
      <c r="BRK108" s="743"/>
      <c r="BRL108" s="744"/>
      <c r="BRM108" s="743"/>
      <c r="BRN108" s="744"/>
      <c r="BRO108" s="743"/>
      <c r="BRP108" s="744"/>
      <c r="BRQ108" s="743"/>
      <c r="BRR108" s="744"/>
      <c r="BRS108" s="743"/>
      <c r="BRT108" s="744"/>
      <c r="BRU108" s="743"/>
      <c r="BRV108" s="744"/>
      <c r="BRW108" s="743"/>
      <c r="BRX108" s="744"/>
      <c r="BRY108" s="743"/>
      <c r="BRZ108" s="744"/>
      <c r="BSA108" s="743"/>
      <c r="BSB108" s="744"/>
      <c r="BSC108" s="743"/>
      <c r="BSD108" s="744"/>
      <c r="BSE108" s="743"/>
      <c r="BSF108" s="744"/>
      <c r="BSG108" s="743"/>
      <c r="BSH108" s="744"/>
      <c r="BSI108" s="743"/>
      <c r="BSJ108" s="744"/>
      <c r="BSK108" s="743"/>
      <c r="BSL108" s="744"/>
      <c r="BSM108" s="743"/>
      <c r="BSN108" s="744"/>
      <c r="BSO108" s="743"/>
      <c r="BSP108" s="744"/>
      <c r="BSQ108" s="743"/>
      <c r="BSR108" s="744"/>
      <c r="BSS108" s="743"/>
      <c r="BST108" s="744"/>
      <c r="BSU108" s="743"/>
      <c r="BSV108" s="744"/>
      <c r="BSW108" s="743"/>
      <c r="BSX108" s="744"/>
      <c r="BSY108" s="743"/>
      <c r="BSZ108" s="744"/>
      <c r="BTA108" s="743"/>
      <c r="BTB108" s="744"/>
      <c r="BTC108" s="743"/>
      <c r="BTD108" s="744"/>
      <c r="BTE108" s="743"/>
      <c r="BTF108" s="744"/>
      <c r="BTG108" s="743"/>
      <c r="BTH108" s="744"/>
      <c r="BTI108" s="743"/>
      <c r="BTJ108" s="744"/>
      <c r="BTK108" s="743"/>
      <c r="BTL108" s="744"/>
      <c r="BTM108" s="743"/>
      <c r="BTN108" s="744"/>
      <c r="BTO108" s="743"/>
      <c r="BTP108" s="744"/>
      <c r="BTQ108" s="743"/>
      <c r="BTR108" s="744"/>
      <c r="BTS108" s="743"/>
      <c r="BTT108" s="744"/>
      <c r="BTU108" s="743"/>
      <c r="BTV108" s="744"/>
      <c r="BTW108" s="743"/>
      <c r="BTX108" s="744"/>
      <c r="BTY108" s="743"/>
      <c r="BTZ108" s="744"/>
      <c r="BUA108" s="743"/>
      <c r="BUB108" s="744"/>
      <c r="BUC108" s="743"/>
      <c r="BUD108" s="744"/>
      <c r="BUE108" s="743"/>
      <c r="BUF108" s="744"/>
      <c r="BUG108" s="743"/>
      <c r="BUH108" s="744"/>
      <c r="BUI108" s="743"/>
      <c r="BUJ108" s="744"/>
      <c r="BUK108" s="743"/>
      <c r="BUL108" s="744"/>
      <c r="BUM108" s="743"/>
      <c r="BUN108" s="744"/>
      <c r="BUO108" s="743"/>
      <c r="BUP108" s="744"/>
      <c r="BUQ108" s="743"/>
      <c r="BUR108" s="744"/>
      <c r="BUS108" s="743"/>
      <c r="BUT108" s="744"/>
      <c r="BUU108" s="743"/>
      <c r="BUV108" s="744"/>
      <c r="BUW108" s="743"/>
      <c r="BUX108" s="744"/>
      <c r="BUY108" s="743"/>
      <c r="BUZ108" s="744"/>
      <c r="BVA108" s="743"/>
      <c r="BVB108" s="744"/>
      <c r="BVC108" s="743"/>
      <c r="BVD108" s="744"/>
      <c r="BVE108" s="743"/>
      <c r="BVF108" s="744"/>
      <c r="BVG108" s="743"/>
      <c r="BVH108" s="744"/>
      <c r="BVI108" s="743"/>
      <c r="BVJ108" s="744"/>
      <c r="BVK108" s="743"/>
      <c r="BVL108" s="744"/>
      <c r="BVM108" s="743"/>
      <c r="BVN108" s="744"/>
      <c r="BVO108" s="743"/>
      <c r="BVP108" s="744"/>
      <c r="BVQ108" s="743"/>
      <c r="BVR108" s="744"/>
      <c r="BVS108" s="743"/>
      <c r="BVT108" s="744"/>
      <c r="BVU108" s="743"/>
      <c r="BVV108" s="744"/>
      <c r="BVW108" s="743"/>
      <c r="BVX108" s="744"/>
      <c r="BVY108" s="743"/>
      <c r="BVZ108" s="744"/>
      <c r="BWA108" s="743"/>
      <c r="BWB108" s="744"/>
      <c r="BWC108" s="743"/>
      <c r="BWD108" s="744"/>
      <c r="BWE108" s="743"/>
      <c r="BWF108" s="744"/>
      <c r="BWG108" s="743"/>
      <c r="BWH108" s="744"/>
      <c r="BWI108" s="743"/>
      <c r="BWJ108" s="744"/>
      <c r="BWK108" s="743"/>
      <c r="BWL108" s="744"/>
      <c r="BWM108" s="743"/>
      <c r="BWN108" s="744"/>
      <c r="BWO108" s="743"/>
      <c r="BWP108" s="744"/>
      <c r="BWQ108" s="743"/>
      <c r="BWR108" s="744"/>
      <c r="BWS108" s="743"/>
      <c r="BWT108" s="744"/>
      <c r="BWU108" s="743"/>
      <c r="BWV108" s="744"/>
      <c r="BWW108" s="743"/>
      <c r="BWX108" s="744"/>
      <c r="BWY108" s="743"/>
      <c r="BWZ108" s="744"/>
      <c r="BXA108" s="743"/>
      <c r="BXB108" s="744"/>
      <c r="BXC108" s="743"/>
      <c r="BXD108" s="744"/>
      <c r="BXE108" s="743"/>
      <c r="BXF108" s="744"/>
      <c r="BXG108" s="743"/>
      <c r="BXH108" s="744"/>
      <c r="BXI108" s="743"/>
      <c r="BXJ108" s="744"/>
      <c r="BXK108" s="743"/>
      <c r="BXL108" s="744"/>
      <c r="BXM108" s="743"/>
      <c r="BXN108" s="744"/>
      <c r="BXO108" s="743"/>
      <c r="BXP108" s="744"/>
      <c r="BXQ108" s="743"/>
      <c r="BXR108" s="744"/>
      <c r="BXS108" s="743"/>
      <c r="BXT108" s="744"/>
      <c r="BXU108" s="743"/>
      <c r="BXV108" s="744"/>
      <c r="BXW108" s="743"/>
      <c r="BXX108" s="744"/>
      <c r="BXY108" s="743"/>
      <c r="BXZ108" s="744"/>
      <c r="BYA108" s="743"/>
      <c r="BYB108" s="744"/>
      <c r="BYC108" s="743"/>
      <c r="BYD108" s="744"/>
      <c r="BYE108" s="743"/>
      <c r="BYF108" s="744"/>
      <c r="BYG108" s="743"/>
      <c r="BYH108" s="744"/>
      <c r="BYI108" s="743"/>
      <c r="BYJ108" s="744"/>
      <c r="BYK108" s="743"/>
      <c r="BYL108" s="744"/>
      <c r="BYM108" s="743"/>
      <c r="BYN108" s="744"/>
      <c r="BYO108" s="743"/>
      <c r="BYP108" s="744"/>
      <c r="BYQ108" s="743"/>
      <c r="BYR108" s="744"/>
      <c r="BYS108" s="743"/>
      <c r="BYT108" s="744"/>
      <c r="BYU108" s="743"/>
      <c r="BYV108" s="744"/>
      <c r="BYW108" s="743"/>
      <c r="BYX108" s="744"/>
      <c r="BYY108" s="743"/>
      <c r="BYZ108" s="744"/>
      <c r="BZA108" s="743"/>
      <c r="BZB108" s="744"/>
      <c r="BZC108" s="743"/>
      <c r="BZD108" s="744"/>
      <c r="BZE108" s="743"/>
      <c r="BZF108" s="744"/>
      <c r="BZG108" s="743"/>
      <c r="BZH108" s="744"/>
      <c r="BZI108" s="743"/>
      <c r="BZJ108" s="744"/>
      <c r="BZK108" s="743"/>
      <c r="BZL108" s="744"/>
      <c r="BZM108" s="743"/>
      <c r="BZN108" s="744"/>
      <c r="BZO108" s="743"/>
      <c r="BZP108" s="744"/>
      <c r="BZQ108" s="743"/>
      <c r="BZR108" s="744"/>
      <c r="BZS108" s="743"/>
      <c r="BZT108" s="744"/>
      <c r="BZU108" s="743"/>
      <c r="BZV108" s="744"/>
      <c r="BZW108" s="743"/>
      <c r="BZX108" s="744"/>
      <c r="BZY108" s="743"/>
      <c r="BZZ108" s="744"/>
      <c r="CAA108" s="743"/>
      <c r="CAB108" s="744"/>
      <c r="CAC108" s="743"/>
      <c r="CAD108" s="744"/>
      <c r="CAE108" s="743"/>
      <c r="CAF108" s="744"/>
      <c r="CAG108" s="743"/>
      <c r="CAH108" s="744"/>
      <c r="CAI108" s="743"/>
      <c r="CAJ108" s="744"/>
      <c r="CAK108" s="743"/>
      <c r="CAL108" s="744"/>
      <c r="CAM108" s="743"/>
      <c r="CAN108" s="744"/>
      <c r="CAO108" s="743"/>
      <c r="CAP108" s="744"/>
      <c r="CAQ108" s="743"/>
      <c r="CAR108" s="744"/>
      <c r="CAS108" s="743"/>
      <c r="CAT108" s="744"/>
      <c r="CAU108" s="743"/>
      <c r="CAV108" s="744"/>
      <c r="CAW108" s="743"/>
      <c r="CAX108" s="744"/>
      <c r="CAY108" s="743"/>
      <c r="CAZ108" s="744"/>
      <c r="CBA108" s="743"/>
      <c r="CBB108" s="744"/>
      <c r="CBC108" s="743"/>
      <c r="CBD108" s="744"/>
      <c r="CBE108" s="743"/>
      <c r="CBF108" s="744"/>
      <c r="CBG108" s="743"/>
      <c r="CBH108" s="744"/>
      <c r="CBI108" s="743"/>
      <c r="CBJ108" s="744"/>
      <c r="CBK108" s="743"/>
      <c r="CBL108" s="744"/>
      <c r="CBM108" s="743"/>
      <c r="CBN108" s="744"/>
      <c r="CBO108" s="743"/>
      <c r="CBP108" s="744"/>
      <c r="CBQ108" s="743"/>
      <c r="CBR108" s="744"/>
      <c r="CBS108" s="743"/>
      <c r="CBT108" s="744"/>
      <c r="CBU108" s="743"/>
      <c r="CBV108" s="744"/>
      <c r="CBW108" s="743"/>
      <c r="CBX108" s="744"/>
      <c r="CBY108" s="743"/>
      <c r="CBZ108" s="744"/>
      <c r="CCA108" s="743"/>
      <c r="CCB108" s="744"/>
      <c r="CCC108" s="743"/>
      <c r="CCD108" s="744"/>
      <c r="CCE108" s="743"/>
      <c r="CCF108" s="744"/>
      <c r="CCG108" s="743"/>
      <c r="CCH108" s="744"/>
      <c r="CCI108" s="743"/>
      <c r="CCJ108" s="744"/>
      <c r="CCK108" s="743"/>
      <c r="CCL108" s="744"/>
      <c r="CCM108" s="743"/>
      <c r="CCN108" s="744"/>
      <c r="CCO108" s="743"/>
      <c r="CCP108" s="744"/>
      <c r="CCQ108" s="743"/>
      <c r="CCR108" s="744"/>
      <c r="CCS108" s="743"/>
      <c r="CCT108" s="744"/>
      <c r="CCU108" s="743"/>
      <c r="CCV108" s="744"/>
      <c r="CCW108" s="743"/>
      <c r="CCX108" s="744"/>
      <c r="CCY108" s="743"/>
      <c r="CCZ108" s="744"/>
      <c r="CDA108" s="743"/>
      <c r="CDB108" s="744"/>
      <c r="CDC108" s="743"/>
      <c r="CDD108" s="744"/>
      <c r="CDE108" s="743"/>
      <c r="CDF108" s="744"/>
      <c r="CDG108" s="743"/>
      <c r="CDH108" s="744"/>
      <c r="CDI108" s="743"/>
      <c r="CDJ108" s="744"/>
      <c r="CDK108" s="743"/>
      <c r="CDL108" s="744"/>
      <c r="CDM108" s="743"/>
      <c r="CDN108" s="744"/>
      <c r="CDO108" s="743"/>
      <c r="CDP108" s="744"/>
      <c r="CDQ108" s="743"/>
      <c r="CDR108" s="744"/>
      <c r="CDS108" s="743"/>
      <c r="CDT108" s="744"/>
      <c r="CDU108" s="743"/>
      <c r="CDV108" s="744"/>
      <c r="CDW108" s="743"/>
      <c r="CDX108" s="744"/>
      <c r="CDY108" s="743"/>
      <c r="CDZ108" s="744"/>
      <c r="CEA108" s="743"/>
      <c r="CEB108" s="744"/>
      <c r="CEC108" s="743"/>
      <c r="CED108" s="744"/>
      <c r="CEE108" s="743"/>
      <c r="CEF108" s="744"/>
      <c r="CEG108" s="743"/>
      <c r="CEH108" s="744"/>
      <c r="CEI108" s="743"/>
      <c r="CEJ108" s="744"/>
      <c r="CEK108" s="743"/>
      <c r="CEL108" s="744"/>
      <c r="CEM108" s="743"/>
      <c r="CEN108" s="744"/>
      <c r="CEO108" s="743"/>
      <c r="CEP108" s="744"/>
      <c r="CEQ108" s="743"/>
      <c r="CER108" s="744"/>
      <c r="CES108" s="743"/>
      <c r="CET108" s="744"/>
      <c r="CEU108" s="743"/>
      <c r="CEV108" s="744"/>
      <c r="CEW108" s="743"/>
      <c r="CEX108" s="744"/>
      <c r="CEY108" s="743"/>
      <c r="CEZ108" s="744"/>
      <c r="CFA108" s="743"/>
      <c r="CFB108" s="744"/>
      <c r="CFC108" s="743"/>
      <c r="CFD108" s="744"/>
      <c r="CFE108" s="743"/>
      <c r="CFF108" s="744"/>
      <c r="CFG108" s="743"/>
      <c r="CFH108" s="744"/>
      <c r="CFI108" s="743"/>
      <c r="CFJ108" s="744"/>
      <c r="CFK108" s="743"/>
      <c r="CFL108" s="744"/>
      <c r="CFM108" s="743"/>
      <c r="CFN108" s="744"/>
      <c r="CFO108" s="743"/>
      <c r="CFP108" s="744"/>
      <c r="CFQ108" s="743"/>
      <c r="CFR108" s="744"/>
      <c r="CFS108" s="743"/>
      <c r="CFT108" s="744"/>
      <c r="CFU108" s="743"/>
      <c r="CFV108" s="744"/>
      <c r="CFW108" s="743"/>
      <c r="CFX108" s="744"/>
      <c r="CFY108" s="743"/>
      <c r="CFZ108" s="744"/>
      <c r="CGA108" s="743"/>
      <c r="CGB108" s="744"/>
      <c r="CGC108" s="743"/>
      <c r="CGD108" s="744"/>
      <c r="CGE108" s="743"/>
      <c r="CGF108" s="744"/>
      <c r="CGG108" s="743"/>
      <c r="CGH108" s="744"/>
      <c r="CGI108" s="743"/>
      <c r="CGJ108" s="744"/>
      <c r="CGK108" s="743"/>
      <c r="CGL108" s="744"/>
      <c r="CGM108" s="743"/>
      <c r="CGN108" s="744"/>
      <c r="CGO108" s="743"/>
      <c r="CGP108" s="744"/>
      <c r="CGQ108" s="743"/>
      <c r="CGR108" s="744"/>
      <c r="CGS108" s="743"/>
      <c r="CGT108" s="744"/>
      <c r="CGU108" s="743"/>
      <c r="CGV108" s="744"/>
      <c r="CGW108" s="743"/>
      <c r="CGX108" s="744"/>
      <c r="CGY108" s="743"/>
      <c r="CGZ108" s="744"/>
      <c r="CHA108" s="743"/>
      <c r="CHB108" s="744"/>
      <c r="CHC108" s="743"/>
      <c r="CHD108" s="744"/>
      <c r="CHE108" s="743"/>
      <c r="CHF108" s="744"/>
      <c r="CHG108" s="743"/>
      <c r="CHH108" s="744"/>
      <c r="CHI108" s="743"/>
      <c r="CHJ108" s="744"/>
      <c r="CHK108" s="743"/>
      <c r="CHL108" s="744"/>
      <c r="CHM108" s="743"/>
      <c r="CHN108" s="744"/>
      <c r="CHO108" s="743"/>
      <c r="CHP108" s="744"/>
      <c r="CHQ108" s="743"/>
      <c r="CHR108" s="744"/>
      <c r="CHS108" s="743"/>
      <c r="CHT108" s="744"/>
      <c r="CHU108" s="743"/>
      <c r="CHV108" s="744"/>
      <c r="CHW108" s="743"/>
      <c r="CHX108" s="744"/>
      <c r="CHY108" s="743"/>
      <c r="CHZ108" s="744"/>
      <c r="CIA108" s="743"/>
      <c r="CIB108" s="744"/>
      <c r="CIC108" s="743"/>
      <c r="CID108" s="744"/>
      <c r="CIE108" s="743"/>
      <c r="CIF108" s="744"/>
      <c r="CIG108" s="743"/>
      <c r="CIH108" s="744"/>
      <c r="CII108" s="743"/>
      <c r="CIJ108" s="744"/>
      <c r="CIK108" s="743"/>
      <c r="CIL108" s="744"/>
      <c r="CIM108" s="743"/>
      <c r="CIN108" s="744"/>
      <c r="CIO108" s="743"/>
      <c r="CIP108" s="744"/>
      <c r="CIQ108" s="743"/>
      <c r="CIR108" s="744"/>
      <c r="CIS108" s="743"/>
      <c r="CIT108" s="744"/>
      <c r="CIU108" s="743"/>
      <c r="CIV108" s="744"/>
      <c r="CIW108" s="743"/>
      <c r="CIX108" s="744"/>
      <c r="CIY108" s="743"/>
      <c r="CIZ108" s="744"/>
      <c r="CJA108" s="743"/>
      <c r="CJB108" s="744"/>
      <c r="CJC108" s="743"/>
      <c r="CJD108" s="744"/>
      <c r="CJE108" s="743"/>
      <c r="CJF108" s="744"/>
      <c r="CJG108" s="743"/>
      <c r="CJH108" s="744"/>
      <c r="CJI108" s="743"/>
      <c r="CJJ108" s="744"/>
      <c r="CJK108" s="743"/>
      <c r="CJL108" s="744"/>
      <c r="CJM108" s="743"/>
      <c r="CJN108" s="744"/>
      <c r="CJO108" s="743"/>
      <c r="CJP108" s="744"/>
      <c r="CJQ108" s="743"/>
      <c r="CJR108" s="744"/>
      <c r="CJS108" s="743"/>
      <c r="CJT108" s="744"/>
      <c r="CJU108" s="743"/>
      <c r="CJV108" s="744"/>
      <c r="CJW108" s="743"/>
      <c r="CJX108" s="744"/>
      <c r="CJY108" s="743"/>
      <c r="CJZ108" s="744"/>
      <c r="CKA108" s="743"/>
      <c r="CKB108" s="744"/>
      <c r="CKC108" s="743"/>
      <c r="CKD108" s="744"/>
      <c r="CKE108" s="743"/>
      <c r="CKF108" s="744"/>
      <c r="CKG108" s="743"/>
      <c r="CKH108" s="744"/>
      <c r="CKI108" s="743"/>
      <c r="CKJ108" s="744"/>
      <c r="CKK108" s="743"/>
      <c r="CKL108" s="744"/>
      <c r="CKM108" s="743"/>
      <c r="CKN108" s="744"/>
      <c r="CKO108" s="743"/>
      <c r="CKP108" s="744"/>
      <c r="CKQ108" s="743"/>
      <c r="CKR108" s="744"/>
      <c r="CKS108" s="743"/>
      <c r="CKT108" s="744"/>
      <c r="CKU108" s="743"/>
      <c r="CKV108" s="744"/>
      <c r="CKW108" s="743"/>
      <c r="CKX108" s="744"/>
      <c r="CKY108" s="743"/>
      <c r="CKZ108" s="744"/>
      <c r="CLA108" s="743"/>
      <c r="CLB108" s="744"/>
      <c r="CLC108" s="743"/>
      <c r="CLD108" s="744"/>
      <c r="CLE108" s="743"/>
      <c r="CLF108" s="744"/>
      <c r="CLG108" s="743"/>
      <c r="CLH108" s="744"/>
      <c r="CLI108" s="743"/>
      <c r="CLJ108" s="744"/>
      <c r="CLK108" s="743"/>
      <c r="CLL108" s="744"/>
      <c r="CLM108" s="743"/>
      <c r="CLN108" s="744"/>
      <c r="CLO108" s="743"/>
      <c r="CLP108" s="744"/>
      <c r="CLQ108" s="743"/>
      <c r="CLR108" s="744"/>
      <c r="CLS108" s="743"/>
      <c r="CLT108" s="744"/>
      <c r="CLU108" s="743"/>
      <c r="CLV108" s="744"/>
      <c r="CLW108" s="743"/>
      <c r="CLX108" s="744"/>
      <c r="CLY108" s="743"/>
      <c r="CLZ108" s="744"/>
      <c r="CMA108" s="743"/>
      <c r="CMB108" s="744"/>
      <c r="CMC108" s="743"/>
      <c r="CMD108" s="744"/>
      <c r="CME108" s="743"/>
      <c r="CMF108" s="744"/>
      <c r="CMG108" s="743"/>
      <c r="CMH108" s="744"/>
      <c r="CMI108" s="743"/>
      <c r="CMJ108" s="744"/>
      <c r="CMK108" s="743"/>
      <c r="CML108" s="744"/>
      <c r="CMM108" s="743"/>
      <c r="CMN108" s="744"/>
      <c r="CMO108" s="743"/>
      <c r="CMP108" s="744"/>
      <c r="CMQ108" s="743"/>
      <c r="CMR108" s="744"/>
      <c r="CMS108" s="743"/>
      <c r="CMT108" s="744"/>
      <c r="CMU108" s="743"/>
      <c r="CMV108" s="744"/>
      <c r="CMW108" s="743"/>
      <c r="CMX108" s="744"/>
      <c r="CMY108" s="743"/>
      <c r="CMZ108" s="744"/>
      <c r="CNA108" s="743"/>
      <c r="CNB108" s="744"/>
      <c r="CNC108" s="743"/>
      <c r="CND108" s="744"/>
      <c r="CNE108" s="743"/>
      <c r="CNF108" s="744"/>
      <c r="CNG108" s="743"/>
      <c r="CNH108" s="744"/>
      <c r="CNI108" s="743"/>
      <c r="CNJ108" s="744"/>
      <c r="CNK108" s="743"/>
      <c r="CNL108" s="744"/>
      <c r="CNM108" s="743"/>
      <c r="CNN108" s="744"/>
      <c r="CNO108" s="743"/>
      <c r="CNP108" s="744"/>
      <c r="CNQ108" s="743"/>
      <c r="CNR108" s="744"/>
      <c r="CNS108" s="743"/>
      <c r="CNT108" s="744"/>
      <c r="CNU108" s="743"/>
      <c r="CNV108" s="744"/>
      <c r="CNW108" s="743"/>
      <c r="CNX108" s="744"/>
      <c r="CNY108" s="743"/>
      <c r="CNZ108" s="744"/>
      <c r="COA108" s="743"/>
      <c r="COB108" s="744"/>
      <c r="COC108" s="743"/>
      <c r="COD108" s="744"/>
      <c r="COE108" s="743"/>
      <c r="COF108" s="744"/>
      <c r="COG108" s="743"/>
      <c r="COH108" s="744"/>
      <c r="COI108" s="743"/>
      <c r="COJ108" s="744"/>
      <c r="COK108" s="743"/>
      <c r="COL108" s="744"/>
      <c r="COM108" s="743"/>
      <c r="CON108" s="744"/>
      <c r="COO108" s="743"/>
      <c r="COP108" s="744"/>
      <c r="COQ108" s="743"/>
      <c r="COR108" s="744"/>
      <c r="COS108" s="743"/>
      <c r="COT108" s="744"/>
      <c r="COU108" s="743"/>
      <c r="COV108" s="744"/>
      <c r="COW108" s="743"/>
      <c r="COX108" s="744"/>
      <c r="COY108" s="743"/>
      <c r="COZ108" s="744"/>
      <c r="CPA108" s="743"/>
      <c r="CPB108" s="744"/>
      <c r="CPC108" s="743"/>
      <c r="CPD108" s="744"/>
      <c r="CPE108" s="743"/>
      <c r="CPF108" s="744"/>
      <c r="CPG108" s="743"/>
      <c r="CPH108" s="744"/>
      <c r="CPI108" s="743"/>
      <c r="CPJ108" s="744"/>
      <c r="CPK108" s="743"/>
      <c r="CPL108" s="744"/>
      <c r="CPM108" s="743"/>
      <c r="CPN108" s="744"/>
      <c r="CPO108" s="743"/>
      <c r="CPP108" s="744"/>
      <c r="CPQ108" s="743"/>
      <c r="CPR108" s="744"/>
      <c r="CPS108" s="743"/>
      <c r="CPT108" s="744"/>
      <c r="CPU108" s="743"/>
      <c r="CPV108" s="744"/>
      <c r="CPW108" s="743"/>
      <c r="CPX108" s="744"/>
      <c r="CPY108" s="743"/>
      <c r="CPZ108" s="744"/>
      <c r="CQA108" s="743"/>
      <c r="CQB108" s="744"/>
      <c r="CQC108" s="743"/>
      <c r="CQD108" s="744"/>
      <c r="CQE108" s="743"/>
      <c r="CQF108" s="744"/>
      <c r="CQG108" s="743"/>
      <c r="CQH108" s="744"/>
      <c r="CQI108" s="743"/>
      <c r="CQJ108" s="744"/>
      <c r="CQK108" s="743"/>
      <c r="CQL108" s="744"/>
      <c r="CQM108" s="743"/>
      <c r="CQN108" s="744"/>
      <c r="CQO108" s="743"/>
      <c r="CQP108" s="744"/>
      <c r="CQQ108" s="743"/>
      <c r="CQR108" s="744"/>
      <c r="CQS108" s="743"/>
      <c r="CQT108" s="744"/>
      <c r="CQU108" s="743"/>
      <c r="CQV108" s="744"/>
      <c r="CQW108" s="743"/>
      <c r="CQX108" s="744"/>
      <c r="CQY108" s="743"/>
      <c r="CQZ108" s="744"/>
      <c r="CRA108" s="743"/>
      <c r="CRB108" s="744"/>
      <c r="CRC108" s="743"/>
      <c r="CRD108" s="744"/>
      <c r="CRE108" s="743"/>
      <c r="CRF108" s="744"/>
      <c r="CRG108" s="743"/>
      <c r="CRH108" s="744"/>
      <c r="CRI108" s="743"/>
      <c r="CRJ108" s="744"/>
      <c r="CRK108" s="743"/>
      <c r="CRL108" s="744"/>
      <c r="CRM108" s="743"/>
      <c r="CRN108" s="744"/>
      <c r="CRO108" s="743"/>
      <c r="CRP108" s="744"/>
      <c r="CRQ108" s="743"/>
      <c r="CRR108" s="744"/>
      <c r="CRS108" s="743"/>
      <c r="CRT108" s="744"/>
      <c r="CRU108" s="743"/>
      <c r="CRV108" s="744"/>
      <c r="CRW108" s="743"/>
      <c r="CRX108" s="744"/>
      <c r="CRY108" s="743"/>
      <c r="CRZ108" s="744"/>
      <c r="CSA108" s="743"/>
      <c r="CSB108" s="744"/>
      <c r="CSC108" s="743"/>
      <c r="CSD108" s="744"/>
      <c r="CSE108" s="743"/>
      <c r="CSF108" s="744"/>
      <c r="CSG108" s="743"/>
      <c r="CSH108" s="744"/>
      <c r="CSI108" s="743"/>
      <c r="CSJ108" s="744"/>
      <c r="CSK108" s="743"/>
      <c r="CSL108" s="744"/>
      <c r="CSM108" s="743"/>
      <c r="CSN108" s="744"/>
      <c r="CSO108" s="743"/>
      <c r="CSP108" s="744"/>
      <c r="CSQ108" s="743"/>
      <c r="CSR108" s="744"/>
      <c r="CSS108" s="743"/>
      <c r="CST108" s="744"/>
      <c r="CSU108" s="743"/>
      <c r="CSV108" s="744"/>
      <c r="CSW108" s="743"/>
      <c r="CSX108" s="744"/>
      <c r="CSY108" s="743"/>
      <c r="CSZ108" s="744"/>
      <c r="CTA108" s="743"/>
      <c r="CTB108" s="744"/>
      <c r="CTC108" s="743"/>
      <c r="CTD108" s="744"/>
      <c r="CTE108" s="743"/>
      <c r="CTF108" s="744"/>
      <c r="CTG108" s="743"/>
      <c r="CTH108" s="744"/>
      <c r="CTI108" s="743"/>
      <c r="CTJ108" s="744"/>
      <c r="CTK108" s="743"/>
      <c r="CTL108" s="744"/>
      <c r="CTM108" s="743"/>
      <c r="CTN108" s="744"/>
      <c r="CTO108" s="743"/>
      <c r="CTP108" s="744"/>
      <c r="CTQ108" s="743"/>
      <c r="CTR108" s="744"/>
      <c r="CTS108" s="743"/>
      <c r="CTT108" s="744"/>
      <c r="CTU108" s="743"/>
      <c r="CTV108" s="744"/>
      <c r="CTW108" s="743"/>
      <c r="CTX108" s="744"/>
      <c r="CTY108" s="743"/>
      <c r="CTZ108" s="744"/>
      <c r="CUA108" s="743"/>
      <c r="CUB108" s="744"/>
      <c r="CUC108" s="743"/>
      <c r="CUD108" s="744"/>
      <c r="CUE108" s="743"/>
      <c r="CUF108" s="744"/>
      <c r="CUG108" s="743"/>
      <c r="CUH108" s="744"/>
      <c r="CUI108" s="743"/>
      <c r="CUJ108" s="744"/>
      <c r="CUK108" s="743"/>
      <c r="CUL108" s="744"/>
      <c r="CUM108" s="743"/>
      <c r="CUN108" s="744"/>
      <c r="CUO108" s="743"/>
      <c r="CUP108" s="744"/>
      <c r="CUQ108" s="743"/>
      <c r="CUR108" s="744"/>
      <c r="CUS108" s="743"/>
      <c r="CUT108" s="744"/>
      <c r="CUU108" s="743"/>
      <c r="CUV108" s="744"/>
      <c r="CUW108" s="743"/>
      <c r="CUX108" s="744"/>
      <c r="CUY108" s="743"/>
      <c r="CUZ108" s="744"/>
      <c r="CVA108" s="743"/>
      <c r="CVB108" s="744"/>
      <c r="CVC108" s="743"/>
      <c r="CVD108" s="744"/>
      <c r="CVE108" s="743"/>
      <c r="CVF108" s="744"/>
      <c r="CVG108" s="743"/>
      <c r="CVH108" s="744"/>
      <c r="CVI108" s="743"/>
      <c r="CVJ108" s="744"/>
      <c r="CVK108" s="743"/>
      <c r="CVL108" s="744"/>
      <c r="CVM108" s="743"/>
      <c r="CVN108" s="744"/>
      <c r="CVO108" s="743"/>
      <c r="CVP108" s="744"/>
      <c r="CVQ108" s="743"/>
      <c r="CVR108" s="744"/>
      <c r="CVS108" s="743"/>
      <c r="CVT108" s="744"/>
      <c r="CVU108" s="743"/>
      <c r="CVV108" s="744"/>
      <c r="CVW108" s="743"/>
      <c r="CVX108" s="744"/>
      <c r="CVY108" s="743"/>
      <c r="CVZ108" s="744"/>
      <c r="CWA108" s="743"/>
      <c r="CWB108" s="744"/>
      <c r="CWC108" s="743"/>
      <c r="CWD108" s="744"/>
      <c r="CWE108" s="743"/>
      <c r="CWF108" s="744"/>
      <c r="CWG108" s="743"/>
      <c r="CWH108" s="744"/>
      <c r="CWI108" s="743"/>
      <c r="CWJ108" s="744"/>
      <c r="CWK108" s="743"/>
      <c r="CWL108" s="744"/>
      <c r="CWM108" s="743"/>
      <c r="CWN108" s="744"/>
      <c r="CWO108" s="743"/>
      <c r="CWP108" s="744"/>
      <c r="CWQ108" s="743"/>
      <c r="CWR108" s="744"/>
      <c r="CWS108" s="743"/>
      <c r="CWT108" s="744"/>
      <c r="CWU108" s="743"/>
      <c r="CWV108" s="744"/>
      <c r="CWW108" s="743"/>
      <c r="CWX108" s="744"/>
      <c r="CWY108" s="743"/>
      <c r="CWZ108" s="744"/>
      <c r="CXA108" s="743"/>
      <c r="CXB108" s="744"/>
      <c r="CXC108" s="743"/>
      <c r="CXD108" s="744"/>
      <c r="CXE108" s="743"/>
      <c r="CXF108" s="744"/>
      <c r="CXG108" s="743"/>
      <c r="CXH108" s="744"/>
      <c r="CXI108" s="743"/>
      <c r="CXJ108" s="744"/>
      <c r="CXK108" s="743"/>
      <c r="CXL108" s="744"/>
      <c r="CXM108" s="743"/>
      <c r="CXN108" s="744"/>
      <c r="CXO108" s="743"/>
      <c r="CXP108" s="744"/>
      <c r="CXQ108" s="743"/>
      <c r="CXR108" s="744"/>
      <c r="CXS108" s="743"/>
      <c r="CXT108" s="744"/>
      <c r="CXU108" s="743"/>
      <c r="CXV108" s="744"/>
      <c r="CXW108" s="743"/>
      <c r="CXX108" s="744"/>
      <c r="CXY108" s="743"/>
      <c r="CXZ108" s="744"/>
      <c r="CYA108" s="743"/>
      <c r="CYB108" s="744"/>
      <c r="CYC108" s="743"/>
      <c r="CYD108" s="744"/>
      <c r="CYE108" s="743"/>
      <c r="CYF108" s="744"/>
      <c r="CYG108" s="743"/>
      <c r="CYH108" s="744"/>
      <c r="CYI108" s="743"/>
      <c r="CYJ108" s="744"/>
      <c r="CYK108" s="743"/>
      <c r="CYL108" s="744"/>
      <c r="CYM108" s="743"/>
      <c r="CYN108" s="744"/>
      <c r="CYO108" s="743"/>
      <c r="CYP108" s="744"/>
      <c r="CYQ108" s="743"/>
      <c r="CYR108" s="744"/>
      <c r="CYS108" s="743"/>
      <c r="CYT108" s="744"/>
      <c r="CYU108" s="743"/>
      <c r="CYV108" s="744"/>
      <c r="CYW108" s="743"/>
      <c r="CYX108" s="744"/>
      <c r="CYY108" s="743"/>
      <c r="CYZ108" s="744"/>
      <c r="CZA108" s="743"/>
      <c r="CZB108" s="744"/>
      <c r="CZC108" s="743"/>
      <c r="CZD108" s="744"/>
      <c r="CZE108" s="743"/>
      <c r="CZF108" s="744"/>
      <c r="CZG108" s="743"/>
      <c r="CZH108" s="744"/>
      <c r="CZI108" s="743"/>
      <c r="CZJ108" s="744"/>
      <c r="CZK108" s="743"/>
      <c r="CZL108" s="744"/>
      <c r="CZM108" s="743"/>
      <c r="CZN108" s="744"/>
      <c r="CZO108" s="743"/>
      <c r="CZP108" s="744"/>
      <c r="CZQ108" s="743"/>
      <c r="CZR108" s="744"/>
      <c r="CZS108" s="743"/>
      <c r="CZT108" s="744"/>
      <c r="CZU108" s="743"/>
      <c r="CZV108" s="744"/>
      <c r="CZW108" s="743"/>
      <c r="CZX108" s="744"/>
      <c r="CZY108" s="743"/>
      <c r="CZZ108" s="744"/>
      <c r="DAA108" s="743"/>
      <c r="DAB108" s="744"/>
      <c r="DAC108" s="743"/>
      <c r="DAD108" s="744"/>
      <c r="DAE108" s="743"/>
      <c r="DAF108" s="744"/>
      <c r="DAG108" s="743"/>
      <c r="DAH108" s="744"/>
      <c r="DAI108" s="743"/>
      <c r="DAJ108" s="744"/>
      <c r="DAK108" s="743"/>
      <c r="DAL108" s="744"/>
      <c r="DAM108" s="743"/>
      <c r="DAN108" s="744"/>
      <c r="DAO108" s="743"/>
      <c r="DAP108" s="744"/>
      <c r="DAQ108" s="743"/>
      <c r="DAR108" s="744"/>
      <c r="DAS108" s="743"/>
      <c r="DAT108" s="744"/>
      <c r="DAU108" s="743"/>
      <c r="DAV108" s="744"/>
      <c r="DAW108" s="743"/>
      <c r="DAX108" s="744"/>
      <c r="DAY108" s="743"/>
      <c r="DAZ108" s="744"/>
      <c r="DBA108" s="743"/>
      <c r="DBB108" s="744"/>
      <c r="DBC108" s="743"/>
      <c r="DBD108" s="744"/>
      <c r="DBE108" s="743"/>
      <c r="DBF108" s="744"/>
      <c r="DBG108" s="743"/>
      <c r="DBH108" s="744"/>
      <c r="DBI108" s="743"/>
      <c r="DBJ108" s="744"/>
      <c r="DBK108" s="743"/>
      <c r="DBL108" s="744"/>
      <c r="DBM108" s="743"/>
      <c r="DBN108" s="744"/>
      <c r="DBO108" s="743"/>
      <c r="DBP108" s="744"/>
      <c r="DBQ108" s="743"/>
      <c r="DBR108" s="744"/>
      <c r="DBS108" s="743"/>
      <c r="DBT108" s="744"/>
      <c r="DBU108" s="743"/>
      <c r="DBV108" s="744"/>
      <c r="DBW108" s="743"/>
      <c r="DBX108" s="744"/>
      <c r="DBY108" s="743"/>
      <c r="DBZ108" s="744"/>
      <c r="DCA108" s="743"/>
      <c r="DCB108" s="744"/>
      <c r="DCC108" s="743"/>
      <c r="DCD108" s="744"/>
      <c r="DCE108" s="743"/>
      <c r="DCF108" s="744"/>
      <c r="DCG108" s="743"/>
      <c r="DCH108" s="744"/>
      <c r="DCI108" s="743"/>
      <c r="DCJ108" s="744"/>
      <c r="DCK108" s="743"/>
      <c r="DCL108" s="744"/>
      <c r="DCM108" s="743"/>
      <c r="DCN108" s="744"/>
      <c r="DCO108" s="743"/>
      <c r="DCP108" s="744"/>
      <c r="DCQ108" s="743"/>
      <c r="DCR108" s="744"/>
      <c r="DCS108" s="743"/>
      <c r="DCT108" s="744"/>
      <c r="DCU108" s="743"/>
      <c r="DCV108" s="744"/>
      <c r="DCW108" s="743"/>
      <c r="DCX108" s="744"/>
      <c r="DCY108" s="743"/>
      <c r="DCZ108" s="744"/>
      <c r="DDA108" s="743"/>
      <c r="DDB108" s="744"/>
      <c r="DDC108" s="743"/>
      <c r="DDD108" s="744"/>
      <c r="DDE108" s="743"/>
      <c r="DDF108" s="744"/>
      <c r="DDG108" s="743"/>
      <c r="DDH108" s="744"/>
      <c r="DDI108" s="743"/>
      <c r="DDJ108" s="744"/>
      <c r="DDK108" s="743"/>
      <c r="DDL108" s="744"/>
      <c r="DDM108" s="743"/>
      <c r="DDN108" s="744"/>
      <c r="DDO108" s="743"/>
      <c r="DDP108" s="744"/>
      <c r="DDQ108" s="743"/>
      <c r="DDR108" s="744"/>
      <c r="DDS108" s="743"/>
      <c r="DDT108" s="744"/>
      <c r="DDU108" s="743"/>
      <c r="DDV108" s="744"/>
      <c r="DDW108" s="743"/>
      <c r="DDX108" s="744"/>
      <c r="DDY108" s="743"/>
      <c r="DDZ108" s="744"/>
      <c r="DEA108" s="743"/>
      <c r="DEB108" s="744"/>
      <c r="DEC108" s="743"/>
      <c r="DED108" s="744"/>
      <c r="DEE108" s="743"/>
      <c r="DEF108" s="744"/>
      <c r="DEG108" s="743"/>
      <c r="DEH108" s="744"/>
      <c r="DEI108" s="743"/>
      <c r="DEJ108" s="744"/>
      <c r="DEK108" s="743"/>
      <c r="DEL108" s="744"/>
      <c r="DEM108" s="743"/>
      <c r="DEN108" s="744"/>
      <c r="DEO108" s="743"/>
      <c r="DEP108" s="744"/>
      <c r="DEQ108" s="743"/>
      <c r="DER108" s="744"/>
      <c r="DES108" s="743"/>
      <c r="DET108" s="744"/>
      <c r="DEU108" s="743"/>
      <c r="DEV108" s="744"/>
      <c r="DEW108" s="743"/>
      <c r="DEX108" s="744"/>
      <c r="DEY108" s="743"/>
      <c r="DEZ108" s="744"/>
      <c r="DFA108" s="743"/>
      <c r="DFB108" s="744"/>
      <c r="DFC108" s="743"/>
      <c r="DFD108" s="744"/>
      <c r="DFE108" s="743"/>
      <c r="DFF108" s="744"/>
      <c r="DFG108" s="743"/>
      <c r="DFH108" s="744"/>
      <c r="DFI108" s="743"/>
      <c r="DFJ108" s="744"/>
      <c r="DFK108" s="743"/>
      <c r="DFL108" s="744"/>
      <c r="DFM108" s="743"/>
      <c r="DFN108" s="744"/>
      <c r="DFO108" s="743"/>
      <c r="DFP108" s="744"/>
      <c r="DFQ108" s="743"/>
      <c r="DFR108" s="744"/>
      <c r="DFS108" s="743"/>
      <c r="DFT108" s="744"/>
      <c r="DFU108" s="743"/>
      <c r="DFV108" s="744"/>
      <c r="DFW108" s="743"/>
      <c r="DFX108" s="744"/>
      <c r="DFY108" s="743"/>
      <c r="DFZ108" s="744"/>
      <c r="DGA108" s="743"/>
      <c r="DGB108" s="744"/>
      <c r="DGC108" s="743"/>
      <c r="DGD108" s="744"/>
      <c r="DGE108" s="743"/>
      <c r="DGF108" s="744"/>
      <c r="DGG108" s="743"/>
      <c r="DGH108" s="744"/>
      <c r="DGI108" s="743"/>
      <c r="DGJ108" s="744"/>
      <c r="DGK108" s="743"/>
      <c r="DGL108" s="744"/>
      <c r="DGM108" s="743"/>
      <c r="DGN108" s="744"/>
      <c r="DGO108" s="743"/>
      <c r="DGP108" s="744"/>
      <c r="DGQ108" s="743"/>
      <c r="DGR108" s="744"/>
      <c r="DGS108" s="743"/>
      <c r="DGT108" s="744"/>
      <c r="DGU108" s="743"/>
      <c r="DGV108" s="744"/>
      <c r="DGW108" s="743"/>
      <c r="DGX108" s="744"/>
      <c r="DGY108" s="743"/>
      <c r="DGZ108" s="744"/>
      <c r="DHA108" s="743"/>
      <c r="DHB108" s="744"/>
      <c r="DHC108" s="743"/>
      <c r="DHD108" s="744"/>
      <c r="DHE108" s="743"/>
      <c r="DHF108" s="744"/>
      <c r="DHG108" s="743"/>
      <c r="DHH108" s="744"/>
      <c r="DHI108" s="743"/>
      <c r="DHJ108" s="744"/>
      <c r="DHK108" s="743"/>
      <c r="DHL108" s="744"/>
      <c r="DHM108" s="743"/>
      <c r="DHN108" s="744"/>
      <c r="DHO108" s="743"/>
      <c r="DHP108" s="744"/>
      <c r="DHQ108" s="743"/>
      <c r="DHR108" s="744"/>
      <c r="DHS108" s="743"/>
      <c r="DHT108" s="744"/>
      <c r="DHU108" s="743"/>
      <c r="DHV108" s="744"/>
      <c r="DHW108" s="743"/>
      <c r="DHX108" s="744"/>
      <c r="DHY108" s="743"/>
      <c r="DHZ108" s="744"/>
      <c r="DIA108" s="743"/>
      <c r="DIB108" s="744"/>
      <c r="DIC108" s="743"/>
      <c r="DID108" s="744"/>
      <c r="DIE108" s="743"/>
      <c r="DIF108" s="744"/>
      <c r="DIG108" s="743"/>
      <c r="DIH108" s="744"/>
      <c r="DII108" s="743"/>
      <c r="DIJ108" s="744"/>
      <c r="DIK108" s="743"/>
      <c r="DIL108" s="744"/>
      <c r="DIM108" s="743"/>
      <c r="DIN108" s="744"/>
      <c r="DIO108" s="743"/>
      <c r="DIP108" s="744"/>
      <c r="DIQ108" s="743"/>
      <c r="DIR108" s="744"/>
      <c r="DIS108" s="743"/>
      <c r="DIT108" s="744"/>
      <c r="DIU108" s="743"/>
      <c r="DIV108" s="744"/>
      <c r="DIW108" s="743"/>
      <c r="DIX108" s="744"/>
      <c r="DIY108" s="743"/>
      <c r="DIZ108" s="744"/>
      <c r="DJA108" s="743"/>
      <c r="DJB108" s="744"/>
      <c r="DJC108" s="743"/>
      <c r="DJD108" s="744"/>
      <c r="DJE108" s="743"/>
      <c r="DJF108" s="744"/>
      <c r="DJG108" s="743"/>
      <c r="DJH108" s="744"/>
      <c r="DJI108" s="743"/>
      <c r="DJJ108" s="744"/>
      <c r="DJK108" s="743"/>
      <c r="DJL108" s="744"/>
      <c r="DJM108" s="743"/>
      <c r="DJN108" s="744"/>
      <c r="DJO108" s="743"/>
      <c r="DJP108" s="744"/>
      <c r="DJQ108" s="743"/>
      <c r="DJR108" s="744"/>
      <c r="DJS108" s="743"/>
      <c r="DJT108" s="744"/>
      <c r="DJU108" s="743"/>
      <c r="DJV108" s="744"/>
      <c r="DJW108" s="743"/>
      <c r="DJX108" s="744"/>
      <c r="DJY108" s="743"/>
      <c r="DJZ108" s="744"/>
      <c r="DKA108" s="743"/>
      <c r="DKB108" s="744"/>
      <c r="DKC108" s="743"/>
      <c r="DKD108" s="744"/>
      <c r="DKE108" s="743"/>
      <c r="DKF108" s="744"/>
      <c r="DKG108" s="743"/>
      <c r="DKH108" s="744"/>
      <c r="DKI108" s="743"/>
      <c r="DKJ108" s="744"/>
      <c r="DKK108" s="743"/>
      <c r="DKL108" s="744"/>
      <c r="DKM108" s="743"/>
      <c r="DKN108" s="744"/>
      <c r="DKO108" s="743"/>
      <c r="DKP108" s="744"/>
      <c r="DKQ108" s="743"/>
      <c r="DKR108" s="744"/>
      <c r="DKS108" s="743"/>
      <c r="DKT108" s="744"/>
      <c r="DKU108" s="743"/>
      <c r="DKV108" s="744"/>
      <c r="DKW108" s="743"/>
      <c r="DKX108" s="744"/>
      <c r="DKY108" s="743"/>
      <c r="DKZ108" s="744"/>
      <c r="DLA108" s="743"/>
      <c r="DLB108" s="744"/>
      <c r="DLC108" s="743"/>
      <c r="DLD108" s="744"/>
      <c r="DLE108" s="743"/>
      <c r="DLF108" s="744"/>
      <c r="DLG108" s="743"/>
      <c r="DLH108" s="744"/>
      <c r="DLI108" s="743"/>
      <c r="DLJ108" s="744"/>
      <c r="DLK108" s="743"/>
      <c r="DLL108" s="744"/>
      <c r="DLM108" s="743"/>
      <c r="DLN108" s="744"/>
      <c r="DLO108" s="743"/>
      <c r="DLP108" s="744"/>
      <c r="DLQ108" s="743"/>
      <c r="DLR108" s="744"/>
      <c r="DLS108" s="743"/>
      <c r="DLT108" s="744"/>
      <c r="DLU108" s="743"/>
      <c r="DLV108" s="744"/>
      <c r="DLW108" s="743"/>
      <c r="DLX108" s="744"/>
      <c r="DLY108" s="743"/>
      <c r="DLZ108" s="744"/>
      <c r="DMA108" s="743"/>
      <c r="DMB108" s="744"/>
      <c r="DMC108" s="743"/>
      <c r="DMD108" s="744"/>
      <c r="DME108" s="743"/>
      <c r="DMF108" s="744"/>
      <c r="DMG108" s="743"/>
      <c r="DMH108" s="744"/>
      <c r="DMI108" s="743"/>
      <c r="DMJ108" s="744"/>
      <c r="DMK108" s="743"/>
      <c r="DML108" s="744"/>
      <c r="DMM108" s="743"/>
      <c r="DMN108" s="744"/>
      <c r="DMO108" s="743"/>
      <c r="DMP108" s="744"/>
      <c r="DMQ108" s="743"/>
      <c r="DMR108" s="744"/>
      <c r="DMS108" s="743"/>
      <c r="DMT108" s="744"/>
      <c r="DMU108" s="743"/>
      <c r="DMV108" s="744"/>
      <c r="DMW108" s="743"/>
      <c r="DMX108" s="744"/>
      <c r="DMY108" s="743"/>
      <c r="DMZ108" s="744"/>
      <c r="DNA108" s="743"/>
      <c r="DNB108" s="744"/>
      <c r="DNC108" s="743"/>
      <c r="DND108" s="744"/>
      <c r="DNE108" s="743"/>
      <c r="DNF108" s="744"/>
      <c r="DNG108" s="743"/>
      <c r="DNH108" s="744"/>
      <c r="DNI108" s="743"/>
      <c r="DNJ108" s="744"/>
      <c r="DNK108" s="743"/>
      <c r="DNL108" s="744"/>
      <c r="DNM108" s="743"/>
      <c r="DNN108" s="744"/>
      <c r="DNO108" s="743"/>
      <c r="DNP108" s="744"/>
      <c r="DNQ108" s="743"/>
      <c r="DNR108" s="744"/>
      <c r="DNS108" s="743"/>
      <c r="DNT108" s="744"/>
      <c r="DNU108" s="743"/>
      <c r="DNV108" s="744"/>
      <c r="DNW108" s="743"/>
      <c r="DNX108" s="744"/>
      <c r="DNY108" s="743"/>
      <c r="DNZ108" s="744"/>
      <c r="DOA108" s="743"/>
      <c r="DOB108" s="744"/>
      <c r="DOC108" s="743"/>
      <c r="DOD108" s="744"/>
      <c r="DOE108" s="743"/>
      <c r="DOF108" s="744"/>
      <c r="DOG108" s="743"/>
      <c r="DOH108" s="744"/>
      <c r="DOI108" s="743"/>
      <c r="DOJ108" s="744"/>
      <c r="DOK108" s="743"/>
      <c r="DOL108" s="744"/>
      <c r="DOM108" s="743"/>
      <c r="DON108" s="744"/>
      <c r="DOO108" s="743"/>
      <c r="DOP108" s="744"/>
      <c r="DOQ108" s="743"/>
      <c r="DOR108" s="744"/>
      <c r="DOS108" s="743"/>
      <c r="DOT108" s="744"/>
      <c r="DOU108" s="743"/>
      <c r="DOV108" s="744"/>
      <c r="DOW108" s="743"/>
      <c r="DOX108" s="744"/>
      <c r="DOY108" s="743"/>
      <c r="DOZ108" s="744"/>
      <c r="DPA108" s="743"/>
      <c r="DPB108" s="744"/>
      <c r="DPC108" s="743"/>
      <c r="DPD108" s="744"/>
      <c r="DPE108" s="743"/>
      <c r="DPF108" s="744"/>
      <c r="DPG108" s="743"/>
      <c r="DPH108" s="744"/>
      <c r="DPI108" s="743"/>
      <c r="DPJ108" s="744"/>
      <c r="DPK108" s="743"/>
      <c r="DPL108" s="744"/>
      <c r="DPM108" s="743"/>
      <c r="DPN108" s="744"/>
      <c r="DPO108" s="743"/>
      <c r="DPP108" s="744"/>
      <c r="DPQ108" s="743"/>
      <c r="DPR108" s="744"/>
      <c r="DPS108" s="743"/>
      <c r="DPT108" s="744"/>
      <c r="DPU108" s="743"/>
      <c r="DPV108" s="744"/>
      <c r="DPW108" s="743"/>
      <c r="DPX108" s="744"/>
      <c r="DPY108" s="743"/>
      <c r="DPZ108" s="744"/>
      <c r="DQA108" s="743"/>
      <c r="DQB108" s="744"/>
      <c r="DQC108" s="743"/>
      <c r="DQD108" s="744"/>
      <c r="DQE108" s="743"/>
      <c r="DQF108" s="744"/>
      <c r="DQG108" s="743"/>
      <c r="DQH108" s="744"/>
      <c r="DQI108" s="743"/>
      <c r="DQJ108" s="744"/>
      <c r="DQK108" s="743"/>
      <c r="DQL108" s="744"/>
      <c r="DQM108" s="743"/>
      <c r="DQN108" s="744"/>
      <c r="DQO108" s="743"/>
      <c r="DQP108" s="744"/>
      <c r="DQQ108" s="743"/>
      <c r="DQR108" s="744"/>
      <c r="DQS108" s="743"/>
      <c r="DQT108" s="744"/>
      <c r="DQU108" s="743"/>
      <c r="DQV108" s="744"/>
      <c r="DQW108" s="743"/>
      <c r="DQX108" s="744"/>
      <c r="DQY108" s="743"/>
      <c r="DQZ108" s="744"/>
      <c r="DRA108" s="743"/>
      <c r="DRB108" s="744"/>
      <c r="DRC108" s="743"/>
      <c r="DRD108" s="744"/>
      <c r="DRE108" s="743"/>
      <c r="DRF108" s="744"/>
      <c r="DRG108" s="743"/>
      <c r="DRH108" s="744"/>
      <c r="DRI108" s="743"/>
      <c r="DRJ108" s="744"/>
      <c r="DRK108" s="743"/>
      <c r="DRL108" s="744"/>
      <c r="DRM108" s="743"/>
      <c r="DRN108" s="744"/>
      <c r="DRO108" s="743"/>
      <c r="DRP108" s="744"/>
      <c r="DRQ108" s="743"/>
      <c r="DRR108" s="744"/>
      <c r="DRS108" s="743"/>
      <c r="DRT108" s="744"/>
      <c r="DRU108" s="743"/>
      <c r="DRV108" s="744"/>
      <c r="DRW108" s="743"/>
      <c r="DRX108" s="744"/>
      <c r="DRY108" s="743"/>
      <c r="DRZ108" s="744"/>
      <c r="DSA108" s="743"/>
      <c r="DSB108" s="744"/>
      <c r="DSC108" s="743"/>
      <c r="DSD108" s="744"/>
      <c r="DSE108" s="743"/>
      <c r="DSF108" s="744"/>
      <c r="DSG108" s="743"/>
      <c r="DSH108" s="744"/>
      <c r="DSI108" s="743"/>
      <c r="DSJ108" s="744"/>
      <c r="DSK108" s="743"/>
      <c r="DSL108" s="744"/>
      <c r="DSM108" s="743"/>
      <c r="DSN108" s="744"/>
      <c r="DSO108" s="743"/>
      <c r="DSP108" s="744"/>
      <c r="DSQ108" s="743"/>
      <c r="DSR108" s="744"/>
      <c r="DSS108" s="743"/>
      <c r="DST108" s="744"/>
      <c r="DSU108" s="743"/>
      <c r="DSV108" s="744"/>
      <c r="DSW108" s="743"/>
      <c r="DSX108" s="744"/>
      <c r="DSY108" s="743"/>
      <c r="DSZ108" s="744"/>
      <c r="DTA108" s="743"/>
      <c r="DTB108" s="744"/>
      <c r="DTC108" s="743"/>
      <c r="DTD108" s="744"/>
      <c r="DTE108" s="743"/>
      <c r="DTF108" s="744"/>
      <c r="DTG108" s="743"/>
      <c r="DTH108" s="744"/>
      <c r="DTI108" s="743"/>
      <c r="DTJ108" s="744"/>
      <c r="DTK108" s="743"/>
      <c r="DTL108" s="744"/>
      <c r="DTM108" s="743"/>
      <c r="DTN108" s="744"/>
      <c r="DTO108" s="743"/>
      <c r="DTP108" s="744"/>
      <c r="DTQ108" s="743"/>
      <c r="DTR108" s="744"/>
      <c r="DTS108" s="743"/>
      <c r="DTT108" s="744"/>
      <c r="DTU108" s="743"/>
      <c r="DTV108" s="744"/>
      <c r="DTW108" s="743"/>
      <c r="DTX108" s="744"/>
      <c r="DTY108" s="743"/>
      <c r="DTZ108" s="744"/>
      <c r="DUA108" s="743"/>
      <c r="DUB108" s="744"/>
      <c r="DUC108" s="743"/>
      <c r="DUD108" s="744"/>
      <c r="DUE108" s="743"/>
      <c r="DUF108" s="744"/>
      <c r="DUG108" s="743"/>
      <c r="DUH108" s="744"/>
      <c r="DUI108" s="743"/>
      <c r="DUJ108" s="744"/>
      <c r="DUK108" s="743"/>
      <c r="DUL108" s="744"/>
      <c r="DUM108" s="743"/>
      <c r="DUN108" s="744"/>
      <c r="DUO108" s="743"/>
      <c r="DUP108" s="744"/>
      <c r="DUQ108" s="743"/>
      <c r="DUR108" s="744"/>
      <c r="DUS108" s="743"/>
      <c r="DUT108" s="744"/>
      <c r="DUU108" s="743"/>
      <c r="DUV108" s="744"/>
      <c r="DUW108" s="743"/>
      <c r="DUX108" s="744"/>
      <c r="DUY108" s="743"/>
      <c r="DUZ108" s="744"/>
      <c r="DVA108" s="743"/>
      <c r="DVB108" s="744"/>
      <c r="DVC108" s="743"/>
      <c r="DVD108" s="744"/>
      <c r="DVE108" s="743"/>
      <c r="DVF108" s="744"/>
      <c r="DVG108" s="743"/>
      <c r="DVH108" s="744"/>
      <c r="DVI108" s="743"/>
      <c r="DVJ108" s="744"/>
      <c r="DVK108" s="743"/>
      <c r="DVL108" s="744"/>
      <c r="DVM108" s="743"/>
      <c r="DVN108" s="744"/>
      <c r="DVO108" s="743"/>
      <c r="DVP108" s="744"/>
      <c r="DVQ108" s="743"/>
      <c r="DVR108" s="744"/>
      <c r="DVS108" s="743"/>
      <c r="DVT108" s="744"/>
      <c r="DVU108" s="743"/>
      <c r="DVV108" s="744"/>
      <c r="DVW108" s="743"/>
      <c r="DVX108" s="744"/>
      <c r="DVY108" s="743"/>
      <c r="DVZ108" s="744"/>
      <c r="DWA108" s="743"/>
      <c r="DWB108" s="744"/>
      <c r="DWC108" s="743"/>
      <c r="DWD108" s="744"/>
      <c r="DWE108" s="743"/>
      <c r="DWF108" s="744"/>
      <c r="DWG108" s="743"/>
      <c r="DWH108" s="744"/>
      <c r="DWI108" s="743"/>
      <c r="DWJ108" s="744"/>
      <c r="DWK108" s="743"/>
      <c r="DWL108" s="744"/>
      <c r="DWM108" s="743"/>
      <c r="DWN108" s="744"/>
      <c r="DWO108" s="743"/>
      <c r="DWP108" s="744"/>
      <c r="DWQ108" s="743"/>
      <c r="DWR108" s="744"/>
      <c r="DWS108" s="743"/>
      <c r="DWT108" s="744"/>
      <c r="DWU108" s="743"/>
      <c r="DWV108" s="744"/>
      <c r="DWW108" s="743"/>
      <c r="DWX108" s="744"/>
      <c r="DWY108" s="743"/>
      <c r="DWZ108" s="744"/>
      <c r="DXA108" s="743"/>
      <c r="DXB108" s="744"/>
      <c r="DXC108" s="743"/>
      <c r="DXD108" s="744"/>
      <c r="DXE108" s="743"/>
      <c r="DXF108" s="744"/>
      <c r="DXG108" s="743"/>
      <c r="DXH108" s="744"/>
      <c r="DXI108" s="743"/>
      <c r="DXJ108" s="744"/>
      <c r="DXK108" s="743"/>
      <c r="DXL108" s="744"/>
      <c r="DXM108" s="743"/>
      <c r="DXN108" s="744"/>
      <c r="DXO108" s="743"/>
      <c r="DXP108" s="744"/>
      <c r="DXQ108" s="743"/>
      <c r="DXR108" s="744"/>
      <c r="DXS108" s="743"/>
      <c r="DXT108" s="744"/>
      <c r="DXU108" s="743"/>
      <c r="DXV108" s="744"/>
      <c r="DXW108" s="743"/>
      <c r="DXX108" s="744"/>
      <c r="DXY108" s="743"/>
      <c r="DXZ108" s="744"/>
      <c r="DYA108" s="743"/>
      <c r="DYB108" s="744"/>
      <c r="DYC108" s="743"/>
      <c r="DYD108" s="744"/>
      <c r="DYE108" s="743"/>
      <c r="DYF108" s="744"/>
      <c r="DYG108" s="743"/>
      <c r="DYH108" s="744"/>
      <c r="DYI108" s="743"/>
      <c r="DYJ108" s="744"/>
      <c r="DYK108" s="743"/>
      <c r="DYL108" s="744"/>
      <c r="DYM108" s="743"/>
      <c r="DYN108" s="744"/>
      <c r="DYO108" s="743"/>
      <c r="DYP108" s="744"/>
      <c r="DYQ108" s="743"/>
      <c r="DYR108" s="744"/>
      <c r="DYS108" s="743"/>
      <c r="DYT108" s="744"/>
      <c r="DYU108" s="743"/>
      <c r="DYV108" s="744"/>
      <c r="DYW108" s="743"/>
      <c r="DYX108" s="744"/>
      <c r="DYY108" s="743"/>
      <c r="DYZ108" s="744"/>
      <c r="DZA108" s="743"/>
      <c r="DZB108" s="744"/>
      <c r="DZC108" s="743"/>
      <c r="DZD108" s="744"/>
      <c r="DZE108" s="743"/>
      <c r="DZF108" s="744"/>
      <c r="DZG108" s="743"/>
      <c r="DZH108" s="744"/>
      <c r="DZI108" s="743"/>
      <c r="DZJ108" s="744"/>
      <c r="DZK108" s="743"/>
      <c r="DZL108" s="744"/>
      <c r="DZM108" s="743"/>
      <c r="DZN108" s="744"/>
      <c r="DZO108" s="743"/>
      <c r="DZP108" s="744"/>
      <c r="DZQ108" s="743"/>
      <c r="DZR108" s="744"/>
      <c r="DZS108" s="743"/>
      <c r="DZT108" s="744"/>
      <c r="DZU108" s="743"/>
      <c r="DZV108" s="744"/>
      <c r="DZW108" s="743"/>
      <c r="DZX108" s="744"/>
      <c r="DZY108" s="743"/>
      <c r="DZZ108" s="744"/>
      <c r="EAA108" s="743"/>
      <c r="EAB108" s="744"/>
      <c r="EAC108" s="743"/>
      <c r="EAD108" s="744"/>
      <c r="EAE108" s="743"/>
      <c r="EAF108" s="744"/>
      <c r="EAG108" s="743"/>
      <c r="EAH108" s="744"/>
      <c r="EAI108" s="743"/>
      <c r="EAJ108" s="744"/>
      <c r="EAK108" s="743"/>
      <c r="EAL108" s="744"/>
      <c r="EAM108" s="743"/>
      <c r="EAN108" s="744"/>
      <c r="EAO108" s="743"/>
      <c r="EAP108" s="744"/>
      <c r="EAQ108" s="743"/>
      <c r="EAR108" s="744"/>
      <c r="EAS108" s="743"/>
      <c r="EAT108" s="744"/>
      <c r="EAU108" s="743"/>
      <c r="EAV108" s="744"/>
      <c r="EAW108" s="743"/>
      <c r="EAX108" s="744"/>
      <c r="EAY108" s="743"/>
      <c r="EAZ108" s="744"/>
      <c r="EBA108" s="743"/>
      <c r="EBB108" s="744"/>
      <c r="EBC108" s="743"/>
      <c r="EBD108" s="744"/>
      <c r="EBE108" s="743"/>
      <c r="EBF108" s="744"/>
      <c r="EBG108" s="743"/>
      <c r="EBH108" s="744"/>
      <c r="EBI108" s="743"/>
      <c r="EBJ108" s="744"/>
      <c r="EBK108" s="743"/>
      <c r="EBL108" s="744"/>
      <c r="EBM108" s="743"/>
      <c r="EBN108" s="744"/>
      <c r="EBO108" s="743"/>
      <c r="EBP108" s="744"/>
      <c r="EBQ108" s="743"/>
      <c r="EBR108" s="744"/>
      <c r="EBS108" s="743"/>
      <c r="EBT108" s="744"/>
      <c r="EBU108" s="743"/>
      <c r="EBV108" s="744"/>
      <c r="EBW108" s="743"/>
      <c r="EBX108" s="744"/>
      <c r="EBY108" s="743"/>
      <c r="EBZ108" s="744"/>
      <c r="ECA108" s="743"/>
      <c r="ECB108" s="744"/>
      <c r="ECC108" s="743"/>
      <c r="ECD108" s="744"/>
      <c r="ECE108" s="743"/>
      <c r="ECF108" s="744"/>
      <c r="ECG108" s="743"/>
      <c r="ECH108" s="744"/>
      <c r="ECI108" s="743"/>
      <c r="ECJ108" s="744"/>
      <c r="ECK108" s="743"/>
      <c r="ECL108" s="744"/>
      <c r="ECM108" s="743"/>
      <c r="ECN108" s="744"/>
      <c r="ECO108" s="743"/>
      <c r="ECP108" s="744"/>
      <c r="ECQ108" s="743"/>
      <c r="ECR108" s="744"/>
      <c r="ECS108" s="743"/>
      <c r="ECT108" s="744"/>
      <c r="ECU108" s="743"/>
      <c r="ECV108" s="744"/>
      <c r="ECW108" s="743"/>
      <c r="ECX108" s="744"/>
      <c r="ECY108" s="743"/>
      <c r="ECZ108" s="744"/>
      <c r="EDA108" s="743"/>
      <c r="EDB108" s="744"/>
      <c r="EDC108" s="743"/>
      <c r="EDD108" s="744"/>
      <c r="EDE108" s="743"/>
      <c r="EDF108" s="744"/>
      <c r="EDG108" s="743"/>
      <c r="EDH108" s="744"/>
      <c r="EDI108" s="743"/>
      <c r="EDJ108" s="744"/>
      <c r="EDK108" s="743"/>
      <c r="EDL108" s="744"/>
      <c r="EDM108" s="743"/>
      <c r="EDN108" s="744"/>
      <c r="EDO108" s="743"/>
      <c r="EDP108" s="744"/>
      <c r="EDQ108" s="743"/>
      <c r="EDR108" s="744"/>
      <c r="EDS108" s="743"/>
      <c r="EDT108" s="744"/>
      <c r="EDU108" s="743"/>
      <c r="EDV108" s="744"/>
      <c r="EDW108" s="743"/>
      <c r="EDX108" s="744"/>
      <c r="EDY108" s="743"/>
      <c r="EDZ108" s="744"/>
      <c r="EEA108" s="743"/>
      <c r="EEB108" s="744"/>
      <c r="EEC108" s="743"/>
      <c r="EED108" s="744"/>
      <c r="EEE108" s="743"/>
      <c r="EEF108" s="744"/>
      <c r="EEG108" s="743"/>
      <c r="EEH108" s="744"/>
      <c r="EEI108" s="743"/>
      <c r="EEJ108" s="744"/>
      <c r="EEK108" s="743"/>
      <c r="EEL108" s="744"/>
      <c r="EEM108" s="743"/>
      <c r="EEN108" s="744"/>
      <c r="EEO108" s="743"/>
      <c r="EEP108" s="744"/>
      <c r="EEQ108" s="743"/>
      <c r="EER108" s="744"/>
      <c r="EES108" s="743"/>
      <c r="EET108" s="744"/>
      <c r="EEU108" s="743"/>
      <c r="EEV108" s="744"/>
      <c r="EEW108" s="743"/>
      <c r="EEX108" s="744"/>
      <c r="EEY108" s="743"/>
      <c r="EEZ108" s="744"/>
      <c r="EFA108" s="743"/>
      <c r="EFB108" s="744"/>
      <c r="EFC108" s="743"/>
      <c r="EFD108" s="744"/>
      <c r="EFE108" s="743"/>
      <c r="EFF108" s="744"/>
      <c r="EFG108" s="743"/>
      <c r="EFH108" s="744"/>
      <c r="EFI108" s="743"/>
      <c r="EFJ108" s="744"/>
      <c r="EFK108" s="743"/>
      <c r="EFL108" s="744"/>
      <c r="EFM108" s="743"/>
      <c r="EFN108" s="744"/>
      <c r="EFO108" s="743"/>
      <c r="EFP108" s="744"/>
      <c r="EFQ108" s="743"/>
      <c r="EFR108" s="744"/>
      <c r="EFS108" s="743"/>
      <c r="EFT108" s="744"/>
      <c r="EFU108" s="743"/>
      <c r="EFV108" s="744"/>
      <c r="EFW108" s="743"/>
      <c r="EFX108" s="744"/>
      <c r="EFY108" s="743"/>
      <c r="EFZ108" s="744"/>
      <c r="EGA108" s="743"/>
      <c r="EGB108" s="744"/>
      <c r="EGC108" s="743"/>
      <c r="EGD108" s="744"/>
      <c r="EGE108" s="743"/>
      <c r="EGF108" s="744"/>
      <c r="EGG108" s="743"/>
      <c r="EGH108" s="744"/>
      <c r="EGI108" s="743"/>
      <c r="EGJ108" s="744"/>
      <c r="EGK108" s="743"/>
      <c r="EGL108" s="744"/>
      <c r="EGM108" s="743"/>
      <c r="EGN108" s="744"/>
      <c r="EGO108" s="743"/>
      <c r="EGP108" s="744"/>
      <c r="EGQ108" s="743"/>
      <c r="EGR108" s="744"/>
      <c r="EGS108" s="743"/>
      <c r="EGT108" s="744"/>
      <c r="EGU108" s="743"/>
      <c r="EGV108" s="744"/>
      <c r="EGW108" s="743"/>
      <c r="EGX108" s="744"/>
      <c r="EGY108" s="743"/>
      <c r="EGZ108" s="744"/>
      <c r="EHA108" s="743"/>
      <c r="EHB108" s="744"/>
      <c r="EHC108" s="743"/>
      <c r="EHD108" s="744"/>
      <c r="EHE108" s="743"/>
      <c r="EHF108" s="744"/>
      <c r="EHG108" s="743"/>
      <c r="EHH108" s="744"/>
      <c r="EHI108" s="743"/>
      <c r="EHJ108" s="744"/>
      <c r="EHK108" s="743"/>
      <c r="EHL108" s="744"/>
      <c r="EHM108" s="743"/>
      <c r="EHN108" s="744"/>
      <c r="EHO108" s="743"/>
      <c r="EHP108" s="744"/>
      <c r="EHQ108" s="743"/>
      <c r="EHR108" s="744"/>
      <c r="EHS108" s="743"/>
      <c r="EHT108" s="744"/>
      <c r="EHU108" s="743"/>
      <c r="EHV108" s="744"/>
      <c r="EHW108" s="743"/>
      <c r="EHX108" s="744"/>
      <c r="EHY108" s="743"/>
      <c r="EHZ108" s="744"/>
      <c r="EIA108" s="743"/>
      <c r="EIB108" s="744"/>
      <c r="EIC108" s="743"/>
      <c r="EID108" s="744"/>
      <c r="EIE108" s="743"/>
      <c r="EIF108" s="744"/>
      <c r="EIG108" s="743"/>
      <c r="EIH108" s="744"/>
      <c r="EII108" s="743"/>
      <c r="EIJ108" s="744"/>
      <c r="EIK108" s="743"/>
      <c r="EIL108" s="744"/>
      <c r="EIM108" s="743"/>
      <c r="EIN108" s="744"/>
      <c r="EIO108" s="743"/>
      <c r="EIP108" s="744"/>
      <c r="EIQ108" s="743"/>
      <c r="EIR108" s="744"/>
      <c r="EIS108" s="743"/>
      <c r="EIT108" s="744"/>
      <c r="EIU108" s="743"/>
      <c r="EIV108" s="744"/>
      <c r="EIW108" s="743"/>
      <c r="EIX108" s="744"/>
      <c r="EIY108" s="743"/>
      <c r="EIZ108" s="744"/>
      <c r="EJA108" s="743"/>
      <c r="EJB108" s="744"/>
      <c r="EJC108" s="743"/>
      <c r="EJD108" s="744"/>
      <c r="EJE108" s="743"/>
      <c r="EJF108" s="744"/>
      <c r="EJG108" s="743"/>
      <c r="EJH108" s="744"/>
      <c r="EJI108" s="743"/>
      <c r="EJJ108" s="744"/>
      <c r="EJK108" s="743"/>
      <c r="EJL108" s="744"/>
      <c r="EJM108" s="743"/>
      <c r="EJN108" s="744"/>
      <c r="EJO108" s="743"/>
      <c r="EJP108" s="744"/>
      <c r="EJQ108" s="743"/>
      <c r="EJR108" s="744"/>
      <c r="EJS108" s="743"/>
      <c r="EJT108" s="744"/>
      <c r="EJU108" s="743"/>
      <c r="EJV108" s="744"/>
      <c r="EJW108" s="743"/>
      <c r="EJX108" s="744"/>
      <c r="EJY108" s="743"/>
      <c r="EJZ108" s="744"/>
      <c r="EKA108" s="743"/>
      <c r="EKB108" s="744"/>
      <c r="EKC108" s="743"/>
      <c r="EKD108" s="744"/>
      <c r="EKE108" s="743"/>
      <c r="EKF108" s="744"/>
      <c r="EKG108" s="743"/>
      <c r="EKH108" s="744"/>
      <c r="EKI108" s="743"/>
      <c r="EKJ108" s="744"/>
      <c r="EKK108" s="743"/>
      <c r="EKL108" s="744"/>
      <c r="EKM108" s="743"/>
      <c r="EKN108" s="744"/>
      <c r="EKO108" s="743"/>
      <c r="EKP108" s="744"/>
      <c r="EKQ108" s="743"/>
      <c r="EKR108" s="744"/>
      <c r="EKS108" s="743"/>
      <c r="EKT108" s="744"/>
      <c r="EKU108" s="743"/>
      <c r="EKV108" s="744"/>
      <c r="EKW108" s="743"/>
      <c r="EKX108" s="744"/>
      <c r="EKY108" s="743"/>
      <c r="EKZ108" s="744"/>
      <c r="ELA108" s="743"/>
      <c r="ELB108" s="744"/>
      <c r="ELC108" s="743"/>
      <c r="ELD108" s="744"/>
      <c r="ELE108" s="743"/>
      <c r="ELF108" s="744"/>
      <c r="ELG108" s="743"/>
      <c r="ELH108" s="744"/>
      <c r="ELI108" s="743"/>
      <c r="ELJ108" s="744"/>
      <c r="ELK108" s="743"/>
      <c r="ELL108" s="744"/>
      <c r="ELM108" s="743"/>
      <c r="ELN108" s="744"/>
      <c r="ELO108" s="743"/>
      <c r="ELP108" s="744"/>
      <c r="ELQ108" s="743"/>
      <c r="ELR108" s="744"/>
      <c r="ELS108" s="743"/>
      <c r="ELT108" s="744"/>
      <c r="ELU108" s="743"/>
      <c r="ELV108" s="744"/>
      <c r="ELW108" s="743"/>
      <c r="ELX108" s="744"/>
      <c r="ELY108" s="743"/>
      <c r="ELZ108" s="744"/>
      <c r="EMA108" s="743"/>
      <c r="EMB108" s="744"/>
      <c r="EMC108" s="743"/>
      <c r="EMD108" s="744"/>
      <c r="EME108" s="743"/>
      <c r="EMF108" s="744"/>
      <c r="EMG108" s="743"/>
      <c r="EMH108" s="744"/>
      <c r="EMI108" s="743"/>
      <c r="EMJ108" s="744"/>
      <c r="EMK108" s="743"/>
      <c r="EML108" s="744"/>
      <c r="EMM108" s="743"/>
      <c r="EMN108" s="744"/>
      <c r="EMO108" s="743"/>
      <c r="EMP108" s="744"/>
      <c r="EMQ108" s="743"/>
      <c r="EMR108" s="744"/>
      <c r="EMS108" s="743"/>
      <c r="EMT108" s="744"/>
      <c r="EMU108" s="743"/>
      <c r="EMV108" s="744"/>
      <c r="EMW108" s="743"/>
      <c r="EMX108" s="744"/>
      <c r="EMY108" s="743"/>
      <c r="EMZ108" s="744"/>
      <c r="ENA108" s="743"/>
      <c r="ENB108" s="744"/>
      <c r="ENC108" s="743"/>
      <c r="END108" s="744"/>
      <c r="ENE108" s="743"/>
      <c r="ENF108" s="744"/>
      <c r="ENG108" s="743"/>
      <c r="ENH108" s="744"/>
      <c r="ENI108" s="743"/>
      <c r="ENJ108" s="744"/>
      <c r="ENK108" s="743"/>
      <c r="ENL108" s="744"/>
      <c r="ENM108" s="743"/>
      <c r="ENN108" s="744"/>
      <c r="ENO108" s="743"/>
      <c r="ENP108" s="744"/>
      <c r="ENQ108" s="743"/>
      <c r="ENR108" s="744"/>
      <c r="ENS108" s="743"/>
      <c r="ENT108" s="744"/>
      <c r="ENU108" s="743"/>
      <c r="ENV108" s="744"/>
      <c r="ENW108" s="743"/>
      <c r="ENX108" s="744"/>
      <c r="ENY108" s="743"/>
      <c r="ENZ108" s="744"/>
      <c r="EOA108" s="743"/>
      <c r="EOB108" s="744"/>
      <c r="EOC108" s="743"/>
      <c r="EOD108" s="744"/>
      <c r="EOE108" s="743"/>
      <c r="EOF108" s="744"/>
      <c r="EOG108" s="743"/>
      <c r="EOH108" s="744"/>
      <c r="EOI108" s="743"/>
      <c r="EOJ108" s="744"/>
      <c r="EOK108" s="743"/>
      <c r="EOL108" s="744"/>
      <c r="EOM108" s="743"/>
      <c r="EON108" s="744"/>
      <c r="EOO108" s="743"/>
      <c r="EOP108" s="744"/>
      <c r="EOQ108" s="743"/>
      <c r="EOR108" s="744"/>
      <c r="EOS108" s="743"/>
      <c r="EOT108" s="744"/>
      <c r="EOU108" s="743"/>
      <c r="EOV108" s="744"/>
      <c r="EOW108" s="743"/>
      <c r="EOX108" s="744"/>
      <c r="EOY108" s="743"/>
      <c r="EOZ108" s="744"/>
      <c r="EPA108" s="743"/>
      <c r="EPB108" s="744"/>
      <c r="EPC108" s="743"/>
      <c r="EPD108" s="744"/>
      <c r="EPE108" s="743"/>
      <c r="EPF108" s="744"/>
      <c r="EPG108" s="743"/>
      <c r="EPH108" s="744"/>
      <c r="EPI108" s="743"/>
      <c r="EPJ108" s="744"/>
      <c r="EPK108" s="743"/>
      <c r="EPL108" s="744"/>
      <c r="EPM108" s="743"/>
      <c r="EPN108" s="744"/>
      <c r="EPO108" s="743"/>
      <c r="EPP108" s="744"/>
      <c r="EPQ108" s="743"/>
      <c r="EPR108" s="744"/>
      <c r="EPS108" s="743"/>
      <c r="EPT108" s="744"/>
      <c r="EPU108" s="743"/>
      <c r="EPV108" s="744"/>
      <c r="EPW108" s="743"/>
      <c r="EPX108" s="744"/>
      <c r="EPY108" s="743"/>
      <c r="EPZ108" s="744"/>
      <c r="EQA108" s="743"/>
      <c r="EQB108" s="744"/>
      <c r="EQC108" s="743"/>
      <c r="EQD108" s="744"/>
      <c r="EQE108" s="743"/>
      <c r="EQF108" s="744"/>
      <c r="EQG108" s="743"/>
      <c r="EQH108" s="744"/>
      <c r="EQI108" s="743"/>
      <c r="EQJ108" s="744"/>
      <c r="EQK108" s="743"/>
      <c r="EQL108" s="744"/>
      <c r="EQM108" s="743"/>
      <c r="EQN108" s="744"/>
      <c r="EQO108" s="743"/>
      <c r="EQP108" s="744"/>
      <c r="EQQ108" s="743"/>
      <c r="EQR108" s="744"/>
      <c r="EQS108" s="743"/>
      <c r="EQT108" s="744"/>
      <c r="EQU108" s="743"/>
      <c r="EQV108" s="744"/>
      <c r="EQW108" s="743"/>
      <c r="EQX108" s="744"/>
      <c r="EQY108" s="743"/>
      <c r="EQZ108" s="744"/>
      <c r="ERA108" s="743"/>
      <c r="ERB108" s="744"/>
      <c r="ERC108" s="743"/>
      <c r="ERD108" s="744"/>
      <c r="ERE108" s="743"/>
      <c r="ERF108" s="744"/>
      <c r="ERG108" s="743"/>
      <c r="ERH108" s="744"/>
      <c r="ERI108" s="743"/>
      <c r="ERJ108" s="744"/>
      <c r="ERK108" s="743"/>
      <c r="ERL108" s="744"/>
      <c r="ERM108" s="743"/>
      <c r="ERN108" s="744"/>
      <c r="ERO108" s="743"/>
      <c r="ERP108" s="744"/>
      <c r="ERQ108" s="743"/>
      <c r="ERR108" s="744"/>
      <c r="ERS108" s="743"/>
      <c r="ERT108" s="744"/>
      <c r="ERU108" s="743"/>
      <c r="ERV108" s="744"/>
      <c r="ERW108" s="743"/>
      <c r="ERX108" s="744"/>
      <c r="ERY108" s="743"/>
      <c r="ERZ108" s="744"/>
      <c r="ESA108" s="743"/>
      <c r="ESB108" s="744"/>
      <c r="ESC108" s="743"/>
      <c r="ESD108" s="744"/>
      <c r="ESE108" s="743"/>
      <c r="ESF108" s="744"/>
      <c r="ESG108" s="743"/>
      <c r="ESH108" s="744"/>
      <c r="ESI108" s="743"/>
      <c r="ESJ108" s="744"/>
      <c r="ESK108" s="743"/>
      <c r="ESL108" s="744"/>
      <c r="ESM108" s="743"/>
      <c r="ESN108" s="744"/>
      <c r="ESO108" s="743"/>
      <c r="ESP108" s="744"/>
      <c r="ESQ108" s="743"/>
      <c r="ESR108" s="744"/>
      <c r="ESS108" s="743"/>
      <c r="EST108" s="744"/>
      <c r="ESU108" s="743"/>
      <c r="ESV108" s="744"/>
      <c r="ESW108" s="743"/>
      <c r="ESX108" s="744"/>
      <c r="ESY108" s="743"/>
      <c r="ESZ108" s="744"/>
      <c r="ETA108" s="743"/>
      <c r="ETB108" s="744"/>
      <c r="ETC108" s="743"/>
      <c r="ETD108" s="744"/>
      <c r="ETE108" s="743"/>
      <c r="ETF108" s="744"/>
      <c r="ETG108" s="743"/>
      <c r="ETH108" s="744"/>
      <c r="ETI108" s="743"/>
      <c r="ETJ108" s="744"/>
      <c r="ETK108" s="743"/>
      <c r="ETL108" s="744"/>
      <c r="ETM108" s="743"/>
      <c r="ETN108" s="744"/>
      <c r="ETO108" s="743"/>
      <c r="ETP108" s="744"/>
      <c r="ETQ108" s="743"/>
      <c r="ETR108" s="744"/>
      <c r="ETS108" s="743"/>
      <c r="ETT108" s="744"/>
      <c r="ETU108" s="743"/>
      <c r="ETV108" s="744"/>
      <c r="ETW108" s="743"/>
      <c r="ETX108" s="744"/>
      <c r="ETY108" s="743"/>
      <c r="ETZ108" s="744"/>
      <c r="EUA108" s="743"/>
      <c r="EUB108" s="744"/>
      <c r="EUC108" s="743"/>
      <c r="EUD108" s="744"/>
      <c r="EUE108" s="743"/>
      <c r="EUF108" s="744"/>
      <c r="EUG108" s="743"/>
      <c r="EUH108" s="744"/>
      <c r="EUI108" s="743"/>
      <c r="EUJ108" s="744"/>
      <c r="EUK108" s="743"/>
      <c r="EUL108" s="744"/>
      <c r="EUM108" s="743"/>
      <c r="EUN108" s="744"/>
      <c r="EUO108" s="743"/>
      <c r="EUP108" s="744"/>
      <c r="EUQ108" s="743"/>
      <c r="EUR108" s="744"/>
      <c r="EUS108" s="743"/>
      <c r="EUT108" s="744"/>
      <c r="EUU108" s="743"/>
      <c r="EUV108" s="744"/>
      <c r="EUW108" s="743"/>
      <c r="EUX108" s="744"/>
      <c r="EUY108" s="743"/>
      <c r="EUZ108" s="744"/>
      <c r="EVA108" s="743"/>
      <c r="EVB108" s="744"/>
      <c r="EVC108" s="743"/>
      <c r="EVD108" s="744"/>
      <c r="EVE108" s="743"/>
      <c r="EVF108" s="744"/>
      <c r="EVG108" s="743"/>
      <c r="EVH108" s="744"/>
      <c r="EVI108" s="743"/>
      <c r="EVJ108" s="744"/>
      <c r="EVK108" s="743"/>
      <c r="EVL108" s="744"/>
      <c r="EVM108" s="743"/>
      <c r="EVN108" s="744"/>
      <c r="EVO108" s="743"/>
      <c r="EVP108" s="744"/>
      <c r="EVQ108" s="743"/>
      <c r="EVR108" s="744"/>
      <c r="EVS108" s="743"/>
      <c r="EVT108" s="744"/>
      <c r="EVU108" s="743"/>
      <c r="EVV108" s="744"/>
      <c r="EVW108" s="743"/>
      <c r="EVX108" s="744"/>
      <c r="EVY108" s="743"/>
      <c r="EVZ108" s="744"/>
      <c r="EWA108" s="743"/>
      <c r="EWB108" s="744"/>
      <c r="EWC108" s="743"/>
      <c r="EWD108" s="744"/>
      <c r="EWE108" s="743"/>
      <c r="EWF108" s="744"/>
      <c r="EWG108" s="743"/>
      <c r="EWH108" s="744"/>
      <c r="EWI108" s="743"/>
      <c r="EWJ108" s="744"/>
      <c r="EWK108" s="743"/>
      <c r="EWL108" s="744"/>
      <c r="EWM108" s="743"/>
      <c r="EWN108" s="744"/>
      <c r="EWO108" s="743"/>
      <c r="EWP108" s="744"/>
      <c r="EWQ108" s="743"/>
      <c r="EWR108" s="744"/>
      <c r="EWS108" s="743"/>
      <c r="EWT108" s="744"/>
      <c r="EWU108" s="743"/>
      <c r="EWV108" s="744"/>
      <c r="EWW108" s="743"/>
      <c r="EWX108" s="744"/>
      <c r="EWY108" s="743"/>
      <c r="EWZ108" s="744"/>
      <c r="EXA108" s="743"/>
      <c r="EXB108" s="744"/>
      <c r="EXC108" s="743"/>
      <c r="EXD108" s="744"/>
      <c r="EXE108" s="743"/>
      <c r="EXF108" s="744"/>
      <c r="EXG108" s="743"/>
      <c r="EXH108" s="744"/>
      <c r="EXI108" s="743"/>
      <c r="EXJ108" s="744"/>
      <c r="EXK108" s="743"/>
      <c r="EXL108" s="744"/>
      <c r="EXM108" s="743"/>
      <c r="EXN108" s="744"/>
      <c r="EXO108" s="743"/>
      <c r="EXP108" s="744"/>
      <c r="EXQ108" s="743"/>
      <c r="EXR108" s="744"/>
      <c r="EXS108" s="743"/>
      <c r="EXT108" s="744"/>
      <c r="EXU108" s="743"/>
      <c r="EXV108" s="744"/>
      <c r="EXW108" s="743"/>
      <c r="EXX108" s="744"/>
      <c r="EXY108" s="743"/>
      <c r="EXZ108" s="744"/>
      <c r="EYA108" s="743"/>
      <c r="EYB108" s="744"/>
      <c r="EYC108" s="743"/>
      <c r="EYD108" s="744"/>
      <c r="EYE108" s="743"/>
      <c r="EYF108" s="744"/>
      <c r="EYG108" s="743"/>
      <c r="EYH108" s="744"/>
      <c r="EYI108" s="743"/>
      <c r="EYJ108" s="744"/>
      <c r="EYK108" s="743"/>
      <c r="EYL108" s="744"/>
      <c r="EYM108" s="743"/>
      <c r="EYN108" s="744"/>
      <c r="EYO108" s="743"/>
      <c r="EYP108" s="744"/>
      <c r="EYQ108" s="743"/>
      <c r="EYR108" s="744"/>
      <c r="EYS108" s="743"/>
      <c r="EYT108" s="744"/>
      <c r="EYU108" s="743"/>
      <c r="EYV108" s="744"/>
      <c r="EYW108" s="743"/>
      <c r="EYX108" s="744"/>
      <c r="EYY108" s="743"/>
      <c r="EYZ108" s="744"/>
      <c r="EZA108" s="743"/>
      <c r="EZB108" s="744"/>
      <c r="EZC108" s="743"/>
      <c r="EZD108" s="744"/>
      <c r="EZE108" s="743"/>
      <c r="EZF108" s="744"/>
      <c r="EZG108" s="743"/>
      <c r="EZH108" s="744"/>
      <c r="EZI108" s="743"/>
      <c r="EZJ108" s="744"/>
      <c r="EZK108" s="743"/>
      <c r="EZL108" s="744"/>
      <c r="EZM108" s="743"/>
      <c r="EZN108" s="744"/>
      <c r="EZO108" s="743"/>
      <c r="EZP108" s="744"/>
      <c r="EZQ108" s="743"/>
      <c r="EZR108" s="744"/>
      <c r="EZS108" s="743"/>
      <c r="EZT108" s="744"/>
      <c r="EZU108" s="743"/>
      <c r="EZV108" s="744"/>
      <c r="EZW108" s="743"/>
      <c r="EZX108" s="744"/>
      <c r="EZY108" s="743"/>
      <c r="EZZ108" s="744"/>
      <c r="FAA108" s="743"/>
      <c r="FAB108" s="744"/>
      <c r="FAC108" s="743"/>
      <c r="FAD108" s="744"/>
      <c r="FAE108" s="743"/>
      <c r="FAF108" s="744"/>
      <c r="FAG108" s="743"/>
      <c r="FAH108" s="744"/>
      <c r="FAI108" s="743"/>
      <c r="FAJ108" s="744"/>
      <c r="FAK108" s="743"/>
      <c r="FAL108" s="744"/>
      <c r="FAM108" s="743"/>
      <c r="FAN108" s="744"/>
      <c r="FAO108" s="743"/>
      <c r="FAP108" s="744"/>
      <c r="FAQ108" s="743"/>
      <c r="FAR108" s="744"/>
      <c r="FAS108" s="743"/>
      <c r="FAT108" s="744"/>
      <c r="FAU108" s="743"/>
      <c r="FAV108" s="744"/>
      <c r="FAW108" s="743"/>
      <c r="FAX108" s="744"/>
      <c r="FAY108" s="743"/>
      <c r="FAZ108" s="744"/>
      <c r="FBA108" s="743"/>
      <c r="FBB108" s="744"/>
      <c r="FBC108" s="743"/>
      <c r="FBD108" s="744"/>
      <c r="FBE108" s="743"/>
      <c r="FBF108" s="744"/>
      <c r="FBG108" s="743"/>
      <c r="FBH108" s="744"/>
      <c r="FBI108" s="743"/>
      <c r="FBJ108" s="744"/>
      <c r="FBK108" s="743"/>
      <c r="FBL108" s="744"/>
      <c r="FBM108" s="743"/>
      <c r="FBN108" s="744"/>
      <c r="FBO108" s="743"/>
      <c r="FBP108" s="744"/>
      <c r="FBQ108" s="743"/>
      <c r="FBR108" s="744"/>
      <c r="FBS108" s="743"/>
      <c r="FBT108" s="744"/>
      <c r="FBU108" s="743"/>
      <c r="FBV108" s="744"/>
      <c r="FBW108" s="743"/>
      <c r="FBX108" s="744"/>
      <c r="FBY108" s="743"/>
      <c r="FBZ108" s="744"/>
      <c r="FCA108" s="743"/>
      <c r="FCB108" s="744"/>
      <c r="FCC108" s="743"/>
      <c r="FCD108" s="744"/>
      <c r="FCE108" s="743"/>
      <c r="FCF108" s="744"/>
      <c r="FCG108" s="743"/>
      <c r="FCH108" s="744"/>
      <c r="FCI108" s="743"/>
      <c r="FCJ108" s="744"/>
      <c r="FCK108" s="743"/>
      <c r="FCL108" s="744"/>
      <c r="FCM108" s="743"/>
      <c r="FCN108" s="744"/>
      <c r="FCO108" s="743"/>
      <c r="FCP108" s="744"/>
      <c r="FCQ108" s="743"/>
      <c r="FCR108" s="744"/>
      <c r="FCS108" s="743"/>
      <c r="FCT108" s="744"/>
      <c r="FCU108" s="743"/>
      <c r="FCV108" s="744"/>
      <c r="FCW108" s="743"/>
      <c r="FCX108" s="744"/>
      <c r="FCY108" s="743"/>
      <c r="FCZ108" s="744"/>
      <c r="FDA108" s="743"/>
      <c r="FDB108" s="744"/>
      <c r="FDC108" s="743"/>
      <c r="FDD108" s="744"/>
      <c r="FDE108" s="743"/>
      <c r="FDF108" s="744"/>
      <c r="FDG108" s="743"/>
      <c r="FDH108" s="744"/>
      <c r="FDI108" s="743"/>
      <c r="FDJ108" s="744"/>
      <c r="FDK108" s="743"/>
      <c r="FDL108" s="744"/>
      <c r="FDM108" s="743"/>
      <c r="FDN108" s="744"/>
      <c r="FDO108" s="743"/>
      <c r="FDP108" s="744"/>
      <c r="FDQ108" s="743"/>
      <c r="FDR108" s="744"/>
      <c r="FDS108" s="743"/>
      <c r="FDT108" s="744"/>
      <c r="FDU108" s="743"/>
      <c r="FDV108" s="744"/>
      <c r="FDW108" s="743"/>
      <c r="FDX108" s="744"/>
      <c r="FDY108" s="743"/>
      <c r="FDZ108" s="744"/>
      <c r="FEA108" s="743"/>
      <c r="FEB108" s="744"/>
      <c r="FEC108" s="743"/>
      <c r="FED108" s="744"/>
      <c r="FEE108" s="743"/>
      <c r="FEF108" s="744"/>
      <c r="FEG108" s="743"/>
      <c r="FEH108" s="744"/>
      <c r="FEI108" s="743"/>
      <c r="FEJ108" s="744"/>
      <c r="FEK108" s="743"/>
      <c r="FEL108" s="744"/>
      <c r="FEM108" s="743"/>
      <c r="FEN108" s="744"/>
      <c r="FEO108" s="743"/>
      <c r="FEP108" s="744"/>
      <c r="FEQ108" s="743"/>
      <c r="FER108" s="744"/>
      <c r="FES108" s="743"/>
      <c r="FET108" s="744"/>
      <c r="FEU108" s="743"/>
      <c r="FEV108" s="744"/>
      <c r="FEW108" s="743"/>
      <c r="FEX108" s="744"/>
      <c r="FEY108" s="743"/>
      <c r="FEZ108" s="744"/>
      <c r="FFA108" s="743"/>
      <c r="FFB108" s="744"/>
      <c r="FFC108" s="743"/>
      <c r="FFD108" s="744"/>
      <c r="FFE108" s="743"/>
      <c r="FFF108" s="744"/>
      <c r="FFG108" s="743"/>
      <c r="FFH108" s="744"/>
      <c r="FFI108" s="743"/>
      <c r="FFJ108" s="744"/>
      <c r="FFK108" s="743"/>
      <c r="FFL108" s="744"/>
      <c r="FFM108" s="743"/>
      <c r="FFN108" s="744"/>
      <c r="FFO108" s="743"/>
      <c r="FFP108" s="744"/>
      <c r="FFQ108" s="743"/>
      <c r="FFR108" s="744"/>
      <c r="FFS108" s="743"/>
      <c r="FFT108" s="744"/>
      <c r="FFU108" s="743"/>
      <c r="FFV108" s="744"/>
      <c r="FFW108" s="743"/>
      <c r="FFX108" s="744"/>
      <c r="FFY108" s="743"/>
      <c r="FFZ108" s="744"/>
      <c r="FGA108" s="743"/>
      <c r="FGB108" s="744"/>
      <c r="FGC108" s="743"/>
      <c r="FGD108" s="744"/>
      <c r="FGE108" s="743"/>
      <c r="FGF108" s="744"/>
      <c r="FGG108" s="743"/>
      <c r="FGH108" s="744"/>
      <c r="FGI108" s="743"/>
      <c r="FGJ108" s="744"/>
      <c r="FGK108" s="743"/>
      <c r="FGL108" s="744"/>
      <c r="FGM108" s="743"/>
      <c r="FGN108" s="744"/>
      <c r="FGO108" s="743"/>
      <c r="FGP108" s="744"/>
      <c r="FGQ108" s="743"/>
      <c r="FGR108" s="744"/>
      <c r="FGS108" s="743"/>
      <c r="FGT108" s="744"/>
      <c r="FGU108" s="743"/>
      <c r="FGV108" s="744"/>
      <c r="FGW108" s="743"/>
      <c r="FGX108" s="744"/>
      <c r="FGY108" s="743"/>
      <c r="FGZ108" s="744"/>
      <c r="FHA108" s="743"/>
      <c r="FHB108" s="744"/>
      <c r="FHC108" s="743"/>
      <c r="FHD108" s="744"/>
      <c r="FHE108" s="743"/>
      <c r="FHF108" s="744"/>
      <c r="FHG108" s="743"/>
      <c r="FHH108" s="744"/>
      <c r="FHI108" s="743"/>
      <c r="FHJ108" s="744"/>
      <c r="FHK108" s="743"/>
      <c r="FHL108" s="744"/>
      <c r="FHM108" s="743"/>
      <c r="FHN108" s="744"/>
      <c r="FHO108" s="743"/>
      <c r="FHP108" s="744"/>
      <c r="FHQ108" s="743"/>
      <c r="FHR108" s="744"/>
      <c r="FHS108" s="743"/>
      <c r="FHT108" s="744"/>
      <c r="FHU108" s="743"/>
      <c r="FHV108" s="744"/>
      <c r="FHW108" s="743"/>
      <c r="FHX108" s="744"/>
      <c r="FHY108" s="743"/>
      <c r="FHZ108" s="744"/>
      <c r="FIA108" s="743"/>
      <c r="FIB108" s="744"/>
      <c r="FIC108" s="743"/>
      <c r="FID108" s="744"/>
      <c r="FIE108" s="743"/>
      <c r="FIF108" s="744"/>
      <c r="FIG108" s="743"/>
      <c r="FIH108" s="744"/>
      <c r="FII108" s="743"/>
      <c r="FIJ108" s="744"/>
      <c r="FIK108" s="743"/>
      <c r="FIL108" s="744"/>
      <c r="FIM108" s="743"/>
      <c r="FIN108" s="744"/>
      <c r="FIO108" s="743"/>
      <c r="FIP108" s="744"/>
      <c r="FIQ108" s="743"/>
      <c r="FIR108" s="744"/>
      <c r="FIS108" s="743"/>
      <c r="FIT108" s="744"/>
      <c r="FIU108" s="743"/>
      <c r="FIV108" s="744"/>
      <c r="FIW108" s="743"/>
      <c r="FIX108" s="744"/>
      <c r="FIY108" s="743"/>
      <c r="FIZ108" s="744"/>
      <c r="FJA108" s="743"/>
      <c r="FJB108" s="744"/>
      <c r="FJC108" s="743"/>
      <c r="FJD108" s="744"/>
      <c r="FJE108" s="743"/>
      <c r="FJF108" s="744"/>
      <c r="FJG108" s="743"/>
      <c r="FJH108" s="744"/>
      <c r="FJI108" s="743"/>
      <c r="FJJ108" s="744"/>
      <c r="FJK108" s="743"/>
      <c r="FJL108" s="744"/>
      <c r="FJM108" s="743"/>
      <c r="FJN108" s="744"/>
      <c r="FJO108" s="743"/>
      <c r="FJP108" s="744"/>
      <c r="FJQ108" s="743"/>
      <c r="FJR108" s="744"/>
      <c r="FJS108" s="743"/>
      <c r="FJT108" s="744"/>
      <c r="FJU108" s="743"/>
      <c r="FJV108" s="744"/>
      <c r="FJW108" s="743"/>
      <c r="FJX108" s="744"/>
      <c r="FJY108" s="743"/>
      <c r="FJZ108" s="744"/>
      <c r="FKA108" s="743"/>
      <c r="FKB108" s="744"/>
      <c r="FKC108" s="743"/>
      <c r="FKD108" s="744"/>
      <c r="FKE108" s="743"/>
      <c r="FKF108" s="744"/>
      <c r="FKG108" s="743"/>
      <c r="FKH108" s="744"/>
      <c r="FKI108" s="743"/>
      <c r="FKJ108" s="744"/>
      <c r="FKK108" s="743"/>
      <c r="FKL108" s="744"/>
      <c r="FKM108" s="743"/>
      <c r="FKN108" s="744"/>
      <c r="FKO108" s="743"/>
      <c r="FKP108" s="744"/>
      <c r="FKQ108" s="743"/>
      <c r="FKR108" s="744"/>
      <c r="FKS108" s="743"/>
      <c r="FKT108" s="744"/>
      <c r="FKU108" s="743"/>
      <c r="FKV108" s="744"/>
      <c r="FKW108" s="743"/>
      <c r="FKX108" s="744"/>
      <c r="FKY108" s="743"/>
      <c r="FKZ108" s="744"/>
      <c r="FLA108" s="743"/>
      <c r="FLB108" s="744"/>
      <c r="FLC108" s="743"/>
      <c r="FLD108" s="744"/>
      <c r="FLE108" s="743"/>
      <c r="FLF108" s="744"/>
      <c r="FLG108" s="743"/>
      <c r="FLH108" s="744"/>
      <c r="FLI108" s="743"/>
      <c r="FLJ108" s="744"/>
      <c r="FLK108" s="743"/>
      <c r="FLL108" s="744"/>
      <c r="FLM108" s="743"/>
      <c r="FLN108" s="744"/>
      <c r="FLO108" s="743"/>
      <c r="FLP108" s="744"/>
      <c r="FLQ108" s="743"/>
      <c r="FLR108" s="744"/>
      <c r="FLS108" s="743"/>
      <c r="FLT108" s="744"/>
      <c r="FLU108" s="743"/>
      <c r="FLV108" s="744"/>
      <c r="FLW108" s="743"/>
      <c r="FLX108" s="744"/>
      <c r="FLY108" s="743"/>
      <c r="FLZ108" s="744"/>
      <c r="FMA108" s="743"/>
      <c r="FMB108" s="744"/>
      <c r="FMC108" s="743"/>
      <c r="FMD108" s="744"/>
      <c r="FME108" s="743"/>
      <c r="FMF108" s="744"/>
      <c r="FMG108" s="743"/>
      <c r="FMH108" s="744"/>
      <c r="FMI108" s="743"/>
      <c r="FMJ108" s="744"/>
      <c r="FMK108" s="743"/>
      <c r="FML108" s="744"/>
      <c r="FMM108" s="743"/>
      <c r="FMN108" s="744"/>
      <c r="FMO108" s="743"/>
      <c r="FMP108" s="744"/>
      <c r="FMQ108" s="743"/>
      <c r="FMR108" s="744"/>
      <c r="FMS108" s="743"/>
      <c r="FMT108" s="744"/>
      <c r="FMU108" s="743"/>
      <c r="FMV108" s="744"/>
      <c r="FMW108" s="743"/>
      <c r="FMX108" s="744"/>
      <c r="FMY108" s="743"/>
      <c r="FMZ108" s="744"/>
      <c r="FNA108" s="743"/>
      <c r="FNB108" s="744"/>
      <c r="FNC108" s="743"/>
      <c r="FND108" s="744"/>
      <c r="FNE108" s="743"/>
      <c r="FNF108" s="744"/>
      <c r="FNG108" s="743"/>
      <c r="FNH108" s="744"/>
      <c r="FNI108" s="743"/>
      <c r="FNJ108" s="744"/>
      <c r="FNK108" s="743"/>
      <c r="FNL108" s="744"/>
      <c r="FNM108" s="743"/>
      <c r="FNN108" s="744"/>
      <c r="FNO108" s="743"/>
      <c r="FNP108" s="744"/>
      <c r="FNQ108" s="743"/>
      <c r="FNR108" s="744"/>
      <c r="FNS108" s="743"/>
      <c r="FNT108" s="744"/>
      <c r="FNU108" s="743"/>
      <c r="FNV108" s="744"/>
      <c r="FNW108" s="743"/>
      <c r="FNX108" s="744"/>
      <c r="FNY108" s="743"/>
      <c r="FNZ108" s="744"/>
      <c r="FOA108" s="743"/>
      <c r="FOB108" s="744"/>
      <c r="FOC108" s="743"/>
      <c r="FOD108" s="744"/>
      <c r="FOE108" s="743"/>
      <c r="FOF108" s="744"/>
      <c r="FOG108" s="743"/>
      <c r="FOH108" s="744"/>
      <c r="FOI108" s="743"/>
      <c r="FOJ108" s="744"/>
      <c r="FOK108" s="743"/>
      <c r="FOL108" s="744"/>
      <c r="FOM108" s="743"/>
      <c r="FON108" s="744"/>
      <c r="FOO108" s="743"/>
      <c r="FOP108" s="744"/>
      <c r="FOQ108" s="743"/>
      <c r="FOR108" s="744"/>
      <c r="FOS108" s="743"/>
      <c r="FOT108" s="744"/>
      <c r="FOU108" s="743"/>
      <c r="FOV108" s="744"/>
      <c r="FOW108" s="743"/>
      <c r="FOX108" s="744"/>
      <c r="FOY108" s="743"/>
      <c r="FOZ108" s="744"/>
      <c r="FPA108" s="743"/>
      <c r="FPB108" s="744"/>
      <c r="FPC108" s="743"/>
      <c r="FPD108" s="744"/>
      <c r="FPE108" s="743"/>
      <c r="FPF108" s="744"/>
      <c r="FPG108" s="743"/>
      <c r="FPH108" s="744"/>
      <c r="FPI108" s="743"/>
      <c r="FPJ108" s="744"/>
      <c r="FPK108" s="743"/>
      <c r="FPL108" s="744"/>
      <c r="FPM108" s="743"/>
      <c r="FPN108" s="744"/>
      <c r="FPO108" s="743"/>
      <c r="FPP108" s="744"/>
      <c r="FPQ108" s="743"/>
      <c r="FPR108" s="744"/>
      <c r="FPS108" s="743"/>
      <c r="FPT108" s="744"/>
      <c r="FPU108" s="743"/>
      <c r="FPV108" s="744"/>
      <c r="FPW108" s="743"/>
      <c r="FPX108" s="744"/>
      <c r="FPY108" s="743"/>
      <c r="FPZ108" s="744"/>
      <c r="FQA108" s="743"/>
      <c r="FQB108" s="744"/>
      <c r="FQC108" s="743"/>
      <c r="FQD108" s="744"/>
      <c r="FQE108" s="743"/>
      <c r="FQF108" s="744"/>
      <c r="FQG108" s="743"/>
      <c r="FQH108" s="744"/>
      <c r="FQI108" s="743"/>
      <c r="FQJ108" s="744"/>
      <c r="FQK108" s="743"/>
      <c r="FQL108" s="744"/>
      <c r="FQM108" s="743"/>
      <c r="FQN108" s="744"/>
      <c r="FQO108" s="743"/>
      <c r="FQP108" s="744"/>
      <c r="FQQ108" s="743"/>
      <c r="FQR108" s="744"/>
      <c r="FQS108" s="743"/>
      <c r="FQT108" s="744"/>
      <c r="FQU108" s="743"/>
      <c r="FQV108" s="744"/>
      <c r="FQW108" s="743"/>
      <c r="FQX108" s="744"/>
      <c r="FQY108" s="743"/>
      <c r="FQZ108" s="744"/>
      <c r="FRA108" s="743"/>
      <c r="FRB108" s="744"/>
      <c r="FRC108" s="743"/>
      <c r="FRD108" s="744"/>
      <c r="FRE108" s="743"/>
      <c r="FRF108" s="744"/>
      <c r="FRG108" s="743"/>
      <c r="FRH108" s="744"/>
      <c r="FRI108" s="743"/>
      <c r="FRJ108" s="744"/>
      <c r="FRK108" s="743"/>
      <c r="FRL108" s="744"/>
      <c r="FRM108" s="743"/>
      <c r="FRN108" s="744"/>
      <c r="FRO108" s="743"/>
      <c r="FRP108" s="744"/>
      <c r="FRQ108" s="743"/>
      <c r="FRR108" s="744"/>
      <c r="FRS108" s="743"/>
      <c r="FRT108" s="744"/>
      <c r="FRU108" s="743"/>
      <c r="FRV108" s="744"/>
      <c r="FRW108" s="743"/>
      <c r="FRX108" s="744"/>
      <c r="FRY108" s="743"/>
      <c r="FRZ108" s="744"/>
      <c r="FSA108" s="743"/>
      <c r="FSB108" s="744"/>
      <c r="FSC108" s="743"/>
      <c r="FSD108" s="744"/>
      <c r="FSE108" s="743"/>
      <c r="FSF108" s="744"/>
      <c r="FSG108" s="743"/>
      <c r="FSH108" s="744"/>
      <c r="FSI108" s="743"/>
      <c r="FSJ108" s="744"/>
      <c r="FSK108" s="743"/>
      <c r="FSL108" s="744"/>
      <c r="FSM108" s="743"/>
      <c r="FSN108" s="744"/>
      <c r="FSO108" s="743"/>
      <c r="FSP108" s="744"/>
      <c r="FSQ108" s="743"/>
      <c r="FSR108" s="744"/>
      <c r="FSS108" s="743"/>
      <c r="FST108" s="744"/>
      <c r="FSU108" s="743"/>
      <c r="FSV108" s="744"/>
      <c r="FSW108" s="743"/>
      <c r="FSX108" s="744"/>
      <c r="FSY108" s="743"/>
      <c r="FSZ108" s="744"/>
      <c r="FTA108" s="743"/>
      <c r="FTB108" s="744"/>
      <c r="FTC108" s="743"/>
      <c r="FTD108" s="744"/>
      <c r="FTE108" s="743"/>
      <c r="FTF108" s="744"/>
      <c r="FTG108" s="743"/>
      <c r="FTH108" s="744"/>
      <c r="FTI108" s="743"/>
      <c r="FTJ108" s="744"/>
      <c r="FTK108" s="743"/>
      <c r="FTL108" s="744"/>
      <c r="FTM108" s="743"/>
      <c r="FTN108" s="744"/>
      <c r="FTO108" s="743"/>
      <c r="FTP108" s="744"/>
      <c r="FTQ108" s="743"/>
      <c r="FTR108" s="744"/>
      <c r="FTS108" s="743"/>
      <c r="FTT108" s="744"/>
      <c r="FTU108" s="743"/>
      <c r="FTV108" s="744"/>
      <c r="FTW108" s="743"/>
      <c r="FTX108" s="744"/>
      <c r="FTY108" s="743"/>
      <c r="FTZ108" s="744"/>
      <c r="FUA108" s="743"/>
      <c r="FUB108" s="744"/>
      <c r="FUC108" s="743"/>
      <c r="FUD108" s="744"/>
      <c r="FUE108" s="743"/>
      <c r="FUF108" s="744"/>
      <c r="FUG108" s="743"/>
      <c r="FUH108" s="744"/>
      <c r="FUI108" s="743"/>
      <c r="FUJ108" s="744"/>
      <c r="FUK108" s="743"/>
      <c r="FUL108" s="744"/>
      <c r="FUM108" s="743"/>
      <c r="FUN108" s="744"/>
      <c r="FUO108" s="743"/>
      <c r="FUP108" s="744"/>
      <c r="FUQ108" s="743"/>
      <c r="FUR108" s="744"/>
      <c r="FUS108" s="743"/>
      <c r="FUT108" s="744"/>
      <c r="FUU108" s="743"/>
      <c r="FUV108" s="744"/>
      <c r="FUW108" s="743"/>
      <c r="FUX108" s="744"/>
      <c r="FUY108" s="743"/>
      <c r="FUZ108" s="744"/>
      <c r="FVA108" s="743"/>
      <c r="FVB108" s="744"/>
      <c r="FVC108" s="743"/>
      <c r="FVD108" s="744"/>
      <c r="FVE108" s="743"/>
      <c r="FVF108" s="744"/>
      <c r="FVG108" s="743"/>
      <c r="FVH108" s="744"/>
      <c r="FVI108" s="743"/>
      <c r="FVJ108" s="744"/>
      <c r="FVK108" s="743"/>
      <c r="FVL108" s="744"/>
      <c r="FVM108" s="743"/>
      <c r="FVN108" s="744"/>
      <c r="FVO108" s="743"/>
      <c r="FVP108" s="744"/>
      <c r="FVQ108" s="743"/>
      <c r="FVR108" s="744"/>
      <c r="FVS108" s="743"/>
      <c r="FVT108" s="744"/>
      <c r="FVU108" s="743"/>
      <c r="FVV108" s="744"/>
      <c r="FVW108" s="743"/>
      <c r="FVX108" s="744"/>
      <c r="FVY108" s="743"/>
      <c r="FVZ108" s="744"/>
      <c r="FWA108" s="743"/>
      <c r="FWB108" s="744"/>
      <c r="FWC108" s="743"/>
      <c r="FWD108" s="744"/>
      <c r="FWE108" s="743"/>
      <c r="FWF108" s="744"/>
      <c r="FWG108" s="743"/>
      <c r="FWH108" s="744"/>
      <c r="FWI108" s="743"/>
      <c r="FWJ108" s="744"/>
      <c r="FWK108" s="743"/>
      <c r="FWL108" s="744"/>
      <c r="FWM108" s="743"/>
      <c r="FWN108" s="744"/>
      <c r="FWO108" s="743"/>
      <c r="FWP108" s="744"/>
      <c r="FWQ108" s="743"/>
      <c r="FWR108" s="744"/>
      <c r="FWS108" s="743"/>
      <c r="FWT108" s="744"/>
      <c r="FWU108" s="743"/>
      <c r="FWV108" s="744"/>
      <c r="FWW108" s="743"/>
      <c r="FWX108" s="744"/>
      <c r="FWY108" s="743"/>
      <c r="FWZ108" s="744"/>
      <c r="FXA108" s="743"/>
      <c r="FXB108" s="744"/>
      <c r="FXC108" s="743"/>
      <c r="FXD108" s="744"/>
      <c r="FXE108" s="743"/>
      <c r="FXF108" s="744"/>
      <c r="FXG108" s="743"/>
      <c r="FXH108" s="744"/>
      <c r="FXI108" s="743"/>
      <c r="FXJ108" s="744"/>
      <c r="FXK108" s="743"/>
      <c r="FXL108" s="744"/>
      <c r="FXM108" s="743"/>
      <c r="FXN108" s="744"/>
      <c r="FXO108" s="743"/>
      <c r="FXP108" s="744"/>
      <c r="FXQ108" s="743"/>
      <c r="FXR108" s="744"/>
      <c r="FXS108" s="743"/>
      <c r="FXT108" s="744"/>
      <c r="FXU108" s="743"/>
      <c r="FXV108" s="744"/>
      <c r="FXW108" s="743"/>
      <c r="FXX108" s="744"/>
      <c r="FXY108" s="743"/>
      <c r="FXZ108" s="744"/>
      <c r="FYA108" s="743"/>
      <c r="FYB108" s="744"/>
      <c r="FYC108" s="743"/>
      <c r="FYD108" s="744"/>
      <c r="FYE108" s="743"/>
      <c r="FYF108" s="744"/>
      <c r="FYG108" s="743"/>
      <c r="FYH108" s="744"/>
      <c r="FYI108" s="743"/>
      <c r="FYJ108" s="744"/>
      <c r="FYK108" s="743"/>
      <c r="FYL108" s="744"/>
      <c r="FYM108" s="743"/>
      <c r="FYN108" s="744"/>
      <c r="FYO108" s="743"/>
      <c r="FYP108" s="744"/>
      <c r="FYQ108" s="743"/>
      <c r="FYR108" s="744"/>
      <c r="FYS108" s="743"/>
      <c r="FYT108" s="744"/>
      <c r="FYU108" s="743"/>
      <c r="FYV108" s="744"/>
      <c r="FYW108" s="743"/>
      <c r="FYX108" s="744"/>
      <c r="FYY108" s="743"/>
      <c r="FYZ108" s="744"/>
      <c r="FZA108" s="743"/>
      <c r="FZB108" s="744"/>
      <c r="FZC108" s="743"/>
      <c r="FZD108" s="744"/>
      <c r="FZE108" s="743"/>
      <c r="FZF108" s="744"/>
      <c r="FZG108" s="743"/>
      <c r="FZH108" s="744"/>
      <c r="FZI108" s="743"/>
      <c r="FZJ108" s="744"/>
      <c r="FZK108" s="743"/>
      <c r="FZL108" s="744"/>
      <c r="FZM108" s="743"/>
      <c r="FZN108" s="744"/>
      <c r="FZO108" s="743"/>
      <c r="FZP108" s="744"/>
      <c r="FZQ108" s="743"/>
      <c r="FZR108" s="744"/>
      <c r="FZS108" s="743"/>
      <c r="FZT108" s="744"/>
      <c r="FZU108" s="743"/>
      <c r="FZV108" s="744"/>
      <c r="FZW108" s="743"/>
      <c r="FZX108" s="744"/>
      <c r="FZY108" s="743"/>
      <c r="FZZ108" s="744"/>
      <c r="GAA108" s="743"/>
      <c r="GAB108" s="744"/>
      <c r="GAC108" s="743"/>
      <c r="GAD108" s="744"/>
      <c r="GAE108" s="743"/>
      <c r="GAF108" s="744"/>
      <c r="GAG108" s="743"/>
      <c r="GAH108" s="744"/>
      <c r="GAI108" s="743"/>
      <c r="GAJ108" s="744"/>
      <c r="GAK108" s="743"/>
      <c r="GAL108" s="744"/>
      <c r="GAM108" s="743"/>
      <c r="GAN108" s="744"/>
      <c r="GAO108" s="743"/>
      <c r="GAP108" s="744"/>
      <c r="GAQ108" s="743"/>
      <c r="GAR108" s="744"/>
      <c r="GAS108" s="743"/>
      <c r="GAT108" s="744"/>
      <c r="GAU108" s="743"/>
      <c r="GAV108" s="744"/>
      <c r="GAW108" s="743"/>
      <c r="GAX108" s="744"/>
      <c r="GAY108" s="743"/>
      <c r="GAZ108" s="744"/>
      <c r="GBA108" s="743"/>
      <c r="GBB108" s="744"/>
      <c r="GBC108" s="743"/>
      <c r="GBD108" s="744"/>
      <c r="GBE108" s="743"/>
      <c r="GBF108" s="744"/>
      <c r="GBG108" s="743"/>
      <c r="GBH108" s="744"/>
      <c r="GBI108" s="743"/>
      <c r="GBJ108" s="744"/>
      <c r="GBK108" s="743"/>
      <c r="GBL108" s="744"/>
      <c r="GBM108" s="743"/>
      <c r="GBN108" s="744"/>
      <c r="GBO108" s="743"/>
      <c r="GBP108" s="744"/>
      <c r="GBQ108" s="743"/>
      <c r="GBR108" s="744"/>
      <c r="GBS108" s="743"/>
      <c r="GBT108" s="744"/>
      <c r="GBU108" s="743"/>
      <c r="GBV108" s="744"/>
      <c r="GBW108" s="743"/>
      <c r="GBX108" s="744"/>
      <c r="GBY108" s="743"/>
      <c r="GBZ108" s="744"/>
      <c r="GCA108" s="743"/>
      <c r="GCB108" s="744"/>
      <c r="GCC108" s="743"/>
      <c r="GCD108" s="744"/>
      <c r="GCE108" s="743"/>
      <c r="GCF108" s="744"/>
      <c r="GCG108" s="743"/>
      <c r="GCH108" s="744"/>
      <c r="GCI108" s="743"/>
      <c r="GCJ108" s="744"/>
      <c r="GCK108" s="743"/>
      <c r="GCL108" s="744"/>
      <c r="GCM108" s="743"/>
      <c r="GCN108" s="744"/>
      <c r="GCO108" s="743"/>
      <c r="GCP108" s="744"/>
      <c r="GCQ108" s="743"/>
      <c r="GCR108" s="744"/>
      <c r="GCS108" s="743"/>
      <c r="GCT108" s="744"/>
      <c r="GCU108" s="743"/>
      <c r="GCV108" s="744"/>
      <c r="GCW108" s="743"/>
      <c r="GCX108" s="744"/>
      <c r="GCY108" s="743"/>
      <c r="GCZ108" s="744"/>
      <c r="GDA108" s="743"/>
      <c r="GDB108" s="744"/>
      <c r="GDC108" s="743"/>
      <c r="GDD108" s="744"/>
      <c r="GDE108" s="743"/>
      <c r="GDF108" s="744"/>
      <c r="GDG108" s="743"/>
      <c r="GDH108" s="744"/>
      <c r="GDI108" s="743"/>
      <c r="GDJ108" s="744"/>
      <c r="GDK108" s="743"/>
      <c r="GDL108" s="744"/>
      <c r="GDM108" s="743"/>
      <c r="GDN108" s="744"/>
      <c r="GDO108" s="743"/>
      <c r="GDP108" s="744"/>
      <c r="GDQ108" s="743"/>
      <c r="GDR108" s="744"/>
      <c r="GDS108" s="743"/>
      <c r="GDT108" s="744"/>
      <c r="GDU108" s="743"/>
      <c r="GDV108" s="744"/>
      <c r="GDW108" s="743"/>
      <c r="GDX108" s="744"/>
      <c r="GDY108" s="743"/>
      <c r="GDZ108" s="744"/>
      <c r="GEA108" s="743"/>
      <c r="GEB108" s="744"/>
      <c r="GEC108" s="743"/>
      <c r="GED108" s="744"/>
      <c r="GEE108" s="743"/>
      <c r="GEF108" s="744"/>
      <c r="GEG108" s="743"/>
      <c r="GEH108" s="744"/>
      <c r="GEI108" s="743"/>
      <c r="GEJ108" s="744"/>
      <c r="GEK108" s="743"/>
      <c r="GEL108" s="744"/>
      <c r="GEM108" s="743"/>
      <c r="GEN108" s="744"/>
      <c r="GEO108" s="743"/>
      <c r="GEP108" s="744"/>
      <c r="GEQ108" s="743"/>
      <c r="GER108" s="744"/>
      <c r="GES108" s="743"/>
      <c r="GET108" s="744"/>
      <c r="GEU108" s="743"/>
      <c r="GEV108" s="744"/>
      <c r="GEW108" s="743"/>
      <c r="GEX108" s="744"/>
      <c r="GEY108" s="743"/>
      <c r="GEZ108" s="744"/>
      <c r="GFA108" s="743"/>
      <c r="GFB108" s="744"/>
      <c r="GFC108" s="743"/>
      <c r="GFD108" s="744"/>
      <c r="GFE108" s="743"/>
      <c r="GFF108" s="744"/>
      <c r="GFG108" s="743"/>
      <c r="GFH108" s="744"/>
      <c r="GFI108" s="743"/>
      <c r="GFJ108" s="744"/>
      <c r="GFK108" s="743"/>
      <c r="GFL108" s="744"/>
      <c r="GFM108" s="743"/>
      <c r="GFN108" s="744"/>
      <c r="GFO108" s="743"/>
      <c r="GFP108" s="744"/>
      <c r="GFQ108" s="743"/>
      <c r="GFR108" s="744"/>
      <c r="GFS108" s="743"/>
      <c r="GFT108" s="744"/>
      <c r="GFU108" s="743"/>
      <c r="GFV108" s="744"/>
      <c r="GFW108" s="743"/>
      <c r="GFX108" s="744"/>
      <c r="GFY108" s="743"/>
      <c r="GFZ108" s="744"/>
      <c r="GGA108" s="743"/>
      <c r="GGB108" s="744"/>
      <c r="GGC108" s="743"/>
      <c r="GGD108" s="744"/>
      <c r="GGE108" s="743"/>
      <c r="GGF108" s="744"/>
      <c r="GGG108" s="743"/>
      <c r="GGH108" s="744"/>
      <c r="GGI108" s="743"/>
      <c r="GGJ108" s="744"/>
      <c r="GGK108" s="743"/>
      <c r="GGL108" s="744"/>
      <c r="GGM108" s="743"/>
      <c r="GGN108" s="744"/>
      <c r="GGO108" s="743"/>
      <c r="GGP108" s="744"/>
      <c r="GGQ108" s="743"/>
      <c r="GGR108" s="744"/>
      <c r="GGS108" s="743"/>
      <c r="GGT108" s="744"/>
      <c r="GGU108" s="743"/>
      <c r="GGV108" s="744"/>
      <c r="GGW108" s="743"/>
      <c r="GGX108" s="744"/>
      <c r="GGY108" s="743"/>
      <c r="GGZ108" s="744"/>
      <c r="GHA108" s="743"/>
      <c r="GHB108" s="744"/>
      <c r="GHC108" s="743"/>
      <c r="GHD108" s="744"/>
      <c r="GHE108" s="743"/>
      <c r="GHF108" s="744"/>
      <c r="GHG108" s="743"/>
      <c r="GHH108" s="744"/>
      <c r="GHI108" s="743"/>
      <c r="GHJ108" s="744"/>
      <c r="GHK108" s="743"/>
      <c r="GHL108" s="744"/>
      <c r="GHM108" s="743"/>
      <c r="GHN108" s="744"/>
      <c r="GHO108" s="743"/>
      <c r="GHP108" s="744"/>
      <c r="GHQ108" s="743"/>
      <c r="GHR108" s="744"/>
      <c r="GHS108" s="743"/>
      <c r="GHT108" s="744"/>
      <c r="GHU108" s="743"/>
      <c r="GHV108" s="744"/>
      <c r="GHW108" s="743"/>
      <c r="GHX108" s="744"/>
      <c r="GHY108" s="743"/>
      <c r="GHZ108" s="744"/>
      <c r="GIA108" s="743"/>
      <c r="GIB108" s="744"/>
      <c r="GIC108" s="743"/>
      <c r="GID108" s="744"/>
      <c r="GIE108" s="743"/>
      <c r="GIF108" s="744"/>
      <c r="GIG108" s="743"/>
      <c r="GIH108" s="744"/>
      <c r="GII108" s="743"/>
      <c r="GIJ108" s="744"/>
      <c r="GIK108" s="743"/>
      <c r="GIL108" s="744"/>
      <c r="GIM108" s="743"/>
      <c r="GIN108" s="744"/>
      <c r="GIO108" s="743"/>
      <c r="GIP108" s="744"/>
      <c r="GIQ108" s="743"/>
      <c r="GIR108" s="744"/>
      <c r="GIS108" s="743"/>
      <c r="GIT108" s="744"/>
      <c r="GIU108" s="743"/>
      <c r="GIV108" s="744"/>
      <c r="GIW108" s="743"/>
      <c r="GIX108" s="744"/>
      <c r="GIY108" s="743"/>
      <c r="GIZ108" s="744"/>
      <c r="GJA108" s="743"/>
      <c r="GJB108" s="744"/>
      <c r="GJC108" s="743"/>
      <c r="GJD108" s="744"/>
      <c r="GJE108" s="743"/>
      <c r="GJF108" s="744"/>
      <c r="GJG108" s="743"/>
      <c r="GJH108" s="744"/>
      <c r="GJI108" s="743"/>
      <c r="GJJ108" s="744"/>
      <c r="GJK108" s="743"/>
      <c r="GJL108" s="744"/>
      <c r="GJM108" s="743"/>
      <c r="GJN108" s="744"/>
      <c r="GJO108" s="743"/>
      <c r="GJP108" s="744"/>
      <c r="GJQ108" s="743"/>
      <c r="GJR108" s="744"/>
      <c r="GJS108" s="743"/>
      <c r="GJT108" s="744"/>
      <c r="GJU108" s="743"/>
      <c r="GJV108" s="744"/>
      <c r="GJW108" s="743"/>
      <c r="GJX108" s="744"/>
      <c r="GJY108" s="743"/>
      <c r="GJZ108" s="744"/>
      <c r="GKA108" s="743"/>
      <c r="GKB108" s="744"/>
      <c r="GKC108" s="743"/>
      <c r="GKD108" s="744"/>
      <c r="GKE108" s="743"/>
      <c r="GKF108" s="744"/>
      <c r="GKG108" s="743"/>
      <c r="GKH108" s="744"/>
      <c r="GKI108" s="743"/>
      <c r="GKJ108" s="744"/>
      <c r="GKK108" s="743"/>
      <c r="GKL108" s="744"/>
      <c r="GKM108" s="743"/>
      <c r="GKN108" s="744"/>
      <c r="GKO108" s="743"/>
      <c r="GKP108" s="744"/>
      <c r="GKQ108" s="743"/>
      <c r="GKR108" s="744"/>
      <c r="GKS108" s="743"/>
      <c r="GKT108" s="744"/>
      <c r="GKU108" s="743"/>
      <c r="GKV108" s="744"/>
      <c r="GKW108" s="743"/>
      <c r="GKX108" s="744"/>
      <c r="GKY108" s="743"/>
      <c r="GKZ108" s="744"/>
      <c r="GLA108" s="743"/>
      <c r="GLB108" s="744"/>
      <c r="GLC108" s="743"/>
      <c r="GLD108" s="744"/>
      <c r="GLE108" s="743"/>
      <c r="GLF108" s="744"/>
      <c r="GLG108" s="743"/>
      <c r="GLH108" s="744"/>
      <c r="GLI108" s="743"/>
      <c r="GLJ108" s="744"/>
      <c r="GLK108" s="743"/>
      <c r="GLL108" s="744"/>
      <c r="GLM108" s="743"/>
      <c r="GLN108" s="744"/>
      <c r="GLO108" s="743"/>
      <c r="GLP108" s="744"/>
      <c r="GLQ108" s="743"/>
      <c r="GLR108" s="744"/>
      <c r="GLS108" s="743"/>
      <c r="GLT108" s="744"/>
      <c r="GLU108" s="743"/>
      <c r="GLV108" s="744"/>
      <c r="GLW108" s="743"/>
      <c r="GLX108" s="744"/>
      <c r="GLY108" s="743"/>
      <c r="GLZ108" s="744"/>
      <c r="GMA108" s="743"/>
      <c r="GMB108" s="744"/>
      <c r="GMC108" s="743"/>
      <c r="GMD108" s="744"/>
      <c r="GME108" s="743"/>
      <c r="GMF108" s="744"/>
      <c r="GMG108" s="743"/>
      <c r="GMH108" s="744"/>
      <c r="GMI108" s="743"/>
      <c r="GMJ108" s="744"/>
      <c r="GMK108" s="743"/>
      <c r="GML108" s="744"/>
      <c r="GMM108" s="743"/>
      <c r="GMN108" s="744"/>
      <c r="GMO108" s="743"/>
      <c r="GMP108" s="744"/>
      <c r="GMQ108" s="743"/>
      <c r="GMR108" s="744"/>
      <c r="GMS108" s="743"/>
      <c r="GMT108" s="744"/>
      <c r="GMU108" s="743"/>
      <c r="GMV108" s="744"/>
      <c r="GMW108" s="743"/>
      <c r="GMX108" s="744"/>
      <c r="GMY108" s="743"/>
      <c r="GMZ108" s="744"/>
      <c r="GNA108" s="743"/>
      <c r="GNB108" s="744"/>
      <c r="GNC108" s="743"/>
      <c r="GND108" s="744"/>
      <c r="GNE108" s="743"/>
      <c r="GNF108" s="744"/>
      <c r="GNG108" s="743"/>
      <c r="GNH108" s="744"/>
      <c r="GNI108" s="743"/>
      <c r="GNJ108" s="744"/>
      <c r="GNK108" s="743"/>
      <c r="GNL108" s="744"/>
      <c r="GNM108" s="743"/>
      <c r="GNN108" s="744"/>
      <c r="GNO108" s="743"/>
      <c r="GNP108" s="744"/>
      <c r="GNQ108" s="743"/>
      <c r="GNR108" s="744"/>
      <c r="GNS108" s="743"/>
      <c r="GNT108" s="744"/>
      <c r="GNU108" s="743"/>
      <c r="GNV108" s="744"/>
      <c r="GNW108" s="743"/>
      <c r="GNX108" s="744"/>
      <c r="GNY108" s="743"/>
      <c r="GNZ108" s="744"/>
      <c r="GOA108" s="743"/>
      <c r="GOB108" s="744"/>
      <c r="GOC108" s="743"/>
      <c r="GOD108" s="744"/>
      <c r="GOE108" s="743"/>
      <c r="GOF108" s="744"/>
      <c r="GOG108" s="743"/>
      <c r="GOH108" s="744"/>
      <c r="GOI108" s="743"/>
      <c r="GOJ108" s="744"/>
      <c r="GOK108" s="743"/>
      <c r="GOL108" s="744"/>
      <c r="GOM108" s="743"/>
      <c r="GON108" s="744"/>
      <c r="GOO108" s="743"/>
      <c r="GOP108" s="744"/>
      <c r="GOQ108" s="743"/>
      <c r="GOR108" s="744"/>
      <c r="GOS108" s="743"/>
      <c r="GOT108" s="744"/>
      <c r="GOU108" s="743"/>
      <c r="GOV108" s="744"/>
      <c r="GOW108" s="743"/>
      <c r="GOX108" s="744"/>
      <c r="GOY108" s="743"/>
      <c r="GOZ108" s="744"/>
      <c r="GPA108" s="743"/>
      <c r="GPB108" s="744"/>
      <c r="GPC108" s="743"/>
      <c r="GPD108" s="744"/>
      <c r="GPE108" s="743"/>
      <c r="GPF108" s="744"/>
      <c r="GPG108" s="743"/>
      <c r="GPH108" s="744"/>
      <c r="GPI108" s="743"/>
      <c r="GPJ108" s="744"/>
      <c r="GPK108" s="743"/>
      <c r="GPL108" s="744"/>
      <c r="GPM108" s="743"/>
      <c r="GPN108" s="744"/>
      <c r="GPO108" s="743"/>
      <c r="GPP108" s="744"/>
      <c r="GPQ108" s="743"/>
      <c r="GPR108" s="744"/>
      <c r="GPS108" s="743"/>
      <c r="GPT108" s="744"/>
      <c r="GPU108" s="743"/>
      <c r="GPV108" s="744"/>
      <c r="GPW108" s="743"/>
      <c r="GPX108" s="744"/>
      <c r="GPY108" s="743"/>
      <c r="GPZ108" s="744"/>
      <c r="GQA108" s="743"/>
      <c r="GQB108" s="744"/>
      <c r="GQC108" s="743"/>
      <c r="GQD108" s="744"/>
      <c r="GQE108" s="743"/>
      <c r="GQF108" s="744"/>
      <c r="GQG108" s="743"/>
      <c r="GQH108" s="744"/>
      <c r="GQI108" s="743"/>
      <c r="GQJ108" s="744"/>
      <c r="GQK108" s="743"/>
      <c r="GQL108" s="744"/>
      <c r="GQM108" s="743"/>
      <c r="GQN108" s="744"/>
      <c r="GQO108" s="743"/>
      <c r="GQP108" s="744"/>
      <c r="GQQ108" s="743"/>
      <c r="GQR108" s="744"/>
      <c r="GQS108" s="743"/>
      <c r="GQT108" s="744"/>
      <c r="GQU108" s="743"/>
      <c r="GQV108" s="744"/>
      <c r="GQW108" s="743"/>
      <c r="GQX108" s="744"/>
      <c r="GQY108" s="743"/>
      <c r="GQZ108" s="744"/>
      <c r="GRA108" s="743"/>
      <c r="GRB108" s="744"/>
      <c r="GRC108" s="743"/>
      <c r="GRD108" s="744"/>
      <c r="GRE108" s="743"/>
      <c r="GRF108" s="744"/>
      <c r="GRG108" s="743"/>
      <c r="GRH108" s="744"/>
      <c r="GRI108" s="743"/>
      <c r="GRJ108" s="744"/>
      <c r="GRK108" s="743"/>
      <c r="GRL108" s="744"/>
      <c r="GRM108" s="743"/>
      <c r="GRN108" s="744"/>
      <c r="GRO108" s="743"/>
      <c r="GRP108" s="744"/>
      <c r="GRQ108" s="743"/>
      <c r="GRR108" s="744"/>
      <c r="GRS108" s="743"/>
      <c r="GRT108" s="744"/>
      <c r="GRU108" s="743"/>
      <c r="GRV108" s="744"/>
      <c r="GRW108" s="743"/>
      <c r="GRX108" s="744"/>
      <c r="GRY108" s="743"/>
      <c r="GRZ108" s="744"/>
      <c r="GSA108" s="743"/>
      <c r="GSB108" s="744"/>
      <c r="GSC108" s="743"/>
      <c r="GSD108" s="744"/>
      <c r="GSE108" s="743"/>
      <c r="GSF108" s="744"/>
      <c r="GSG108" s="743"/>
      <c r="GSH108" s="744"/>
      <c r="GSI108" s="743"/>
      <c r="GSJ108" s="744"/>
      <c r="GSK108" s="743"/>
      <c r="GSL108" s="744"/>
      <c r="GSM108" s="743"/>
      <c r="GSN108" s="744"/>
      <c r="GSO108" s="743"/>
      <c r="GSP108" s="744"/>
      <c r="GSQ108" s="743"/>
      <c r="GSR108" s="744"/>
      <c r="GSS108" s="743"/>
      <c r="GST108" s="744"/>
      <c r="GSU108" s="743"/>
      <c r="GSV108" s="744"/>
      <c r="GSW108" s="743"/>
      <c r="GSX108" s="744"/>
      <c r="GSY108" s="743"/>
      <c r="GSZ108" s="744"/>
      <c r="GTA108" s="743"/>
      <c r="GTB108" s="744"/>
      <c r="GTC108" s="743"/>
      <c r="GTD108" s="744"/>
      <c r="GTE108" s="743"/>
      <c r="GTF108" s="744"/>
      <c r="GTG108" s="743"/>
      <c r="GTH108" s="744"/>
      <c r="GTI108" s="743"/>
      <c r="GTJ108" s="744"/>
      <c r="GTK108" s="743"/>
      <c r="GTL108" s="744"/>
      <c r="GTM108" s="743"/>
      <c r="GTN108" s="744"/>
      <c r="GTO108" s="743"/>
      <c r="GTP108" s="744"/>
      <c r="GTQ108" s="743"/>
      <c r="GTR108" s="744"/>
      <c r="GTS108" s="743"/>
      <c r="GTT108" s="744"/>
      <c r="GTU108" s="743"/>
      <c r="GTV108" s="744"/>
      <c r="GTW108" s="743"/>
      <c r="GTX108" s="744"/>
      <c r="GTY108" s="743"/>
      <c r="GTZ108" s="744"/>
      <c r="GUA108" s="743"/>
      <c r="GUB108" s="744"/>
      <c r="GUC108" s="743"/>
      <c r="GUD108" s="744"/>
      <c r="GUE108" s="743"/>
      <c r="GUF108" s="744"/>
      <c r="GUG108" s="743"/>
      <c r="GUH108" s="744"/>
      <c r="GUI108" s="743"/>
      <c r="GUJ108" s="744"/>
      <c r="GUK108" s="743"/>
      <c r="GUL108" s="744"/>
      <c r="GUM108" s="743"/>
      <c r="GUN108" s="744"/>
      <c r="GUO108" s="743"/>
      <c r="GUP108" s="744"/>
      <c r="GUQ108" s="743"/>
      <c r="GUR108" s="744"/>
      <c r="GUS108" s="743"/>
      <c r="GUT108" s="744"/>
      <c r="GUU108" s="743"/>
      <c r="GUV108" s="744"/>
      <c r="GUW108" s="743"/>
      <c r="GUX108" s="744"/>
      <c r="GUY108" s="743"/>
      <c r="GUZ108" s="744"/>
      <c r="GVA108" s="743"/>
      <c r="GVB108" s="744"/>
      <c r="GVC108" s="743"/>
      <c r="GVD108" s="744"/>
      <c r="GVE108" s="743"/>
      <c r="GVF108" s="744"/>
      <c r="GVG108" s="743"/>
      <c r="GVH108" s="744"/>
      <c r="GVI108" s="743"/>
      <c r="GVJ108" s="744"/>
      <c r="GVK108" s="743"/>
      <c r="GVL108" s="744"/>
      <c r="GVM108" s="743"/>
      <c r="GVN108" s="744"/>
      <c r="GVO108" s="743"/>
      <c r="GVP108" s="744"/>
      <c r="GVQ108" s="743"/>
      <c r="GVR108" s="744"/>
      <c r="GVS108" s="743"/>
      <c r="GVT108" s="744"/>
      <c r="GVU108" s="743"/>
      <c r="GVV108" s="744"/>
      <c r="GVW108" s="743"/>
      <c r="GVX108" s="744"/>
      <c r="GVY108" s="743"/>
      <c r="GVZ108" s="744"/>
      <c r="GWA108" s="743"/>
      <c r="GWB108" s="744"/>
      <c r="GWC108" s="743"/>
      <c r="GWD108" s="744"/>
      <c r="GWE108" s="743"/>
      <c r="GWF108" s="744"/>
      <c r="GWG108" s="743"/>
      <c r="GWH108" s="744"/>
      <c r="GWI108" s="743"/>
      <c r="GWJ108" s="744"/>
      <c r="GWK108" s="743"/>
      <c r="GWL108" s="744"/>
      <c r="GWM108" s="743"/>
      <c r="GWN108" s="744"/>
      <c r="GWO108" s="743"/>
      <c r="GWP108" s="744"/>
      <c r="GWQ108" s="743"/>
      <c r="GWR108" s="744"/>
      <c r="GWS108" s="743"/>
      <c r="GWT108" s="744"/>
      <c r="GWU108" s="743"/>
      <c r="GWV108" s="744"/>
      <c r="GWW108" s="743"/>
      <c r="GWX108" s="744"/>
      <c r="GWY108" s="743"/>
      <c r="GWZ108" s="744"/>
      <c r="GXA108" s="743"/>
      <c r="GXB108" s="744"/>
      <c r="GXC108" s="743"/>
      <c r="GXD108" s="744"/>
      <c r="GXE108" s="743"/>
      <c r="GXF108" s="744"/>
      <c r="GXG108" s="743"/>
      <c r="GXH108" s="744"/>
      <c r="GXI108" s="743"/>
      <c r="GXJ108" s="744"/>
      <c r="GXK108" s="743"/>
      <c r="GXL108" s="744"/>
      <c r="GXM108" s="743"/>
      <c r="GXN108" s="744"/>
      <c r="GXO108" s="743"/>
      <c r="GXP108" s="744"/>
      <c r="GXQ108" s="743"/>
      <c r="GXR108" s="744"/>
      <c r="GXS108" s="743"/>
      <c r="GXT108" s="744"/>
      <c r="GXU108" s="743"/>
      <c r="GXV108" s="744"/>
      <c r="GXW108" s="743"/>
      <c r="GXX108" s="744"/>
      <c r="GXY108" s="743"/>
      <c r="GXZ108" s="744"/>
      <c r="GYA108" s="743"/>
      <c r="GYB108" s="744"/>
      <c r="GYC108" s="743"/>
      <c r="GYD108" s="744"/>
      <c r="GYE108" s="743"/>
      <c r="GYF108" s="744"/>
      <c r="GYG108" s="743"/>
      <c r="GYH108" s="744"/>
      <c r="GYI108" s="743"/>
      <c r="GYJ108" s="744"/>
      <c r="GYK108" s="743"/>
      <c r="GYL108" s="744"/>
      <c r="GYM108" s="743"/>
      <c r="GYN108" s="744"/>
      <c r="GYO108" s="743"/>
      <c r="GYP108" s="744"/>
      <c r="GYQ108" s="743"/>
      <c r="GYR108" s="744"/>
      <c r="GYS108" s="743"/>
      <c r="GYT108" s="744"/>
      <c r="GYU108" s="743"/>
      <c r="GYV108" s="744"/>
      <c r="GYW108" s="743"/>
      <c r="GYX108" s="744"/>
      <c r="GYY108" s="743"/>
      <c r="GYZ108" s="744"/>
      <c r="GZA108" s="743"/>
      <c r="GZB108" s="744"/>
      <c r="GZC108" s="743"/>
      <c r="GZD108" s="744"/>
      <c r="GZE108" s="743"/>
      <c r="GZF108" s="744"/>
      <c r="GZG108" s="743"/>
      <c r="GZH108" s="744"/>
      <c r="GZI108" s="743"/>
      <c r="GZJ108" s="744"/>
      <c r="GZK108" s="743"/>
      <c r="GZL108" s="744"/>
      <c r="GZM108" s="743"/>
      <c r="GZN108" s="744"/>
      <c r="GZO108" s="743"/>
      <c r="GZP108" s="744"/>
      <c r="GZQ108" s="743"/>
      <c r="GZR108" s="744"/>
      <c r="GZS108" s="743"/>
      <c r="GZT108" s="744"/>
      <c r="GZU108" s="743"/>
      <c r="GZV108" s="744"/>
      <c r="GZW108" s="743"/>
      <c r="GZX108" s="744"/>
      <c r="GZY108" s="743"/>
      <c r="GZZ108" s="744"/>
      <c r="HAA108" s="743"/>
      <c r="HAB108" s="744"/>
      <c r="HAC108" s="743"/>
      <c r="HAD108" s="744"/>
      <c r="HAE108" s="743"/>
      <c r="HAF108" s="744"/>
      <c r="HAG108" s="743"/>
      <c r="HAH108" s="744"/>
      <c r="HAI108" s="743"/>
      <c r="HAJ108" s="744"/>
      <c r="HAK108" s="743"/>
      <c r="HAL108" s="744"/>
      <c r="HAM108" s="743"/>
      <c r="HAN108" s="744"/>
      <c r="HAO108" s="743"/>
      <c r="HAP108" s="744"/>
      <c r="HAQ108" s="743"/>
      <c r="HAR108" s="744"/>
      <c r="HAS108" s="743"/>
      <c r="HAT108" s="744"/>
      <c r="HAU108" s="743"/>
      <c r="HAV108" s="744"/>
      <c r="HAW108" s="743"/>
      <c r="HAX108" s="744"/>
      <c r="HAY108" s="743"/>
      <c r="HAZ108" s="744"/>
      <c r="HBA108" s="743"/>
      <c r="HBB108" s="744"/>
      <c r="HBC108" s="743"/>
      <c r="HBD108" s="744"/>
      <c r="HBE108" s="743"/>
      <c r="HBF108" s="744"/>
      <c r="HBG108" s="743"/>
      <c r="HBH108" s="744"/>
      <c r="HBI108" s="743"/>
      <c r="HBJ108" s="744"/>
      <c r="HBK108" s="743"/>
      <c r="HBL108" s="744"/>
      <c r="HBM108" s="743"/>
      <c r="HBN108" s="744"/>
      <c r="HBO108" s="743"/>
      <c r="HBP108" s="744"/>
      <c r="HBQ108" s="743"/>
      <c r="HBR108" s="744"/>
      <c r="HBS108" s="743"/>
      <c r="HBT108" s="744"/>
      <c r="HBU108" s="743"/>
      <c r="HBV108" s="744"/>
      <c r="HBW108" s="743"/>
      <c r="HBX108" s="744"/>
      <c r="HBY108" s="743"/>
      <c r="HBZ108" s="744"/>
      <c r="HCA108" s="743"/>
      <c r="HCB108" s="744"/>
      <c r="HCC108" s="743"/>
      <c r="HCD108" s="744"/>
      <c r="HCE108" s="743"/>
      <c r="HCF108" s="744"/>
      <c r="HCG108" s="743"/>
      <c r="HCH108" s="744"/>
      <c r="HCI108" s="743"/>
      <c r="HCJ108" s="744"/>
      <c r="HCK108" s="743"/>
      <c r="HCL108" s="744"/>
      <c r="HCM108" s="743"/>
      <c r="HCN108" s="744"/>
      <c r="HCO108" s="743"/>
      <c r="HCP108" s="744"/>
      <c r="HCQ108" s="743"/>
      <c r="HCR108" s="744"/>
      <c r="HCS108" s="743"/>
      <c r="HCT108" s="744"/>
      <c r="HCU108" s="743"/>
      <c r="HCV108" s="744"/>
      <c r="HCW108" s="743"/>
      <c r="HCX108" s="744"/>
      <c r="HCY108" s="743"/>
      <c r="HCZ108" s="744"/>
      <c r="HDA108" s="743"/>
      <c r="HDB108" s="744"/>
      <c r="HDC108" s="743"/>
      <c r="HDD108" s="744"/>
      <c r="HDE108" s="743"/>
      <c r="HDF108" s="744"/>
      <c r="HDG108" s="743"/>
      <c r="HDH108" s="744"/>
      <c r="HDI108" s="743"/>
      <c r="HDJ108" s="744"/>
      <c r="HDK108" s="743"/>
      <c r="HDL108" s="744"/>
      <c r="HDM108" s="743"/>
      <c r="HDN108" s="744"/>
      <c r="HDO108" s="743"/>
      <c r="HDP108" s="744"/>
      <c r="HDQ108" s="743"/>
      <c r="HDR108" s="744"/>
      <c r="HDS108" s="743"/>
      <c r="HDT108" s="744"/>
      <c r="HDU108" s="743"/>
      <c r="HDV108" s="744"/>
      <c r="HDW108" s="743"/>
      <c r="HDX108" s="744"/>
      <c r="HDY108" s="743"/>
      <c r="HDZ108" s="744"/>
      <c r="HEA108" s="743"/>
      <c r="HEB108" s="744"/>
      <c r="HEC108" s="743"/>
      <c r="HED108" s="744"/>
      <c r="HEE108" s="743"/>
      <c r="HEF108" s="744"/>
      <c r="HEG108" s="743"/>
      <c r="HEH108" s="744"/>
      <c r="HEI108" s="743"/>
      <c r="HEJ108" s="744"/>
      <c r="HEK108" s="743"/>
      <c r="HEL108" s="744"/>
      <c r="HEM108" s="743"/>
      <c r="HEN108" s="744"/>
      <c r="HEO108" s="743"/>
      <c r="HEP108" s="744"/>
      <c r="HEQ108" s="743"/>
      <c r="HER108" s="744"/>
      <c r="HES108" s="743"/>
      <c r="HET108" s="744"/>
      <c r="HEU108" s="743"/>
      <c r="HEV108" s="744"/>
      <c r="HEW108" s="743"/>
      <c r="HEX108" s="744"/>
      <c r="HEY108" s="743"/>
      <c r="HEZ108" s="744"/>
      <c r="HFA108" s="743"/>
      <c r="HFB108" s="744"/>
      <c r="HFC108" s="743"/>
      <c r="HFD108" s="744"/>
      <c r="HFE108" s="743"/>
      <c r="HFF108" s="744"/>
      <c r="HFG108" s="743"/>
      <c r="HFH108" s="744"/>
      <c r="HFI108" s="743"/>
      <c r="HFJ108" s="744"/>
      <c r="HFK108" s="743"/>
      <c r="HFL108" s="744"/>
      <c r="HFM108" s="743"/>
      <c r="HFN108" s="744"/>
      <c r="HFO108" s="743"/>
      <c r="HFP108" s="744"/>
      <c r="HFQ108" s="743"/>
      <c r="HFR108" s="744"/>
      <c r="HFS108" s="743"/>
      <c r="HFT108" s="744"/>
      <c r="HFU108" s="743"/>
      <c r="HFV108" s="744"/>
      <c r="HFW108" s="743"/>
      <c r="HFX108" s="744"/>
      <c r="HFY108" s="743"/>
      <c r="HFZ108" s="744"/>
      <c r="HGA108" s="743"/>
      <c r="HGB108" s="744"/>
      <c r="HGC108" s="743"/>
      <c r="HGD108" s="744"/>
      <c r="HGE108" s="743"/>
      <c r="HGF108" s="744"/>
      <c r="HGG108" s="743"/>
      <c r="HGH108" s="744"/>
      <c r="HGI108" s="743"/>
      <c r="HGJ108" s="744"/>
      <c r="HGK108" s="743"/>
      <c r="HGL108" s="744"/>
      <c r="HGM108" s="743"/>
      <c r="HGN108" s="744"/>
      <c r="HGO108" s="743"/>
      <c r="HGP108" s="744"/>
      <c r="HGQ108" s="743"/>
      <c r="HGR108" s="744"/>
      <c r="HGS108" s="743"/>
      <c r="HGT108" s="744"/>
      <c r="HGU108" s="743"/>
      <c r="HGV108" s="744"/>
      <c r="HGW108" s="743"/>
      <c r="HGX108" s="744"/>
      <c r="HGY108" s="743"/>
      <c r="HGZ108" s="744"/>
      <c r="HHA108" s="743"/>
      <c r="HHB108" s="744"/>
      <c r="HHC108" s="743"/>
      <c r="HHD108" s="744"/>
      <c r="HHE108" s="743"/>
      <c r="HHF108" s="744"/>
      <c r="HHG108" s="743"/>
      <c r="HHH108" s="744"/>
      <c r="HHI108" s="743"/>
      <c r="HHJ108" s="744"/>
      <c r="HHK108" s="743"/>
      <c r="HHL108" s="744"/>
      <c r="HHM108" s="743"/>
      <c r="HHN108" s="744"/>
      <c r="HHO108" s="743"/>
      <c r="HHP108" s="744"/>
      <c r="HHQ108" s="743"/>
      <c r="HHR108" s="744"/>
      <c r="HHS108" s="743"/>
      <c r="HHT108" s="744"/>
      <c r="HHU108" s="743"/>
      <c r="HHV108" s="744"/>
      <c r="HHW108" s="743"/>
      <c r="HHX108" s="744"/>
      <c r="HHY108" s="743"/>
      <c r="HHZ108" s="744"/>
      <c r="HIA108" s="743"/>
      <c r="HIB108" s="744"/>
      <c r="HIC108" s="743"/>
      <c r="HID108" s="744"/>
      <c r="HIE108" s="743"/>
      <c r="HIF108" s="744"/>
      <c r="HIG108" s="743"/>
      <c r="HIH108" s="744"/>
      <c r="HII108" s="743"/>
      <c r="HIJ108" s="744"/>
      <c r="HIK108" s="743"/>
      <c r="HIL108" s="744"/>
      <c r="HIM108" s="743"/>
      <c r="HIN108" s="744"/>
      <c r="HIO108" s="743"/>
      <c r="HIP108" s="744"/>
      <c r="HIQ108" s="743"/>
      <c r="HIR108" s="744"/>
      <c r="HIS108" s="743"/>
      <c r="HIT108" s="744"/>
      <c r="HIU108" s="743"/>
      <c r="HIV108" s="744"/>
      <c r="HIW108" s="743"/>
      <c r="HIX108" s="744"/>
      <c r="HIY108" s="743"/>
      <c r="HIZ108" s="744"/>
      <c r="HJA108" s="743"/>
      <c r="HJB108" s="744"/>
      <c r="HJC108" s="743"/>
      <c r="HJD108" s="744"/>
      <c r="HJE108" s="743"/>
      <c r="HJF108" s="744"/>
      <c r="HJG108" s="743"/>
      <c r="HJH108" s="744"/>
      <c r="HJI108" s="743"/>
      <c r="HJJ108" s="744"/>
      <c r="HJK108" s="743"/>
      <c r="HJL108" s="744"/>
      <c r="HJM108" s="743"/>
      <c r="HJN108" s="744"/>
      <c r="HJO108" s="743"/>
      <c r="HJP108" s="744"/>
      <c r="HJQ108" s="743"/>
      <c r="HJR108" s="744"/>
      <c r="HJS108" s="743"/>
      <c r="HJT108" s="744"/>
      <c r="HJU108" s="743"/>
      <c r="HJV108" s="744"/>
      <c r="HJW108" s="743"/>
      <c r="HJX108" s="744"/>
      <c r="HJY108" s="743"/>
      <c r="HJZ108" s="744"/>
      <c r="HKA108" s="743"/>
      <c r="HKB108" s="744"/>
      <c r="HKC108" s="743"/>
      <c r="HKD108" s="744"/>
      <c r="HKE108" s="743"/>
      <c r="HKF108" s="744"/>
      <c r="HKG108" s="743"/>
      <c r="HKH108" s="744"/>
      <c r="HKI108" s="743"/>
      <c r="HKJ108" s="744"/>
      <c r="HKK108" s="743"/>
      <c r="HKL108" s="744"/>
      <c r="HKM108" s="743"/>
      <c r="HKN108" s="744"/>
      <c r="HKO108" s="743"/>
      <c r="HKP108" s="744"/>
      <c r="HKQ108" s="743"/>
      <c r="HKR108" s="744"/>
      <c r="HKS108" s="743"/>
      <c r="HKT108" s="744"/>
      <c r="HKU108" s="743"/>
      <c r="HKV108" s="744"/>
      <c r="HKW108" s="743"/>
      <c r="HKX108" s="744"/>
      <c r="HKY108" s="743"/>
      <c r="HKZ108" s="744"/>
      <c r="HLA108" s="743"/>
      <c r="HLB108" s="744"/>
      <c r="HLC108" s="743"/>
      <c r="HLD108" s="744"/>
      <c r="HLE108" s="743"/>
      <c r="HLF108" s="744"/>
      <c r="HLG108" s="743"/>
      <c r="HLH108" s="744"/>
      <c r="HLI108" s="743"/>
      <c r="HLJ108" s="744"/>
      <c r="HLK108" s="743"/>
      <c r="HLL108" s="744"/>
      <c r="HLM108" s="743"/>
      <c r="HLN108" s="744"/>
      <c r="HLO108" s="743"/>
      <c r="HLP108" s="744"/>
      <c r="HLQ108" s="743"/>
      <c r="HLR108" s="744"/>
      <c r="HLS108" s="743"/>
      <c r="HLT108" s="744"/>
      <c r="HLU108" s="743"/>
      <c r="HLV108" s="744"/>
      <c r="HLW108" s="743"/>
      <c r="HLX108" s="744"/>
      <c r="HLY108" s="743"/>
      <c r="HLZ108" s="744"/>
      <c r="HMA108" s="743"/>
      <c r="HMB108" s="744"/>
      <c r="HMC108" s="743"/>
      <c r="HMD108" s="744"/>
      <c r="HME108" s="743"/>
      <c r="HMF108" s="744"/>
      <c r="HMG108" s="743"/>
      <c r="HMH108" s="744"/>
      <c r="HMI108" s="743"/>
      <c r="HMJ108" s="744"/>
      <c r="HMK108" s="743"/>
      <c r="HML108" s="744"/>
      <c r="HMM108" s="743"/>
      <c r="HMN108" s="744"/>
      <c r="HMO108" s="743"/>
      <c r="HMP108" s="744"/>
      <c r="HMQ108" s="743"/>
      <c r="HMR108" s="744"/>
      <c r="HMS108" s="743"/>
      <c r="HMT108" s="744"/>
      <c r="HMU108" s="743"/>
      <c r="HMV108" s="744"/>
      <c r="HMW108" s="743"/>
      <c r="HMX108" s="744"/>
      <c r="HMY108" s="743"/>
      <c r="HMZ108" s="744"/>
      <c r="HNA108" s="743"/>
      <c r="HNB108" s="744"/>
      <c r="HNC108" s="743"/>
      <c r="HND108" s="744"/>
      <c r="HNE108" s="743"/>
      <c r="HNF108" s="744"/>
      <c r="HNG108" s="743"/>
      <c r="HNH108" s="744"/>
      <c r="HNI108" s="743"/>
      <c r="HNJ108" s="744"/>
      <c r="HNK108" s="743"/>
      <c r="HNL108" s="744"/>
      <c r="HNM108" s="743"/>
      <c r="HNN108" s="744"/>
      <c r="HNO108" s="743"/>
      <c r="HNP108" s="744"/>
      <c r="HNQ108" s="743"/>
      <c r="HNR108" s="744"/>
      <c r="HNS108" s="743"/>
      <c r="HNT108" s="744"/>
      <c r="HNU108" s="743"/>
      <c r="HNV108" s="744"/>
      <c r="HNW108" s="743"/>
      <c r="HNX108" s="744"/>
      <c r="HNY108" s="743"/>
      <c r="HNZ108" s="744"/>
      <c r="HOA108" s="743"/>
      <c r="HOB108" s="744"/>
      <c r="HOC108" s="743"/>
      <c r="HOD108" s="744"/>
      <c r="HOE108" s="743"/>
      <c r="HOF108" s="744"/>
      <c r="HOG108" s="743"/>
      <c r="HOH108" s="744"/>
      <c r="HOI108" s="743"/>
      <c r="HOJ108" s="744"/>
      <c r="HOK108" s="743"/>
      <c r="HOL108" s="744"/>
      <c r="HOM108" s="743"/>
      <c r="HON108" s="744"/>
      <c r="HOO108" s="743"/>
      <c r="HOP108" s="744"/>
      <c r="HOQ108" s="743"/>
      <c r="HOR108" s="744"/>
      <c r="HOS108" s="743"/>
      <c r="HOT108" s="744"/>
      <c r="HOU108" s="743"/>
      <c r="HOV108" s="744"/>
      <c r="HOW108" s="743"/>
      <c r="HOX108" s="744"/>
      <c r="HOY108" s="743"/>
      <c r="HOZ108" s="744"/>
      <c r="HPA108" s="743"/>
      <c r="HPB108" s="744"/>
      <c r="HPC108" s="743"/>
      <c r="HPD108" s="744"/>
      <c r="HPE108" s="743"/>
      <c r="HPF108" s="744"/>
      <c r="HPG108" s="743"/>
      <c r="HPH108" s="744"/>
      <c r="HPI108" s="743"/>
      <c r="HPJ108" s="744"/>
      <c r="HPK108" s="743"/>
      <c r="HPL108" s="744"/>
      <c r="HPM108" s="743"/>
      <c r="HPN108" s="744"/>
      <c r="HPO108" s="743"/>
      <c r="HPP108" s="744"/>
      <c r="HPQ108" s="743"/>
      <c r="HPR108" s="744"/>
      <c r="HPS108" s="743"/>
      <c r="HPT108" s="744"/>
      <c r="HPU108" s="743"/>
      <c r="HPV108" s="744"/>
      <c r="HPW108" s="743"/>
      <c r="HPX108" s="744"/>
      <c r="HPY108" s="743"/>
      <c r="HPZ108" s="744"/>
      <c r="HQA108" s="743"/>
      <c r="HQB108" s="744"/>
      <c r="HQC108" s="743"/>
      <c r="HQD108" s="744"/>
      <c r="HQE108" s="743"/>
      <c r="HQF108" s="744"/>
      <c r="HQG108" s="743"/>
      <c r="HQH108" s="744"/>
      <c r="HQI108" s="743"/>
      <c r="HQJ108" s="744"/>
      <c r="HQK108" s="743"/>
      <c r="HQL108" s="744"/>
      <c r="HQM108" s="743"/>
      <c r="HQN108" s="744"/>
      <c r="HQO108" s="743"/>
      <c r="HQP108" s="744"/>
      <c r="HQQ108" s="743"/>
      <c r="HQR108" s="744"/>
      <c r="HQS108" s="743"/>
      <c r="HQT108" s="744"/>
      <c r="HQU108" s="743"/>
      <c r="HQV108" s="744"/>
      <c r="HQW108" s="743"/>
      <c r="HQX108" s="744"/>
      <c r="HQY108" s="743"/>
      <c r="HQZ108" s="744"/>
      <c r="HRA108" s="743"/>
      <c r="HRB108" s="744"/>
      <c r="HRC108" s="743"/>
      <c r="HRD108" s="744"/>
      <c r="HRE108" s="743"/>
      <c r="HRF108" s="744"/>
      <c r="HRG108" s="743"/>
      <c r="HRH108" s="744"/>
      <c r="HRI108" s="743"/>
      <c r="HRJ108" s="744"/>
      <c r="HRK108" s="743"/>
      <c r="HRL108" s="744"/>
      <c r="HRM108" s="743"/>
      <c r="HRN108" s="744"/>
      <c r="HRO108" s="743"/>
      <c r="HRP108" s="744"/>
      <c r="HRQ108" s="743"/>
      <c r="HRR108" s="744"/>
      <c r="HRS108" s="743"/>
      <c r="HRT108" s="744"/>
      <c r="HRU108" s="743"/>
      <c r="HRV108" s="744"/>
      <c r="HRW108" s="743"/>
      <c r="HRX108" s="744"/>
      <c r="HRY108" s="743"/>
      <c r="HRZ108" s="744"/>
      <c r="HSA108" s="743"/>
      <c r="HSB108" s="744"/>
      <c r="HSC108" s="743"/>
      <c r="HSD108" s="744"/>
      <c r="HSE108" s="743"/>
      <c r="HSF108" s="744"/>
      <c r="HSG108" s="743"/>
      <c r="HSH108" s="744"/>
      <c r="HSI108" s="743"/>
      <c r="HSJ108" s="744"/>
      <c r="HSK108" s="743"/>
      <c r="HSL108" s="744"/>
      <c r="HSM108" s="743"/>
      <c r="HSN108" s="744"/>
      <c r="HSO108" s="743"/>
      <c r="HSP108" s="744"/>
      <c r="HSQ108" s="743"/>
      <c r="HSR108" s="744"/>
      <c r="HSS108" s="743"/>
      <c r="HST108" s="744"/>
      <c r="HSU108" s="743"/>
      <c r="HSV108" s="744"/>
      <c r="HSW108" s="743"/>
      <c r="HSX108" s="744"/>
      <c r="HSY108" s="743"/>
      <c r="HSZ108" s="744"/>
      <c r="HTA108" s="743"/>
      <c r="HTB108" s="744"/>
      <c r="HTC108" s="743"/>
      <c r="HTD108" s="744"/>
      <c r="HTE108" s="743"/>
      <c r="HTF108" s="744"/>
      <c r="HTG108" s="743"/>
      <c r="HTH108" s="744"/>
      <c r="HTI108" s="743"/>
      <c r="HTJ108" s="744"/>
      <c r="HTK108" s="743"/>
      <c r="HTL108" s="744"/>
      <c r="HTM108" s="743"/>
      <c r="HTN108" s="744"/>
      <c r="HTO108" s="743"/>
      <c r="HTP108" s="744"/>
      <c r="HTQ108" s="743"/>
      <c r="HTR108" s="744"/>
      <c r="HTS108" s="743"/>
      <c r="HTT108" s="744"/>
      <c r="HTU108" s="743"/>
      <c r="HTV108" s="744"/>
      <c r="HTW108" s="743"/>
      <c r="HTX108" s="744"/>
      <c r="HTY108" s="743"/>
      <c r="HTZ108" s="744"/>
      <c r="HUA108" s="743"/>
      <c r="HUB108" s="744"/>
      <c r="HUC108" s="743"/>
      <c r="HUD108" s="744"/>
      <c r="HUE108" s="743"/>
      <c r="HUF108" s="744"/>
      <c r="HUG108" s="743"/>
      <c r="HUH108" s="744"/>
      <c r="HUI108" s="743"/>
      <c r="HUJ108" s="744"/>
      <c r="HUK108" s="743"/>
      <c r="HUL108" s="744"/>
      <c r="HUM108" s="743"/>
      <c r="HUN108" s="744"/>
      <c r="HUO108" s="743"/>
      <c r="HUP108" s="744"/>
      <c r="HUQ108" s="743"/>
      <c r="HUR108" s="744"/>
      <c r="HUS108" s="743"/>
      <c r="HUT108" s="744"/>
      <c r="HUU108" s="743"/>
      <c r="HUV108" s="744"/>
      <c r="HUW108" s="743"/>
      <c r="HUX108" s="744"/>
      <c r="HUY108" s="743"/>
      <c r="HUZ108" s="744"/>
      <c r="HVA108" s="743"/>
      <c r="HVB108" s="744"/>
      <c r="HVC108" s="743"/>
      <c r="HVD108" s="744"/>
      <c r="HVE108" s="743"/>
      <c r="HVF108" s="744"/>
      <c r="HVG108" s="743"/>
      <c r="HVH108" s="744"/>
      <c r="HVI108" s="743"/>
      <c r="HVJ108" s="744"/>
      <c r="HVK108" s="743"/>
      <c r="HVL108" s="744"/>
      <c r="HVM108" s="743"/>
      <c r="HVN108" s="744"/>
      <c r="HVO108" s="743"/>
      <c r="HVP108" s="744"/>
      <c r="HVQ108" s="743"/>
      <c r="HVR108" s="744"/>
      <c r="HVS108" s="743"/>
      <c r="HVT108" s="744"/>
      <c r="HVU108" s="743"/>
      <c r="HVV108" s="744"/>
      <c r="HVW108" s="743"/>
      <c r="HVX108" s="744"/>
      <c r="HVY108" s="743"/>
      <c r="HVZ108" s="744"/>
      <c r="HWA108" s="743"/>
      <c r="HWB108" s="744"/>
      <c r="HWC108" s="743"/>
      <c r="HWD108" s="744"/>
      <c r="HWE108" s="743"/>
      <c r="HWF108" s="744"/>
      <c r="HWG108" s="743"/>
      <c r="HWH108" s="744"/>
      <c r="HWI108" s="743"/>
      <c r="HWJ108" s="744"/>
      <c r="HWK108" s="743"/>
      <c r="HWL108" s="744"/>
      <c r="HWM108" s="743"/>
      <c r="HWN108" s="744"/>
      <c r="HWO108" s="743"/>
      <c r="HWP108" s="744"/>
      <c r="HWQ108" s="743"/>
      <c r="HWR108" s="744"/>
      <c r="HWS108" s="743"/>
      <c r="HWT108" s="744"/>
      <c r="HWU108" s="743"/>
      <c r="HWV108" s="744"/>
      <c r="HWW108" s="743"/>
      <c r="HWX108" s="744"/>
      <c r="HWY108" s="743"/>
      <c r="HWZ108" s="744"/>
      <c r="HXA108" s="743"/>
      <c r="HXB108" s="744"/>
      <c r="HXC108" s="743"/>
      <c r="HXD108" s="744"/>
      <c r="HXE108" s="743"/>
      <c r="HXF108" s="744"/>
      <c r="HXG108" s="743"/>
      <c r="HXH108" s="744"/>
      <c r="HXI108" s="743"/>
      <c r="HXJ108" s="744"/>
      <c r="HXK108" s="743"/>
      <c r="HXL108" s="744"/>
      <c r="HXM108" s="743"/>
      <c r="HXN108" s="744"/>
      <c r="HXO108" s="743"/>
      <c r="HXP108" s="744"/>
      <c r="HXQ108" s="743"/>
      <c r="HXR108" s="744"/>
      <c r="HXS108" s="743"/>
      <c r="HXT108" s="744"/>
      <c r="HXU108" s="743"/>
      <c r="HXV108" s="744"/>
      <c r="HXW108" s="743"/>
      <c r="HXX108" s="744"/>
      <c r="HXY108" s="743"/>
      <c r="HXZ108" s="744"/>
      <c r="HYA108" s="743"/>
      <c r="HYB108" s="744"/>
      <c r="HYC108" s="743"/>
      <c r="HYD108" s="744"/>
      <c r="HYE108" s="743"/>
      <c r="HYF108" s="744"/>
      <c r="HYG108" s="743"/>
      <c r="HYH108" s="744"/>
      <c r="HYI108" s="743"/>
      <c r="HYJ108" s="744"/>
      <c r="HYK108" s="743"/>
      <c r="HYL108" s="744"/>
      <c r="HYM108" s="743"/>
      <c r="HYN108" s="744"/>
      <c r="HYO108" s="743"/>
      <c r="HYP108" s="744"/>
      <c r="HYQ108" s="743"/>
      <c r="HYR108" s="744"/>
      <c r="HYS108" s="743"/>
      <c r="HYT108" s="744"/>
      <c r="HYU108" s="743"/>
      <c r="HYV108" s="744"/>
      <c r="HYW108" s="743"/>
      <c r="HYX108" s="744"/>
      <c r="HYY108" s="743"/>
      <c r="HYZ108" s="744"/>
      <c r="HZA108" s="743"/>
      <c r="HZB108" s="744"/>
      <c r="HZC108" s="743"/>
      <c r="HZD108" s="744"/>
      <c r="HZE108" s="743"/>
      <c r="HZF108" s="744"/>
      <c r="HZG108" s="743"/>
      <c r="HZH108" s="744"/>
      <c r="HZI108" s="743"/>
      <c r="HZJ108" s="744"/>
      <c r="HZK108" s="743"/>
      <c r="HZL108" s="744"/>
      <c r="HZM108" s="743"/>
      <c r="HZN108" s="744"/>
      <c r="HZO108" s="743"/>
      <c r="HZP108" s="744"/>
      <c r="HZQ108" s="743"/>
      <c r="HZR108" s="744"/>
      <c r="HZS108" s="743"/>
      <c r="HZT108" s="744"/>
      <c r="HZU108" s="743"/>
      <c r="HZV108" s="744"/>
      <c r="HZW108" s="743"/>
      <c r="HZX108" s="744"/>
      <c r="HZY108" s="743"/>
      <c r="HZZ108" s="744"/>
      <c r="IAA108" s="743"/>
      <c r="IAB108" s="744"/>
      <c r="IAC108" s="743"/>
      <c r="IAD108" s="744"/>
      <c r="IAE108" s="743"/>
      <c r="IAF108" s="744"/>
      <c r="IAG108" s="743"/>
      <c r="IAH108" s="744"/>
      <c r="IAI108" s="743"/>
      <c r="IAJ108" s="744"/>
      <c r="IAK108" s="743"/>
      <c r="IAL108" s="744"/>
      <c r="IAM108" s="743"/>
      <c r="IAN108" s="744"/>
      <c r="IAO108" s="743"/>
      <c r="IAP108" s="744"/>
      <c r="IAQ108" s="743"/>
      <c r="IAR108" s="744"/>
      <c r="IAS108" s="743"/>
      <c r="IAT108" s="744"/>
      <c r="IAU108" s="743"/>
      <c r="IAV108" s="744"/>
      <c r="IAW108" s="743"/>
      <c r="IAX108" s="744"/>
      <c r="IAY108" s="743"/>
      <c r="IAZ108" s="744"/>
      <c r="IBA108" s="743"/>
      <c r="IBB108" s="744"/>
      <c r="IBC108" s="743"/>
      <c r="IBD108" s="744"/>
      <c r="IBE108" s="743"/>
      <c r="IBF108" s="744"/>
      <c r="IBG108" s="743"/>
      <c r="IBH108" s="744"/>
      <c r="IBI108" s="743"/>
      <c r="IBJ108" s="744"/>
      <c r="IBK108" s="743"/>
      <c r="IBL108" s="744"/>
      <c r="IBM108" s="743"/>
      <c r="IBN108" s="744"/>
      <c r="IBO108" s="743"/>
      <c r="IBP108" s="744"/>
      <c r="IBQ108" s="743"/>
      <c r="IBR108" s="744"/>
      <c r="IBS108" s="743"/>
      <c r="IBT108" s="744"/>
      <c r="IBU108" s="743"/>
      <c r="IBV108" s="744"/>
      <c r="IBW108" s="743"/>
      <c r="IBX108" s="744"/>
      <c r="IBY108" s="743"/>
      <c r="IBZ108" s="744"/>
      <c r="ICA108" s="743"/>
      <c r="ICB108" s="744"/>
      <c r="ICC108" s="743"/>
      <c r="ICD108" s="744"/>
      <c r="ICE108" s="743"/>
      <c r="ICF108" s="744"/>
      <c r="ICG108" s="743"/>
      <c r="ICH108" s="744"/>
      <c r="ICI108" s="743"/>
      <c r="ICJ108" s="744"/>
      <c r="ICK108" s="743"/>
      <c r="ICL108" s="744"/>
      <c r="ICM108" s="743"/>
      <c r="ICN108" s="744"/>
      <c r="ICO108" s="743"/>
      <c r="ICP108" s="744"/>
      <c r="ICQ108" s="743"/>
      <c r="ICR108" s="744"/>
      <c r="ICS108" s="743"/>
      <c r="ICT108" s="744"/>
      <c r="ICU108" s="743"/>
      <c r="ICV108" s="744"/>
      <c r="ICW108" s="743"/>
      <c r="ICX108" s="744"/>
      <c r="ICY108" s="743"/>
      <c r="ICZ108" s="744"/>
      <c r="IDA108" s="743"/>
      <c r="IDB108" s="744"/>
      <c r="IDC108" s="743"/>
      <c r="IDD108" s="744"/>
      <c r="IDE108" s="743"/>
      <c r="IDF108" s="744"/>
      <c r="IDG108" s="743"/>
      <c r="IDH108" s="744"/>
      <c r="IDI108" s="743"/>
      <c r="IDJ108" s="744"/>
      <c r="IDK108" s="743"/>
      <c r="IDL108" s="744"/>
      <c r="IDM108" s="743"/>
      <c r="IDN108" s="744"/>
      <c r="IDO108" s="743"/>
      <c r="IDP108" s="744"/>
      <c r="IDQ108" s="743"/>
      <c r="IDR108" s="744"/>
      <c r="IDS108" s="743"/>
      <c r="IDT108" s="744"/>
      <c r="IDU108" s="743"/>
      <c r="IDV108" s="744"/>
      <c r="IDW108" s="743"/>
      <c r="IDX108" s="744"/>
      <c r="IDY108" s="743"/>
      <c r="IDZ108" s="744"/>
      <c r="IEA108" s="743"/>
      <c r="IEB108" s="744"/>
      <c r="IEC108" s="743"/>
      <c r="IED108" s="744"/>
      <c r="IEE108" s="743"/>
      <c r="IEF108" s="744"/>
      <c r="IEG108" s="743"/>
      <c r="IEH108" s="744"/>
      <c r="IEI108" s="743"/>
      <c r="IEJ108" s="744"/>
      <c r="IEK108" s="743"/>
      <c r="IEL108" s="744"/>
      <c r="IEM108" s="743"/>
      <c r="IEN108" s="744"/>
      <c r="IEO108" s="743"/>
      <c r="IEP108" s="744"/>
      <c r="IEQ108" s="743"/>
      <c r="IER108" s="744"/>
      <c r="IES108" s="743"/>
      <c r="IET108" s="744"/>
      <c r="IEU108" s="743"/>
      <c r="IEV108" s="744"/>
      <c r="IEW108" s="743"/>
      <c r="IEX108" s="744"/>
      <c r="IEY108" s="743"/>
      <c r="IEZ108" s="744"/>
      <c r="IFA108" s="743"/>
      <c r="IFB108" s="744"/>
      <c r="IFC108" s="743"/>
      <c r="IFD108" s="744"/>
      <c r="IFE108" s="743"/>
      <c r="IFF108" s="744"/>
      <c r="IFG108" s="743"/>
      <c r="IFH108" s="744"/>
      <c r="IFI108" s="743"/>
      <c r="IFJ108" s="744"/>
      <c r="IFK108" s="743"/>
      <c r="IFL108" s="744"/>
      <c r="IFM108" s="743"/>
      <c r="IFN108" s="744"/>
      <c r="IFO108" s="743"/>
      <c r="IFP108" s="744"/>
      <c r="IFQ108" s="743"/>
      <c r="IFR108" s="744"/>
      <c r="IFS108" s="743"/>
      <c r="IFT108" s="744"/>
      <c r="IFU108" s="743"/>
      <c r="IFV108" s="744"/>
      <c r="IFW108" s="743"/>
      <c r="IFX108" s="744"/>
      <c r="IFY108" s="743"/>
      <c r="IFZ108" s="744"/>
      <c r="IGA108" s="743"/>
      <c r="IGB108" s="744"/>
      <c r="IGC108" s="743"/>
      <c r="IGD108" s="744"/>
      <c r="IGE108" s="743"/>
      <c r="IGF108" s="744"/>
      <c r="IGG108" s="743"/>
      <c r="IGH108" s="744"/>
      <c r="IGI108" s="743"/>
      <c r="IGJ108" s="744"/>
      <c r="IGK108" s="743"/>
      <c r="IGL108" s="744"/>
      <c r="IGM108" s="743"/>
      <c r="IGN108" s="744"/>
      <c r="IGO108" s="743"/>
      <c r="IGP108" s="744"/>
      <c r="IGQ108" s="743"/>
      <c r="IGR108" s="744"/>
      <c r="IGS108" s="743"/>
      <c r="IGT108" s="744"/>
      <c r="IGU108" s="743"/>
      <c r="IGV108" s="744"/>
      <c r="IGW108" s="743"/>
      <c r="IGX108" s="744"/>
      <c r="IGY108" s="743"/>
      <c r="IGZ108" s="744"/>
      <c r="IHA108" s="743"/>
      <c r="IHB108" s="744"/>
      <c r="IHC108" s="743"/>
      <c r="IHD108" s="744"/>
      <c r="IHE108" s="743"/>
      <c r="IHF108" s="744"/>
      <c r="IHG108" s="743"/>
      <c r="IHH108" s="744"/>
      <c r="IHI108" s="743"/>
      <c r="IHJ108" s="744"/>
      <c r="IHK108" s="743"/>
      <c r="IHL108" s="744"/>
      <c r="IHM108" s="743"/>
      <c r="IHN108" s="744"/>
      <c r="IHO108" s="743"/>
      <c r="IHP108" s="744"/>
      <c r="IHQ108" s="743"/>
      <c r="IHR108" s="744"/>
      <c r="IHS108" s="743"/>
      <c r="IHT108" s="744"/>
      <c r="IHU108" s="743"/>
      <c r="IHV108" s="744"/>
      <c r="IHW108" s="743"/>
      <c r="IHX108" s="744"/>
      <c r="IHY108" s="743"/>
      <c r="IHZ108" s="744"/>
      <c r="IIA108" s="743"/>
      <c r="IIB108" s="744"/>
      <c r="IIC108" s="743"/>
      <c r="IID108" s="744"/>
      <c r="IIE108" s="743"/>
      <c r="IIF108" s="744"/>
      <c r="IIG108" s="743"/>
      <c r="IIH108" s="744"/>
      <c r="III108" s="743"/>
      <c r="IIJ108" s="744"/>
      <c r="IIK108" s="743"/>
      <c r="IIL108" s="744"/>
      <c r="IIM108" s="743"/>
      <c r="IIN108" s="744"/>
      <c r="IIO108" s="743"/>
      <c r="IIP108" s="744"/>
      <c r="IIQ108" s="743"/>
      <c r="IIR108" s="744"/>
      <c r="IIS108" s="743"/>
      <c r="IIT108" s="744"/>
      <c r="IIU108" s="743"/>
      <c r="IIV108" s="744"/>
      <c r="IIW108" s="743"/>
      <c r="IIX108" s="744"/>
      <c r="IIY108" s="743"/>
      <c r="IIZ108" s="744"/>
      <c r="IJA108" s="743"/>
      <c r="IJB108" s="744"/>
      <c r="IJC108" s="743"/>
      <c r="IJD108" s="744"/>
      <c r="IJE108" s="743"/>
      <c r="IJF108" s="744"/>
      <c r="IJG108" s="743"/>
      <c r="IJH108" s="744"/>
      <c r="IJI108" s="743"/>
      <c r="IJJ108" s="744"/>
      <c r="IJK108" s="743"/>
      <c r="IJL108" s="744"/>
      <c r="IJM108" s="743"/>
      <c r="IJN108" s="744"/>
      <c r="IJO108" s="743"/>
      <c r="IJP108" s="744"/>
      <c r="IJQ108" s="743"/>
      <c r="IJR108" s="744"/>
      <c r="IJS108" s="743"/>
      <c r="IJT108" s="744"/>
      <c r="IJU108" s="743"/>
      <c r="IJV108" s="744"/>
      <c r="IJW108" s="743"/>
      <c r="IJX108" s="744"/>
      <c r="IJY108" s="743"/>
      <c r="IJZ108" s="744"/>
      <c r="IKA108" s="743"/>
      <c r="IKB108" s="744"/>
      <c r="IKC108" s="743"/>
      <c r="IKD108" s="744"/>
      <c r="IKE108" s="743"/>
      <c r="IKF108" s="744"/>
      <c r="IKG108" s="743"/>
      <c r="IKH108" s="744"/>
      <c r="IKI108" s="743"/>
      <c r="IKJ108" s="744"/>
      <c r="IKK108" s="743"/>
      <c r="IKL108" s="744"/>
      <c r="IKM108" s="743"/>
      <c r="IKN108" s="744"/>
      <c r="IKO108" s="743"/>
      <c r="IKP108" s="744"/>
      <c r="IKQ108" s="743"/>
      <c r="IKR108" s="744"/>
      <c r="IKS108" s="743"/>
      <c r="IKT108" s="744"/>
      <c r="IKU108" s="743"/>
      <c r="IKV108" s="744"/>
      <c r="IKW108" s="743"/>
      <c r="IKX108" s="744"/>
      <c r="IKY108" s="743"/>
      <c r="IKZ108" s="744"/>
      <c r="ILA108" s="743"/>
      <c r="ILB108" s="744"/>
      <c r="ILC108" s="743"/>
      <c r="ILD108" s="744"/>
      <c r="ILE108" s="743"/>
      <c r="ILF108" s="744"/>
      <c r="ILG108" s="743"/>
      <c r="ILH108" s="744"/>
      <c r="ILI108" s="743"/>
      <c r="ILJ108" s="744"/>
      <c r="ILK108" s="743"/>
      <c r="ILL108" s="744"/>
      <c r="ILM108" s="743"/>
      <c r="ILN108" s="744"/>
      <c r="ILO108" s="743"/>
      <c r="ILP108" s="744"/>
      <c r="ILQ108" s="743"/>
      <c r="ILR108" s="744"/>
      <c r="ILS108" s="743"/>
      <c r="ILT108" s="744"/>
      <c r="ILU108" s="743"/>
      <c r="ILV108" s="744"/>
      <c r="ILW108" s="743"/>
      <c r="ILX108" s="744"/>
      <c r="ILY108" s="743"/>
      <c r="ILZ108" s="744"/>
      <c r="IMA108" s="743"/>
      <c r="IMB108" s="744"/>
      <c r="IMC108" s="743"/>
      <c r="IMD108" s="744"/>
      <c r="IME108" s="743"/>
      <c r="IMF108" s="744"/>
      <c r="IMG108" s="743"/>
      <c r="IMH108" s="744"/>
      <c r="IMI108" s="743"/>
      <c r="IMJ108" s="744"/>
      <c r="IMK108" s="743"/>
      <c r="IML108" s="744"/>
      <c r="IMM108" s="743"/>
      <c r="IMN108" s="744"/>
      <c r="IMO108" s="743"/>
      <c r="IMP108" s="744"/>
      <c r="IMQ108" s="743"/>
      <c r="IMR108" s="744"/>
      <c r="IMS108" s="743"/>
      <c r="IMT108" s="744"/>
      <c r="IMU108" s="743"/>
      <c r="IMV108" s="744"/>
      <c r="IMW108" s="743"/>
      <c r="IMX108" s="744"/>
      <c r="IMY108" s="743"/>
      <c r="IMZ108" s="744"/>
      <c r="INA108" s="743"/>
      <c r="INB108" s="744"/>
      <c r="INC108" s="743"/>
      <c r="IND108" s="744"/>
      <c r="INE108" s="743"/>
      <c r="INF108" s="744"/>
      <c r="ING108" s="743"/>
      <c r="INH108" s="744"/>
      <c r="INI108" s="743"/>
      <c r="INJ108" s="744"/>
      <c r="INK108" s="743"/>
      <c r="INL108" s="744"/>
      <c r="INM108" s="743"/>
      <c r="INN108" s="744"/>
      <c r="INO108" s="743"/>
      <c r="INP108" s="744"/>
      <c r="INQ108" s="743"/>
      <c r="INR108" s="744"/>
      <c r="INS108" s="743"/>
      <c r="INT108" s="744"/>
      <c r="INU108" s="743"/>
      <c r="INV108" s="744"/>
      <c r="INW108" s="743"/>
      <c r="INX108" s="744"/>
      <c r="INY108" s="743"/>
      <c r="INZ108" s="744"/>
      <c r="IOA108" s="743"/>
      <c r="IOB108" s="744"/>
      <c r="IOC108" s="743"/>
      <c r="IOD108" s="744"/>
      <c r="IOE108" s="743"/>
      <c r="IOF108" s="744"/>
      <c r="IOG108" s="743"/>
      <c r="IOH108" s="744"/>
      <c r="IOI108" s="743"/>
      <c r="IOJ108" s="744"/>
      <c r="IOK108" s="743"/>
      <c r="IOL108" s="744"/>
      <c r="IOM108" s="743"/>
      <c r="ION108" s="744"/>
      <c r="IOO108" s="743"/>
      <c r="IOP108" s="744"/>
      <c r="IOQ108" s="743"/>
      <c r="IOR108" s="744"/>
      <c r="IOS108" s="743"/>
      <c r="IOT108" s="744"/>
      <c r="IOU108" s="743"/>
      <c r="IOV108" s="744"/>
      <c r="IOW108" s="743"/>
      <c r="IOX108" s="744"/>
      <c r="IOY108" s="743"/>
      <c r="IOZ108" s="744"/>
      <c r="IPA108" s="743"/>
      <c r="IPB108" s="744"/>
      <c r="IPC108" s="743"/>
      <c r="IPD108" s="744"/>
      <c r="IPE108" s="743"/>
      <c r="IPF108" s="744"/>
      <c r="IPG108" s="743"/>
      <c r="IPH108" s="744"/>
      <c r="IPI108" s="743"/>
      <c r="IPJ108" s="744"/>
      <c r="IPK108" s="743"/>
      <c r="IPL108" s="744"/>
      <c r="IPM108" s="743"/>
      <c r="IPN108" s="744"/>
      <c r="IPO108" s="743"/>
      <c r="IPP108" s="744"/>
      <c r="IPQ108" s="743"/>
      <c r="IPR108" s="744"/>
      <c r="IPS108" s="743"/>
      <c r="IPT108" s="744"/>
      <c r="IPU108" s="743"/>
      <c r="IPV108" s="744"/>
      <c r="IPW108" s="743"/>
      <c r="IPX108" s="744"/>
      <c r="IPY108" s="743"/>
      <c r="IPZ108" s="744"/>
      <c r="IQA108" s="743"/>
      <c r="IQB108" s="744"/>
      <c r="IQC108" s="743"/>
      <c r="IQD108" s="744"/>
      <c r="IQE108" s="743"/>
      <c r="IQF108" s="744"/>
      <c r="IQG108" s="743"/>
      <c r="IQH108" s="744"/>
      <c r="IQI108" s="743"/>
      <c r="IQJ108" s="744"/>
      <c r="IQK108" s="743"/>
      <c r="IQL108" s="744"/>
      <c r="IQM108" s="743"/>
      <c r="IQN108" s="744"/>
      <c r="IQO108" s="743"/>
      <c r="IQP108" s="744"/>
      <c r="IQQ108" s="743"/>
      <c r="IQR108" s="744"/>
      <c r="IQS108" s="743"/>
      <c r="IQT108" s="744"/>
      <c r="IQU108" s="743"/>
      <c r="IQV108" s="744"/>
      <c r="IQW108" s="743"/>
      <c r="IQX108" s="744"/>
      <c r="IQY108" s="743"/>
      <c r="IQZ108" s="744"/>
      <c r="IRA108" s="743"/>
      <c r="IRB108" s="744"/>
      <c r="IRC108" s="743"/>
      <c r="IRD108" s="744"/>
      <c r="IRE108" s="743"/>
      <c r="IRF108" s="744"/>
      <c r="IRG108" s="743"/>
      <c r="IRH108" s="744"/>
      <c r="IRI108" s="743"/>
      <c r="IRJ108" s="744"/>
      <c r="IRK108" s="743"/>
      <c r="IRL108" s="744"/>
      <c r="IRM108" s="743"/>
      <c r="IRN108" s="744"/>
      <c r="IRO108" s="743"/>
      <c r="IRP108" s="744"/>
      <c r="IRQ108" s="743"/>
      <c r="IRR108" s="744"/>
      <c r="IRS108" s="743"/>
      <c r="IRT108" s="744"/>
      <c r="IRU108" s="743"/>
      <c r="IRV108" s="744"/>
      <c r="IRW108" s="743"/>
      <c r="IRX108" s="744"/>
      <c r="IRY108" s="743"/>
      <c r="IRZ108" s="744"/>
      <c r="ISA108" s="743"/>
      <c r="ISB108" s="744"/>
      <c r="ISC108" s="743"/>
      <c r="ISD108" s="744"/>
      <c r="ISE108" s="743"/>
      <c r="ISF108" s="744"/>
      <c r="ISG108" s="743"/>
      <c r="ISH108" s="744"/>
      <c r="ISI108" s="743"/>
      <c r="ISJ108" s="744"/>
      <c r="ISK108" s="743"/>
      <c r="ISL108" s="744"/>
      <c r="ISM108" s="743"/>
      <c r="ISN108" s="744"/>
      <c r="ISO108" s="743"/>
      <c r="ISP108" s="744"/>
      <c r="ISQ108" s="743"/>
      <c r="ISR108" s="744"/>
      <c r="ISS108" s="743"/>
      <c r="IST108" s="744"/>
      <c r="ISU108" s="743"/>
      <c r="ISV108" s="744"/>
      <c r="ISW108" s="743"/>
      <c r="ISX108" s="744"/>
      <c r="ISY108" s="743"/>
      <c r="ISZ108" s="744"/>
      <c r="ITA108" s="743"/>
      <c r="ITB108" s="744"/>
      <c r="ITC108" s="743"/>
      <c r="ITD108" s="744"/>
      <c r="ITE108" s="743"/>
      <c r="ITF108" s="744"/>
      <c r="ITG108" s="743"/>
      <c r="ITH108" s="744"/>
      <c r="ITI108" s="743"/>
      <c r="ITJ108" s="744"/>
      <c r="ITK108" s="743"/>
      <c r="ITL108" s="744"/>
      <c r="ITM108" s="743"/>
      <c r="ITN108" s="744"/>
      <c r="ITO108" s="743"/>
      <c r="ITP108" s="744"/>
      <c r="ITQ108" s="743"/>
      <c r="ITR108" s="744"/>
      <c r="ITS108" s="743"/>
      <c r="ITT108" s="744"/>
      <c r="ITU108" s="743"/>
      <c r="ITV108" s="744"/>
      <c r="ITW108" s="743"/>
      <c r="ITX108" s="744"/>
      <c r="ITY108" s="743"/>
      <c r="ITZ108" s="744"/>
      <c r="IUA108" s="743"/>
      <c r="IUB108" s="744"/>
      <c r="IUC108" s="743"/>
      <c r="IUD108" s="744"/>
      <c r="IUE108" s="743"/>
      <c r="IUF108" s="744"/>
      <c r="IUG108" s="743"/>
      <c r="IUH108" s="744"/>
      <c r="IUI108" s="743"/>
      <c r="IUJ108" s="744"/>
      <c r="IUK108" s="743"/>
      <c r="IUL108" s="744"/>
      <c r="IUM108" s="743"/>
      <c r="IUN108" s="744"/>
      <c r="IUO108" s="743"/>
      <c r="IUP108" s="744"/>
      <c r="IUQ108" s="743"/>
      <c r="IUR108" s="744"/>
      <c r="IUS108" s="743"/>
      <c r="IUT108" s="744"/>
      <c r="IUU108" s="743"/>
      <c r="IUV108" s="744"/>
      <c r="IUW108" s="743"/>
      <c r="IUX108" s="744"/>
      <c r="IUY108" s="743"/>
      <c r="IUZ108" s="744"/>
      <c r="IVA108" s="743"/>
      <c r="IVB108" s="744"/>
      <c r="IVC108" s="743"/>
      <c r="IVD108" s="744"/>
      <c r="IVE108" s="743"/>
      <c r="IVF108" s="744"/>
      <c r="IVG108" s="743"/>
      <c r="IVH108" s="744"/>
      <c r="IVI108" s="743"/>
      <c r="IVJ108" s="744"/>
      <c r="IVK108" s="743"/>
      <c r="IVL108" s="744"/>
      <c r="IVM108" s="743"/>
      <c r="IVN108" s="744"/>
      <c r="IVO108" s="743"/>
      <c r="IVP108" s="744"/>
      <c r="IVQ108" s="743"/>
      <c r="IVR108" s="744"/>
      <c r="IVS108" s="743"/>
      <c r="IVT108" s="744"/>
      <c r="IVU108" s="743"/>
      <c r="IVV108" s="744"/>
      <c r="IVW108" s="743"/>
      <c r="IVX108" s="744"/>
      <c r="IVY108" s="743"/>
      <c r="IVZ108" s="744"/>
      <c r="IWA108" s="743"/>
      <c r="IWB108" s="744"/>
      <c r="IWC108" s="743"/>
      <c r="IWD108" s="744"/>
      <c r="IWE108" s="743"/>
      <c r="IWF108" s="744"/>
      <c r="IWG108" s="743"/>
      <c r="IWH108" s="744"/>
      <c r="IWI108" s="743"/>
      <c r="IWJ108" s="744"/>
      <c r="IWK108" s="743"/>
      <c r="IWL108" s="744"/>
      <c r="IWM108" s="743"/>
      <c r="IWN108" s="744"/>
      <c r="IWO108" s="743"/>
      <c r="IWP108" s="744"/>
      <c r="IWQ108" s="743"/>
      <c r="IWR108" s="744"/>
      <c r="IWS108" s="743"/>
      <c r="IWT108" s="744"/>
      <c r="IWU108" s="743"/>
      <c r="IWV108" s="744"/>
      <c r="IWW108" s="743"/>
      <c r="IWX108" s="744"/>
      <c r="IWY108" s="743"/>
      <c r="IWZ108" s="744"/>
      <c r="IXA108" s="743"/>
      <c r="IXB108" s="744"/>
      <c r="IXC108" s="743"/>
      <c r="IXD108" s="744"/>
      <c r="IXE108" s="743"/>
      <c r="IXF108" s="744"/>
      <c r="IXG108" s="743"/>
      <c r="IXH108" s="744"/>
      <c r="IXI108" s="743"/>
      <c r="IXJ108" s="744"/>
      <c r="IXK108" s="743"/>
      <c r="IXL108" s="744"/>
      <c r="IXM108" s="743"/>
      <c r="IXN108" s="744"/>
      <c r="IXO108" s="743"/>
      <c r="IXP108" s="744"/>
      <c r="IXQ108" s="743"/>
      <c r="IXR108" s="744"/>
      <c r="IXS108" s="743"/>
      <c r="IXT108" s="744"/>
      <c r="IXU108" s="743"/>
      <c r="IXV108" s="744"/>
      <c r="IXW108" s="743"/>
      <c r="IXX108" s="744"/>
      <c r="IXY108" s="743"/>
      <c r="IXZ108" s="744"/>
      <c r="IYA108" s="743"/>
      <c r="IYB108" s="744"/>
      <c r="IYC108" s="743"/>
      <c r="IYD108" s="744"/>
      <c r="IYE108" s="743"/>
      <c r="IYF108" s="744"/>
      <c r="IYG108" s="743"/>
      <c r="IYH108" s="744"/>
      <c r="IYI108" s="743"/>
      <c r="IYJ108" s="744"/>
      <c r="IYK108" s="743"/>
      <c r="IYL108" s="744"/>
      <c r="IYM108" s="743"/>
      <c r="IYN108" s="744"/>
      <c r="IYO108" s="743"/>
      <c r="IYP108" s="744"/>
      <c r="IYQ108" s="743"/>
      <c r="IYR108" s="744"/>
      <c r="IYS108" s="743"/>
      <c r="IYT108" s="744"/>
      <c r="IYU108" s="743"/>
      <c r="IYV108" s="744"/>
      <c r="IYW108" s="743"/>
      <c r="IYX108" s="744"/>
      <c r="IYY108" s="743"/>
      <c r="IYZ108" s="744"/>
      <c r="IZA108" s="743"/>
      <c r="IZB108" s="744"/>
      <c r="IZC108" s="743"/>
      <c r="IZD108" s="744"/>
      <c r="IZE108" s="743"/>
      <c r="IZF108" s="744"/>
      <c r="IZG108" s="743"/>
      <c r="IZH108" s="744"/>
      <c r="IZI108" s="743"/>
      <c r="IZJ108" s="744"/>
      <c r="IZK108" s="743"/>
      <c r="IZL108" s="744"/>
      <c r="IZM108" s="743"/>
      <c r="IZN108" s="744"/>
      <c r="IZO108" s="743"/>
      <c r="IZP108" s="744"/>
      <c r="IZQ108" s="743"/>
      <c r="IZR108" s="744"/>
      <c r="IZS108" s="743"/>
      <c r="IZT108" s="744"/>
      <c r="IZU108" s="743"/>
      <c r="IZV108" s="744"/>
      <c r="IZW108" s="743"/>
      <c r="IZX108" s="744"/>
      <c r="IZY108" s="743"/>
      <c r="IZZ108" s="744"/>
      <c r="JAA108" s="743"/>
      <c r="JAB108" s="744"/>
      <c r="JAC108" s="743"/>
      <c r="JAD108" s="744"/>
      <c r="JAE108" s="743"/>
      <c r="JAF108" s="744"/>
      <c r="JAG108" s="743"/>
      <c r="JAH108" s="744"/>
      <c r="JAI108" s="743"/>
      <c r="JAJ108" s="744"/>
      <c r="JAK108" s="743"/>
      <c r="JAL108" s="744"/>
      <c r="JAM108" s="743"/>
      <c r="JAN108" s="744"/>
      <c r="JAO108" s="743"/>
      <c r="JAP108" s="744"/>
      <c r="JAQ108" s="743"/>
      <c r="JAR108" s="744"/>
      <c r="JAS108" s="743"/>
      <c r="JAT108" s="744"/>
      <c r="JAU108" s="743"/>
      <c r="JAV108" s="744"/>
      <c r="JAW108" s="743"/>
      <c r="JAX108" s="744"/>
      <c r="JAY108" s="743"/>
      <c r="JAZ108" s="744"/>
      <c r="JBA108" s="743"/>
      <c r="JBB108" s="744"/>
      <c r="JBC108" s="743"/>
      <c r="JBD108" s="744"/>
      <c r="JBE108" s="743"/>
      <c r="JBF108" s="744"/>
      <c r="JBG108" s="743"/>
      <c r="JBH108" s="744"/>
      <c r="JBI108" s="743"/>
      <c r="JBJ108" s="744"/>
      <c r="JBK108" s="743"/>
      <c r="JBL108" s="744"/>
      <c r="JBM108" s="743"/>
      <c r="JBN108" s="744"/>
      <c r="JBO108" s="743"/>
      <c r="JBP108" s="744"/>
      <c r="JBQ108" s="743"/>
      <c r="JBR108" s="744"/>
      <c r="JBS108" s="743"/>
      <c r="JBT108" s="744"/>
      <c r="JBU108" s="743"/>
      <c r="JBV108" s="744"/>
      <c r="JBW108" s="743"/>
      <c r="JBX108" s="744"/>
      <c r="JBY108" s="743"/>
      <c r="JBZ108" s="744"/>
      <c r="JCA108" s="743"/>
      <c r="JCB108" s="744"/>
      <c r="JCC108" s="743"/>
      <c r="JCD108" s="744"/>
      <c r="JCE108" s="743"/>
      <c r="JCF108" s="744"/>
      <c r="JCG108" s="743"/>
      <c r="JCH108" s="744"/>
      <c r="JCI108" s="743"/>
      <c r="JCJ108" s="744"/>
      <c r="JCK108" s="743"/>
      <c r="JCL108" s="744"/>
      <c r="JCM108" s="743"/>
      <c r="JCN108" s="744"/>
      <c r="JCO108" s="743"/>
      <c r="JCP108" s="744"/>
      <c r="JCQ108" s="743"/>
      <c r="JCR108" s="744"/>
      <c r="JCS108" s="743"/>
      <c r="JCT108" s="744"/>
      <c r="JCU108" s="743"/>
      <c r="JCV108" s="744"/>
      <c r="JCW108" s="743"/>
      <c r="JCX108" s="744"/>
      <c r="JCY108" s="743"/>
      <c r="JCZ108" s="744"/>
      <c r="JDA108" s="743"/>
      <c r="JDB108" s="744"/>
      <c r="JDC108" s="743"/>
      <c r="JDD108" s="744"/>
      <c r="JDE108" s="743"/>
      <c r="JDF108" s="744"/>
      <c r="JDG108" s="743"/>
      <c r="JDH108" s="744"/>
      <c r="JDI108" s="743"/>
      <c r="JDJ108" s="744"/>
      <c r="JDK108" s="743"/>
      <c r="JDL108" s="744"/>
      <c r="JDM108" s="743"/>
      <c r="JDN108" s="744"/>
      <c r="JDO108" s="743"/>
      <c r="JDP108" s="744"/>
      <c r="JDQ108" s="743"/>
      <c r="JDR108" s="744"/>
      <c r="JDS108" s="743"/>
      <c r="JDT108" s="744"/>
      <c r="JDU108" s="743"/>
      <c r="JDV108" s="744"/>
      <c r="JDW108" s="743"/>
      <c r="JDX108" s="744"/>
      <c r="JDY108" s="743"/>
      <c r="JDZ108" s="744"/>
      <c r="JEA108" s="743"/>
      <c r="JEB108" s="744"/>
      <c r="JEC108" s="743"/>
      <c r="JED108" s="744"/>
      <c r="JEE108" s="743"/>
      <c r="JEF108" s="744"/>
      <c r="JEG108" s="743"/>
      <c r="JEH108" s="744"/>
      <c r="JEI108" s="743"/>
      <c r="JEJ108" s="744"/>
      <c r="JEK108" s="743"/>
      <c r="JEL108" s="744"/>
      <c r="JEM108" s="743"/>
      <c r="JEN108" s="744"/>
      <c r="JEO108" s="743"/>
      <c r="JEP108" s="744"/>
      <c r="JEQ108" s="743"/>
      <c r="JER108" s="744"/>
      <c r="JES108" s="743"/>
      <c r="JET108" s="744"/>
      <c r="JEU108" s="743"/>
      <c r="JEV108" s="744"/>
      <c r="JEW108" s="743"/>
      <c r="JEX108" s="744"/>
      <c r="JEY108" s="743"/>
      <c r="JEZ108" s="744"/>
      <c r="JFA108" s="743"/>
      <c r="JFB108" s="744"/>
      <c r="JFC108" s="743"/>
      <c r="JFD108" s="744"/>
      <c r="JFE108" s="743"/>
      <c r="JFF108" s="744"/>
      <c r="JFG108" s="743"/>
      <c r="JFH108" s="744"/>
      <c r="JFI108" s="743"/>
      <c r="JFJ108" s="744"/>
      <c r="JFK108" s="743"/>
      <c r="JFL108" s="744"/>
      <c r="JFM108" s="743"/>
      <c r="JFN108" s="744"/>
      <c r="JFO108" s="743"/>
      <c r="JFP108" s="744"/>
      <c r="JFQ108" s="743"/>
      <c r="JFR108" s="744"/>
      <c r="JFS108" s="743"/>
      <c r="JFT108" s="744"/>
      <c r="JFU108" s="743"/>
      <c r="JFV108" s="744"/>
      <c r="JFW108" s="743"/>
      <c r="JFX108" s="744"/>
      <c r="JFY108" s="743"/>
      <c r="JFZ108" s="744"/>
      <c r="JGA108" s="743"/>
      <c r="JGB108" s="744"/>
      <c r="JGC108" s="743"/>
      <c r="JGD108" s="744"/>
      <c r="JGE108" s="743"/>
      <c r="JGF108" s="744"/>
      <c r="JGG108" s="743"/>
      <c r="JGH108" s="744"/>
      <c r="JGI108" s="743"/>
      <c r="JGJ108" s="744"/>
      <c r="JGK108" s="743"/>
      <c r="JGL108" s="744"/>
      <c r="JGM108" s="743"/>
      <c r="JGN108" s="744"/>
      <c r="JGO108" s="743"/>
      <c r="JGP108" s="744"/>
      <c r="JGQ108" s="743"/>
      <c r="JGR108" s="744"/>
      <c r="JGS108" s="743"/>
      <c r="JGT108" s="744"/>
      <c r="JGU108" s="743"/>
      <c r="JGV108" s="744"/>
      <c r="JGW108" s="743"/>
      <c r="JGX108" s="744"/>
      <c r="JGY108" s="743"/>
      <c r="JGZ108" s="744"/>
      <c r="JHA108" s="743"/>
      <c r="JHB108" s="744"/>
      <c r="JHC108" s="743"/>
      <c r="JHD108" s="744"/>
      <c r="JHE108" s="743"/>
      <c r="JHF108" s="744"/>
      <c r="JHG108" s="743"/>
      <c r="JHH108" s="744"/>
      <c r="JHI108" s="743"/>
      <c r="JHJ108" s="744"/>
      <c r="JHK108" s="743"/>
      <c r="JHL108" s="744"/>
      <c r="JHM108" s="743"/>
      <c r="JHN108" s="744"/>
      <c r="JHO108" s="743"/>
      <c r="JHP108" s="744"/>
      <c r="JHQ108" s="743"/>
      <c r="JHR108" s="744"/>
      <c r="JHS108" s="743"/>
      <c r="JHT108" s="744"/>
      <c r="JHU108" s="743"/>
      <c r="JHV108" s="744"/>
      <c r="JHW108" s="743"/>
      <c r="JHX108" s="744"/>
      <c r="JHY108" s="743"/>
      <c r="JHZ108" s="744"/>
      <c r="JIA108" s="743"/>
      <c r="JIB108" s="744"/>
      <c r="JIC108" s="743"/>
      <c r="JID108" s="744"/>
      <c r="JIE108" s="743"/>
      <c r="JIF108" s="744"/>
      <c r="JIG108" s="743"/>
      <c r="JIH108" s="744"/>
      <c r="JII108" s="743"/>
      <c r="JIJ108" s="744"/>
      <c r="JIK108" s="743"/>
      <c r="JIL108" s="744"/>
      <c r="JIM108" s="743"/>
      <c r="JIN108" s="744"/>
      <c r="JIO108" s="743"/>
      <c r="JIP108" s="744"/>
      <c r="JIQ108" s="743"/>
      <c r="JIR108" s="744"/>
      <c r="JIS108" s="743"/>
      <c r="JIT108" s="744"/>
      <c r="JIU108" s="743"/>
      <c r="JIV108" s="744"/>
      <c r="JIW108" s="743"/>
      <c r="JIX108" s="744"/>
      <c r="JIY108" s="743"/>
      <c r="JIZ108" s="744"/>
      <c r="JJA108" s="743"/>
      <c r="JJB108" s="744"/>
      <c r="JJC108" s="743"/>
      <c r="JJD108" s="744"/>
      <c r="JJE108" s="743"/>
      <c r="JJF108" s="744"/>
      <c r="JJG108" s="743"/>
      <c r="JJH108" s="744"/>
      <c r="JJI108" s="743"/>
      <c r="JJJ108" s="744"/>
      <c r="JJK108" s="743"/>
      <c r="JJL108" s="744"/>
      <c r="JJM108" s="743"/>
      <c r="JJN108" s="744"/>
      <c r="JJO108" s="743"/>
      <c r="JJP108" s="744"/>
      <c r="JJQ108" s="743"/>
      <c r="JJR108" s="744"/>
      <c r="JJS108" s="743"/>
      <c r="JJT108" s="744"/>
      <c r="JJU108" s="743"/>
      <c r="JJV108" s="744"/>
      <c r="JJW108" s="743"/>
      <c r="JJX108" s="744"/>
      <c r="JJY108" s="743"/>
      <c r="JJZ108" s="744"/>
      <c r="JKA108" s="743"/>
      <c r="JKB108" s="744"/>
      <c r="JKC108" s="743"/>
      <c r="JKD108" s="744"/>
      <c r="JKE108" s="743"/>
      <c r="JKF108" s="744"/>
      <c r="JKG108" s="743"/>
      <c r="JKH108" s="744"/>
      <c r="JKI108" s="743"/>
      <c r="JKJ108" s="744"/>
      <c r="JKK108" s="743"/>
      <c r="JKL108" s="744"/>
      <c r="JKM108" s="743"/>
      <c r="JKN108" s="744"/>
      <c r="JKO108" s="743"/>
      <c r="JKP108" s="744"/>
      <c r="JKQ108" s="743"/>
      <c r="JKR108" s="744"/>
      <c r="JKS108" s="743"/>
      <c r="JKT108" s="744"/>
      <c r="JKU108" s="743"/>
      <c r="JKV108" s="744"/>
      <c r="JKW108" s="743"/>
      <c r="JKX108" s="744"/>
      <c r="JKY108" s="743"/>
      <c r="JKZ108" s="744"/>
      <c r="JLA108" s="743"/>
      <c r="JLB108" s="744"/>
      <c r="JLC108" s="743"/>
      <c r="JLD108" s="744"/>
      <c r="JLE108" s="743"/>
      <c r="JLF108" s="744"/>
      <c r="JLG108" s="743"/>
      <c r="JLH108" s="744"/>
      <c r="JLI108" s="743"/>
      <c r="JLJ108" s="744"/>
      <c r="JLK108" s="743"/>
      <c r="JLL108" s="744"/>
      <c r="JLM108" s="743"/>
      <c r="JLN108" s="744"/>
      <c r="JLO108" s="743"/>
      <c r="JLP108" s="744"/>
      <c r="JLQ108" s="743"/>
      <c r="JLR108" s="744"/>
      <c r="JLS108" s="743"/>
      <c r="JLT108" s="744"/>
      <c r="JLU108" s="743"/>
      <c r="JLV108" s="744"/>
      <c r="JLW108" s="743"/>
      <c r="JLX108" s="744"/>
      <c r="JLY108" s="743"/>
      <c r="JLZ108" s="744"/>
      <c r="JMA108" s="743"/>
      <c r="JMB108" s="744"/>
      <c r="JMC108" s="743"/>
      <c r="JMD108" s="744"/>
      <c r="JME108" s="743"/>
      <c r="JMF108" s="744"/>
      <c r="JMG108" s="743"/>
      <c r="JMH108" s="744"/>
      <c r="JMI108" s="743"/>
      <c r="JMJ108" s="744"/>
      <c r="JMK108" s="743"/>
      <c r="JML108" s="744"/>
      <c r="JMM108" s="743"/>
      <c r="JMN108" s="744"/>
      <c r="JMO108" s="743"/>
      <c r="JMP108" s="744"/>
      <c r="JMQ108" s="743"/>
      <c r="JMR108" s="744"/>
      <c r="JMS108" s="743"/>
      <c r="JMT108" s="744"/>
      <c r="JMU108" s="743"/>
      <c r="JMV108" s="744"/>
      <c r="JMW108" s="743"/>
      <c r="JMX108" s="744"/>
      <c r="JMY108" s="743"/>
      <c r="JMZ108" s="744"/>
      <c r="JNA108" s="743"/>
      <c r="JNB108" s="744"/>
      <c r="JNC108" s="743"/>
      <c r="JND108" s="744"/>
      <c r="JNE108" s="743"/>
      <c r="JNF108" s="744"/>
      <c r="JNG108" s="743"/>
      <c r="JNH108" s="744"/>
      <c r="JNI108" s="743"/>
      <c r="JNJ108" s="744"/>
      <c r="JNK108" s="743"/>
      <c r="JNL108" s="744"/>
      <c r="JNM108" s="743"/>
      <c r="JNN108" s="744"/>
      <c r="JNO108" s="743"/>
      <c r="JNP108" s="744"/>
      <c r="JNQ108" s="743"/>
      <c r="JNR108" s="744"/>
      <c r="JNS108" s="743"/>
      <c r="JNT108" s="744"/>
      <c r="JNU108" s="743"/>
      <c r="JNV108" s="744"/>
      <c r="JNW108" s="743"/>
      <c r="JNX108" s="744"/>
      <c r="JNY108" s="743"/>
      <c r="JNZ108" s="744"/>
      <c r="JOA108" s="743"/>
      <c r="JOB108" s="744"/>
      <c r="JOC108" s="743"/>
      <c r="JOD108" s="744"/>
      <c r="JOE108" s="743"/>
      <c r="JOF108" s="744"/>
      <c r="JOG108" s="743"/>
      <c r="JOH108" s="744"/>
      <c r="JOI108" s="743"/>
      <c r="JOJ108" s="744"/>
      <c r="JOK108" s="743"/>
      <c r="JOL108" s="744"/>
      <c r="JOM108" s="743"/>
      <c r="JON108" s="744"/>
      <c r="JOO108" s="743"/>
      <c r="JOP108" s="744"/>
      <c r="JOQ108" s="743"/>
      <c r="JOR108" s="744"/>
      <c r="JOS108" s="743"/>
      <c r="JOT108" s="744"/>
      <c r="JOU108" s="743"/>
      <c r="JOV108" s="744"/>
      <c r="JOW108" s="743"/>
      <c r="JOX108" s="744"/>
      <c r="JOY108" s="743"/>
      <c r="JOZ108" s="744"/>
      <c r="JPA108" s="743"/>
      <c r="JPB108" s="744"/>
      <c r="JPC108" s="743"/>
      <c r="JPD108" s="744"/>
      <c r="JPE108" s="743"/>
      <c r="JPF108" s="744"/>
      <c r="JPG108" s="743"/>
      <c r="JPH108" s="744"/>
      <c r="JPI108" s="743"/>
      <c r="JPJ108" s="744"/>
      <c r="JPK108" s="743"/>
      <c r="JPL108" s="744"/>
      <c r="JPM108" s="743"/>
      <c r="JPN108" s="744"/>
      <c r="JPO108" s="743"/>
      <c r="JPP108" s="744"/>
      <c r="JPQ108" s="743"/>
      <c r="JPR108" s="744"/>
      <c r="JPS108" s="743"/>
      <c r="JPT108" s="744"/>
      <c r="JPU108" s="743"/>
      <c r="JPV108" s="744"/>
      <c r="JPW108" s="743"/>
      <c r="JPX108" s="744"/>
      <c r="JPY108" s="743"/>
      <c r="JPZ108" s="744"/>
      <c r="JQA108" s="743"/>
      <c r="JQB108" s="744"/>
      <c r="JQC108" s="743"/>
      <c r="JQD108" s="744"/>
      <c r="JQE108" s="743"/>
      <c r="JQF108" s="744"/>
      <c r="JQG108" s="743"/>
      <c r="JQH108" s="744"/>
      <c r="JQI108" s="743"/>
      <c r="JQJ108" s="744"/>
      <c r="JQK108" s="743"/>
      <c r="JQL108" s="744"/>
      <c r="JQM108" s="743"/>
      <c r="JQN108" s="744"/>
      <c r="JQO108" s="743"/>
      <c r="JQP108" s="744"/>
      <c r="JQQ108" s="743"/>
      <c r="JQR108" s="744"/>
      <c r="JQS108" s="743"/>
      <c r="JQT108" s="744"/>
      <c r="JQU108" s="743"/>
      <c r="JQV108" s="744"/>
      <c r="JQW108" s="743"/>
      <c r="JQX108" s="744"/>
      <c r="JQY108" s="743"/>
      <c r="JQZ108" s="744"/>
      <c r="JRA108" s="743"/>
      <c r="JRB108" s="744"/>
      <c r="JRC108" s="743"/>
      <c r="JRD108" s="744"/>
      <c r="JRE108" s="743"/>
      <c r="JRF108" s="744"/>
      <c r="JRG108" s="743"/>
      <c r="JRH108" s="744"/>
      <c r="JRI108" s="743"/>
      <c r="JRJ108" s="744"/>
      <c r="JRK108" s="743"/>
      <c r="JRL108" s="744"/>
      <c r="JRM108" s="743"/>
      <c r="JRN108" s="744"/>
      <c r="JRO108" s="743"/>
      <c r="JRP108" s="744"/>
      <c r="JRQ108" s="743"/>
      <c r="JRR108" s="744"/>
      <c r="JRS108" s="743"/>
      <c r="JRT108" s="744"/>
      <c r="JRU108" s="743"/>
      <c r="JRV108" s="744"/>
      <c r="JRW108" s="743"/>
      <c r="JRX108" s="744"/>
      <c r="JRY108" s="743"/>
      <c r="JRZ108" s="744"/>
      <c r="JSA108" s="743"/>
      <c r="JSB108" s="744"/>
      <c r="JSC108" s="743"/>
      <c r="JSD108" s="744"/>
      <c r="JSE108" s="743"/>
      <c r="JSF108" s="744"/>
      <c r="JSG108" s="743"/>
      <c r="JSH108" s="744"/>
      <c r="JSI108" s="743"/>
      <c r="JSJ108" s="744"/>
      <c r="JSK108" s="743"/>
      <c r="JSL108" s="744"/>
      <c r="JSM108" s="743"/>
      <c r="JSN108" s="744"/>
      <c r="JSO108" s="743"/>
      <c r="JSP108" s="744"/>
      <c r="JSQ108" s="743"/>
      <c r="JSR108" s="744"/>
      <c r="JSS108" s="743"/>
      <c r="JST108" s="744"/>
      <c r="JSU108" s="743"/>
      <c r="JSV108" s="744"/>
      <c r="JSW108" s="743"/>
      <c r="JSX108" s="744"/>
      <c r="JSY108" s="743"/>
      <c r="JSZ108" s="744"/>
      <c r="JTA108" s="743"/>
      <c r="JTB108" s="744"/>
      <c r="JTC108" s="743"/>
      <c r="JTD108" s="744"/>
      <c r="JTE108" s="743"/>
      <c r="JTF108" s="744"/>
      <c r="JTG108" s="743"/>
      <c r="JTH108" s="744"/>
      <c r="JTI108" s="743"/>
      <c r="JTJ108" s="744"/>
      <c r="JTK108" s="743"/>
      <c r="JTL108" s="744"/>
      <c r="JTM108" s="743"/>
      <c r="JTN108" s="744"/>
      <c r="JTO108" s="743"/>
      <c r="JTP108" s="744"/>
      <c r="JTQ108" s="743"/>
      <c r="JTR108" s="744"/>
      <c r="JTS108" s="743"/>
      <c r="JTT108" s="744"/>
      <c r="JTU108" s="743"/>
      <c r="JTV108" s="744"/>
      <c r="JTW108" s="743"/>
      <c r="JTX108" s="744"/>
      <c r="JTY108" s="743"/>
      <c r="JTZ108" s="744"/>
      <c r="JUA108" s="743"/>
      <c r="JUB108" s="744"/>
      <c r="JUC108" s="743"/>
      <c r="JUD108" s="744"/>
      <c r="JUE108" s="743"/>
      <c r="JUF108" s="744"/>
      <c r="JUG108" s="743"/>
      <c r="JUH108" s="744"/>
      <c r="JUI108" s="743"/>
      <c r="JUJ108" s="744"/>
      <c r="JUK108" s="743"/>
      <c r="JUL108" s="744"/>
      <c r="JUM108" s="743"/>
      <c r="JUN108" s="744"/>
      <c r="JUO108" s="743"/>
      <c r="JUP108" s="744"/>
      <c r="JUQ108" s="743"/>
      <c r="JUR108" s="744"/>
      <c r="JUS108" s="743"/>
      <c r="JUT108" s="744"/>
      <c r="JUU108" s="743"/>
      <c r="JUV108" s="744"/>
      <c r="JUW108" s="743"/>
      <c r="JUX108" s="744"/>
      <c r="JUY108" s="743"/>
      <c r="JUZ108" s="744"/>
      <c r="JVA108" s="743"/>
      <c r="JVB108" s="744"/>
      <c r="JVC108" s="743"/>
      <c r="JVD108" s="744"/>
      <c r="JVE108" s="743"/>
      <c r="JVF108" s="744"/>
      <c r="JVG108" s="743"/>
      <c r="JVH108" s="744"/>
      <c r="JVI108" s="743"/>
      <c r="JVJ108" s="744"/>
      <c r="JVK108" s="743"/>
      <c r="JVL108" s="744"/>
      <c r="JVM108" s="743"/>
      <c r="JVN108" s="744"/>
      <c r="JVO108" s="743"/>
      <c r="JVP108" s="744"/>
      <c r="JVQ108" s="743"/>
      <c r="JVR108" s="744"/>
      <c r="JVS108" s="743"/>
      <c r="JVT108" s="744"/>
      <c r="JVU108" s="743"/>
      <c r="JVV108" s="744"/>
      <c r="JVW108" s="743"/>
      <c r="JVX108" s="744"/>
      <c r="JVY108" s="743"/>
      <c r="JVZ108" s="744"/>
      <c r="JWA108" s="743"/>
      <c r="JWB108" s="744"/>
      <c r="JWC108" s="743"/>
      <c r="JWD108" s="744"/>
      <c r="JWE108" s="743"/>
      <c r="JWF108" s="744"/>
      <c r="JWG108" s="743"/>
      <c r="JWH108" s="744"/>
      <c r="JWI108" s="743"/>
      <c r="JWJ108" s="744"/>
      <c r="JWK108" s="743"/>
      <c r="JWL108" s="744"/>
      <c r="JWM108" s="743"/>
      <c r="JWN108" s="744"/>
      <c r="JWO108" s="743"/>
      <c r="JWP108" s="744"/>
      <c r="JWQ108" s="743"/>
      <c r="JWR108" s="744"/>
      <c r="JWS108" s="743"/>
      <c r="JWT108" s="744"/>
      <c r="JWU108" s="743"/>
      <c r="JWV108" s="744"/>
      <c r="JWW108" s="743"/>
      <c r="JWX108" s="744"/>
      <c r="JWY108" s="743"/>
      <c r="JWZ108" s="744"/>
      <c r="JXA108" s="743"/>
      <c r="JXB108" s="744"/>
      <c r="JXC108" s="743"/>
      <c r="JXD108" s="744"/>
      <c r="JXE108" s="743"/>
      <c r="JXF108" s="744"/>
      <c r="JXG108" s="743"/>
      <c r="JXH108" s="744"/>
      <c r="JXI108" s="743"/>
      <c r="JXJ108" s="744"/>
      <c r="JXK108" s="743"/>
      <c r="JXL108" s="744"/>
      <c r="JXM108" s="743"/>
      <c r="JXN108" s="744"/>
      <c r="JXO108" s="743"/>
      <c r="JXP108" s="744"/>
      <c r="JXQ108" s="743"/>
      <c r="JXR108" s="744"/>
      <c r="JXS108" s="743"/>
      <c r="JXT108" s="744"/>
      <c r="JXU108" s="743"/>
      <c r="JXV108" s="744"/>
      <c r="JXW108" s="743"/>
      <c r="JXX108" s="744"/>
      <c r="JXY108" s="743"/>
      <c r="JXZ108" s="744"/>
      <c r="JYA108" s="743"/>
      <c r="JYB108" s="744"/>
      <c r="JYC108" s="743"/>
      <c r="JYD108" s="744"/>
      <c r="JYE108" s="743"/>
      <c r="JYF108" s="744"/>
      <c r="JYG108" s="743"/>
      <c r="JYH108" s="744"/>
      <c r="JYI108" s="743"/>
      <c r="JYJ108" s="744"/>
      <c r="JYK108" s="743"/>
      <c r="JYL108" s="744"/>
      <c r="JYM108" s="743"/>
      <c r="JYN108" s="744"/>
      <c r="JYO108" s="743"/>
      <c r="JYP108" s="744"/>
      <c r="JYQ108" s="743"/>
      <c r="JYR108" s="744"/>
      <c r="JYS108" s="743"/>
      <c r="JYT108" s="744"/>
      <c r="JYU108" s="743"/>
      <c r="JYV108" s="744"/>
      <c r="JYW108" s="743"/>
      <c r="JYX108" s="744"/>
      <c r="JYY108" s="743"/>
      <c r="JYZ108" s="744"/>
      <c r="JZA108" s="743"/>
      <c r="JZB108" s="744"/>
      <c r="JZC108" s="743"/>
      <c r="JZD108" s="744"/>
      <c r="JZE108" s="743"/>
      <c r="JZF108" s="744"/>
      <c r="JZG108" s="743"/>
      <c r="JZH108" s="744"/>
      <c r="JZI108" s="743"/>
      <c r="JZJ108" s="744"/>
      <c r="JZK108" s="743"/>
      <c r="JZL108" s="744"/>
      <c r="JZM108" s="743"/>
      <c r="JZN108" s="744"/>
      <c r="JZO108" s="743"/>
      <c r="JZP108" s="744"/>
      <c r="JZQ108" s="743"/>
      <c r="JZR108" s="744"/>
      <c r="JZS108" s="743"/>
      <c r="JZT108" s="744"/>
      <c r="JZU108" s="743"/>
      <c r="JZV108" s="744"/>
      <c r="JZW108" s="743"/>
      <c r="JZX108" s="744"/>
      <c r="JZY108" s="743"/>
      <c r="JZZ108" s="744"/>
      <c r="KAA108" s="743"/>
      <c r="KAB108" s="744"/>
      <c r="KAC108" s="743"/>
      <c r="KAD108" s="744"/>
      <c r="KAE108" s="743"/>
      <c r="KAF108" s="744"/>
      <c r="KAG108" s="743"/>
      <c r="KAH108" s="744"/>
      <c r="KAI108" s="743"/>
      <c r="KAJ108" s="744"/>
      <c r="KAK108" s="743"/>
      <c r="KAL108" s="744"/>
      <c r="KAM108" s="743"/>
      <c r="KAN108" s="744"/>
      <c r="KAO108" s="743"/>
      <c r="KAP108" s="744"/>
      <c r="KAQ108" s="743"/>
      <c r="KAR108" s="744"/>
      <c r="KAS108" s="743"/>
      <c r="KAT108" s="744"/>
      <c r="KAU108" s="743"/>
      <c r="KAV108" s="744"/>
      <c r="KAW108" s="743"/>
      <c r="KAX108" s="744"/>
      <c r="KAY108" s="743"/>
      <c r="KAZ108" s="744"/>
      <c r="KBA108" s="743"/>
      <c r="KBB108" s="744"/>
      <c r="KBC108" s="743"/>
      <c r="KBD108" s="744"/>
      <c r="KBE108" s="743"/>
      <c r="KBF108" s="744"/>
      <c r="KBG108" s="743"/>
      <c r="KBH108" s="744"/>
      <c r="KBI108" s="743"/>
      <c r="KBJ108" s="744"/>
      <c r="KBK108" s="743"/>
      <c r="KBL108" s="744"/>
      <c r="KBM108" s="743"/>
      <c r="KBN108" s="744"/>
      <c r="KBO108" s="743"/>
      <c r="KBP108" s="744"/>
      <c r="KBQ108" s="743"/>
      <c r="KBR108" s="744"/>
      <c r="KBS108" s="743"/>
      <c r="KBT108" s="744"/>
      <c r="KBU108" s="743"/>
      <c r="KBV108" s="744"/>
      <c r="KBW108" s="743"/>
      <c r="KBX108" s="744"/>
      <c r="KBY108" s="743"/>
      <c r="KBZ108" s="744"/>
      <c r="KCA108" s="743"/>
      <c r="KCB108" s="744"/>
      <c r="KCC108" s="743"/>
      <c r="KCD108" s="744"/>
      <c r="KCE108" s="743"/>
      <c r="KCF108" s="744"/>
      <c r="KCG108" s="743"/>
      <c r="KCH108" s="744"/>
      <c r="KCI108" s="743"/>
      <c r="KCJ108" s="744"/>
      <c r="KCK108" s="743"/>
      <c r="KCL108" s="744"/>
      <c r="KCM108" s="743"/>
      <c r="KCN108" s="744"/>
      <c r="KCO108" s="743"/>
      <c r="KCP108" s="744"/>
      <c r="KCQ108" s="743"/>
      <c r="KCR108" s="744"/>
      <c r="KCS108" s="743"/>
      <c r="KCT108" s="744"/>
      <c r="KCU108" s="743"/>
      <c r="KCV108" s="744"/>
      <c r="KCW108" s="743"/>
      <c r="KCX108" s="744"/>
      <c r="KCY108" s="743"/>
      <c r="KCZ108" s="744"/>
      <c r="KDA108" s="743"/>
      <c r="KDB108" s="744"/>
      <c r="KDC108" s="743"/>
      <c r="KDD108" s="744"/>
      <c r="KDE108" s="743"/>
      <c r="KDF108" s="744"/>
      <c r="KDG108" s="743"/>
      <c r="KDH108" s="744"/>
      <c r="KDI108" s="743"/>
      <c r="KDJ108" s="744"/>
      <c r="KDK108" s="743"/>
      <c r="KDL108" s="744"/>
      <c r="KDM108" s="743"/>
      <c r="KDN108" s="744"/>
      <c r="KDO108" s="743"/>
      <c r="KDP108" s="744"/>
      <c r="KDQ108" s="743"/>
      <c r="KDR108" s="744"/>
      <c r="KDS108" s="743"/>
      <c r="KDT108" s="744"/>
      <c r="KDU108" s="743"/>
      <c r="KDV108" s="744"/>
      <c r="KDW108" s="743"/>
      <c r="KDX108" s="744"/>
      <c r="KDY108" s="743"/>
      <c r="KDZ108" s="744"/>
      <c r="KEA108" s="743"/>
      <c r="KEB108" s="744"/>
      <c r="KEC108" s="743"/>
      <c r="KED108" s="744"/>
      <c r="KEE108" s="743"/>
      <c r="KEF108" s="744"/>
      <c r="KEG108" s="743"/>
      <c r="KEH108" s="744"/>
      <c r="KEI108" s="743"/>
      <c r="KEJ108" s="744"/>
      <c r="KEK108" s="743"/>
      <c r="KEL108" s="744"/>
      <c r="KEM108" s="743"/>
      <c r="KEN108" s="744"/>
      <c r="KEO108" s="743"/>
      <c r="KEP108" s="744"/>
      <c r="KEQ108" s="743"/>
      <c r="KER108" s="744"/>
      <c r="KES108" s="743"/>
      <c r="KET108" s="744"/>
      <c r="KEU108" s="743"/>
      <c r="KEV108" s="744"/>
      <c r="KEW108" s="743"/>
      <c r="KEX108" s="744"/>
      <c r="KEY108" s="743"/>
      <c r="KEZ108" s="744"/>
      <c r="KFA108" s="743"/>
      <c r="KFB108" s="744"/>
      <c r="KFC108" s="743"/>
      <c r="KFD108" s="744"/>
      <c r="KFE108" s="743"/>
      <c r="KFF108" s="744"/>
      <c r="KFG108" s="743"/>
      <c r="KFH108" s="744"/>
      <c r="KFI108" s="743"/>
      <c r="KFJ108" s="744"/>
      <c r="KFK108" s="743"/>
      <c r="KFL108" s="744"/>
      <c r="KFM108" s="743"/>
      <c r="KFN108" s="744"/>
      <c r="KFO108" s="743"/>
      <c r="KFP108" s="744"/>
      <c r="KFQ108" s="743"/>
      <c r="KFR108" s="744"/>
      <c r="KFS108" s="743"/>
      <c r="KFT108" s="744"/>
      <c r="KFU108" s="743"/>
      <c r="KFV108" s="744"/>
      <c r="KFW108" s="743"/>
      <c r="KFX108" s="744"/>
      <c r="KFY108" s="743"/>
      <c r="KFZ108" s="744"/>
      <c r="KGA108" s="743"/>
      <c r="KGB108" s="744"/>
      <c r="KGC108" s="743"/>
      <c r="KGD108" s="744"/>
      <c r="KGE108" s="743"/>
      <c r="KGF108" s="744"/>
      <c r="KGG108" s="743"/>
      <c r="KGH108" s="744"/>
      <c r="KGI108" s="743"/>
      <c r="KGJ108" s="744"/>
      <c r="KGK108" s="743"/>
      <c r="KGL108" s="744"/>
      <c r="KGM108" s="743"/>
      <c r="KGN108" s="744"/>
      <c r="KGO108" s="743"/>
      <c r="KGP108" s="744"/>
      <c r="KGQ108" s="743"/>
      <c r="KGR108" s="744"/>
      <c r="KGS108" s="743"/>
      <c r="KGT108" s="744"/>
      <c r="KGU108" s="743"/>
      <c r="KGV108" s="744"/>
      <c r="KGW108" s="743"/>
      <c r="KGX108" s="744"/>
      <c r="KGY108" s="743"/>
      <c r="KGZ108" s="744"/>
      <c r="KHA108" s="743"/>
      <c r="KHB108" s="744"/>
      <c r="KHC108" s="743"/>
      <c r="KHD108" s="744"/>
      <c r="KHE108" s="743"/>
      <c r="KHF108" s="744"/>
      <c r="KHG108" s="743"/>
      <c r="KHH108" s="744"/>
      <c r="KHI108" s="743"/>
      <c r="KHJ108" s="744"/>
      <c r="KHK108" s="743"/>
      <c r="KHL108" s="744"/>
      <c r="KHM108" s="743"/>
      <c r="KHN108" s="744"/>
      <c r="KHO108" s="743"/>
      <c r="KHP108" s="744"/>
      <c r="KHQ108" s="743"/>
      <c r="KHR108" s="744"/>
      <c r="KHS108" s="743"/>
      <c r="KHT108" s="744"/>
      <c r="KHU108" s="743"/>
      <c r="KHV108" s="744"/>
      <c r="KHW108" s="743"/>
      <c r="KHX108" s="744"/>
      <c r="KHY108" s="743"/>
      <c r="KHZ108" s="744"/>
      <c r="KIA108" s="743"/>
      <c r="KIB108" s="744"/>
      <c r="KIC108" s="743"/>
      <c r="KID108" s="744"/>
      <c r="KIE108" s="743"/>
      <c r="KIF108" s="744"/>
      <c r="KIG108" s="743"/>
      <c r="KIH108" s="744"/>
      <c r="KII108" s="743"/>
      <c r="KIJ108" s="744"/>
      <c r="KIK108" s="743"/>
      <c r="KIL108" s="744"/>
      <c r="KIM108" s="743"/>
      <c r="KIN108" s="744"/>
      <c r="KIO108" s="743"/>
      <c r="KIP108" s="744"/>
      <c r="KIQ108" s="743"/>
      <c r="KIR108" s="744"/>
      <c r="KIS108" s="743"/>
      <c r="KIT108" s="744"/>
      <c r="KIU108" s="743"/>
      <c r="KIV108" s="744"/>
      <c r="KIW108" s="743"/>
      <c r="KIX108" s="744"/>
      <c r="KIY108" s="743"/>
      <c r="KIZ108" s="744"/>
      <c r="KJA108" s="743"/>
      <c r="KJB108" s="744"/>
      <c r="KJC108" s="743"/>
      <c r="KJD108" s="744"/>
      <c r="KJE108" s="743"/>
      <c r="KJF108" s="744"/>
      <c r="KJG108" s="743"/>
      <c r="KJH108" s="744"/>
      <c r="KJI108" s="743"/>
      <c r="KJJ108" s="744"/>
      <c r="KJK108" s="743"/>
      <c r="KJL108" s="744"/>
      <c r="KJM108" s="743"/>
      <c r="KJN108" s="744"/>
      <c r="KJO108" s="743"/>
      <c r="KJP108" s="744"/>
      <c r="KJQ108" s="743"/>
      <c r="KJR108" s="744"/>
      <c r="KJS108" s="743"/>
      <c r="KJT108" s="744"/>
      <c r="KJU108" s="743"/>
      <c r="KJV108" s="744"/>
      <c r="KJW108" s="743"/>
      <c r="KJX108" s="744"/>
      <c r="KJY108" s="743"/>
      <c r="KJZ108" s="744"/>
      <c r="KKA108" s="743"/>
      <c r="KKB108" s="744"/>
      <c r="KKC108" s="743"/>
      <c r="KKD108" s="744"/>
      <c r="KKE108" s="743"/>
      <c r="KKF108" s="744"/>
      <c r="KKG108" s="743"/>
      <c r="KKH108" s="744"/>
      <c r="KKI108" s="743"/>
      <c r="KKJ108" s="744"/>
      <c r="KKK108" s="743"/>
      <c r="KKL108" s="744"/>
      <c r="KKM108" s="743"/>
      <c r="KKN108" s="744"/>
      <c r="KKO108" s="743"/>
      <c r="KKP108" s="744"/>
      <c r="KKQ108" s="743"/>
      <c r="KKR108" s="744"/>
      <c r="KKS108" s="743"/>
      <c r="KKT108" s="744"/>
      <c r="KKU108" s="743"/>
      <c r="KKV108" s="744"/>
      <c r="KKW108" s="743"/>
      <c r="KKX108" s="744"/>
      <c r="KKY108" s="743"/>
      <c r="KKZ108" s="744"/>
      <c r="KLA108" s="743"/>
      <c r="KLB108" s="744"/>
      <c r="KLC108" s="743"/>
      <c r="KLD108" s="744"/>
      <c r="KLE108" s="743"/>
      <c r="KLF108" s="744"/>
      <c r="KLG108" s="743"/>
      <c r="KLH108" s="744"/>
      <c r="KLI108" s="743"/>
      <c r="KLJ108" s="744"/>
      <c r="KLK108" s="743"/>
      <c r="KLL108" s="744"/>
      <c r="KLM108" s="743"/>
      <c r="KLN108" s="744"/>
      <c r="KLO108" s="743"/>
      <c r="KLP108" s="744"/>
      <c r="KLQ108" s="743"/>
      <c r="KLR108" s="744"/>
      <c r="KLS108" s="743"/>
      <c r="KLT108" s="744"/>
      <c r="KLU108" s="743"/>
      <c r="KLV108" s="744"/>
      <c r="KLW108" s="743"/>
      <c r="KLX108" s="744"/>
      <c r="KLY108" s="743"/>
      <c r="KLZ108" s="744"/>
      <c r="KMA108" s="743"/>
      <c r="KMB108" s="744"/>
      <c r="KMC108" s="743"/>
      <c r="KMD108" s="744"/>
      <c r="KME108" s="743"/>
      <c r="KMF108" s="744"/>
      <c r="KMG108" s="743"/>
      <c r="KMH108" s="744"/>
      <c r="KMI108" s="743"/>
      <c r="KMJ108" s="744"/>
      <c r="KMK108" s="743"/>
      <c r="KML108" s="744"/>
      <c r="KMM108" s="743"/>
      <c r="KMN108" s="744"/>
      <c r="KMO108" s="743"/>
      <c r="KMP108" s="744"/>
      <c r="KMQ108" s="743"/>
      <c r="KMR108" s="744"/>
      <c r="KMS108" s="743"/>
      <c r="KMT108" s="744"/>
      <c r="KMU108" s="743"/>
      <c r="KMV108" s="744"/>
      <c r="KMW108" s="743"/>
      <c r="KMX108" s="744"/>
      <c r="KMY108" s="743"/>
      <c r="KMZ108" s="744"/>
      <c r="KNA108" s="743"/>
      <c r="KNB108" s="744"/>
      <c r="KNC108" s="743"/>
      <c r="KND108" s="744"/>
      <c r="KNE108" s="743"/>
      <c r="KNF108" s="744"/>
      <c r="KNG108" s="743"/>
      <c r="KNH108" s="744"/>
      <c r="KNI108" s="743"/>
      <c r="KNJ108" s="744"/>
      <c r="KNK108" s="743"/>
      <c r="KNL108" s="744"/>
      <c r="KNM108" s="743"/>
      <c r="KNN108" s="744"/>
      <c r="KNO108" s="743"/>
      <c r="KNP108" s="744"/>
      <c r="KNQ108" s="743"/>
      <c r="KNR108" s="744"/>
      <c r="KNS108" s="743"/>
      <c r="KNT108" s="744"/>
      <c r="KNU108" s="743"/>
      <c r="KNV108" s="744"/>
      <c r="KNW108" s="743"/>
      <c r="KNX108" s="744"/>
      <c r="KNY108" s="743"/>
      <c r="KNZ108" s="744"/>
      <c r="KOA108" s="743"/>
      <c r="KOB108" s="744"/>
      <c r="KOC108" s="743"/>
      <c r="KOD108" s="744"/>
      <c r="KOE108" s="743"/>
      <c r="KOF108" s="744"/>
      <c r="KOG108" s="743"/>
      <c r="KOH108" s="744"/>
      <c r="KOI108" s="743"/>
      <c r="KOJ108" s="744"/>
      <c r="KOK108" s="743"/>
      <c r="KOL108" s="744"/>
      <c r="KOM108" s="743"/>
      <c r="KON108" s="744"/>
      <c r="KOO108" s="743"/>
      <c r="KOP108" s="744"/>
      <c r="KOQ108" s="743"/>
      <c r="KOR108" s="744"/>
      <c r="KOS108" s="743"/>
      <c r="KOT108" s="744"/>
      <c r="KOU108" s="743"/>
      <c r="KOV108" s="744"/>
      <c r="KOW108" s="743"/>
      <c r="KOX108" s="744"/>
      <c r="KOY108" s="743"/>
      <c r="KOZ108" s="744"/>
      <c r="KPA108" s="743"/>
      <c r="KPB108" s="744"/>
      <c r="KPC108" s="743"/>
      <c r="KPD108" s="744"/>
      <c r="KPE108" s="743"/>
      <c r="KPF108" s="744"/>
      <c r="KPG108" s="743"/>
      <c r="KPH108" s="744"/>
      <c r="KPI108" s="743"/>
      <c r="KPJ108" s="744"/>
      <c r="KPK108" s="743"/>
      <c r="KPL108" s="744"/>
      <c r="KPM108" s="743"/>
      <c r="KPN108" s="744"/>
      <c r="KPO108" s="743"/>
      <c r="KPP108" s="744"/>
      <c r="KPQ108" s="743"/>
      <c r="KPR108" s="744"/>
      <c r="KPS108" s="743"/>
      <c r="KPT108" s="744"/>
      <c r="KPU108" s="743"/>
      <c r="KPV108" s="744"/>
      <c r="KPW108" s="743"/>
      <c r="KPX108" s="744"/>
      <c r="KPY108" s="743"/>
      <c r="KPZ108" s="744"/>
      <c r="KQA108" s="743"/>
      <c r="KQB108" s="744"/>
      <c r="KQC108" s="743"/>
      <c r="KQD108" s="744"/>
      <c r="KQE108" s="743"/>
      <c r="KQF108" s="744"/>
      <c r="KQG108" s="743"/>
      <c r="KQH108" s="744"/>
      <c r="KQI108" s="743"/>
      <c r="KQJ108" s="744"/>
      <c r="KQK108" s="743"/>
      <c r="KQL108" s="744"/>
      <c r="KQM108" s="743"/>
      <c r="KQN108" s="744"/>
      <c r="KQO108" s="743"/>
      <c r="KQP108" s="744"/>
      <c r="KQQ108" s="743"/>
      <c r="KQR108" s="744"/>
      <c r="KQS108" s="743"/>
      <c r="KQT108" s="744"/>
      <c r="KQU108" s="743"/>
      <c r="KQV108" s="744"/>
      <c r="KQW108" s="743"/>
      <c r="KQX108" s="744"/>
      <c r="KQY108" s="743"/>
      <c r="KQZ108" s="744"/>
      <c r="KRA108" s="743"/>
      <c r="KRB108" s="744"/>
      <c r="KRC108" s="743"/>
      <c r="KRD108" s="744"/>
      <c r="KRE108" s="743"/>
      <c r="KRF108" s="744"/>
      <c r="KRG108" s="743"/>
      <c r="KRH108" s="744"/>
      <c r="KRI108" s="743"/>
      <c r="KRJ108" s="744"/>
      <c r="KRK108" s="743"/>
      <c r="KRL108" s="744"/>
      <c r="KRM108" s="743"/>
      <c r="KRN108" s="744"/>
      <c r="KRO108" s="743"/>
      <c r="KRP108" s="744"/>
      <c r="KRQ108" s="743"/>
      <c r="KRR108" s="744"/>
      <c r="KRS108" s="743"/>
      <c r="KRT108" s="744"/>
      <c r="KRU108" s="743"/>
      <c r="KRV108" s="744"/>
      <c r="KRW108" s="743"/>
      <c r="KRX108" s="744"/>
      <c r="KRY108" s="743"/>
      <c r="KRZ108" s="744"/>
      <c r="KSA108" s="743"/>
      <c r="KSB108" s="744"/>
      <c r="KSC108" s="743"/>
      <c r="KSD108" s="744"/>
      <c r="KSE108" s="743"/>
      <c r="KSF108" s="744"/>
      <c r="KSG108" s="743"/>
      <c r="KSH108" s="744"/>
      <c r="KSI108" s="743"/>
      <c r="KSJ108" s="744"/>
      <c r="KSK108" s="743"/>
      <c r="KSL108" s="744"/>
      <c r="KSM108" s="743"/>
      <c r="KSN108" s="744"/>
      <c r="KSO108" s="743"/>
      <c r="KSP108" s="744"/>
      <c r="KSQ108" s="743"/>
      <c r="KSR108" s="744"/>
      <c r="KSS108" s="743"/>
      <c r="KST108" s="744"/>
      <c r="KSU108" s="743"/>
      <c r="KSV108" s="744"/>
      <c r="KSW108" s="743"/>
      <c r="KSX108" s="744"/>
      <c r="KSY108" s="743"/>
      <c r="KSZ108" s="744"/>
      <c r="KTA108" s="743"/>
      <c r="KTB108" s="744"/>
      <c r="KTC108" s="743"/>
      <c r="KTD108" s="744"/>
      <c r="KTE108" s="743"/>
      <c r="KTF108" s="744"/>
      <c r="KTG108" s="743"/>
      <c r="KTH108" s="744"/>
      <c r="KTI108" s="743"/>
      <c r="KTJ108" s="744"/>
      <c r="KTK108" s="743"/>
      <c r="KTL108" s="744"/>
      <c r="KTM108" s="743"/>
      <c r="KTN108" s="744"/>
      <c r="KTO108" s="743"/>
      <c r="KTP108" s="744"/>
      <c r="KTQ108" s="743"/>
      <c r="KTR108" s="744"/>
      <c r="KTS108" s="743"/>
      <c r="KTT108" s="744"/>
      <c r="KTU108" s="743"/>
      <c r="KTV108" s="744"/>
      <c r="KTW108" s="743"/>
      <c r="KTX108" s="744"/>
      <c r="KTY108" s="743"/>
      <c r="KTZ108" s="744"/>
      <c r="KUA108" s="743"/>
      <c r="KUB108" s="744"/>
      <c r="KUC108" s="743"/>
      <c r="KUD108" s="744"/>
      <c r="KUE108" s="743"/>
      <c r="KUF108" s="744"/>
      <c r="KUG108" s="743"/>
      <c r="KUH108" s="744"/>
      <c r="KUI108" s="743"/>
      <c r="KUJ108" s="744"/>
      <c r="KUK108" s="743"/>
      <c r="KUL108" s="744"/>
      <c r="KUM108" s="743"/>
      <c r="KUN108" s="744"/>
      <c r="KUO108" s="743"/>
      <c r="KUP108" s="744"/>
      <c r="KUQ108" s="743"/>
      <c r="KUR108" s="744"/>
      <c r="KUS108" s="743"/>
      <c r="KUT108" s="744"/>
      <c r="KUU108" s="743"/>
      <c r="KUV108" s="744"/>
      <c r="KUW108" s="743"/>
      <c r="KUX108" s="744"/>
      <c r="KUY108" s="743"/>
      <c r="KUZ108" s="744"/>
      <c r="KVA108" s="743"/>
      <c r="KVB108" s="744"/>
      <c r="KVC108" s="743"/>
      <c r="KVD108" s="744"/>
      <c r="KVE108" s="743"/>
      <c r="KVF108" s="744"/>
      <c r="KVG108" s="743"/>
      <c r="KVH108" s="744"/>
      <c r="KVI108" s="743"/>
      <c r="KVJ108" s="744"/>
      <c r="KVK108" s="743"/>
      <c r="KVL108" s="744"/>
      <c r="KVM108" s="743"/>
      <c r="KVN108" s="744"/>
      <c r="KVO108" s="743"/>
      <c r="KVP108" s="744"/>
      <c r="KVQ108" s="743"/>
      <c r="KVR108" s="744"/>
      <c r="KVS108" s="743"/>
      <c r="KVT108" s="744"/>
      <c r="KVU108" s="743"/>
      <c r="KVV108" s="744"/>
      <c r="KVW108" s="743"/>
      <c r="KVX108" s="744"/>
      <c r="KVY108" s="743"/>
      <c r="KVZ108" s="744"/>
      <c r="KWA108" s="743"/>
      <c r="KWB108" s="744"/>
      <c r="KWC108" s="743"/>
      <c r="KWD108" s="744"/>
      <c r="KWE108" s="743"/>
      <c r="KWF108" s="744"/>
      <c r="KWG108" s="743"/>
      <c r="KWH108" s="744"/>
      <c r="KWI108" s="743"/>
      <c r="KWJ108" s="744"/>
      <c r="KWK108" s="743"/>
      <c r="KWL108" s="744"/>
      <c r="KWM108" s="743"/>
      <c r="KWN108" s="744"/>
      <c r="KWO108" s="743"/>
      <c r="KWP108" s="744"/>
      <c r="KWQ108" s="743"/>
      <c r="KWR108" s="744"/>
      <c r="KWS108" s="743"/>
      <c r="KWT108" s="744"/>
      <c r="KWU108" s="743"/>
      <c r="KWV108" s="744"/>
      <c r="KWW108" s="743"/>
      <c r="KWX108" s="744"/>
      <c r="KWY108" s="743"/>
      <c r="KWZ108" s="744"/>
      <c r="KXA108" s="743"/>
      <c r="KXB108" s="744"/>
      <c r="KXC108" s="743"/>
      <c r="KXD108" s="744"/>
      <c r="KXE108" s="743"/>
      <c r="KXF108" s="744"/>
      <c r="KXG108" s="743"/>
      <c r="KXH108" s="744"/>
      <c r="KXI108" s="743"/>
      <c r="KXJ108" s="744"/>
      <c r="KXK108" s="743"/>
      <c r="KXL108" s="744"/>
      <c r="KXM108" s="743"/>
      <c r="KXN108" s="744"/>
      <c r="KXO108" s="743"/>
      <c r="KXP108" s="744"/>
      <c r="KXQ108" s="743"/>
      <c r="KXR108" s="744"/>
      <c r="KXS108" s="743"/>
      <c r="KXT108" s="744"/>
      <c r="KXU108" s="743"/>
      <c r="KXV108" s="744"/>
      <c r="KXW108" s="743"/>
      <c r="KXX108" s="744"/>
      <c r="KXY108" s="743"/>
      <c r="KXZ108" s="744"/>
      <c r="KYA108" s="743"/>
      <c r="KYB108" s="744"/>
      <c r="KYC108" s="743"/>
      <c r="KYD108" s="744"/>
      <c r="KYE108" s="743"/>
      <c r="KYF108" s="744"/>
      <c r="KYG108" s="743"/>
      <c r="KYH108" s="744"/>
      <c r="KYI108" s="743"/>
      <c r="KYJ108" s="744"/>
      <c r="KYK108" s="743"/>
      <c r="KYL108" s="744"/>
      <c r="KYM108" s="743"/>
      <c r="KYN108" s="744"/>
      <c r="KYO108" s="743"/>
      <c r="KYP108" s="744"/>
      <c r="KYQ108" s="743"/>
      <c r="KYR108" s="744"/>
      <c r="KYS108" s="743"/>
      <c r="KYT108" s="744"/>
      <c r="KYU108" s="743"/>
      <c r="KYV108" s="744"/>
      <c r="KYW108" s="743"/>
      <c r="KYX108" s="744"/>
      <c r="KYY108" s="743"/>
      <c r="KYZ108" s="744"/>
      <c r="KZA108" s="743"/>
      <c r="KZB108" s="744"/>
      <c r="KZC108" s="743"/>
      <c r="KZD108" s="744"/>
      <c r="KZE108" s="743"/>
      <c r="KZF108" s="744"/>
      <c r="KZG108" s="743"/>
      <c r="KZH108" s="744"/>
      <c r="KZI108" s="743"/>
      <c r="KZJ108" s="744"/>
      <c r="KZK108" s="743"/>
      <c r="KZL108" s="744"/>
      <c r="KZM108" s="743"/>
      <c r="KZN108" s="744"/>
      <c r="KZO108" s="743"/>
      <c r="KZP108" s="744"/>
      <c r="KZQ108" s="743"/>
      <c r="KZR108" s="744"/>
      <c r="KZS108" s="743"/>
      <c r="KZT108" s="744"/>
      <c r="KZU108" s="743"/>
      <c r="KZV108" s="744"/>
      <c r="KZW108" s="743"/>
      <c r="KZX108" s="744"/>
      <c r="KZY108" s="743"/>
      <c r="KZZ108" s="744"/>
      <c r="LAA108" s="743"/>
      <c r="LAB108" s="744"/>
      <c r="LAC108" s="743"/>
      <c r="LAD108" s="744"/>
      <c r="LAE108" s="743"/>
      <c r="LAF108" s="744"/>
      <c r="LAG108" s="743"/>
      <c r="LAH108" s="744"/>
      <c r="LAI108" s="743"/>
      <c r="LAJ108" s="744"/>
      <c r="LAK108" s="743"/>
      <c r="LAL108" s="744"/>
      <c r="LAM108" s="743"/>
      <c r="LAN108" s="744"/>
      <c r="LAO108" s="743"/>
      <c r="LAP108" s="744"/>
      <c r="LAQ108" s="743"/>
      <c r="LAR108" s="744"/>
      <c r="LAS108" s="743"/>
      <c r="LAT108" s="744"/>
      <c r="LAU108" s="743"/>
      <c r="LAV108" s="744"/>
      <c r="LAW108" s="743"/>
      <c r="LAX108" s="744"/>
      <c r="LAY108" s="743"/>
      <c r="LAZ108" s="744"/>
      <c r="LBA108" s="743"/>
      <c r="LBB108" s="744"/>
      <c r="LBC108" s="743"/>
      <c r="LBD108" s="744"/>
      <c r="LBE108" s="743"/>
      <c r="LBF108" s="744"/>
      <c r="LBG108" s="743"/>
      <c r="LBH108" s="744"/>
      <c r="LBI108" s="743"/>
      <c r="LBJ108" s="744"/>
      <c r="LBK108" s="743"/>
      <c r="LBL108" s="744"/>
      <c r="LBM108" s="743"/>
      <c r="LBN108" s="744"/>
      <c r="LBO108" s="743"/>
      <c r="LBP108" s="744"/>
      <c r="LBQ108" s="743"/>
      <c r="LBR108" s="744"/>
      <c r="LBS108" s="743"/>
      <c r="LBT108" s="744"/>
      <c r="LBU108" s="743"/>
      <c r="LBV108" s="744"/>
      <c r="LBW108" s="743"/>
      <c r="LBX108" s="744"/>
      <c r="LBY108" s="743"/>
      <c r="LBZ108" s="744"/>
      <c r="LCA108" s="743"/>
      <c r="LCB108" s="744"/>
      <c r="LCC108" s="743"/>
      <c r="LCD108" s="744"/>
      <c r="LCE108" s="743"/>
      <c r="LCF108" s="744"/>
      <c r="LCG108" s="743"/>
      <c r="LCH108" s="744"/>
      <c r="LCI108" s="743"/>
      <c r="LCJ108" s="744"/>
      <c r="LCK108" s="743"/>
      <c r="LCL108" s="744"/>
      <c r="LCM108" s="743"/>
      <c r="LCN108" s="744"/>
      <c r="LCO108" s="743"/>
      <c r="LCP108" s="744"/>
      <c r="LCQ108" s="743"/>
      <c r="LCR108" s="744"/>
      <c r="LCS108" s="743"/>
      <c r="LCT108" s="744"/>
      <c r="LCU108" s="743"/>
      <c r="LCV108" s="744"/>
      <c r="LCW108" s="743"/>
      <c r="LCX108" s="744"/>
      <c r="LCY108" s="743"/>
      <c r="LCZ108" s="744"/>
      <c r="LDA108" s="743"/>
      <c r="LDB108" s="744"/>
      <c r="LDC108" s="743"/>
      <c r="LDD108" s="744"/>
      <c r="LDE108" s="743"/>
      <c r="LDF108" s="744"/>
      <c r="LDG108" s="743"/>
      <c r="LDH108" s="744"/>
      <c r="LDI108" s="743"/>
      <c r="LDJ108" s="744"/>
      <c r="LDK108" s="743"/>
      <c r="LDL108" s="744"/>
      <c r="LDM108" s="743"/>
      <c r="LDN108" s="744"/>
      <c r="LDO108" s="743"/>
      <c r="LDP108" s="744"/>
      <c r="LDQ108" s="743"/>
      <c r="LDR108" s="744"/>
      <c r="LDS108" s="743"/>
      <c r="LDT108" s="744"/>
      <c r="LDU108" s="743"/>
      <c r="LDV108" s="744"/>
      <c r="LDW108" s="743"/>
      <c r="LDX108" s="744"/>
      <c r="LDY108" s="743"/>
      <c r="LDZ108" s="744"/>
      <c r="LEA108" s="743"/>
      <c r="LEB108" s="744"/>
      <c r="LEC108" s="743"/>
      <c r="LED108" s="744"/>
      <c r="LEE108" s="743"/>
      <c r="LEF108" s="744"/>
      <c r="LEG108" s="743"/>
      <c r="LEH108" s="744"/>
      <c r="LEI108" s="743"/>
      <c r="LEJ108" s="744"/>
      <c r="LEK108" s="743"/>
      <c r="LEL108" s="744"/>
      <c r="LEM108" s="743"/>
      <c r="LEN108" s="744"/>
      <c r="LEO108" s="743"/>
      <c r="LEP108" s="744"/>
      <c r="LEQ108" s="743"/>
      <c r="LER108" s="744"/>
      <c r="LES108" s="743"/>
      <c r="LET108" s="744"/>
      <c r="LEU108" s="743"/>
      <c r="LEV108" s="744"/>
      <c r="LEW108" s="743"/>
      <c r="LEX108" s="744"/>
      <c r="LEY108" s="743"/>
      <c r="LEZ108" s="744"/>
      <c r="LFA108" s="743"/>
      <c r="LFB108" s="744"/>
      <c r="LFC108" s="743"/>
      <c r="LFD108" s="744"/>
      <c r="LFE108" s="743"/>
      <c r="LFF108" s="744"/>
      <c r="LFG108" s="743"/>
      <c r="LFH108" s="744"/>
      <c r="LFI108" s="743"/>
      <c r="LFJ108" s="744"/>
      <c r="LFK108" s="743"/>
      <c r="LFL108" s="744"/>
      <c r="LFM108" s="743"/>
      <c r="LFN108" s="744"/>
      <c r="LFO108" s="743"/>
      <c r="LFP108" s="744"/>
      <c r="LFQ108" s="743"/>
      <c r="LFR108" s="744"/>
      <c r="LFS108" s="743"/>
      <c r="LFT108" s="744"/>
      <c r="LFU108" s="743"/>
      <c r="LFV108" s="744"/>
      <c r="LFW108" s="743"/>
      <c r="LFX108" s="744"/>
      <c r="LFY108" s="743"/>
      <c r="LFZ108" s="744"/>
      <c r="LGA108" s="743"/>
      <c r="LGB108" s="744"/>
      <c r="LGC108" s="743"/>
      <c r="LGD108" s="744"/>
      <c r="LGE108" s="743"/>
      <c r="LGF108" s="744"/>
      <c r="LGG108" s="743"/>
      <c r="LGH108" s="744"/>
      <c r="LGI108" s="743"/>
      <c r="LGJ108" s="744"/>
      <c r="LGK108" s="743"/>
      <c r="LGL108" s="744"/>
      <c r="LGM108" s="743"/>
      <c r="LGN108" s="744"/>
      <c r="LGO108" s="743"/>
      <c r="LGP108" s="744"/>
      <c r="LGQ108" s="743"/>
      <c r="LGR108" s="744"/>
      <c r="LGS108" s="743"/>
      <c r="LGT108" s="744"/>
      <c r="LGU108" s="743"/>
      <c r="LGV108" s="744"/>
      <c r="LGW108" s="743"/>
      <c r="LGX108" s="744"/>
      <c r="LGY108" s="743"/>
      <c r="LGZ108" s="744"/>
      <c r="LHA108" s="743"/>
      <c r="LHB108" s="744"/>
      <c r="LHC108" s="743"/>
      <c r="LHD108" s="744"/>
      <c r="LHE108" s="743"/>
      <c r="LHF108" s="744"/>
      <c r="LHG108" s="743"/>
      <c r="LHH108" s="744"/>
      <c r="LHI108" s="743"/>
      <c r="LHJ108" s="744"/>
      <c r="LHK108" s="743"/>
      <c r="LHL108" s="744"/>
      <c r="LHM108" s="743"/>
      <c r="LHN108" s="744"/>
      <c r="LHO108" s="743"/>
      <c r="LHP108" s="744"/>
      <c r="LHQ108" s="743"/>
      <c r="LHR108" s="744"/>
      <c r="LHS108" s="743"/>
      <c r="LHT108" s="744"/>
      <c r="LHU108" s="743"/>
      <c r="LHV108" s="744"/>
      <c r="LHW108" s="743"/>
      <c r="LHX108" s="744"/>
      <c r="LHY108" s="743"/>
      <c r="LHZ108" s="744"/>
      <c r="LIA108" s="743"/>
      <c r="LIB108" s="744"/>
      <c r="LIC108" s="743"/>
      <c r="LID108" s="744"/>
      <c r="LIE108" s="743"/>
      <c r="LIF108" s="744"/>
      <c r="LIG108" s="743"/>
      <c r="LIH108" s="744"/>
      <c r="LII108" s="743"/>
      <c r="LIJ108" s="744"/>
      <c r="LIK108" s="743"/>
      <c r="LIL108" s="744"/>
      <c r="LIM108" s="743"/>
      <c r="LIN108" s="744"/>
      <c r="LIO108" s="743"/>
      <c r="LIP108" s="744"/>
      <c r="LIQ108" s="743"/>
      <c r="LIR108" s="744"/>
      <c r="LIS108" s="743"/>
      <c r="LIT108" s="744"/>
      <c r="LIU108" s="743"/>
      <c r="LIV108" s="744"/>
      <c r="LIW108" s="743"/>
      <c r="LIX108" s="744"/>
      <c r="LIY108" s="743"/>
      <c r="LIZ108" s="744"/>
      <c r="LJA108" s="743"/>
      <c r="LJB108" s="744"/>
      <c r="LJC108" s="743"/>
      <c r="LJD108" s="744"/>
      <c r="LJE108" s="743"/>
      <c r="LJF108" s="744"/>
      <c r="LJG108" s="743"/>
      <c r="LJH108" s="744"/>
      <c r="LJI108" s="743"/>
      <c r="LJJ108" s="744"/>
      <c r="LJK108" s="743"/>
      <c r="LJL108" s="744"/>
      <c r="LJM108" s="743"/>
      <c r="LJN108" s="744"/>
      <c r="LJO108" s="743"/>
      <c r="LJP108" s="744"/>
      <c r="LJQ108" s="743"/>
      <c r="LJR108" s="744"/>
      <c r="LJS108" s="743"/>
      <c r="LJT108" s="744"/>
      <c r="LJU108" s="743"/>
      <c r="LJV108" s="744"/>
      <c r="LJW108" s="743"/>
      <c r="LJX108" s="744"/>
      <c r="LJY108" s="743"/>
      <c r="LJZ108" s="744"/>
      <c r="LKA108" s="743"/>
      <c r="LKB108" s="744"/>
      <c r="LKC108" s="743"/>
      <c r="LKD108" s="744"/>
      <c r="LKE108" s="743"/>
      <c r="LKF108" s="744"/>
      <c r="LKG108" s="743"/>
      <c r="LKH108" s="744"/>
      <c r="LKI108" s="743"/>
      <c r="LKJ108" s="744"/>
      <c r="LKK108" s="743"/>
      <c r="LKL108" s="744"/>
      <c r="LKM108" s="743"/>
      <c r="LKN108" s="744"/>
      <c r="LKO108" s="743"/>
      <c r="LKP108" s="744"/>
      <c r="LKQ108" s="743"/>
      <c r="LKR108" s="744"/>
      <c r="LKS108" s="743"/>
      <c r="LKT108" s="744"/>
      <c r="LKU108" s="743"/>
      <c r="LKV108" s="744"/>
      <c r="LKW108" s="743"/>
      <c r="LKX108" s="744"/>
      <c r="LKY108" s="743"/>
      <c r="LKZ108" s="744"/>
      <c r="LLA108" s="743"/>
      <c r="LLB108" s="744"/>
      <c r="LLC108" s="743"/>
      <c r="LLD108" s="744"/>
      <c r="LLE108" s="743"/>
      <c r="LLF108" s="744"/>
      <c r="LLG108" s="743"/>
      <c r="LLH108" s="744"/>
      <c r="LLI108" s="743"/>
      <c r="LLJ108" s="744"/>
      <c r="LLK108" s="743"/>
      <c r="LLL108" s="744"/>
      <c r="LLM108" s="743"/>
      <c r="LLN108" s="744"/>
      <c r="LLO108" s="743"/>
      <c r="LLP108" s="744"/>
      <c r="LLQ108" s="743"/>
      <c r="LLR108" s="744"/>
      <c r="LLS108" s="743"/>
      <c r="LLT108" s="744"/>
      <c r="LLU108" s="743"/>
      <c r="LLV108" s="744"/>
      <c r="LLW108" s="743"/>
      <c r="LLX108" s="744"/>
      <c r="LLY108" s="743"/>
      <c r="LLZ108" s="744"/>
      <c r="LMA108" s="743"/>
      <c r="LMB108" s="744"/>
      <c r="LMC108" s="743"/>
      <c r="LMD108" s="744"/>
      <c r="LME108" s="743"/>
      <c r="LMF108" s="744"/>
      <c r="LMG108" s="743"/>
      <c r="LMH108" s="744"/>
      <c r="LMI108" s="743"/>
      <c r="LMJ108" s="744"/>
      <c r="LMK108" s="743"/>
      <c r="LML108" s="744"/>
      <c r="LMM108" s="743"/>
      <c r="LMN108" s="744"/>
      <c r="LMO108" s="743"/>
      <c r="LMP108" s="744"/>
      <c r="LMQ108" s="743"/>
      <c r="LMR108" s="744"/>
      <c r="LMS108" s="743"/>
      <c r="LMT108" s="744"/>
      <c r="LMU108" s="743"/>
      <c r="LMV108" s="744"/>
      <c r="LMW108" s="743"/>
      <c r="LMX108" s="744"/>
      <c r="LMY108" s="743"/>
      <c r="LMZ108" s="744"/>
      <c r="LNA108" s="743"/>
      <c r="LNB108" s="744"/>
      <c r="LNC108" s="743"/>
      <c r="LND108" s="744"/>
      <c r="LNE108" s="743"/>
      <c r="LNF108" s="744"/>
      <c r="LNG108" s="743"/>
      <c r="LNH108" s="744"/>
      <c r="LNI108" s="743"/>
      <c r="LNJ108" s="744"/>
      <c r="LNK108" s="743"/>
      <c r="LNL108" s="744"/>
      <c r="LNM108" s="743"/>
      <c r="LNN108" s="744"/>
      <c r="LNO108" s="743"/>
      <c r="LNP108" s="744"/>
      <c r="LNQ108" s="743"/>
      <c r="LNR108" s="744"/>
      <c r="LNS108" s="743"/>
      <c r="LNT108" s="744"/>
      <c r="LNU108" s="743"/>
      <c r="LNV108" s="744"/>
      <c r="LNW108" s="743"/>
      <c r="LNX108" s="744"/>
      <c r="LNY108" s="743"/>
      <c r="LNZ108" s="744"/>
      <c r="LOA108" s="743"/>
      <c r="LOB108" s="744"/>
      <c r="LOC108" s="743"/>
      <c r="LOD108" s="744"/>
      <c r="LOE108" s="743"/>
      <c r="LOF108" s="744"/>
      <c r="LOG108" s="743"/>
      <c r="LOH108" s="744"/>
      <c r="LOI108" s="743"/>
      <c r="LOJ108" s="744"/>
      <c r="LOK108" s="743"/>
      <c r="LOL108" s="744"/>
      <c r="LOM108" s="743"/>
      <c r="LON108" s="744"/>
      <c r="LOO108" s="743"/>
      <c r="LOP108" s="744"/>
      <c r="LOQ108" s="743"/>
      <c r="LOR108" s="744"/>
      <c r="LOS108" s="743"/>
      <c r="LOT108" s="744"/>
      <c r="LOU108" s="743"/>
      <c r="LOV108" s="744"/>
      <c r="LOW108" s="743"/>
      <c r="LOX108" s="744"/>
      <c r="LOY108" s="743"/>
      <c r="LOZ108" s="744"/>
      <c r="LPA108" s="743"/>
      <c r="LPB108" s="744"/>
      <c r="LPC108" s="743"/>
      <c r="LPD108" s="744"/>
      <c r="LPE108" s="743"/>
      <c r="LPF108" s="744"/>
      <c r="LPG108" s="743"/>
      <c r="LPH108" s="744"/>
      <c r="LPI108" s="743"/>
      <c r="LPJ108" s="744"/>
      <c r="LPK108" s="743"/>
      <c r="LPL108" s="744"/>
      <c r="LPM108" s="743"/>
      <c r="LPN108" s="744"/>
      <c r="LPO108" s="743"/>
      <c r="LPP108" s="744"/>
      <c r="LPQ108" s="743"/>
      <c r="LPR108" s="744"/>
      <c r="LPS108" s="743"/>
      <c r="LPT108" s="744"/>
      <c r="LPU108" s="743"/>
      <c r="LPV108" s="744"/>
      <c r="LPW108" s="743"/>
      <c r="LPX108" s="744"/>
      <c r="LPY108" s="743"/>
      <c r="LPZ108" s="744"/>
      <c r="LQA108" s="743"/>
      <c r="LQB108" s="744"/>
      <c r="LQC108" s="743"/>
      <c r="LQD108" s="744"/>
      <c r="LQE108" s="743"/>
      <c r="LQF108" s="744"/>
      <c r="LQG108" s="743"/>
      <c r="LQH108" s="744"/>
      <c r="LQI108" s="743"/>
      <c r="LQJ108" s="744"/>
      <c r="LQK108" s="743"/>
      <c r="LQL108" s="744"/>
      <c r="LQM108" s="743"/>
      <c r="LQN108" s="744"/>
      <c r="LQO108" s="743"/>
      <c r="LQP108" s="744"/>
      <c r="LQQ108" s="743"/>
      <c r="LQR108" s="744"/>
      <c r="LQS108" s="743"/>
      <c r="LQT108" s="744"/>
      <c r="LQU108" s="743"/>
      <c r="LQV108" s="744"/>
      <c r="LQW108" s="743"/>
      <c r="LQX108" s="744"/>
      <c r="LQY108" s="743"/>
      <c r="LQZ108" s="744"/>
      <c r="LRA108" s="743"/>
      <c r="LRB108" s="744"/>
      <c r="LRC108" s="743"/>
      <c r="LRD108" s="744"/>
      <c r="LRE108" s="743"/>
      <c r="LRF108" s="744"/>
      <c r="LRG108" s="743"/>
      <c r="LRH108" s="744"/>
      <c r="LRI108" s="743"/>
      <c r="LRJ108" s="744"/>
      <c r="LRK108" s="743"/>
      <c r="LRL108" s="744"/>
      <c r="LRM108" s="743"/>
      <c r="LRN108" s="744"/>
      <c r="LRO108" s="743"/>
      <c r="LRP108" s="744"/>
      <c r="LRQ108" s="743"/>
      <c r="LRR108" s="744"/>
      <c r="LRS108" s="743"/>
      <c r="LRT108" s="744"/>
      <c r="LRU108" s="743"/>
      <c r="LRV108" s="744"/>
      <c r="LRW108" s="743"/>
      <c r="LRX108" s="744"/>
      <c r="LRY108" s="743"/>
      <c r="LRZ108" s="744"/>
      <c r="LSA108" s="743"/>
      <c r="LSB108" s="744"/>
      <c r="LSC108" s="743"/>
      <c r="LSD108" s="744"/>
      <c r="LSE108" s="743"/>
      <c r="LSF108" s="744"/>
      <c r="LSG108" s="743"/>
      <c r="LSH108" s="744"/>
      <c r="LSI108" s="743"/>
      <c r="LSJ108" s="744"/>
      <c r="LSK108" s="743"/>
      <c r="LSL108" s="744"/>
      <c r="LSM108" s="743"/>
      <c r="LSN108" s="744"/>
      <c r="LSO108" s="743"/>
      <c r="LSP108" s="744"/>
      <c r="LSQ108" s="743"/>
      <c r="LSR108" s="744"/>
      <c r="LSS108" s="743"/>
      <c r="LST108" s="744"/>
      <c r="LSU108" s="743"/>
      <c r="LSV108" s="744"/>
      <c r="LSW108" s="743"/>
      <c r="LSX108" s="744"/>
      <c r="LSY108" s="743"/>
      <c r="LSZ108" s="744"/>
      <c r="LTA108" s="743"/>
      <c r="LTB108" s="744"/>
      <c r="LTC108" s="743"/>
      <c r="LTD108" s="744"/>
      <c r="LTE108" s="743"/>
      <c r="LTF108" s="744"/>
      <c r="LTG108" s="743"/>
      <c r="LTH108" s="744"/>
      <c r="LTI108" s="743"/>
      <c r="LTJ108" s="744"/>
      <c r="LTK108" s="743"/>
      <c r="LTL108" s="744"/>
      <c r="LTM108" s="743"/>
      <c r="LTN108" s="744"/>
      <c r="LTO108" s="743"/>
      <c r="LTP108" s="744"/>
      <c r="LTQ108" s="743"/>
      <c r="LTR108" s="744"/>
      <c r="LTS108" s="743"/>
      <c r="LTT108" s="744"/>
      <c r="LTU108" s="743"/>
      <c r="LTV108" s="744"/>
      <c r="LTW108" s="743"/>
      <c r="LTX108" s="744"/>
      <c r="LTY108" s="743"/>
      <c r="LTZ108" s="744"/>
      <c r="LUA108" s="743"/>
      <c r="LUB108" s="744"/>
      <c r="LUC108" s="743"/>
      <c r="LUD108" s="744"/>
      <c r="LUE108" s="743"/>
      <c r="LUF108" s="744"/>
      <c r="LUG108" s="743"/>
      <c r="LUH108" s="744"/>
      <c r="LUI108" s="743"/>
      <c r="LUJ108" s="744"/>
      <c r="LUK108" s="743"/>
      <c r="LUL108" s="744"/>
      <c r="LUM108" s="743"/>
      <c r="LUN108" s="744"/>
      <c r="LUO108" s="743"/>
      <c r="LUP108" s="744"/>
      <c r="LUQ108" s="743"/>
      <c r="LUR108" s="744"/>
      <c r="LUS108" s="743"/>
      <c r="LUT108" s="744"/>
      <c r="LUU108" s="743"/>
      <c r="LUV108" s="744"/>
      <c r="LUW108" s="743"/>
      <c r="LUX108" s="744"/>
      <c r="LUY108" s="743"/>
      <c r="LUZ108" s="744"/>
      <c r="LVA108" s="743"/>
      <c r="LVB108" s="744"/>
      <c r="LVC108" s="743"/>
      <c r="LVD108" s="744"/>
      <c r="LVE108" s="743"/>
      <c r="LVF108" s="744"/>
      <c r="LVG108" s="743"/>
      <c r="LVH108" s="744"/>
      <c r="LVI108" s="743"/>
      <c r="LVJ108" s="744"/>
      <c r="LVK108" s="743"/>
      <c r="LVL108" s="744"/>
      <c r="LVM108" s="743"/>
      <c r="LVN108" s="744"/>
      <c r="LVO108" s="743"/>
      <c r="LVP108" s="744"/>
      <c r="LVQ108" s="743"/>
      <c r="LVR108" s="744"/>
      <c r="LVS108" s="743"/>
      <c r="LVT108" s="744"/>
      <c r="LVU108" s="743"/>
      <c r="LVV108" s="744"/>
      <c r="LVW108" s="743"/>
      <c r="LVX108" s="744"/>
      <c r="LVY108" s="743"/>
      <c r="LVZ108" s="744"/>
      <c r="LWA108" s="743"/>
      <c r="LWB108" s="744"/>
      <c r="LWC108" s="743"/>
      <c r="LWD108" s="744"/>
      <c r="LWE108" s="743"/>
      <c r="LWF108" s="744"/>
      <c r="LWG108" s="743"/>
      <c r="LWH108" s="744"/>
      <c r="LWI108" s="743"/>
      <c r="LWJ108" s="744"/>
      <c r="LWK108" s="743"/>
      <c r="LWL108" s="744"/>
      <c r="LWM108" s="743"/>
      <c r="LWN108" s="744"/>
      <c r="LWO108" s="743"/>
      <c r="LWP108" s="744"/>
      <c r="LWQ108" s="743"/>
      <c r="LWR108" s="744"/>
      <c r="LWS108" s="743"/>
      <c r="LWT108" s="744"/>
      <c r="LWU108" s="743"/>
      <c r="LWV108" s="744"/>
      <c r="LWW108" s="743"/>
      <c r="LWX108" s="744"/>
      <c r="LWY108" s="743"/>
      <c r="LWZ108" s="744"/>
      <c r="LXA108" s="743"/>
      <c r="LXB108" s="744"/>
      <c r="LXC108" s="743"/>
      <c r="LXD108" s="744"/>
      <c r="LXE108" s="743"/>
      <c r="LXF108" s="744"/>
      <c r="LXG108" s="743"/>
      <c r="LXH108" s="744"/>
      <c r="LXI108" s="743"/>
      <c r="LXJ108" s="744"/>
      <c r="LXK108" s="743"/>
      <c r="LXL108" s="744"/>
      <c r="LXM108" s="743"/>
      <c r="LXN108" s="744"/>
      <c r="LXO108" s="743"/>
      <c r="LXP108" s="744"/>
      <c r="LXQ108" s="743"/>
      <c r="LXR108" s="744"/>
      <c r="LXS108" s="743"/>
      <c r="LXT108" s="744"/>
      <c r="LXU108" s="743"/>
      <c r="LXV108" s="744"/>
      <c r="LXW108" s="743"/>
      <c r="LXX108" s="744"/>
      <c r="LXY108" s="743"/>
      <c r="LXZ108" s="744"/>
      <c r="LYA108" s="743"/>
      <c r="LYB108" s="744"/>
      <c r="LYC108" s="743"/>
      <c r="LYD108" s="744"/>
      <c r="LYE108" s="743"/>
      <c r="LYF108" s="744"/>
      <c r="LYG108" s="743"/>
      <c r="LYH108" s="744"/>
      <c r="LYI108" s="743"/>
      <c r="LYJ108" s="744"/>
      <c r="LYK108" s="743"/>
      <c r="LYL108" s="744"/>
      <c r="LYM108" s="743"/>
      <c r="LYN108" s="744"/>
      <c r="LYO108" s="743"/>
      <c r="LYP108" s="744"/>
      <c r="LYQ108" s="743"/>
      <c r="LYR108" s="744"/>
      <c r="LYS108" s="743"/>
      <c r="LYT108" s="744"/>
      <c r="LYU108" s="743"/>
      <c r="LYV108" s="744"/>
      <c r="LYW108" s="743"/>
      <c r="LYX108" s="744"/>
      <c r="LYY108" s="743"/>
      <c r="LYZ108" s="744"/>
      <c r="LZA108" s="743"/>
      <c r="LZB108" s="744"/>
      <c r="LZC108" s="743"/>
      <c r="LZD108" s="744"/>
      <c r="LZE108" s="743"/>
      <c r="LZF108" s="744"/>
      <c r="LZG108" s="743"/>
      <c r="LZH108" s="744"/>
      <c r="LZI108" s="743"/>
      <c r="LZJ108" s="744"/>
      <c r="LZK108" s="743"/>
      <c r="LZL108" s="744"/>
      <c r="LZM108" s="743"/>
      <c r="LZN108" s="744"/>
      <c r="LZO108" s="743"/>
      <c r="LZP108" s="744"/>
      <c r="LZQ108" s="743"/>
      <c r="LZR108" s="744"/>
      <c r="LZS108" s="743"/>
      <c r="LZT108" s="744"/>
      <c r="LZU108" s="743"/>
      <c r="LZV108" s="744"/>
      <c r="LZW108" s="743"/>
      <c r="LZX108" s="744"/>
      <c r="LZY108" s="743"/>
      <c r="LZZ108" s="744"/>
      <c r="MAA108" s="743"/>
      <c r="MAB108" s="744"/>
      <c r="MAC108" s="743"/>
      <c r="MAD108" s="744"/>
      <c r="MAE108" s="743"/>
      <c r="MAF108" s="744"/>
      <c r="MAG108" s="743"/>
      <c r="MAH108" s="744"/>
      <c r="MAI108" s="743"/>
      <c r="MAJ108" s="744"/>
      <c r="MAK108" s="743"/>
      <c r="MAL108" s="744"/>
      <c r="MAM108" s="743"/>
      <c r="MAN108" s="744"/>
      <c r="MAO108" s="743"/>
      <c r="MAP108" s="744"/>
      <c r="MAQ108" s="743"/>
      <c r="MAR108" s="744"/>
      <c r="MAS108" s="743"/>
      <c r="MAT108" s="744"/>
      <c r="MAU108" s="743"/>
      <c r="MAV108" s="744"/>
      <c r="MAW108" s="743"/>
      <c r="MAX108" s="744"/>
      <c r="MAY108" s="743"/>
      <c r="MAZ108" s="744"/>
      <c r="MBA108" s="743"/>
      <c r="MBB108" s="744"/>
      <c r="MBC108" s="743"/>
      <c r="MBD108" s="744"/>
      <c r="MBE108" s="743"/>
      <c r="MBF108" s="744"/>
      <c r="MBG108" s="743"/>
      <c r="MBH108" s="744"/>
      <c r="MBI108" s="743"/>
      <c r="MBJ108" s="744"/>
      <c r="MBK108" s="743"/>
      <c r="MBL108" s="744"/>
      <c r="MBM108" s="743"/>
      <c r="MBN108" s="744"/>
      <c r="MBO108" s="743"/>
      <c r="MBP108" s="744"/>
      <c r="MBQ108" s="743"/>
      <c r="MBR108" s="744"/>
      <c r="MBS108" s="743"/>
      <c r="MBT108" s="744"/>
      <c r="MBU108" s="743"/>
      <c r="MBV108" s="744"/>
      <c r="MBW108" s="743"/>
      <c r="MBX108" s="744"/>
      <c r="MBY108" s="743"/>
      <c r="MBZ108" s="744"/>
      <c r="MCA108" s="743"/>
      <c r="MCB108" s="744"/>
      <c r="MCC108" s="743"/>
      <c r="MCD108" s="744"/>
      <c r="MCE108" s="743"/>
      <c r="MCF108" s="744"/>
      <c r="MCG108" s="743"/>
      <c r="MCH108" s="744"/>
      <c r="MCI108" s="743"/>
      <c r="MCJ108" s="744"/>
      <c r="MCK108" s="743"/>
      <c r="MCL108" s="744"/>
      <c r="MCM108" s="743"/>
      <c r="MCN108" s="744"/>
      <c r="MCO108" s="743"/>
      <c r="MCP108" s="744"/>
      <c r="MCQ108" s="743"/>
      <c r="MCR108" s="744"/>
      <c r="MCS108" s="743"/>
      <c r="MCT108" s="744"/>
      <c r="MCU108" s="743"/>
      <c r="MCV108" s="744"/>
      <c r="MCW108" s="743"/>
      <c r="MCX108" s="744"/>
      <c r="MCY108" s="743"/>
      <c r="MCZ108" s="744"/>
      <c r="MDA108" s="743"/>
      <c r="MDB108" s="744"/>
      <c r="MDC108" s="743"/>
      <c r="MDD108" s="744"/>
      <c r="MDE108" s="743"/>
      <c r="MDF108" s="744"/>
      <c r="MDG108" s="743"/>
      <c r="MDH108" s="744"/>
      <c r="MDI108" s="743"/>
      <c r="MDJ108" s="744"/>
      <c r="MDK108" s="743"/>
      <c r="MDL108" s="744"/>
      <c r="MDM108" s="743"/>
      <c r="MDN108" s="744"/>
      <c r="MDO108" s="743"/>
      <c r="MDP108" s="744"/>
      <c r="MDQ108" s="743"/>
      <c r="MDR108" s="744"/>
      <c r="MDS108" s="743"/>
      <c r="MDT108" s="744"/>
      <c r="MDU108" s="743"/>
      <c r="MDV108" s="744"/>
      <c r="MDW108" s="743"/>
      <c r="MDX108" s="744"/>
      <c r="MDY108" s="743"/>
      <c r="MDZ108" s="744"/>
      <c r="MEA108" s="743"/>
      <c r="MEB108" s="744"/>
      <c r="MEC108" s="743"/>
      <c r="MED108" s="744"/>
      <c r="MEE108" s="743"/>
      <c r="MEF108" s="744"/>
      <c r="MEG108" s="743"/>
      <c r="MEH108" s="744"/>
      <c r="MEI108" s="743"/>
      <c r="MEJ108" s="744"/>
      <c r="MEK108" s="743"/>
      <c r="MEL108" s="744"/>
      <c r="MEM108" s="743"/>
      <c r="MEN108" s="744"/>
      <c r="MEO108" s="743"/>
      <c r="MEP108" s="744"/>
      <c r="MEQ108" s="743"/>
      <c r="MER108" s="744"/>
      <c r="MES108" s="743"/>
      <c r="MET108" s="744"/>
      <c r="MEU108" s="743"/>
      <c r="MEV108" s="744"/>
      <c r="MEW108" s="743"/>
      <c r="MEX108" s="744"/>
      <c r="MEY108" s="743"/>
      <c r="MEZ108" s="744"/>
      <c r="MFA108" s="743"/>
      <c r="MFB108" s="744"/>
      <c r="MFC108" s="743"/>
      <c r="MFD108" s="744"/>
      <c r="MFE108" s="743"/>
      <c r="MFF108" s="744"/>
      <c r="MFG108" s="743"/>
      <c r="MFH108" s="744"/>
      <c r="MFI108" s="743"/>
      <c r="MFJ108" s="744"/>
      <c r="MFK108" s="743"/>
      <c r="MFL108" s="744"/>
      <c r="MFM108" s="743"/>
      <c r="MFN108" s="744"/>
      <c r="MFO108" s="743"/>
      <c r="MFP108" s="744"/>
      <c r="MFQ108" s="743"/>
      <c r="MFR108" s="744"/>
      <c r="MFS108" s="743"/>
      <c r="MFT108" s="744"/>
      <c r="MFU108" s="743"/>
      <c r="MFV108" s="744"/>
      <c r="MFW108" s="743"/>
      <c r="MFX108" s="744"/>
      <c r="MFY108" s="743"/>
      <c r="MFZ108" s="744"/>
      <c r="MGA108" s="743"/>
      <c r="MGB108" s="744"/>
      <c r="MGC108" s="743"/>
      <c r="MGD108" s="744"/>
      <c r="MGE108" s="743"/>
      <c r="MGF108" s="744"/>
      <c r="MGG108" s="743"/>
      <c r="MGH108" s="744"/>
      <c r="MGI108" s="743"/>
      <c r="MGJ108" s="744"/>
      <c r="MGK108" s="743"/>
      <c r="MGL108" s="744"/>
      <c r="MGM108" s="743"/>
      <c r="MGN108" s="744"/>
      <c r="MGO108" s="743"/>
      <c r="MGP108" s="744"/>
      <c r="MGQ108" s="743"/>
      <c r="MGR108" s="744"/>
      <c r="MGS108" s="743"/>
      <c r="MGT108" s="744"/>
      <c r="MGU108" s="743"/>
      <c r="MGV108" s="744"/>
      <c r="MGW108" s="743"/>
      <c r="MGX108" s="744"/>
      <c r="MGY108" s="743"/>
      <c r="MGZ108" s="744"/>
      <c r="MHA108" s="743"/>
      <c r="MHB108" s="744"/>
      <c r="MHC108" s="743"/>
      <c r="MHD108" s="744"/>
      <c r="MHE108" s="743"/>
      <c r="MHF108" s="744"/>
      <c r="MHG108" s="743"/>
      <c r="MHH108" s="744"/>
      <c r="MHI108" s="743"/>
      <c r="MHJ108" s="744"/>
      <c r="MHK108" s="743"/>
      <c r="MHL108" s="744"/>
      <c r="MHM108" s="743"/>
      <c r="MHN108" s="744"/>
      <c r="MHO108" s="743"/>
      <c r="MHP108" s="744"/>
      <c r="MHQ108" s="743"/>
      <c r="MHR108" s="744"/>
      <c r="MHS108" s="743"/>
      <c r="MHT108" s="744"/>
      <c r="MHU108" s="743"/>
      <c r="MHV108" s="744"/>
      <c r="MHW108" s="743"/>
      <c r="MHX108" s="744"/>
      <c r="MHY108" s="743"/>
      <c r="MHZ108" s="744"/>
      <c r="MIA108" s="743"/>
      <c r="MIB108" s="744"/>
      <c r="MIC108" s="743"/>
      <c r="MID108" s="744"/>
      <c r="MIE108" s="743"/>
      <c r="MIF108" s="744"/>
      <c r="MIG108" s="743"/>
      <c r="MIH108" s="744"/>
      <c r="MII108" s="743"/>
      <c r="MIJ108" s="744"/>
      <c r="MIK108" s="743"/>
      <c r="MIL108" s="744"/>
      <c r="MIM108" s="743"/>
      <c r="MIN108" s="744"/>
      <c r="MIO108" s="743"/>
      <c r="MIP108" s="744"/>
      <c r="MIQ108" s="743"/>
      <c r="MIR108" s="744"/>
      <c r="MIS108" s="743"/>
      <c r="MIT108" s="744"/>
      <c r="MIU108" s="743"/>
      <c r="MIV108" s="744"/>
      <c r="MIW108" s="743"/>
      <c r="MIX108" s="744"/>
      <c r="MIY108" s="743"/>
      <c r="MIZ108" s="744"/>
      <c r="MJA108" s="743"/>
      <c r="MJB108" s="744"/>
      <c r="MJC108" s="743"/>
      <c r="MJD108" s="744"/>
      <c r="MJE108" s="743"/>
      <c r="MJF108" s="744"/>
      <c r="MJG108" s="743"/>
      <c r="MJH108" s="744"/>
      <c r="MJI108" s="743"/>
      <c r="MJJ108" s="744"/>
      <c r="MJK108" s="743"/>
      <c r="MJL108" s="744"/>
      <c r="MJM108" s="743"/>
      <c r="MJN108" s="744"/>
      <c r="MJO108" s="743"/>
      <c r="MJP108" s="744"/>
      <c r="MJQ108" s="743"/>
      <c r="MJR108" s="744"/>
      <c r="MJS108" s="743"/>
      <c r="MJT108" s="744"/>
      <c r="MJU108" s="743"/>
      <c r="MJV108" s="744"/>
      <c r="MJW108" s="743"/>
      <c r="MJX108" s="744"/>
      <c r="MJY108" s="743"/>
      <c r="MJZ108" s="744"/>
      <c r="MKA108" s="743"/>
      <c r="MKB108" s="744"/>
      <c r="MKC108" s="743"/>
      <c r="MKD108" s="744"/>
      <c r="MKE108" s="743"/>
      <c r="MKF108" s="744"/>
      <c r="MKG108" s="743"/>
      <c r="MKH108" s="744"/>
      <c r="MKI108" s="743"/>
      <c r="MKJ108" s="744"/>
      <c r="MKK108" s="743"/>
      <c r="MKL108" s="744"/>
      <c r="MKM108" s="743"/>
      <c r="MKN108" s="744"/>
      <c r="MKO108" s="743"/>
      <c r="MKP108" s="744"/>
      <c r="MKQ108" s="743"/>
      <c r="MKR108" s="744"/>
      <c r="MKS108" s="743"/>
      <c r="MKT108" s="744"/>
      <c r="MKU108" s="743"/>
      <c r="MKV108" s="744"/>
      <c r="MKW108" s="743"/>
      <c r="MKX108" s="744"/>
      <c r="MKY108" s="743"/>
      <c r="MKZ108" s="744"/>
      <c r="MLA108" s="743"/>
      <c r="MLB108" s="744"/>
      <c r="MLC108" s="743"/>
      <c r="MLD108" s="744"/>
      <c r="MLE108" s="743"/>
      <c r="MLF108" s="744"/>
      <c r="MLG108" s="743"/>
      <c r="MLH108" s="744"/>
      <c r="MLI108" s="743"/>
      <c r="MLJ108" s="744"/>
      <c r="MLK108" s="743"/>
      <c r="MLL108" s="744"/>
      <c r="MLM108" s="743"/>
      <c r="MLN108" s="744"/>
      <c r="MLO108" s="743"/>
      <c r="MLP108" s="744"/>
      <c r="MLQ108" s="743"/>
      <c r="MLR108" s="744"/>
      <c r="MLS108" s="743"/>
      <c r="MLT108" s="744"/>
      <c r="MLU108" s="743"/>
      <c r="MLV108" s="744"/>
      <c r="MLW108" s="743"/>
      <c r="MLX108" s="744"/>
      <c r="MLY108" s="743"/>
      <c r="MLZ108" s="744"/>
      <c r="MMA108" s="743"/>
      <c r="MMB108" s="744"/>
      <c r="MMC108" s="743"/>
      <c r="MMD108" s="744"/>
      <c r="MME108" s="743"/>
      <c r="MMF108" s="744"/>
      <c r="MMG108" s="743"/>
      <c r="MMH108" s="744"/>
      <c r="MMI108" s="743"/>
      <c r="MMJ108" s="744"/>
      <c r="MMK108" s="743"/>
      <c r="MML108" s="744"/>
      <c r="MMM108" s="743"/>
      <c r="MMN108" s="744"/>
      <c r="MMO108" s="743"/>
      <c r="MMP108" s="744"/>
      <c r="MMQ108" s="743"/>
      <c r="MMR108" s="744"/>
      <c r="MMS108" s="743"/>
      <c r="MMT108" s="744"/>
      <c r="MMU108" s="743"/>
      <c r="MMV108" s="744"/>
      <c r="MMW108" s="743"/>
      <c r="MMX108" s="744"/>
      <c r="MMY108" s="743"/>
      <c r="MMZ108" s="744"/>
      <c r="MNA108" s="743"/>
      <c r="MNB108" s="744"/>
      <c r="MNC108" s="743"/>
      <c r="MND108" s="744"/>
      <c r="MNE108" s="743"/>
      <c r="MNF108" s="744"/>
      <c r="MNG108" s="743"/>
      <c r="MNH108" s="744"/>
      <c r="MNI108" s="743"/>
      <c r="MNJ108" s="744"/>
      <c r="MNK108" s="743"/>
      <c r="MNL108" s="744"/>
      <c r="MNM108" s="743"/>
      <c r="MNN108" s="744"/>
      <c r="MNO108" s="743"/>
      <c r="MNP108" s="744"/>
      <c r="MNQ108" s="743"/>
      <c r="MNR108" s="744"/>
      <c r="MNS108" s="743"/>
      <c r="MNT108" s="744"/>
      <c r="MNU108" s="743"/>
      <c r="MNV108" s="744"/>
      <c r="MNW108" s="743"/>
      <c r="MNX108" s="744"/>
      <c r="MNY108" s="743"/>
      <c r="MNZ108" s="744"/>
      <c r="MOA108" s="743"/>
      <c r="MOB108" s="744"/>
      <c r="MOC108" s="743"/>
      <c r="MOD108" s="744"/>
      <c r="MOE108" s="743"/>
      <c r="MOF108" s="744"/>
      <c r="MOG108" s="743"/>
      <c r="MOH108" s="744"/>
      <c r="MOI108" s="743"/>
      <c r="MOJ108" s="744"/>
      <c r="MOK108" s="743"/>
      <c r="MOL108" s="744"/>
      <c r="MOM108" s="743"/>
      <c r="MON108" s="744"/>
      <c r="MOO108" s="743"/>
      <c r="MOP108" s="744"/>
      <c r="MOQ108" s="743"/>
      <c r="MOR108" s="744"/>
      <c r="MOS108" s="743"/>
      <c r="MOT108" s="744"/>
      <c r="MOU108" s="743"/>
      <c r="MOV108" s="744"/>
      <c r="MOW108" s="743"/>
      <c r="MOX108" s="744"/>
      <c r="MOY108" s="743"/>
      <c r="MOZ108" s="744"/>
      <c r="MPA108" s="743"/>
      <c r="MPB108" s="744"/>
      <c r="MPC108" s="743"/>
      <c r="MPD108" s="744"/>
      <c r="MPE108" s="743"/>
      <c r="MPF108" s="744"/>
      <c r="MPG108" s="743"/>
      <c r="MPH108" s="744"/>
      <c r="MPI108" s="743"/>
      <c r="MPJ108" s="744"/>
      <c r="MPK108" s="743"/>
      <c r="MPL108" s="744"/>
      <c r="MPM108" s="743"/>
      <c r="MPN108" s="744"/>
      <c r="MPO108" s="743"/>
      <c r="MPP108" s="744"/>
      <c r="MPQ108" s="743"/>
      <c r="MPR108" s="744"/>
      <c r="MPS108" s="743"/>
      <c r="MPT108" s="744"/>
      <c r="MPU108" s="743"/>
      <c r="MPV108" s="744"/>
      <c r="MPW108" s="743"/>
      <c r="MPX108" s="744"/>
      <c r="MPY108" s="743"/>
      <c r="MPZ108" s="744"/>
      <c r="MQA108" s="743"/>
      <c r="MQB108" s="744"/>
      <c r="MQC108" s="743"/>
      <c r="MQD108" s="744"/>
      <c r="MQE108" s="743"/>
      <c r="MQF108" s="744"/>
      <c r="MQG108" s="743"/>
      <c r="MQH108" s="744"/>
      <c r="MQI108" s="743"/>
      <c r="MQJ108" s="744"/>
      <c r="MQK108" s="743"/>
      <c r="MQL108" s="744"/>
      <c r="MQM108" s="743"/>
      <c r="MQN108" s="744"/>
      <c r="MQO108" s="743"/>
      <c r="MQP108" s="744"/>
      <c r="MQQ108" s="743"/>
      <c r="MQR108" s="744"/>
      <c r="MQS108" s="743"/>
      <c r="MQT108" s="744"/>
      <c r="MQU108" s="743"/>
      <c r="MQV108" s="744"/>
      <c r="MQW108" s="743"/>
      <c r="MQX108" s="744"/>
      <c r="MQY108" s="743"/>
      <c r="MQZ108" s="744"/>
      <c r="MRA108" s="743"/>
      <c r="MRB108" s="744"/>
      <c r="MRC108" s="743"/>
      <c r="MRD108" s="744"/>
      <c r="MRE108" s="743"/>
      <c r="MRF108" s="744"/>
      <c r="MRG108" s="743"/>
      <c r="MRH108" s="744"/>
      <c r="MRI108" s="743"/>
      <c r="MRJ108" s="744"/>
      <c r="MRK108" s="743"/>
      <c r="MRL108" s="744"/>
      <c r="MRM108" s="743"/>
      <c r="MRN108" s="744"/>
      <c r="MRO108" s="743"/>
      <c r="MRP108" s="744"/>
      <c r="MRQ108" s="743"/>
      <c r="MRR108" s="744"/>
      <c r="MRS108" s="743"/>
      <c r="MRT108" s="744"/>
      <c r="MRU108" s="743"/>
      <c r="MRV108" s="744"/>
      <c r="MRW108" s="743"/>
      <c r="MRX108" s="744"/>
      <c r="MRY108" s="743"/>
      <c r="MRZ108" s="744"/>
      <c r="MSA108" s="743"/>
      <c r="MSB108" s="744"/>
      <c r="MSC108" s="743"/>
      <c r="MSD108" s="744"/>
      <c r="MSE108" s="743"/>
      <c r="MSF108" s="744"/>
      <c r="MSG108" s="743"/>
      <c r="MSH108" s="744"/>
      <c r="MSI108" s="743"/>
      <c r="MSJ108" s="744"/>
      <c r="MSK108" s="743"/>
      <c r="MSL108" s="744"/>
      <c r="MSM108" s="743"/>
      <c r="MSN108" s="744"/>
      <c r="MSO108" s="743"/>
      <c r="MSP108" s="744"/>
      <c r="MSQ108" s="743"/>
      <c r="MSR108" s="744"/>
      <c r="MSS108" s="743"/>
      <c r="MST108" s="744"/>
      <c r="MSU108" s="743"/>
      <c r="MSV108" s="744"/>
      <c r="MSW108" s="743"/>
      <c r="MSX108" s="744"/>
      <c r="MSY108" s="743"/>
      <c r="MSZ108" s="744"/>
      <c r="MTA108" s="743"/>
      <c r="MTB108" s="744"/>
      <c r="MTC108" s="743"/>
      <c r="MTD108" s="744"/>
      <c r="MTE108" s="743"/>
      <c r="MTF108" s="744"/>
      <c r="MTG108" s="743"/>
      <c r="MTH108" s="744"/>
      <c r="MTI108" s="743"/>
      <c r="MTJ108" s="744"/>
      <c r="MTK108" s="743"/>
      <c r="MTL108" s="744"/>
      <c r="MTM108" s="743"/>
      <c r="MTN108" s="744"/>
      <c r="MTO108" s="743"/>
      <c r="MTP108" s="744"/>
      <c r="MTQ108" s="743"/>
      <c r="MTR108" s="744"/>
      <c r="MTS108" s="743"/>
      <c r="MTT108" s="744"/>
      <c r="MTU108" s="743"/>
      <c r="MTV108" s="744"/>
      <c r="MTW108" s="743"/>
      <c r="MTX108" s="744"/>
      <c r="MTY108" s="743"/>
      <c r="MTZ108" s="744"/>
      <c r="MUA108" s="743"/>
      <c r="MUB108" s="744"/>
      <c r="MUC108" s="743"/>
      <c r="MUD108" s="744"/>
      <c r="MUE108" s="743"/>
      <c r="MUF108" s="744"/>
      <c r="MUG108" s="743"/>
      <c r="MUH108" s="744"/>
      <c r="MUI108" s="743"/>
      <c r="MUJ108" s="744"/>
      <c r="MUK108" s="743"/>
      <c r="MUL108" s="744"/>
      <c r="MUM108" s="743"/>
      <c r="MUN108" s="744"/>
      <c r="MUO108" s="743"/>
      <c r="MUP108" s="744"/>
      <c r="MUQ108" s="743"/>
      <c r="MUR108" s="744"/>
      <c r="MUS108" s="743"/>
      <c r="MUT108" s="744"/>
      <c r="MUU108" s="743"/>
      <c r="MUV108" s="744"/>
      <c r="MUW108" s="743"/>
      <c r="MUX108" s="744"/>
      <c r="MUY108" s="743"/>
      <c r="MUZ108" s="744"/>
      <c r="MVA108" s="743"/>
      <c r="MVB108" s="744"/>
      <c r="MVC108" s="743"/>
      <c r="MVD108" s="744"/>
      <c r="MVE108" s="743"/>
      <c r="MVF108" s="744"/>
      <c r="MVG108" s="743"/>
      <c r="MVH108" s="744"/>
      <c r="MVI108" s="743"/>
      <c r="MVJ108" s="744"/>
      <c r="MVK108" s="743"/>
      <c r="MVL108" s="744"/>
      <c r="MVM108" s="743"/>
      <c r="MVN108" s="744"/>
      <c r="MVO108" s="743"/>
      <c r="MVP108" s="744"/>
      <c r="MVQ108" s="743"/>
      <c r="MVR108" s="744"/>
      <c r="MVS108" s="743"/>
      <c r="MVT108" s="744"/>
      <c r="MVU108" s="743"/>
      <c r="MVV108" s="744"/>
      <c r="MVW108" s="743"/>
      <c r="MVX108" s="744"/>
      <c r="MVY108" s="743"/>
      <c r="MVZ108" s="744"/>
      <c r="MWA108" s="743"/>
      <c r="MWB108" s="744"/>
      <c r="MWC108" s="743"/>
      <c r="MWD108" s="744"/>
      <c r="MWE108" s="743"/>
      <c r="MWF108" s="744"/>
      <c r="MWG108" s="743"/>
      <c r="MWH108" s="744"/>
      <c r="MWI108" s="743"/>
      <c r="MWJ108" s="744"/>
      <c r="MWK108" s="743"/>
      <c r="MWL108" s="744"/>
      <c r="MWM108" s="743"/>
      <c r="MWN108" s="744"/>
      <c r="MWO108" s="743"/>
      <c r="MWP108" s="744"/>
      <c r="MWQ108" s="743"/>
      <c r="MWR108" s="744"/>
      <c r="MWS108" s="743"/>
      <c r="MWT108" s="744"/>
      <c r="MWU108" s="743"/>
      <c r="MWV108" s="744"/>
      <c r="MWW108" s="743"/>
      <c r="MWX108" s="744"/>
      <c r="MWY108" s="743"/>
      <c r="MWZ108" s="744"/>
      <c r="MXA108" s="743"/>
      <c r="MXB108" s="744"/>
      <c r="MXC108" s="743"/>
      <c r="MXD108" s="744"/>
      <c r="MXE108" s="743"/>
      <c r="MXF108" s="744"/>
      <c r="MXG108" s="743"/>
      <c r="MXH108" s="744"/>
      <c r="MXI108" s="743"/>
      <c r="MXJ108" s="744"/>
      <c r="MXK108" s="743"/>
      <c r="MXL108" s="744"/>
      <c r="MXM108" s="743"/>
      <c r="MXN108" s="744"/>
      <c r="MXO108" s="743"/>
      <c r="MXP108" s="744"/>
      <c r="MXQ108" s="743"/>
      <c r="MXR108" s="744"/>
      <c r="MXS108" s="743"/>
      <c r="MXT108" s="744"/>
      <c r="MXU108" s="743"/>
      <c r="MXV108" s="744"/>
      <c r="MXW108" s="743"/>
      <c r="MXX108" s="744"/>
      <c r="MXY108" s="743"/>
      <c r="MXZ108" s="744"/>
      <c r="MYA108" s="743"/>
      <c r="MYB108" s="744"/>
      <c r="MYC108" s="743"/>
      <c r="MYD108" s="744"/>
      <c r="MYE108" s="743"/>
      <c r="MYF108" s="744"/>
      <c r="MYG108" s="743"/>
      <c r="MYH108" s="744"/>
      <c r="MYI108" s="743"/>
      <c r="MYJ108" s="744"/>
      <c r="MYK108" s="743"/>
      <c r="MYL108" s="744"/>
      <c r="MYM108" s="743"/>
      <c r="MYN108" s="744"/>
      <c r="MYO108" s="743"/>
      <c r="MYP108" s="744"/>
      <c r="MYQ108" s="743"/>
      <c r="MYR108" s="744"/>
      <c r="MYS108" s="743"/>
      <c r="MYT108" s="744"/>
      <c r="MYU108" s="743"/>
      <c r="MYV108" s="744"/>
      <c r="MYW108" s="743"/>
      <c r="MYX108" s="744"/>
      <c r="MYY108" s="743"/>
      <c r="MYZ108" s="744"/>
      <c r="MZA108" s="743"/>
      <c r="MZB108" s="744"/>
      <c r="MZC108" s="743"/>
      <c r="MZD108" s="744"/>
      <c r="MZE108" s="743"/>
      <c r="MZF108" s="744"/>
      <c r="MZG108" s="743"/>
      <c r="MZH108" s="744"/>
      <c r="MZI108" s="743"/>
      <c r="MZJ108" s="744"/>
      <c r="MZK108" s="743"/>
      <c r="MZL108" s="744"/>
      <c r="MZM108" s="743"/>
      <c r="MZN108" s="744"/>
      <c r="MZO108" s="743"/>
      <c r="MZP108" s="744"/>
      <c r="MZQ108" s="743"/>
      <c r="MZR108" s="744"/>
      <c r="MZS108" s="743"/>
      <c r="MZT108" s="744"/>
      <c r="MZU108" s="743"/>
      <c r="MZV108" s="744"/>
      <c r="MZW108" s="743"/>
      <c r="MZX108" s="744"/>
      <c r="MZY108" s="743"/>
      <c r="MZZ108" s="744"/>
      <c r="NAA108" s="743"/>
      <c r="NAB108" s="744"/>
      <c r="NAC108" s="743"/>
      <c r="NAD108" s="744"/>
      <c r="NAE108" s="743"/>
      <c r="NAF108" s="744"/>
      <c r="NAG108" s="743"/>
      <c r="NAH108" s="744"/>
      <c r="NAI108" s="743"/>
      <c r="NAJ108" s="744"/>
      <c r="NAK108" s="743"/>
      <c r="NAL108" s="744"/>
      <c r="NAM108" s="743"/>
      <c r="NAN108" s="744"/>
      <c r="NAO108" s="743"/>
      <c r="NAP108" s="744"/>
      <c r="NAQ108" s="743"/>
      <c r="NAR108" s="744"/>
      <c r="NAS108" s="743"/>
      <c r="NAT108" s="744"/>
      <c r="NAU108" s="743"/>
      <c r="NAV108" s="744"/>
      <c r="NAW108" s="743"/>
      <c r="NAX108" s="744"/>
      <c r="NAY108" s="743"/>
      <c r="NAZ108" s="744"/>
      <c r="NBA108" s="743"/>
      <c r="NBB108" s="744"/>
      <c r="NBC108" s="743"/>
      <c r="NBD108" s="744"/>
      <c r="NBE108" s="743"/>
      <c r="NBF108" s="744"/>
      <c r="NBG108" s="743"/>
      <c r="NBH108" s="744"/>
      <c r="NBI108" s="743"/>
      <c r="NBJ108" s="744"/>
      <c r="NBK108" s="743"/>
      <c r="NBL108" s="744"/>
      <c r="NBM108" s="743"/>
      <c r="NBN108" s="744"/>
      <c r="NBO108" s="743"/>
      <c r="NBP108" s="744"/>
      <c r="NBQ108" s="743"/>
      <c r="NBR108" s="744"/>
      <c r="NBS108" s="743"/>
      <c r="NBT108" s="744"/>
      <c r="NBU108" s="743"/>
      <c r="NBV108" s="744"/>
      <c r="NBW108" s="743"/>
      <c r="NBX108" s="744"/>
      <c r="NBY108" s="743"/>
      <c r="NBZ108" s="744"/>
      <c r="NCA108" s="743"/>
      <c r="NCB108" s="744"/>
      <c r="NCC108" s="743"/>
      <c r="NCD108" s="744"/>
      <c r="NCE108" s="743"/>
      <c r="NCF108" s="744"/>
      <c r="NCG108" s="743"/>
      <c r="NCH108" s="744"/>
      <c r="NCI108" s="743"/>
      <c r="NCJ108" s="744"/>
      <c r="NCK108" s="743"/>
      <c r="NCL108" s="744"/>
      <c r="NCM108" s="743"/>
      <c r="NCN108" s="744"/>
      <c r="NCO108" s="743"/>
      <c r="NCP108" s="744"/>
      <c r="NCQ108" s="743"/>
      <c r="NCR108" s="744"/>
      <c r="NCS108" s="743"/>
      <c r="NCT108" s="744"/>
      <c r="NCU108" s="743"/>
      <c r="NCV108" s="744"/>
      <c r="NCW108" s="743"/>
      <c r="NCX108" s="744"/>
      <c r="NCY108" s="743"/>
      <c r="NCZ108" s="744"/>
      <c r="NDA108" s="743"/>
      <c r="NDB108" s="744"/>
      <c r="NDC108" s="743"/>
      <c r="NDD108" s="744"/>
      <c r="NDE108" s="743"/>
      <c r="NDF108" s="744"/>
      <c r="NDG108" s="743"/>
      <c r="NDH108" s="744"/>
      <c r="NDI108" s="743"/>
      <c r="NDJ108" s="744"/>
      <c r="NDK108" s="743"/>
      <c r="NDL108" s="744"/>
      <c r="NDM108" s="743"/>
      <c r="NDN108" s="744"/>
      <c r="NDO108" s="743"/>
      <c r="NDP108" s="744"/>
      <c r="NDQ108" s="743"/>
      <c r="NDR108" s="744"/>
      <c r="NDS108" s="743"/>
      <c r="NDT108" s="744"/>
      <c r="NDU108" s="743"/>
      <c r="NDV108" s="744"/>
      <c r="NDW108" s="743"/>
      <c r="NDX108" s="744"/>
      <c r="NDY108" s="743"/>
      <c r="NDZ108" s="744"/>
      <c r="NEA108" s="743"/>
      <c r="NEB108" s="744"/>
      <c r="NEC108" s="743"/>
      <c r="NED108" s="744"/>
      <c r="NEE108" s="743"/>
      <c r="NEF108" s="744"/>
      <c r="NEG108" s="743"/>
      <c r="NEH108" s="744"/>
      <c r="NEI108" s="743"/>
      <c r="NEJ108" s="744"/>
      <c r="NEK108" s="743"/>
      <c r="NEL108" s="744"/>
      <c r="NEM108" s="743"/>
      <c r="NEN108" s="744"/>
      <c r="NEO108" s="743"/>
      <c r="NEP108" s="744"/>
      <c r="NEQ108" s="743"/>
      <c r="NER108" s="744"/>
      <c r="NES108" s="743"/>
      <c r="NET108" s="744"/>
      <c r="NEU108" s="743"/>
      <c r="NEV108" s="744"/>
      <c r="NEW108" s="743"/>
      <c r="NEX108" s="744"/>
      <c r="NEY108" s="743"/>
      <c r="NEZ108" s="744"/>
      <c r="NFA108" s="743"/>
      <c r="NFB108" s="744"/>
      <c r="NFC108" s="743"/>
      <c r="NFD108" s="744"/>
      <c r="NFE108" s="743"/>
      <c r="NFF108" s="744"/>
      <c r="NFG108" s="743"/>
      <c r="NFH108" s="744"/>
      <c r="NFI108" s="743"/>
      <c r="NFJ108" s="744"/>
      <c r="NFK108" s="743"/>
      <c r="NFL108" s="744"/>
      <c r="NFM108" s="743"/>
      <c r="NFN108" s="744"/>
      <c r="NFO108" s="743"/>
      <c r="NFP108" s="744"/>
      <c r="NFQ108" s="743"/>
      <c r="NFR108" s="744"/>
      <c r="NFS108" s="743"/>
      <c r="NFT108" s="744"/>
      <c r="NFU108" s="743"/>
      <c r="NFV108" s="744"/>
      <c r="NFW108" s="743"/>
      <c r="NFX108" s="744"/>
      <c r="NFY108" s="743"/>
      <c r="NFZ108" s="744"/>
      <c r="NGA108" s="743"/>
      <c r="NGB108" s="744"/>
      <c r="NGC108" s="743"/>
      <c r="NGD108" s="744"/>
      <c r="NGE108" s="743"/>
      <c r="NGF108" s="744"/>
      <c r="NGG108" s="743"/>
      <c r="NGH108" s="744"/>
      <c r="NGI108" s="743"/>
      <c r="NGJ108" s="744"/>
      <c r="NGK108" s="743"/>
      <c r="NGL108" s="744"/>
      <c r="NGM108" s="743"/>
      <c r="NGN108" s="744"/>
      <c r="NGO108" s="743"/>
      <c r="NGP108" s="744"/>
      <c r="NGQ108" s="743"/>
      <c r="NGR108" s="744"/>
      <c r="NGS108" s="743"/>
      <c r="NGT108" s="744"/>
      <c r="NGU108" s="743"/>
      <c r="NGV108" s="744"/>
      <c r="NGW108" s="743"/>
      <c r="NGX108" s="744"/>
      <c r="NGY108" s="743"/>
      <c r="NGZ108" s="744"/>
      <c r="NHA108" s="743"/>
      <c r="NHB108" s="744"/>
      <c r="NHC108" s="743"/>
      <c r="NHD108" s="744"/>
      <c r="NHE108" s="743"/>
      <c r="NHF108" s="744"/>
      <c r="NHG108" s="743"/>
      <c r="NHH108" s="744"/>
      <c r="NHI108" s="743"/>
      <c r="NHJ108" s="744"/>
      <c r="NHK108" s="743"/>
      <c r="NHL108" s="744"/>
      <c r="NHM108" s="743"/>
      <c r="NHN108" s="744"/>
      <c r="NHO108" s="743"/>
      <c r="NHP108" s="744"/>
      <c r="NHQ108" s="743"/>
      <c r="NHR108" s="744"/>
      <c r="NHS108" s="743"/>
      <c r="NHT108" s="744"/>
      <c r="NHU108" s="743"/>
      <c r="NHV108" s="744"/>
      <c r="NHW108" s="743"/>
      <c r="NHX108" s="744"/>
      <c r="NHY108" s="743"/>
      <c r="NHZ108" s="744"/>
      <c r="NIA108" s="743"/>
      <c r="NIB108" s="744"/>
      <c r="NIC108" s="743"/>
      <c r="NID108" s="744"/>
      <c r="NIE108" s="743"/>
      <c r="NIF108" s="744"/>
      <c r="NIG108" s="743"/>
      <c r="NIH108" s="744"/>
      <c r="NII108" s="743"/>
      <c r="NIJ108" s="744"/>
      <c r="NIK108" s="743"/>
      <c r="NIL108" s="744"/>
      <c r="NIM108" s="743"/>
      <c r="NIN108" s="744"/>
      <c r="NIO108" s="743"/>
      <c r="NIP108" s="744"/>
      <c r="NIQ108" s="743"/>
      <c r="NIR108" s="744"/>
      <c r="NIS108" s="743"/>
      <c r="NIT108" s="744"/>
      <c r="NIU108" s="743"/>
      <c r="NIV108" s="744"/>
      <c r="NIW108" s="743"/>
      <c r="NIX108" s="744"/>
      <c r="NIY108" s="743"/>
      <c r="NIZ108" s="744"/>
      <c r="NJA108" s="743"/>
      <c r="NJB108" s="744"/>
      <c r="NJC108" s="743"/>
      <c r="NJD108" s="744"/>
      <c r="NJE108" s="743"/>
      <c r="NJF108" s="744"/>
      <c r="NJG108" s="743"/>
      <c r="NJH108" s="744"/>
      <c r="NJI108" s="743"/>
      <c r="NJJ108" s="744"/>
      <c r="NJK108" s="743"/>
      <c r="NJL108" s="744"/>
      <c r="NJM108" s="743"/>
      <c r="NJN108" s="744"/>
      <c r="NJO108" s="743"/>
      <c r="NJP108" s="744"/>
      <c r="NJQ108" s="743"/>
      <c r="NJR108" s="744"/>
      <c r="NJS108" s="743"/>
      <c r="NJT108" s="744"/>
      <c r="NJU108" s="743"/>
      <c r="NJV108" s="744"/>
      <c r="NJW108" s="743"/>
      <c r="NJX108" s="744"/>
      <c r="NJY108" s="743"/>
      <c r="NJZ108" s="744"/>
      <c r="NKA108" s="743"/>
      <c r="NKB108" s="744"/>
      <c r="NKC108" s="743"/>
      <c r="NKD108" s="744"/>
      <c r="NKE108" s="743"/>
      <c r="NKF108" s="744"/>
      <c r="NKG108" s="743"/>
      <c r="NKH108" s="744"/>
      <c r="NKI108" s="743"/>
      <c r="NKJ108" s="744"/>
      <c r="NKK108" s="743"/>
      <c r="NKL108" s="744"/>
      <c r="NKM108" s="743"/>
      <c r="NKN108" s="744"/>
      <c r="NKO108" s="743"/>
      <c r="NKP108" s="744"/>
      <c r="NKQ108" s="743"/>
      <c r="NKR108" s="744"/>
      <c r="NKS108" s="743"/>
      <c r="NKT108" s="744"/>
      <c r="NKU108" s="743"/>
      <c r="NKV108" s="744"/>
      <c r="NKW108" s="743"/>
      <c r="NKX108" s="744"/>
      <c r="NKY108" s="743"/>
      <c r="NKZ108" s="744"/>
      <c r="NLA108" s="743"/>
      <c r="NLB108" s="744"/>
      <c r="NLC108" s="743"/>
      <c r="NLD108" s="744"/>
      <c r="NLE108" s="743"/>
      <c r="NLF108" s="744"/>
      <c r="NLG108" s="743"/>
      <c r="NLH108" s="744"/>
      <c r="NLI108" s="743"/>
      <c r="NLJ108" s="744"/>
      <c r="NLK108" s="743"/>
      <c r="NLL108" s="744"/>
      <c r="NLM108" s="743"/>
      <c r="NLN108" s="744"/>
      <c r="NLO108" s="743"/>
      <c r="NLP108" s="744"/>
      <c r="NLQ108" s="743"/>
      <c r="NLR108" s="744"/>
      <c r="NLS108" s="743"/>
      <c r="NLT108" s="744"/>
      <c r="NLU108" s="743"/>
      <c r="NLV108" s="744"/>
      <c r="NLW108" s="743"/>
      <c r="NLX108" s="744"/>
      <c r="NLY108" s="743"/>
      <c r="NLZ108" s="744"/>
      <c r="NMA108" s="743"/>
      <c r="NMB108" s="744"/>
      <c r="NMC108" s="743"/>
      <c r="NMD108" s="744"/>
      <c r="NME108" s="743"/>
      <c r="NMF108" s="744"/>
      <c r="NMG108" s="743"/>
      <c r="NMH108" s="744"/>
      <c r="NMI108" s="743"/>
      <c r="NMJ108" s="744"/>
      <c r="NMK108" s="743"/>
      <c r="NML108" s="744"/>
      <c r="NMM108" s="743"/>
      <c r="NMN108" s="744"/>
      <c r="NMO108" s="743"/>
      <c r="NMP108" s="744"/>
      <c r="NMQ108" s="743"/>
      <c r="NMR108" s="744"/>
      <c r="NMS108" s="743"/>
      <c r="NMT108" s="744"/>
      <c r="NMU108" s="743"/>
      <c r="NMV108" s="744"/>
      <c r="NMW108" s="743"/>
      <c r="NMX108" s="744"/>
      <c r="NMY108" s="743"/>
      <c r="NMZ108" s="744"/>
      <c r="NNA108" s="743"/>
      <c r="NNB108" s="744"/>
      <c r="NNC108" s="743"/>
      <c r="NND108" s="744"/>
      <c r="NNE108" s="743"/>
      <c r="NNF108" s="744"/>
      <c r="NNG108" s="743"/>
      <c r="NNH108" s="744"/>
      <c r="NNI108" s="743"/>
      <c r="NNJ108" s="744"/>
      <c r="NNK108" s="743"/>
      <c r="NNL108" s="744"/>
      <c r="NNM108" s="743"/>
      <c r="NNN108" s="744"/>
      <c r="NNO108" s="743"/>
      <c r="NNP108" s="744"/>
      <c r="NNQ108" s="743"/>
      <c r="NNR108" s="744"/>
      <c r="NNS108" s="743"/>
      <c r="NNT108" s="744"/>
      <c r="NNU108" s="743"/>
      <c r="NNV108" s="744"/>
      <c r="NNW108" s="743"/>
      <c r="NNX108" s="744"/>
      <c r="NNY108" s="743"/>
      <c r="NNZ108" s="744"/>
      <c r="NOA108" s="743"/>
      <c r="NOB108" s="744"/>
      <c r="NOC108" s="743"/>
      <c r="NOD108" s="744"/>
      <c r="NOE108" s="743"/>
      <c r="NOF108" s="744"/>
      <c r="NOG108" s="743"/>
      <c r="NOH108" s="744"/>
      <c r="NOI108" s="743"/>
      <c r="NOJ108" s="744"/>
      <c r="NOK108" s="743"/>
      <c r="NOL108" s="744"/>
      <c r="NOM108" s="743"/>
      <c r="NON108" s="744"/>
      <c r="NOO108" s="743"/>
      <c r="NOP108" s="744"/>
      <c r="NOQ108" s="743"/>
      <c r="NOR108" s="744"/>
      <c r="NOS108" s="743"/>
      <c r="NOT108" s="744"/>
      <c r="NOU108" s="743"/>
      <c r="NOV108" s="744"/>
      <c r="NOW108" s="743"/>
      <c r="NOX108" s="744"/>
      <c r="NOY108" s="743"/>
      <c r="NOZ108" s="744"/>
      <c r="NPA108" s="743"/>
      <c r="NPB108" s="744"/>
      <c r="NPC108" s="743"/>
      <c r="NPD108" s="744"/>
      <c r="NPE108" s="743"/>
      <c r="NPF108" s="744"/>
      <c r="NPG108" s="743"/>
      <c r="NPH108" s="744"/>
      <c r="NPI108" s="743"/>
      <c r="NPJ108" s="744"/>
      <c r="NPK108" s="743"/>
      <c r="NPL108" s="744"/>
      <c r="NPM108" s="743"/>
      <c r="NPN108" s="744"/>
      <c r="NPO108" s="743"/>
      <c r="NPP108" s="744"/>
      <c r="NPQ108" s="743"/>
      <c r="NPR108" s="744"/>
      <c r="NPS108" s="743"/>
      <c r="NPT108" s="744"/>
      <c r="NPU108" s="743"/>
      <c r="NPV108" s="744"/>
      <c r="NPW108" s="743"/>
      <c r="NPX108" s="744"/>
      <c r="NPY108" s="743"/>
      <c r="NPZ108" s="744"/>
      <c r="NQA108" s="743"/>
      <c r="NQB108" s="744"/>
      <c r="NQC108" s="743"/>
      <c r="NQD108" s="744"/>
      <c r="NQE108" s="743"/>
      <c r="NQF108" s="744"/>
      <c r="NQG108" s="743"/>
      <c r="NQH108" s="744"/>
      <c r="NQI108" s="743"/>
      <c r="NQJ108" s="744"/>
      <c r="NQK108" s="743"/>
      <c r="NQL108" s="744"/>
      <c r="NQM108" s="743"/>
      <c r="NQN108" s="744"/>
      <c r="NQO108" s="743"/>
      <c r="NQP108" s="744"/>
      <c r="NQQ108" s="743"/>
      <c r="NQR108" s="744"/>
      <c r="NQS108" s="743"/>
      <c r="NQT108" s="744"/>
      <c r="NQU108" s="743"/>
      <c r="NQV108" s="744"/>
      <c r="NQW108" s="743"/>
      <c r="NQX108" s="744"/>
      <c r="NQY108" s="743"/>
      <c r="NQZ108" s="744"/>
      <c r="NRA108" s="743"/>
      <c r="NRB108" s="744"/>
      <c r="NRC108" s="743"/>
      <c r="NRD108" s="744"/>
      <c r="NRE108" s="743"/>
      <c r="NRF108" s="744"/>
      <c r="NRG108" s="743"/>
      <c r="NRH108" s="744"/>
      <c r="NRI108" s="743"/>
      <c r="NRJ108" s="744"/>
      <c r="NRK108" s="743"/>
      <c r="NRL108" s="744"/>
      <c r="NRM108" s="743"/>
      <c r="NRN108" s="744"/>
      <c r="NRO108" s="743"/>
      <c r="NRP108" s="744"/>
      <c r="NRQ108" s="743"/>
      <c r="NRR108" s="744"/>
      <c r="NRS108" s="743"/>
      <c r="NRT108" s="744"/>
      <c r="NRU108" s="743"/>
      <c r="NRV108" s="744"/>
      <c r="NRW108" s="743"/>
      <c r="NRX108" s="744"/>
      <c r="NRY108" s="743"/>
      <c r="NRZ108" s="744"/>
      <c r="NSA108" s="743"/>
      <c r="NSB108" s="744"/>
      <c r="NSC108" s="743"/>
      <c r="NSD108" s="744"/>
      <c r="NSE108" s="743"/>
      <c r="NSF108" s="744"/>
      <c r="NSG108" s="743"/>
      <c r="NSH108" s="744"/>
      <c r="NSI108" s="743"/>
      <c r="NSJ108" s="744"/>
      <c r="NSK108" s="743"/>
      <c r="NSL108" s="744"/>
      <c r="NSM108" s="743"/>
      <c r="NSN108" s="744"/>
      <c r="NSO108" s="743"/>
      <c r="NSP108" s="744"/>
      <c r="NSQ108" s="743"/>
      <c r="NSR108" s="744"/>
      <c r="NSS108" s="743"/>
      <c r="NST108" s="744"/>
      <c r="NSU108" s="743"/>
      <c r="NSV108" s="744"/>
      <c r="NSW108" s="743"/>
      <c r="NSX108" s="744"/>
      <c r="NSY108" s="743"/>
      <c r="NSZ108" s="744"/>
      <c r="NTA108" s="743"/>
      <c r="NTB108" s="744"/>
      <c r="NTC108" s="743"/>
      <c r="NTD108" s="744"/>
      <c r="NTE108" s="743"/>
      <c r="NTF108" s="744"/>
      <c r="NTG108" s="743"/>
      <c r="NTH108" s="744"/>
      <c r="NTI108" s="743"/>
      <c r="NTJ108" s="744"/>
      <c r="NTK108" s="743"/>
      <c r="NTL108" s="744"/>
      <c r="NTM108" s="743"/>
      <c r="NTN108" s="744"/>
      <c r="NTO108" s="743"/>
      <c r="NTP108" s="744"/>
      <c r="NTQ108" s="743"/>
      <c r="NTR108" s="744"/>
      <c r="NTS108" s="743"/>
      <c r="NTT108" s="744"/>
      <c r="NTU108" s="743"/>
      <c r="NTV108" s="744"/>
      <c r="NTW108" s="743"/>
      <c r="NTX108" s="744"/>
      <c r="NTY108" s="743"/>
      <c r="NTZ108" s="744"/>
      <c r="NUA108" s="743"/>
      <c r="NUB108" s="744"/>
      <c r="NUC108" s="743"/>
      <c r="NUD108" s="744"/>
      <c r="NUE108" s="743"/>
      <c r="NUF108" s="744"/>
      <c r="NUG108" s="743"/>
      <c r="NUH108" s="744"/>
      <c r="NUI108" s="743"/>
      <c r="NUJ108" s="744"/>
      <c r="NUK108" s="743"/>
      <c r="NUL108" s="744"/>
      <c r="NUM108" s="743"/>
      <c r="NUN108" s="744"/>
      <c r="NUO108" s="743"/>
      <c r="NUP108" s="744"/>
      <c r="NUQ108" s="743"/>
      <c r="NUR108" s="744"/>
      <c r="NUS108" s="743"/>
      <c r="NUT108" s="744"/>
      <c r="NUU108" s="743"/>
      <c r="NUV108" s="744"/>
      <c r="NUW108" s="743"/>
      <c r="NUX108" s="744"/>
      <c r="NUY108" s="743"/>
      <c r="NUZ108" s="744"/>
      <c r="NVA108" s="743"/>
      <c r="NVB108" s="744"/>
      <c r="NVC108" s="743"/>
      <c r="NVD108" s="744"/>
      <c r="NVE108" s="743"/>
      <c r="NVF108" s="744"/>
      <c r="NVG108" s="743"/>
      <c r="NVH108" s="744"/>
      <c r="NVI108" s="743"/>
      <c r="NVJ108" s="744"/>
      <c r="NVK108" s="743"/>
      <c r="NVL108" s="744"/>
      <c r="NVM108" s="743"/>
      <c r="NVN108" s="744"/>
      <c r="NVO108" s="743"/>
      <c r="NVP108" s="744"/>
      <c r="NVQ108" s="743"/>
      <c r="NVR108" s="744"/>
      <c r="NVS108" s="743"/>
      <c r="NVT108" s="744"/>
      <c r="NVU108" s="743"/>
      <c r="NVV108" s="744"/>
      <c r="NVW108" s="743"/>
      <c r="NVX108" s="744"/>
      <c r="NVY108" s="743"/>
      <c r="NVZ108" s="744"/>
      <c r="NWA108" s="743"/>
      <c r="NWB108" s="744"/>
      <c r="NWC108" s="743"/>
      <c r="NWD108" s="744"/>
      <c r="NWE108" s="743"/>
      <c r="NWF108" s="744"/>
      <c r="NWG108" s="743"/>
      <c r="NWH108" s="744"/>
      <c r="NWI108" s="743"/>
      <c r="NWJ108" s="744"/>
      <c r="NWK108" s="743"/>
      <c r="NWL108" s="744"/>
      <c r="NWM108" s="743"/>
      <c r="NWN108" s="744"/>
      <c r="NWO108" s="743"/>
      <c r="NWP108" s="744"/>
      <c r="NWQ108" s="743"/>
      <c r="NWR108" s="744"/>
      <c r="NWS108" s="743"/>
      <c r="NWT108" s="744"/>
      <c r="NWU108" s="743"/>
      <c r="NWV108" s="744"/>
      <c r="NWW108" s="743"/>
      <c r="NWX108" s="744"/>
      <c r="NWY108" s="743"/>
      <c r="NWZ108" s="744"/>
      <c r="NXA108" s="743"/>
      <c r="NXB108" s="744"/>
      <c r="NXC108" s="743"/>
      <c r="NXD108" s="744"/>
      <c r="NXE108" s="743"/>
      <c r="NXF108" s="744"/>
      <c r="NXG108" s="743"/>
      <c r="NXH108" s="744"/>
      <c r="NXI108" s="743"/>
      <c r="NXJ108" s="744"/>
      <c r="NXK108" s="743"/>
      <c r="NXL108" s="744"/>
      <c r="NXM108" s="743"/>
      <c r="NXN108" s="744"/>
      <c r="NXO108" s="743"/>
      <c r="NXP108" s="744"/>
      <c r="NXQ108" s="743"/>
      <c r="NXR108" s="744"/>
      <c r="NXS108" s="743"/>
      <c r="NXT108" s="744"/>
      <c r="NXU108" s="743"/>
      <c r="NXV108" s="744"/>
      <c r="NXW108" s="743"/>
      <c r="NXX108" s="744"/>
      <c r="NXY108" s="743"/>
      <c r="NXZ108" s="744"/>
      <c r="NYA108" s="743"/>
      <c r="NYB108" s="744"/>
      <c r="NYC108" s="743"/>
      <c r="NYD108" s="744"/>
      <c r="NYE108" s="743"/>
      <c r="NYF108" s="744"/>
      <c r="NYG108" s="743"/>
      <c r="NYH108" s="744"/>
      <c r="NYI108" s="743"/>
      <c r="NYJ108" s="744"/>
      <c r="NYK108" s="743"/>
      <c r="NYL108" s="744"/>
      <c r="NYM108" s="743"/>
      <c r="NYN108" s="744"/>
      <c r="NYO108" s="743"/>
      <c r="NYP108" s="744"/>
      <c r="NYQ108" s="743"/>
      <c r="NYR108" s="744"/>
      <c r="NYS108" s="743"/>
      <c r="NYT108" s="744"/>
      <c r="NYU108" s="743"/>
      <c r="NYV108" s="744"/>
      <c r="NYW108" s="743"/>
      <c r="NYX108" s="744"/>
      <c r="NYY108" s="743"/>
      <c r="NYZ108" s="744"/>
      <c r="NZA108" s="743"/>
      <c r="NZB108" s="744"/>
      <c r="NZC108" s="743"/>
      <c r="NZD108" s="744"/>
      <c r="NZE108" s="743"/>
      <c r="NZF108" s="744"/>
      <c r="NZG108" s="743"/>
      <c r="NZH108" s="744"/>
      <c r="NZI108" s="743"/>
      <c r="NZJ108" s="744"/>
      <c r="NZK108" s="743"/>
      <c r="NZL108" s="744"/>
      <c r="NZM108" s="743"/>
      <c r="NZN108" s="744"/>
      <c r="NZO108" s="743"/>
      <c r="NZP108" s="744"/>
      <c r="NZQ108" s="743"/>
      <c r="NZR108" s="744"/>
      <c r="NZS108" s="743"/>
      <c r="NZT108" s="744"/>
      <c r="NZU108" s="743"/>
      <c r="NZV108" s="744"/>
      <c r="NZW108" s="743"/>
      <c r="NZX108" s="744"/>
      <c r="NZY108" s="743"/>
      <c r="NZZ108" s="744"/>
      <c r="OAA108" s="743"/>
      <c r="OAB108" s="744"/>
      <c r="OAC108" s="743"/>
      <c r="OAD108" s="744"/>
      <c r="OAE108" s="743"/>
      <c r="OAF108" s="744"/>
      <c r="OAG108" s="743"/>
      <c r="OAH108" s="744"/>
      <c r="OAI108" s="743"/>
      <c r="OAJ108" s="744"/>
      <c r="OAK108" s="743"/>
      <c r="OAL108" s="744"/>
      <c r="OAM108" s="743"/>
      <c r="OAN108" s="744"/>
      <c r="OAO108" s="743"/>
      <c r="OAP108" s="744"/>
      <c r="OAQ108" s="743"/>
      <c r="OAR108" s="744"/>
      <c r="OAS108" s="743"/>
      <c r="OAT108" s="744"/>
      <c r="OAU108" s="743"/>
      <c r="OAV108" s="744"/>
      <c r="OAW108" s="743"/>
      <c r="OAX108" s="744"/>
      <c r="OAY108" s="743"/>
      <c r="OAZ108" s="744"/>
      <c r="OBA108" s="743"/>
      <c r="OBB108" s="744"/>
      <c r="OBC108" s="743"/>
      <c r="OBD108" s="744"/>
      <c r="OBE108" s="743"/>
      <c r="OBF108" s="744"/>
      <c r="OBG108" s="743"/>
      <c r="OBH108" s="744"/>
      <c r="OBI108" s="743"/>
      <c r="OBJ108" s="744"/>
      <c r="OBK108" s="743"/>
      <c r="OBL108" s="744"/>
      <c r="OBM108" s="743"/>
      <c r="OBN108" s="744"/>
      <c r="OBO108" s="743"/>
      <c r="OBP108" s="744"/>
      <c r="OBQ108" s="743"/>
      <c r="OBR108" s="744"/>
      <c r="OBS108" s="743"/>
      <c r="OBT108" s="744"/>
      <c r="OBU108" s="743"/>
      <c r="OBV108" s="744"/>
      <c r="OBW108" s="743"/>
      <c r="OBX108" s="744"/>
      <c r="OBY108" s="743"/>
      <c r="OBZ108" s="744"/>
      <c r="OCA108" s="743"/>
      <c r="OCB108" s="744"/>
      <c r="OCC108" s="743"/>
      <c r="OCD108" s="744"/>
      <c r="OCE108" s="743"/>
      <c r="OCF108" s="744"/>
      <c r="OCG108" s="743"/>
      <c r="OCH108" s="744"/>
      <c r="OCI108" s="743"/>
      <c r="OCJ108" s="744"/>
      <c r="OCK108" s="743"/>
      <c r="OCL108" s="744"/>
      <c r="OCM108" s="743"/>
      <c r="OCN108" s="744"/>
      <c r="OCO108" s="743"/>
      <c r="OCP108" s="744"/>
      <c r="OCQ108" s="743"/>
      <c r="OCR108" s="744"/>
      <c r="OCS108" s="743"/>
      <c r="OCT108" s="744"/>
      <c r="OCU108" s="743"/>
      <c r="OCV108" s="744"/>
      <c r="OCW108" s="743"/>
      <c r="OCX108" s="744"/>
      <c r="OCY108" s="743"/>
      <c r="OCZ108" s="744"/>
      <c r="ODA108" s="743"/>
      <c r="ODB108" s="744"/>
      <c r="ODC108" s="743"/>
      <c r="ODD108" s="744"/>
      <c r="ODE108" s="743"/>
      <c r="ODF108" s="744"/>
      <c r="ODG108" s="743"/>
      <c r="ODH108" s="744"/>
      <c r="ODI108" s="743"/>
      <c r="ODJ108" s="744"/>
      <c r="ODK108" s="743"/>
      <c r="ODL108" s="744"/>
      <c r="ODM108" s="743"/>
      <c r="ODN108" s="744"/>
      <c r="ODO108" s="743"/>
      <c r="ODP108" s="744"/>
      <c r="ODQ108" s="743"/>
      <c r="ODR108" s="744"/>
      <c r="ODS108" s="743"/>
      <c r="ODT108" s="744"/>
      <c r="ODU108" s="743"/>
      <c r="ODV108" s="744"/>
      <c r="ODW108" s="743"/>
      <c r="ODX108" s="744"/>
      <c r="ODY108" s="743"/>
      <c r="ODZ108" s="744"/>
      <c r="OEA108" s="743"/>
      <c r="OEB108" s="744"/>
      <c r="OEC108" s="743"/>
      <c r="OED108" s="744"/>
      <c r="OEE108" s="743"/>
      <c r="OEF108" s="744"/>
      <c r="OEG108" s="743"/>
      <c r="OEH108" s="744"/>
      <c r="OEI108" s="743"/>
      <c r="OEJ108" s="744"/>
      <c r="OEK108" s="743"/>
      <c r="OEL108" s="744"/>
      <c r="OEM108" s="743"/>
      <c r="OEN108" s="744"/>
      <c r="OEO108" s="743"/>
      <c r="OEP108" s="744"/>
      <c r="OEQ108" s="743"/>
      <c r="OER108" s="744"/>
      <c r="OES108" s="743"/>
      <c r="OET108" s="744"/>
      <c r="OEU108" s="743"/>
      <c r="OEV108" s="744"/>
      <c r="OEW108" s="743"/>
      <c r="OEX108" s="744"/>
      <c r="OEY108" s="743"/>
      <c r="OEZ108" s="744"/>
      <c r="OFA108" s="743"/>
      <c r="OFB108" s="744"/>
      <c r="OFC108" s="743"/>
      <c r="OFD108" s="744"/>
      <c r="OFE108" s="743"/>
      <c r="OFF108" s="744"/>
      <c r="OFG108" s="743"/>
      <c r="OFH108" s="744"/>
      <c r="OFI108" s="743"/>
      <c r="OFJ108" s="744"/>
      <c r="OFK108" s="743"/>
      <c r="OFL108" s="744"/>
      <c r="OFM108" s="743"/>
      <c r="OFN108" s="744"/>
      <c r="OFO108" s="743"/>
      <c r="OFP108" s="744"/>
      <c r="OFQ108" s="743"/>
      <c r="OFR108" s="744"/>
      <c r="OFS108" s="743"/>
      <c r="OFT108" s="744"/>
      <c r="OFU108" s="743"/>
      <c r="OFV108" s="744"/>
      <c r="OFW108" s="743"/>
      <c r="OFX108" s="744"/>
      <c r="OFY108" s="743"/>
      <c r="OFZ108" s="744"/>
      <c r="OGA108" s="743"/>
      <c r="OGB108" s="744"/>
      <c r="OGC108" s="743"/>
      <c r="OGD108" s="744"/>
      <c r="OGE108" s="743"/>
      <c r="OGF108" s="744"/>
      <c r="OGG108" s="743"/>
      <c r="OGH108" s="744"/>
      <c r="OGI108" s="743"/>
      <c r="OGJ108" s="744"/>
      <c r="OGK108" s="743"/>
      <c r="OGL108" s="744"/>
      <c r="OGM108" s="743"/>
      <c r="OGN108" s="744"/>
      <c r="OGO108" s="743"/>
      <c r="OGP108" s="744"/>
      <c r="OGQ108" s="743"/>
      <c r="OGR108" s="744"/>
      <c r="OGS108" s="743"/>
      <c r="OGT108" s="744"/>
      <c r="OGU108" s="743"/>
      <c r="OGV108" s="744"/>
      <c r="OGW108" s="743"/>
      <c r="OGX108" s="744"/>
      <c r="OGY108" s="743"/>
      <c r="OGZ108" s="744"/>
      <c r="OHA108" s="743"/>
      <c r="OHB108" s="744"/>
      <c r="OHC108" s="743"/>
      <c r="OHD108" s="744"/>
      <c r="OHE108" s="743"/>
      <c r="OHF108" s="744"/>
      <c r="OHG108" s="743"/>
      <c r="OHH108" s="744"/>
      <c r="OHI108" s="743"/>
      <c r="OHJ108" s="744"/>
      <c r="OHK108" s="743"/>
      <c r="OHL108" s="744"/>
      <c r="OHM108" s="743"/>
      <c r="OHN108" s="744"/>
      <c r="OHO108" s="743"/>
      <c r="OHP108" s="744"/>
      <c r="OHQ108" s="743"/>
      <c r="OHR108" s="744"/>
      <c r="OHS108" s="743"/>
      <c r="OHT108" s="744"/>
      <c r="OHU108" s="743"/>
      <c r="OHV108" s="744"/>
      <c r="OHW108" s="743"/>
      <c r="OHX108" s="744"/>
      <c r="OHY108" s="743"/>
      <c r="OHZ108" s="744"/>
      <c r="OIA108" s="743"/>
      <c r="OIB108" s="744"/>
      <c r="OIC108" s="743"/>
      <c r="OID108" s="744"/>
      <c r="OIE108" s="743"/>
      <c r="OIF108" s="744"/>
      <c r="OIG108" s="743"/>
      <c r="OIH108" s="744"/>
      <c r="OII108" s="743"/>
      <c r="OIJ108" s="744"/>
      <c r="OIK108" s="743"/>
      <c r="OIL108" s="744"/>
      <c r="OIM108" s="743"/>
      <c r="OIN108" s="744"/>
      <c r="OIO108" s="743"/>
      <c r="OIP108" s="744"/>
      <c r="OIQ108" s="743"/>
      <c r="OIR108" s="744"/>
      <c r="OIS108" s="743"/>
      <c r="OIT108" s="744"/>
      <c r="OIU108" s="743"/>
      <c r="OIV108" s="744"/>
      <c r="OIW108" s="743"/>
      <c r="OIX108" s="744"/>
      <c r="OIY108" s="743"/>
      <c r="OIZ108" s="744"/>
      <c r="OJA108" s="743"/>
      <c r="OJB108" s="744"/>
      <c r="OJC108" s="743"/>
      <c r="OJD108" s="744"/>
      <c r="OJE108" s="743"/>
      <c r="OJF108" s="744"/>
      <c r="OJG108" s="743"/>
      <c r="OJH108" s="744"/>
      <c r="OJI108" s="743"/>
      <c r="OJJ108" s="744"/>
      <c r="OJK108" s="743"/>
      <c r="OJL108" s="744"/>
      <c r="OJM108" s="743"/>
      <c r="OJN108" s="744"/>
      <c r="OJO108" s="743"/>
      <c r="OJP108" s="744"/>
      <c r="OJQ108" s="743"/>
      <c r="OJR108" s="744"/>
      <c r="OJS108" s="743"/>
      <c r="OJT108" s="744"/>
      <c r="OJU108" s="743"/>
      <c r="OJV108" s="744"/>
      <c r="OJW108" s="743"/>
      <c r="OJX108" s="744"/>
      <c r="OJY108" s="743"/>
      <c r="OJZ108" s="744"/>
      <c r="OKA108" s="743"/>
      <c r="OKB108" s="744"/>
      <c r="OKC108" s="743"/>
      <c r="OKD108" s="744"/>
      <c r="OKE108" s="743"/>
      <c r="OKF108" s="744"/>
      <c r="OKG108" s="743"/>
      <c r="OKH108" s="744"/>
      <c r="OKI108" s="743"/>
      <c r="OKJ108" s="744"/>
      <c r="OKK108" s="743"/>
      <c r="OKL108" s="744"/>
      <c r="OKM108" s="743"/>
      <c r="OKN108" s="744"/>
      <c r="OKO108" s="743"/>
      <c r="OKP108" s="744"/>
      <c r="OKQ108" s="743"/>
      <c r="OKR108" s="744"/>
      <c r="OKS108" s="743"/>
      <c r="OKT108" s="744"/>
      <c r="OKU108" s="743"/>
      <c r="OKV108" s="744"/>
      <c r="OKW108" s="743"/>
      <c r="OKX108" s="744"/>
      <c r="OKY108" s="743"/>
      <c r="OKZ108" s="744"/>
      <c r="OLA108" s="743"/>
      <c r="OLB108" s="744"/>
      <c r="OLC108" s="743"/>
      <c r="OLD108" s="744"/>
      <c r="OLE108" s="743"/>
      <c r="OLF108" s="744"/>
      <c r="OLG108" s="743"/>
      <c r="OLH108" s="744"/>
      <c r="OLI108" s="743"/>
      <c r="OLJ108" s="744"/>
      <c r="OLK108" s="743"/>
      <c r="OLL108" s="744"/>
      <c r="OLM108" s="743"/>
      <c r="OLN108" s="744"/>
      <c r="OLO108" s="743"/>
      <c r="OLP108" s="744"/>
      <c r="OLQ108" s="743"/>
      <c r="OLR108" s="744"/>
      <c r="OLS108" s="743"/>
      <c r="OLT108" s="744"/>
      <c r="OLU108" s="743"/>
      <c r="OLV108" s="744"/>
      <c r="OLW108" s="743"/>
      <c r="OLX108" s="744"/>
      <c r="OLY108" s="743"/>
      <c r="OLZ108" s="744"/>
      <c r="OMA108" s="743"/>
      <c r="OMB108" s="744"/>
      <c r="OMC108" s="743"/>
      <c r="OMD108" s="744"/>
      <c r="OME108" s="743"/>
      <c r="OMF108" s="744"/>
      <c r="OMG108" s="743"/>
      <c r="OMH108" s="744"/>
      <c r="OMI108" s="743"/>
      <c r="OMJ108" s="744"/>
      <c r="OMK108" s="743"/>
      <c r="OML108" s="744"/>
      <c r="OMM108" s="743"/>
      <c r="OMN108" s="744"/>
      <c r="OMO108" s="743"/>
      <c r="OMP108" s="744"/>
      <c r="OMQ108" s="743"/>
      <c r="OMR108" s="744"/>
      <c r="OMS108" s="743"/>
      <c r="OMT108" s="744"/>
      <c r="OMU108" s="743"/>
      <c r="OMV108" s="744"/>
      <c r="OMW108" s="743"/>
      <c r="OMX108" s="744"/>
      <c r="OMY108" s="743"/>
      <c r="OMZ108" s="744"/>
      <c r="ONA108" s="743"/>
      <c r="ONB108" s="744"/>
      <c r="ONC108" s="743"/>
      <c r="OND108" s="744"/>
      <c r="ONE108" s="743"/>
      <c r="ONF108" s="744"/>
      <c r="ONG108" s="743"/>
      <c r="ONH108" s="744"/>
      <c r="ONI108" s="743"/>
      <c r="ONJ108" s="744"/>
      <c r="ONK108" s="743"/>
      <c r="ONL108" s="744"/>
      <c r="ONM108" s="743"/>
      <c r="ONN108" s="744"/>
      <c r="ONO108" s="743"/>
      <c r="ONP108" s="744"/>
      <c r="ONQ108" s="743"/>
      <c r="ONR108" s="744"/>
      <c r="ONS108" s="743"/>
      <c r="ONT108" s="744"/>
      <c r="ONU108" s="743"/>
      <c r="ONV108" s="744"/>
      <c r="ONW108" s="743"/>
      <c r="ONX108" s="744"/>
      <c r="ONY108" s="743"/>
      <c r="ONZ108" s="744"/>
      <c r="OOA108" s="743"/>
      <c r="OOB108" s="744"/>
      <c r="OOC108" s="743"/>
      <c r="OOD108" s="744"/>
      <c r="OOE108" s="743"/>
      <c r="OOF108" s="744"/>
      <c r="OOG108" s="743"/>
      <c r="OOH108" s="744"/>
      <c r="OOI108" s="743"/>
      <c r="OOJ108" s="744"/>
      <c r="OOK108" s="743"/>
      <c r="OOL108" s="744"/>
      <c r="OOM108" s="743"/>
      <c r="OON108" s="744"/>
      <c r="OOO108" s="743"/>
      <c r="OOP108" s="744"/>
      <c r="OOQ108" s="743"/>
      <c r="OOR108" s="744"/>
      <c r="OOS108" s="743"/>
      <c r="OOT108" s="744"/>
      <c r="OOU108" s="743"/>
      <c r="OOV108" s="744"/>
      <c r="OOW108" s="743"/>
      <c r="OOX108" s="744"/>
      <c r="OOY108" s="743"/>
      <c r="OOZ108" s="744"/>
      <c r="OPA108" s="743"/>
      <c r="OPB108" s="744"/>
      <c r="OPC108" s="743"/>
      <c r="OPD108" s="744"/>
      <c r="OPE108" s="743"/>
      <c r="OPF108" s="744"/>
      <c r="OPG108" s="743"/>
      <c r="OPH108" s="744"/>
      <c r="OPI108" s="743"/>
      <c r="OPJ108" s="744"/>
      <c r="OPK108" s="743"/>
      <c r="OPL108" s="744"/>
      <c r="OPM108" s="743"/>
      <c r="OPN108" s="744"/>
      <c r="OPO108" s="743"/>
      <c r="OPP108" s="744"/>
      <c r="OPQ108" s="743"/>
      <c r="OPR108" s="744"/>
      <c r="OPS108" s="743"/>
      <c r="OPT108" s="744"/>
      <c r="OPU108" s="743"/>
      <c r="OPV108" s="744"/>
      <c r="OPW108" s="743"/>
      <c r="OPX108" s="744"/>
      <c r="OPY108" s="743"/>
      <c r="OPZ108" s="744"/>
      <c r="OQA108" s="743"/>
      <c r="OQB108" s="744"/>
      <c r="OQC108" s="743"/>
      <c r="OQD108" s="744"/>
      <c r="OQE108" s="743"/>
      <c r="OQF108" s="744"/>
      <c r="OQG108" s="743"/>
      <c r="OQH108" s="744"/>
      <c r="OQI108" s="743"/>
      <c r="OQJ108" s="744"/>
      <c r="OQK108" s="743"/>
      <c r="OQL108" s="744"/>
      <c r="OQM108" s="743"/>
      <c r="OQN108" s="744"/>
      <c r="OQO108" s="743"/>
      <c r="OQP108" s="744"/>
      <c r="OQQ108" s="743"/>
      <c r="OQR108" s="744"/>
      <c r="OQS108" s="743"/>
      <c r="OQT108" s="744"/>
      <c r="OQU108" s="743"/>
      <c r="OQV108" s="744"/>
      <c r="OQW108" s="743"/>
      <c r="OQX108" s="744"/>
      <c r="OQY108" s="743"/>
      <c r="OQZ108" s="744"/>
      <c r="ORA108" s="743"/>
      <c r="ORB108" s="744"/>
      <c r="ORC108" s="743"/>
      <c r="ORD108" s="744"/>
      <c r="ORE108" s="743"/>
      <c r="ORF108" s="744"/>
      <c r="ORG108" s="743"/>
      <c r="ORH108" s="744"/>
      <c r="ORI108" s="743"/>
      <c r="ORJ108" s="744"/>
      <c r="ORK108" s="743"/>
      <c r="ORL108" s="744"/>
      <c r="ORM108" s="743"/>
      <c r="ORN108" s="744"/>
      <c r="ORO108" s="743"/>
      <c r="ORP108" s="744"/>
      <c r="ORQ108" s="743"/>
      <c r="ORR108" s="744"/>
      <c r="ORS108" s="743"/>
      <c r="ORT108" s="744"/>
      <c r="ORU108" s="743"/>
      <c r="ORV108" s="744"/>
      <c r="ORW108" s="743"/>
      <c r="ORX108" s="744"/>
      <c r="ORY108" s="743"/>
      <c r="ORZ108" s="744"/>
      <c r="OSA108" s="743"/>
      <c r="OSB108" s="744"/>
      <c r="OSC108" s="743"/>
      <c r="OSD108" s="744"/>
      <c r="OSE108" s="743"/>
      <c r="OSF108" s="744"/>
      <c r="OSG108" s="743"/>
      <c r="OSH108" s="744"/>
      <c r="OSI108" s="743"/>
      <c r="OSJ108" s="744"/>
      <c r="OSK108" s="743"/>
      <c r="OSL108" s="744"/>
      <c r="OSM108" s="743"/>
      <c r="OSN108" s="744"/>
      <c r="OSO108" s="743"/>
      <c r="OSP108" s="744"/>
      <c r="OSQ108" s="743"/>
      <c r="OSR108" s="744"/>
      <c r="OSS108" s="743"/>
      <c r="OST108" s="744"/>
      <c r="OSU108" s="743"/>
      <c r="OSV108" s="744"/>
      <c r="OSW108" s="743"/>
      <c r="OSX108" s="744"/>
      <c r="OSY108" s="743"/>
      <c r="OSZ108" s="744"/>
      <c r="OTA108" s="743"/>
      <c r="OTB108" s="744"/>
      <c r="OTC108" s="743"/>
      <c r="OTD108" s="744"/>
      <c r="OTE108" s="743"/>
      <c r="OTF108" s="744"/>
      <c r="OTG108" s="743"/>
      <c r="OTH108" s="744"/>
      <c r="OTI108" s="743"/>
      <c r="OTJ108" s="744"/>
      <c r="OTK108" s="743"/>
      <c r="OTL108" s="744"/>
      <c r="OTM108" s="743"/>
      <c r="OTN108" s="744"/>
      <c r="OTO108" s="743"/>
      <c r="OTP108" s="744"/>
      <c r="OTQ108" s="743"/>
      <c r="OTR108" s="744"/>
      <c r="OTS108" s="743"/>
      <c r="OTT108" s="744"/>
      <c r="OTU108" s="743"/>
      <c r="OTV108" s="744"/>
      <c r="OTW108" s="743"/>
      <c r="OTX108" s="744"/>
      <c r="OTY108" s="743"/>
      <c r="OTZ108" s="744"/>
      <c r="OUA108" s="743"/>
      <c r="OUB108" s="744"/>
      <c r="OUC108" s="743"/>
      <c r="OUD108" s="744"/>
      <c r="OUE108" s="743"/>
      <c r="OUF108" s="744"/>
      <c r="OUG108" s="743"/>
      <c r="OUH108" s="744"/>
      <c r="OUI108" s="743"/>
      <c r="OUJ108" s="744"/>
      <c r="OUK108" s="743"/>
      <c r="OUL108" s="744"/>
      <c r="OUM108" s="743"/>
      <c r="OUN108" s="744"/>
      <c r="OUO108" s="743"/>
      <c r="OUP108" s="744"/>
      <c r="OUQ108" s="743"/>
      <c r="OUR108" s="744"/>
      <c r="OUS108" s="743"/>
      <c r="OUT108" s="744"/>
      <c r="OUU108" s="743"/>
      <c r="OUV108" s="744"/>
      <c r="OUW108" s="743"/>
      <c r="OUX108" s="744"/>
      <c r="OUY108" s="743"/>
      <c r="OUZ108" s="744"/>
      <c r="OVA108" s="743"/>
      <c r="OVB108" s="744"/>
      <c r="OVC108" s="743"/>
      <c r="OVD108" s="744"/>
      <c r="OVE108" s="743"/>
      <c r="OVF108" s="744"/>
      <c r="OVG108" s="743"/>
      <c r="OVH108" s="744"/>
      <c r="OVI108" s="743"/>
      <c r="OVJ108" s="744"/>
      <c r="OVK108" s="743"/>
      <c r="OVL108" s="744"/>
      <c r="OVM108" s="743"/>
      <c r="OVN108" s="744"/>
      <c r="OVO108" s="743"/>
      <c r="OVP108" s="744"/>
      <c r="OVQ108" s="743"/>
      <c r="OVR108" s="744"/>
      <c r="OVS108" s="743"/>
      <c r="OVT108" s="744"/>
      <c r="OVU108" s="743"/>
      <c r="OVV108" s="744"/>
      <c r="OVW108" s="743"/>
      <c r="OVX108" s="744"/>
      <c r="OVY108" s="743"/>
      <c r="OVZ108" s="744"/>
      <c r="OWA108" s="743"/>
      <c r="OWB108" s="744"/>
      <c r="OWC108" s="743"/>
      <c r="OWD108" s="744"/>
      <c r="OWE108" s="743"/>
      <c r="OWF108" s="744"/>
      <c r="OWG108" s="743"/>
      <c r="OWH108" s="744"/>
      <c r="OWI108" s="743"/>
      <c r="OWJ108" s="744"/>
      <c r="OWK108" s="743"/>
      <c r="OWL108" s="744"/>
      <c r="OWM108" s="743"/>
      <c r="OWN108" s="744"/>
      <c r="OWO108" s="743"/>
      <c r="OWP108" s="744"/>
      <c r="OWQ108" s="743"/>
      <c r="OWR108" s="744"/>
      <c r="OWS108" s="743"/>
      <c r="OWT108" s="744"/>
      <c r="OWU108" s="743"/>
      <c r="OWV108" s="744"/>
      <c r="OWW108" s="743"/>
      <c r="OWX108" s="744"/>
      <c r="OWY108" s="743"/>
      <c r="OWZ108" s="744"/>
      <c r="OXA108" s="743"/>
      <c r="OXB108" s="744"/>
      <c r="OXC108" s="743"/>
      <c r="OXD108" s="744"/>
      <c r="OXE108" s="743"/>
      <c r="OXF108" s="744"/>
      <c r="OXG108" s="743"/>
      <c r="OXH108" s="744"/>
      <c r="OXI108" s="743"/>
      <c r="OXJ108" s="744"/>
      <c r="OXK108" s="743"/>
      <c r="OXL108" s="744"/>
      <c r="OXM108" s="743"/>
      <c r="OXN108" s="744"/>
      <c r="OXO108" s="743"/>
      <c r="OXP108" s="744"/>
      <c r="OXQ108" s="743"/>
      <c r="OXR108" s="744"/>
      <c r="OXS108" s="743"/>
      <c r="OXT108" s="744"/>
      <c r="OXU108" s="743"/>
      <c r="OXV108" s="744"/>
      <c r="OXW108" s="743"/>
      <c r="OXX108" s="744"/>
      <c r="OXY108" s="743"/>
      <c r="OXZ108" s="744"/>
      <c r="OYA108" s="743"/>
      <c r="OYB108" s="744"/>
      <c r="OYC108" s="743"/>
      <c r="OYD108" s="744"/>
      <c r="OYE108" s="743"/>
      <c r="OYF108" s="744"/>
      <c r="OYG108" s="743"/>
      <c r="OYH108" s="744"/>
      <c r="OYI108" s="743"/>
      <c r="OYJ108" s="744"/>
      <c r="OYK108" s="743"/>
      <c r="OYL108" s="744"/>
      <c r="OYM108" s="743"/>
      <c r="OYN108" s="744"/>
      <c r="OYO108" s="743"/>
      <c r="OYP108" s="744"/>
      <c r="OYQ108" s="743"/>
      <c r="OYR108" s="744"/>
      <c r="OYS108" s="743"/>
      <c r="OYT108" s="744"/>
      <c r="OYU108" s="743"/>
      <c r="OYV108" s="744"/>
      <c r="OYW108" s="743"/>
      <c r="OYX108" s="744"/>
      <c r="OYY108" s="743"/>
      <c r="OYZ108" s="744"/>
      <c r="OZA108" s="743"/>
      <c r="OZB108" s="744"/>
      <c r="OZC108" s="743"/>
      <c r="OZD108" s="744"/>
      <c r="OZE108" s="743"/>
      <c r="OZF108" s="744"/>
      <c r="OZG108" s="743"/>
      <c r="OZH108" s="744"/>
      <c r="OZI108" s="743"/>
      <c r="OZJ108" s="744"/>
      <c r="OZK108" s="743"/>
      <c r="OZL108" s="744"/>
      <c r="OZM108" s="743"/>
      <c r="OZN108" s="744"/>
      <c r="OZO108" s="743"/>
      <c r="OZP108" s="744"/>
      <c r="OZQ108" s="743"/>
      <c r="OZR108" s="744"/>
      <c r="OZS108" s="743"/>
      <c r="OZT108" s="744"/>
      <c r="OZU108" s="743"/>
      <c r="OZV108" s="744"/>
      <c r="OZW108" s="743"/>
      <c r="OZX108" s="744"/>
      <c r="OZY108" s="743"/>
      <c r="OZZ108" s="744"/>
      <c r="PAA108" s="743"/>
      <c r="PAB108" s="744"/>
      <c r="PAC108" s="743"/>
      <c r="PAD108" s="744"/>
      <c r="PAE108" s="743"/>
      <c r="PAF108" s="744"/>
      <c r="PAG108" s="743"/>
      <c r="PAH108" s="744"/>
      <c r="PAI108" s="743"/>
      <c r="PAJ108" s="744"/>
      <c r="PAK108" s="743"/>
      <c r="PAL108" s="744"/>
      <c r="PAM108" s="743"/>
      <c r="PAN108" s="744"/>
      <c r="PAO108" s="743"/>
      <c r="PAP108" s="744"/>
      <c r="PAQ108" s="743"/>
      <c r="PAR108" s="744"/>
      <c r="PAS108" s="743"/>
      <c r="PAT108" s="744"/>
      <c r="PAU108" s="743"/>
      <c r="PAV108" s="744"/>
      <c r="PAW108" s="743"/>
      <c r="PAX108" s="744"/>
      <c r="PAY108" s="743"/>
      <c r="PAZ108" s="744"/>
      <c r="PBA108" s="743"/>
      <c r="PBB108" s="744"/>
      <c r="PBC108" s="743"/>
      <c r="PBD108" s="744"/>
      <c r="PBE108" s="743"/>
      <c r="PBF108" s="744"/>
      <c r="PBG108" s="743"/>
      <c r="PBH108" s="744"/>
      <c r="PBI108" s="743"/>
      <c r="PBJ108" s="744"/>
      <c r="PBK108" s="743"/>
      <c r="PBL108" s="744"/>
      <c r="PBM108" s="743"/>
      <c r="PBN108" s="744"/>
      <c r="PBO108" s="743"/>
      <c r="PBP108" s="744"/>
      <c r="PBQ108" s="743"/>
      <c r="PBR108" s="744"/>
      <c r="PBS108" s="743"/>
      <c r="PBT108" s="744"/>
      <c r="PBU108" s="743"/>
      <c r="PBV108" s="744"/>
      <c r="PBW108" s="743"/>
      <c r="PBX108" s="744"/>
      <c r="PBY108" s="743"/>
      <c r="PBZ108" s="744"/>
      <c r="PCA108" s="743"/>
      <c r="PCB108" s="744"/>
      <c r="PCC108" s="743"/>
      <c r="PCD108" s="744"/>
      <c r="PCE108" s="743"/>
      <c r="PCF108" s="744"/>
      <c r="PCG108" s="743"/>
      <c r="PCH108" s="744"/>
      <c r="PCI108" s="743"/>
      <c r="PCJ108" s="744"/>
      <c r="PCK108" s="743"/>
      <c r="PCL108" s="744"/>
      <c r="PCM108" s="743"/>
      <c r="PCN108" s="744"/>
      <c r="PCO108" s="743"/>
      <c r="PCP108" s="744"/>
      <c r="PCQ108" s="743"/>
      <c r="PCR108" s="744"/>
      <c r="PCS108" s="743"/>
      <c r="PCT108" s="744"/>
      <c r="PCU108" s="743"/>
      <c r="PCV108" s="744"/>
      <c r="PCW108" s="743"/>
      <c r="PCX108" s="744"/>
      <c r="PCY108" s="743"/>
      <c r="PCZ108" s="744"/>
      <c r="PDA108" s="743"/>
      <c r="PDB108" s="744"/>
      <c r="PDC108" s="743"/>
      <c r="PDD108" s="744"/>
      <c r="PDE108" s="743"/>
      <c r="PDF108" s="744"/>
      <c r="PDG108" s="743"/>
      <c r="PDH108" s="744"/>
      <c r="PDI108" s="743"/>
      <c r="PDJ108" s="744"/>
      <c r="PDK108" s="743"/>
      <c r="PDL108" s="744"/>
      <c r="PDM108" s="743"/>
      <c r="PDN108" s="744"/>
      <c r="PDO108" s="743"/>
      <c r="PDP108" s="744"/>
      <c r="PDQ108" s="743"/>
      <c r="PDR108" s="744"/>
      <c r="PDS108" s="743"/>
      <c r="PDT108" s="744"/>
      <c r="PDU108" s="743"/>
      <c r="PDV108" s="744"/>
      <c r="PDW108" s="743"/>
      <c r="PDX108" s="744"/>
      <c r="PDY108" s="743"/>
      <c r="PDZ108" s="744"/>
      <c r="PEA108" s="743"/>
      <c r="PEB108" s="744"/>
      <c r="PEC108" s="743"/>
      <c r="PED108" s="744"/>
      <c r="PEE108" s="743"/>
      <c r="PEF108" s="744"/>
      <c r="PEG108" s="743"/>
      <c r="PEH108" s="744"/>
      <c r="PEI108" s="743"/>
      <c r="PEJ108" s="744"/>
      <c r="PEK108" s="743"/>
      <c r="PEL108" s="744"/>
      <c r="PEM108" s="743"/>
      <c r="PEN108" s="744"/>
      <c r="PEO108" s="743"/>
      <c r="PEP108" s="744"/>
      <c r="PEQ108" s="743"/>
      <c r="PER108" s="744"/>
      <c r="PES108" s="743"/>
      <c r="PET108" s="744"/>
      <c r="PEU108" s="743"/>
      <c r="PEV108" s="744"/>
      <c r="PEW108" s="743"/>
      <c r="PEX108" s="744"/>
      <c r="PEY108" s="743"/>
      <c r="PEZ108" s="744"/>
      <c r="PFA108" s="743"/>
      <c r="PFB108" s="744"/>
      <c r="PFC108" s="743"/>
      <c r="PFD108" s="744"/>
      <c r="PFE108" s="743"/>
      <c r="PFF108" s="744"/>
      <c r="PFG108" s="743"/>
      <c r="PFH108" s="744"/>
      <c r="PFI108" s="743"/>
      <c r="PFJ108" s="744"/>
      <c r="PFK108" s="743"/>
      <c r="PFL108" s="744"/>
      <c r="PFM108" s="743"/>
      <c r="PFN108" s="744"/>
      <c r="PFO108" s="743"/>
      <c r="PFP108" s="744"/>
      <c r="PFQ108" s="743"/>
      <c r="PFR108" s="744"/>
      <c r="PFS108" s="743"/>
      <c r="PFT108" s="744"/>
      <c r="PFU108" s="743"/>
      <c r="PFV108" s="744"/>
      <c r="PFW108" s="743"/>
      <c r="PFX108" s="744"/>
      <c r="PFY108" s="743"/>
      <c r="PFZ108" s="744"/>
      <c r="PGA108" s="743"/>
      <c r="PGB108" s="744"/>
      <c r="PGC108" s="743"/>
      <c r="PGD108" s="744"/>
      <c r="PGE108" s="743"/>
      <c r="PGF108" s="744"/>
      <c r="PGG108" s="743"/>
      <c r="PGH108" s="744"/>
      <c r="PGI108" s="743"/>
      <c r="PGJ108" s="744"/>
      <c r="PGK108" s="743"/>
      <c r="PGL108" s="744"/>
      <c r="PGM108" s="743"/>
      <c r="PGN108" s="744"/>
      <c r="PGO108" s="743"/>
      <c r="PGP108" s="744"/>
      <c r="PGQ108" s="743"/>
      <c r="PGR108" s="744"/>
      <c r="PGS108" s="743"/>
      <c r="PGT108" s="744"/>
      <c r="PGU108" s="743"/>
      <c r="PGV108" s="744"/>
      <c r="PGW108" s="743"/>
      <c r="PGX108" s="744"/>
      <c r="PGY108" s="743"/>
      <c r="PGZ108" s="744"/>
      <c r="PHA108" s="743"/>
      <c r="PHB108" s="744"/>
      <c r="PHC108" s="743"/>
      <c r="PHD108" s="744"/>
      <c r="PHE108" s="743"/>
      <c r="PHF108" s="744"/>
      <c r="PHG108" s="743"/>
      <c r="PHH108" s="744"/>
      <c r="PHI108" s="743"/>
      <c r="PHJ108" s="744"/>
      <c r="PHK108" s="743"/>
      <c r="PHL108" s="744"/>
      <c r="PHM108" s="743"/>
      <c r="PHN108" s="744"/>
      <c r="PHO108" s="743"/>
      <c r="PHP108" s="744"/>
      <c r="PHQ108" s="743"/>
      <c r="PHR108" s="744"/>
      <c r="PHS108" s="743"/>
      <c r="PHT108" s="744"/>
      <c r="PHU108" s="743"/>
      <c r="PHV108" s="744"/>
      <c r="PHW108" s="743"/>
      <c r="PHX108" s="744"/>
      <c r="PHY108" s="743"/>
      <c r="PHZ108" s="744"/>
      <c r="PIA108" s="743"/>
      <c r="PIB108" s="744"/>
      <c r="PIC108" s="743"/>
      <c r="PID108" s="744"/>
      <c r="PIE108" s="743"/>
      <c r="PIF108" s="744"/>
      <c r="PIG108" s="743"/>
      <c r="PIH108" s="744"/>
      <c r="PII108" s="743"/>
      <c r="PIJ108" s="744"/>
      <c r="PIK108" s="743"/>
      <c r="PIL108" s="744"/>
      <c r="PIM108" s="743"/>
      <c r="PIN108" s="744"/>
      <c r="PIO108" s="743"/>
      <c r="PIP108" s="744"/>
      <c r="PIQ108" s="743"/>
      <c r="PIR108" s="744"/>
      <c r="PIS108" s="743"/>
      <c r="PIT108" s="744"/>
      <c r="PIU108" s="743"/>
      <c r="PIV108" s="744"/>
      <c r="PIW108" s="743"/>
      <c r="PIX108" s="744"/>
      <c r="PIY108" s="743"/>
      <c r="PIZ108" s="744"/>
      <c r="PJA108" s="743"/>
      <c r="PJB108" s="744"/>
      <c r="PJC108" s="743"/>
      <c r="PJD108" s="744"/>
      <c r="PJE108" s="743"/>
      <c r="PJF108" s="744"/>
      <c r="PJG108" s="743"/>
      <c r="PJH108" s="744"/>
      <c r="PJI108" s="743"/>
      <c r="PJJ108" s="744"/>
      <c r="PJK108" s="743"/>
      <c r="PJL108" s="744"/>
      <c r="PJM108" s="743"/>
      <c r="PJN108" s="744"/>
      <c r="PJO108" s="743"/>
      <c r="PJP108" s="744"/>
      <c r="PJQ108" s="743"/>
      <c r="PJR108" s="744"/>
      <c r="PJS108" s="743"/>
      <c r="PJT108" s="744"/>
      <c r="PJU108" s="743"/>
      <c r="PJV108" s="744"/>
      <c r="PJW108" s="743"/>
      <c r="PJX108" s="744"/>
      <c r="PJY108" s="743"/>
      <c r="PJZ108" s="744"/>
      <c r="PKA108" s="743"/>
      <c r="PKB108" s="744"/>
      <c r="PKC108" s="743"/>
      <c r="PKD108" s="744"/>
      <c r="PKE108" s="743"/>
      <c r="PKF108" s="744"/>
      <c r="PKG108" s="743"/>
      <c r="PKH108" s="744"/>
      <c r="PKI108" s="743"/>
      <c r="PKJ108" s="744"/>
      <c r="PKK108" s="743"/>
      <c r="PKL108" s="744"/>
      <c r="PKM108" s="743"/>
      <c r="PKN108" s="744"/>
      <c r="PKO108" s="743"/>
      <c r="PKP108" s="744"/>
      <c r="PKQ108" s="743"/>
      <c r="PKR108" s="744"/>
      <c r="PKS108" s="743"/>
      <c r="PKT108" s="744"/>
      <c r="PKU108" s="743"/>
      <c r="PKV108" s="744"/>
      <c r="PKW108" s="743"/>
      <c r="PKX108" s="744"/>
      <c r="PKY108" s="743"/>
      <c r="PKZ108" s="744"/>
      <c r="PLA108" s="743"/>
      <c r="PLB108" s="744"/>
      <c r="PLC108" s="743"/>
      <c r="PLD108" s="744"/>
      <c r="PLE108" s="743"/>
      <c r="PLF108" s="744"/>
      <c r="PLG108" s="743"/>
      <c r="PLH108" s="744"/>
      <c r="PLI108" s="743"/>
      <c r="PLJ108" s="744"/>
      <c r="PLK108" s="743"/>
      <c r="PLL108" s="744"/>
      <c r="PLM108" s="743"/>
      <c r="PLN108" s="744"/>
      <c r="PLO108" s="743"/>
      <c r="PLP108" s="744"/>
      <c r="PLQ108" s="743"/>
      <c r="PLR108" s="744"/>
      <c r="PLS108" s="743"/>
      <c r="PLT108" s="744"/>
      <c r="PLU108" s="743"/>
      <c r="PLV108" s="744"/>
      <c r="PLW108" s="743"/>
      <c r="PLX108" s="744"/>
      <c r="PLY108" s="743"/>
      <c r="PLZ108" s="744"/>
      <c r="PMA108" s="743"/>
      <c r="PMB108" s="744"/>
      <c r="PMC108" s="743"/>
      <c r="PMD108" s="744"/>
      <c r="PME108" s="743"/>
      <c r="PMF108" s="744"/>
      <c r="PMG108" s="743"/>
      <c r="PMH108" s="744"/>
      <c r="PMI108" s="743"/>
      <c r="PMJ108" s="744"/>
      <c r="PMK108" s="743"/>
      <c r="PML108" s="744"/>
      <c r="PMM108" s="743"/>
      <c r="PMN108" s="744"/>
      <c r="PMO108" s="743"/>
      <c r="PMP108" s="744"/>
      <c r="PMQ108" s="743"/>
      <c r="PMR108" s="744"/>
      <c r="PMS108" s="743"/>
      <c r="PMT108" s="744"/>
      <c r="PMU108" s="743"/>
      <c r="PMV108" s="744"/>
      <c r="PMW108" s="743"/>
      <c r="PMX108" s="744"/>
      <c r="PMY108" s="743"/>
      <c r="PMZ108" s="744"/>
      <c r="PNA108" s="743"/>
      <c r="PNB108" s="744"/>
      <c r="PNC108" s="743"/>
      <c r="PND108" s="744"/>
      <c r="PNE108" s="743"/>
      <c r="PNF108" s="744"/>
      <c r="PNG108" s="743"/>
      <c r="PNH108" s="744"/>
      <c r="PNI108" s="743"/>
      <c r="PNJ108" s="744"/>
      <c r="PNK108" s="743"/>
      <c r="PNL108" s="744"/>
      <c r="PNM108" s="743"/>
      <c r="PNN108" s="744"/>
      <c r="PNO108" s="743"/>
      <c r="PNP108" s="744"/>
      <c r="PNQ108" s="743"/>
      <c r="PNR108" s="744"/>
      <c r="PNS108" s="743"/>
      <c r="PNT108" s="744"/>
      <c r="PNU108" s="743"/>
      <c r="PNV108" s="744"/>
      <c r="PNW108" s="743"/>
      <c r="PNX108" s="744"/>
      <c r="PNY108" s="743"/>
      <c r="PNZ108" s="744"/>
      <c r="POA108" s="743"/>
      <c r="POB108" s="744"/>
      <c r="POC108" s="743"/>
      <c r="POD108" s="744"/>
      <c r="POE108" s="743"/>
      <c r="POF108" s="744"/>
      <c r="POG108" s="743"/>
      <c r="POH108" s="744"/>
      <c r="POI108" s="743"/>
      <c r="POJ108" s="744"/>
      <c r="POK108" s="743"/>
      <c r="POL108" s="744"/>
      <c r="POM108" s="743"/>
      <c r="PON108" s="744"/>
      <c r="POO108" s="743"/>
      <c r="POP108" s="744"/>
      <c r="POQ108" s="743"/>
      <c r="POR108" s="744"/>
      <c r="POS108" s="743"/>
      <c r="POT108" s="744"/>
      <c r="POU108" s="743"/>
      <c r="POV108" s="744"/>
      <c r="POW108" s="743"/>
      <c r="POX108" s="744"/>
      <c r="POY108" s="743"/>
      <c r="POZ108" s="744"/>
      <c r="PPA108" s="743"/>
      <c r="PPB108" s="744"/>
      <c r="PPC108" s="743"/>
      <c r="PPD108" s="744"/>
      <c r="PPE108" s="743"/>
      <c r="PPF108" s="744"/>
      <c r="PPG108" s="743"/>
      <c r="PPH108" s="744"/>
      <c r="PPI108" s="743"/>
      <c r="PPJ108" s="744"/>
      <c r="PPK108" s="743"/>
      <c r="PPL108" s="744"/>
      <c r="PPM108" s="743"/>
      <c r="PPN108" s="744"/>
      <c r="PPO108" s="743"/>
      <c r="PPP108" s="744"/>
      <c r="PPQ108" s="743"/>
      <c r="PPR108" s="744"/>
      <c r="PPS108" s="743"/>
      <c r="PPT108" s="744"/>
      <c r="PPU108" s="743"/>
      <c r="PPV108" s="744"/>
      <c r="PPW108" s="743"/>
      <c r="PPX108" s="744"/>
      <c r="PPY108" s="743"/>
      <c r="PPZ108" s="744"/>
      <c r="PQA108" s="743"/>
      <c r="PQB108" s="744"/>
      <c r="PQC108" s="743"/>
      <c r="PQD108" s="744"/>
      <c r="PQE108" s="743"/>
      <c r="PQF108" s="744"/>
      <c r="PQG108" s="743"/>
      <c r="PQH108" s="744"/>
      <c r="PQI108" s="743"/>
      <c r="PQJ108" s="744"/>
      <c r="PQK108" s="743"/>
      <c r="PQL108" s="744"/>
      <c r="PQM108" s="743"/>
      <c r="PQN108" s="744"/>
      <c r="PQO108" s="743"/>
      <c r="PQP108" s="744"/>
      <c r="PQQ108" s="743"/>
      <c r="PQR108" s="744"/>
      <c r="PQS108" s="743"/>
      <c r="PQT108" s="744"/>
      <c r="PQU108" s="743"/>
      <c r="PQV108" s="744"/>
      <c r="PQW108" s="743"/>
      <c r="PQX108" s="744"/>
      <c r="PQY108" s="743"/>
      <c r="PQZ108" s="744"/>
      <c r="PRA108" s="743"/>
      <c r="PRB108" s="744"/>
      <c r="PRC108" s="743"/>
      <c r="PRD108" s="744"/>
      <c r="PRE108" s="743"/>
      <c r="PRF108" s="744"/>
      <c r="PRG108" s="743"/>
      <c r="PRH108" s="744"/>
      <c r="PRI108" s="743"/>
      <c r="PRJ108" s="744"/>
      <c r="PRK108" s="743"/>
      <c r="PRL108" s="744"/>
      <c r="PRM108" s="743"/>
      <c r="PRN108" s="744"/>
      <c r="PRO108" s="743"/>
      <c r="PRP108" s="744"/>
      <c r="PRQ108" s="743"/>
      <c r="PRR108" s="744"/>
      <c r="PRS108" s="743"/>
      <c r="PRT108" s="744"/>
      <c r="PRU108" s="743"/>
      <c r="PRV108" s="744"/>
      <c r="PRW108" s="743"/>
      <c r="PRX108" s="744"/>
      <c r="PRY108" s="743"/>
      <c r="PRZ108" s="744"/>
      <c r="PSA108" s="743"/>
      <c r="PSB108" s="744"/>
      <c r="PSC108" s="743"/>
      <c r="PSD108" s="744"/>
      <c r="PSE108" s="743"/>
      <c r="PSF108" s="744"/>
      <c r="PSG108" s="743"/>
      <c r="PSH108" s="744"/>
      <c r="PSI108" s="743"/>
      <c r="PSJ108" s="744"/>
      <c r="PSK108" s="743"/>
      <c r="PSL108" s="744"/>
      <c r="PSM108" s="743"/>
      <c r="PSN108" s="744"/>
      <c r="PSO108" s="743"/>
      <c r="PSP108" s="744"/>
      <c r="PSQ108" s="743"/>
      <c r="PSR108" s="744"/>
      <c r="PSS108" s="743"/>
      <c r="PST108" s="744"/>
      <c r="PSU108" s="743"/>
      <c r="PSV108" s="744"/>
      <c r="PSW108" s="743"/>
      <c r="PSX108" s="744"/>
      <c r="PSY108" s="743"/>
      <c r="PSZ108" s="744"/>
      <c r="PTA108" s="743"/>
      <c r="PTB108" s="744"/>
      <c r="PTC108" s="743"/>
      <c r="PTD108" s="744"/>
      <c r="PTE108" s="743"/>
      <c r="PTF108" s="744"/>
      <c r="PTG108" s="743"/>
      <c r="PTH108" s="744"/>
      <c r="PTI108" s="743"/>
      <c r="PTJ108" s="744"/>
      <c r="PTK108" s="743"/>
      <c r="PTL108" s="744"/>
      <c r="PTM108" s="743"/>
      <c r="PTN108" s="744"/>
      <c r="PTO108" s="743"/>
      <c r="PTP108" s="744"/>
      <c r="PTQ108" s="743"/>
      <c r="PTR108" s="744"/>
      <c r="PTS108" s="743"/>
      <c r="PTT108" s="744"/>
      <c r="PTU108" s="743"/>
      <c r="PTV108" s="744"/>
      <c r="PTW108" s="743"/>
      <c r="PTX108" s="744"/>
      <c r="PTY108" s="743"/>
      <c r="PTZ108" s="744"/>
      <c r="PUA108" s="743"/>
      <c r="PUB108" s="744"/>
      <c r="PUC108" s="743"/>
      <c r="PUD108" s="744"/>
      <c r="PUE108" s="743"/>
      <c r="PUF108" s="744"/>
      <c r="PUG108" s="743"/>
      <c r="PUH108" s="744"/>
      <c r="PUI108" s="743"/>
      <c r="PUJ108" s="744"/>
      <c r="PUK108" s="743"/>
      <c r="PUL108" s="744"/>
      <c r="PUM108" s="743"/>
      <c r="PUN108" s="744"/>
      <c r="PUO108" s="743"/>
      <c r="PUP108" s="744"/>
      <c r="PUQ108" s="743"/>
      <c r="PUR108" s="744"/>
      <c r="PUS108" s="743"/>
      <c r="PUT108" s="744"/>
      <c r="PUU108" s="743"/>
      <c r="PUV108" s="744"/>
      <c r="PUW108" s="743"/>
      <c r="PUX108" s="744"/>
      <c r="PUY108" s="743"/>
      <c r="PUZ108" s="744"/>
      <c r="PVA108" s="743"/>
      <c r="PVB108" s="744"/>
      <c r="PVC108" s="743"/>
      <c r="PVD108" s="744"/>
      <c r="PVE108" s="743"/>
      <c r="PVF108" s="744"/>
      <c r="PVG108" s="743"/>
      <c r="PVH108" s="744"/>
      <c r="PVI108" s="743"/>
      <c r="PVJ108" s="744"/>
      <c r="PVK108" s="743"/>
      <c r="PVL108" s="744"/>
      <c r="PVM108" s="743"/>
      <c r="PVN108" s="744"/>
      <c r="PVO108" s="743"/>
      <c r="PVP108" s="744"/>
      <c r="PVQ108" s="743"/>
      <c r="PVR108" s="744"/>
      <c r="PVS108" s="743"/>
      <c r="PVT108" s="744"/>
      <c r="PVU108" s="743"/>
      <c r="PVV108" s="744"/>
      <c r="PVW108" s="743"/>
      <c r="PVX108" s="744"/>
      <c r="PVY108" s="743"/>
      <c r="PVZ108" s="744"/>
      <c r="PWA108" s="743"/>
      <c r="PWB108" s="744"/>
      <c r="PWC108" s="743"/>
      <c r="PWD108" s="744"/>
      <c r="PWE108" s="743"/>
      <c r="PWF108" s="744"/>
      <c r="PWG108" s="743"/>
      <c r="PWH108" s="744"/>
      <c r="PWI108" s="743"/>
      <c r="PWJ108" s="744"/>
      <c r="PWK108" s="743"/>
      <c r="PWL108" s="744"/>
      <c r="PWM108" s="743"/>
      <c r="PWN108" s="744"/>
      <c r="PWO108" s="743"/>
      <c r="PWP108" s="744"/>
      <c r="PWQ108" s="743"/>
      <c r="PWR108" s="744"/>
      <c r="PWS108" s="743"/>
      <c r="PWT108" s="744"/>
      <c r="PWU108" s="743"/>
      <c r="PWV108" s="744"/>
      <c r="PWW108" s="743"/>
      <c r="PWX108" s="744"/>
      <c r="PWY108" s="743"/>
      <c r="PWZ108" s="744"/>
      <c r="PXA108" s="743"/>
      <c r="PXB108" s="744"/>
      <c r="PXC108" s="743"/>
      <c r="PXD108" s="744"/>
      <c r="PXE108" s="743"/>
      <c r="PXF108" s="744"/>
      <c r="PXG108" s="743"/>
      <c r="PXH108" s="744"/>
      <c r="PXI108" s="743"/>
      <c r="PXJ108" s="744"/>
      <c r="PXK108" s="743"/>
      <c r="PXL108" s="744"/>
      <c r="PXM108" s="743"/>
      <c r="PXN108" s="744"/>
      <c r="PXO108" s="743"/>
      <c r="PXP108" s="744"/>
      <c r="PXQ108" s="743"/>
      <c r="PXR108" s="744"/>
      <c r="PXS108" s="743"/>
      <c r="PXT108" s="744"/>
      <c r="PXU108" s="743"/>
      <c r="PXV108" s="744"/>
      <c r="PXW108" s="743"/>
      <c r="PXX108" s="744"/>
      <c r="PXY108" s="743"/>
      <c r="PXZ108" s="744"/>
      <c r="PYA108" s="743"/>
      <c r="PYB108" s="744"/>
      <c r="PYC108" s="743"/>
      <c r="PYD108" s="744"/>
      <c r="PYE108" s="743"/>
      <c r="PYF108" s="744"/>
      <c r="PYG108" s="743"/>
      <c r="PYH108" s="744"/>
      <c r="PYI108" s="743"/>
      <c r="PYJ108" s="744"/>
      <c r="PYK108" s="743"/>
      <c r="PYL108" s="744"/>
      <c r="PYM108" s="743"/>
      <c r="PYN108" s="744"/>
      <c r="PYO108" s="743"/>
      <c r="PYP108" s="744"/>
      <c r="PYQ108" s="743"/>
      <c r="PYR108" s="744"/>
      <c r="PYS108" s="743"/>
      <c r="PYT108" s="744"/>
      <c r="PYU108" s="743"/>
      <c r="PYV108" s="744"/>
      <c r="PYW108" s="743"/>
      <c r="PYX108" s="744"/>
      <c r="PYY108" s="743"/>
      <c r="PYZ108" s="744"/>
      <c r="PZA108" s="743"/>
      <c r="PZB108" s="744"/>
      <c r="PZC108" s="743"/>
      <c r="PZD108" s="744"/>
      <c r="PZE108" s="743"/>
      <c r="PZF108" s="744"/>
      <c r="PZG108" s="743"/>
      <c r="PZH108" s="744"/>
      <c r="PZI108" s="743"/>
      <c r="PZJ108" s="744"/>
      <c r="PZK108" s="743"/>
      <c r="PZL108" s="744"/>
      <c r="PZM108" s="743"/>
      <c r="PZN108" s="744"/>
      <c r="PZO108" s="743"/>
      <c r="PZP108" s="744"/>
      <c r="PZQ108" s="743"/>
      <c r="PZR108" s="744"/>
      <c r="PZS108" s="743"/>
      <c r="PZT108" s="744"/>
      <c r="PZU108" s="743"/>
      <c r="PZV108" s="744"/>
      <c r="PZW108" s="743"/>
      <c r="PZX108" s="744"/>
      <c r="PZY108" s="743"/>
      <c r="PZZ108" s="744"/>
      <c r="QAA108" s="743"/>
      <c r="QAB108" s="744"/>
      <c r="QAC108" s="743"/>
      <c r="QAD108" s="744"/>
      <c r="QAE108" s="743"/>
      <c r="QAF108" s="744"/>
      <c r="QAG108" s="743"/>
      <c r="QAH108" s="744"/>
      <c r="QAI108" s="743"/>
      <c r="QAJ108" s="744"/>
      <c r="QAK108" s="743"/>
      <c r="QAL108" s="744"/>
      <c r="QAM108" s="743"/>
      <c r="QAN108" s="744"/>
      <c r="QAO108" s="743"/>
      <c r="QAP108" s="744"/>
      <c r="QAQ108" s="743"/>
      <c r="QAR108" s="744"/>
      <c r="QAS108" s="743"/>
      <c r="QAT108" s="744"/>
      <c r="QAU108" s="743"/>
      <c r="QAV108" s="744"/>
      <c r="QAW108" s="743"/>
      <c r="QAX108" s="744"/>
      <c r="QAY108" s="743"/>
      <c r="QAZ108" s="744"/>
      <c r="QBA108" s="743"/>
      <c r="QBB108" s="744"/>
      <c r="QBC108" s="743"/>
      <c r="QBD108" s="744"/>
      <c r="QBE108" s="743"/>
      <c r="QBF108" s="744"/>
      <c r="QBG108" s="743"/>
      <c r="QBH108" s="744"/>
      <c r="QBI108" s="743"/>
      <c r="QBJ108" s="744"/>
      <c r="QBK108" s="743"/>
      <c r="QBL108" s="744"/>
      <c r="QBM108" s="743"/>
      <c r="QBN108" s="744"/>
      <c r="QBO108" s="743"/>
      <c r="QBP108" s="744"/>
      <c r="QBQ108" s="743"/>
      <c r="QBR108" s="744"/>
      <c r="QBS108" s="743"/>
      <c r="QBT108" s="744"/>
      <c r="QBU108" s="743"/>
      <c r="QBV108" s="744"/>
      <c r="QBW108" s="743"/>
      <c r="QBX108" s="744"/>
      <c r="QBY108" s="743"/>
      <c r="QBZ108" s="744"/>
      <c r="QCA108" s="743"/>
      <c r="QCB108" s="744"/>
      <c r="QCC108" s="743"/>
      <c r="QCD108" s="744"/>
      <c r="QCE108" s="743"/>
      <c r="QCF108" s="744"/>
      <c r="QCG108" s="743"/>
      <c r="QCH108" s="744"/>
      <c r="QCI108" s="743"/>
      <c r="QCJ108" s="744"/>
      <c r="QCK108" s="743"/>
      <c r="QCL108" s="744"/>
      <c r="QCM108" s="743"/>
      <c r="QCN108" s="744"/>
      <c r="QCO108" s="743"/>
      <c r="QCP108" s="744"/>
      <c r="QCQ108" s="743"/>
      <c r="QCR108" s="744"/>
      <c r="QCS108" s="743"/>
      <c r="QCT108" s="744"/>
      <c r="QCU108" s="743"/>
      <c r="QCV108" s="744"/>
      <c r="QCW108" s="743"/>
      <c r="QCX108" s="744"/>
      <c r="QCY108" s="743"/>
      <c r="QCZ108" s="744"/>
      <c r="QDA108" s="743"/>
      <c r="QDB108" s="744"/>
      <c r="QDC108" s="743"/>
      <c r="QDD108" s="744"/>
      <c r="QDE108" s="743"/>
      <c r="QDF108" s="744"/>
      <c r="QDG108" s="743"/>
      <c r="QDH108" s="744"/>
      <c r="QDI108" s="743"/>
      <c r="QDJ108" s="744"/>
      <c r="QDK108" s="743"/>
      <c r="QDL108" s="744"/>
      <c r="QDM108" s="743"/>
      <c r="QDN108" s="744"/>
      <c r="QDO108" s="743"/>
      <c r="QDP108" s="744"/>
      <c r="QDQ108" s="743"/>
      <c r="QDR108" s="744"/>
      <c r="QDS108" s="743"/>
      <c r="QDT108" s="744"/>
      <c r="QDU108" s="743"/>
      <c r="QDV108" s="744"/>
      <c r="QDW108" s="743"/>
      <c r="QDX108" s="744"/>
      <c r="QDY108" s="743"/>
      <c r="QDZ108" s="744"/>
      <c r="QEA108" s="743"/>
      <c r="QEB108" s="744"/>
      <c r="QEC108" s="743"/>
      <c r="QED108" s="744"/>
      <c r="QEE108" s="743"/>
      <c r="QEF108" s="744"/>
      <c r="QEG108" s="743"/>
      <c r="QEH108" s="744"/>
      <c r="QEI108" s="743"/>
      <c r="QEJ108" s="744"/>
      <c r="QEK108" s="743"/>
      <c r="QEL108" s="744"/>
      <c r="QEM108" s="743"/>
      <c r="QEN108" s="744"/>
      <c r="QEO108" s="743"/>
      <c r="QEP108" s="744"/>
      <c r="QEQ108" s="743"/>
      <c r="QER108" s="744"/>
      <c r="QES108" s="743"/>
      <c r="QET108" s="744"/>
      <c r="QEU108" s="743"/>
      <c r="QEV108" s="744"/>
      <c r="QEW108" s="743"/>
      <c r="QEX108" s="744"/>
      <c r="QEY108" s="743"/>
      <c r="QEZ108" s="744"/>
      <c r="QFA108" s="743"/>
      <c r="QFB108" s="744"/>
      <c r="QFC108" s="743"/>
      <c r="QFD108" s="744"/>
      <c r="QFE108" s="743"/>
      <c r="QFF108" s="744"/>
      <c r="QFG108" s="743"/>
      <c r="QFH108" s="744"/>
      <c r="QFI108" s="743"/>
      <c r="QFJ108" s="744"/>
      <c r="QFK108" s="743"/>
      <c r="QFL108" s="744"/>
      <c r="QFM108" s="743"/>
      <c r="QFN108" s="744"/>
      <c r="QFO108" s="743"/>
      <c r="QFP108" s="744"/>
      <c r="QFQ108" s="743"/>
      <c r="QFR108" s="744"/>
      <c r="QFS108" s="743"/>
      <c r="QFT108" s="744"/>
      <c r="QFU108" s="743"/>
      <c r="QFV108" s="744"/>
      <c r="QFW108" s="743"/>
      <c r="QFX108" s="744"/>
      <c r="QFY108" s="743"/>
      <c r="QFZ108" s="744"/>
      <c r="QGA108" s="743"/>
      <c r="QGB108" s="744"/>
      <c r="QGC108" s="743"/>
      <c r="QGD108" s="744"/>
      <c r="QGE108" s="743"/>
      <c r="QGF108" s="744"/>
      <c r="QGG108" s="743"/>
      <c r="QGH108" s="744"/>
      <c r="QGI108" s="743"/>
      <c r="QGJ108" s="744"/>
      <c r="QGK108" s="743"/>
      <c r="QGL108" s="744"/>
      <c r="QGM108" s="743"/>
      <c r="QGN108" s="744"/>
      <c r="QGO108" s="743"/>
      <c r="QGP108" s="744"/>
      <c r="QGQ108" s="743"/>
      <c r="QGR108" s="744"/>
      <c r="QGS108" s="743"/>
      <c r="QGT108" s="744"/>
      <c r="QGU108" s="743"/>
      <c r="QGV108" s="744"/>
      <c r="QGW108" s="743"/>
      <c r="QGX108" s="744"/>
      <c r="QGY108" s="743"/>
      <c r="QGZ108" s="744"/>
      <c r="QHA108" s="743"/>
      <c r="QHB108" s="744"/>
      <c r="QHC108" s="743"/>
      <c r="QHD108" s="744"/>
      <c r="QHE108" s="743"/>
      <c r="QHF108" s="744"/>
      <c r="QHG108" s="743"/>
      <c r="QHH108" s="744"/>
      <c r="QHI108" s="743"/>
      <c r="QHJ108" s="744"/>
      <c r="QHK108" s="743"/>
      <c r="QHL108" s="744"/>
      <c r="QHM108" s="743"/>
      <c r="QHN108" s="744"/>
      <c r="QHO108" s="743"/>
      <c r="QHP108" s="744"/>
      <c r="QHQ108" s="743"/>
      <c r="QHR108" s="744"/>
      <c r="QHS108" s="743"/>
      <c r="QHT108" s="744"/>
      <c r="QHU108" s="743"/>
      <c r="QHV108" s="744"/>
      <c r="QHW108" s="743"/>
      <c r="QHX108" s="744"/>
      <c r="QHY108" s="743"/>
      <c r="QHZ108" s="744"/>
      <c r="QIA108" s="743"/>
      <c r="QIB108" s="744"/>
      <c r="QIC108" s="743"/>
      <c r="QID108" s="744"/>
      <c r="QIE108" s="743"/>
      <c r="QIF108" s="744"/>
      <c r="QIG108" s="743"/>
      <c r="QIH108" s="744"/>
      <c r="QII108" s="743"/>
      <c r="QIJ108" s="744"/>
      <c r="QIK108" s="743"/>
      <c r="QIL108" s="744"/>
      <c r="QIM108" s="743"/>
      <c r="QIN108" s="744"/>
      <c r="QIO108" s="743"/>
      <c r="QIP108" s="744"/>
      <c r="QIQ108" s="743"/>
      <c r="QIR108" s="744"/>
      <c r="QIS108" s="743"/>
      <c r="QIT108" s="744"/>
      <c r="QIU108" s="743"/>
      <c r="QIV108" s="744"/>
      <c r="QIW108" s="743"/>
      <c r="QIX108" s="744"/>
      <c r="QIY108" s="743"/>
      <c r="QIZ108" s="744"/>
      <c r="QJA108" s="743"/>
      <c r="QJB108" s="744"/>
      <c r="QJC108" s="743"/>
      <c r="QJD108" s="744"/>
      <c r="QJE108" s="743"/>
      <c r="QJF108" s="744"/>
      <c r="QJG108" s="743"/>
      <c r="QJH108" s="744"/>
      <c r="QJI108" s="743"/>
      <c r="QJJ108" s="744"/>
      <c r="QJK108" s="743"/>
      <c r="QJL108" s="744"/>
      <c r="QJM108" s="743"/>
      <c r="QJN108" s="744"/>
      <c r="QJO108" s="743"/>
      <c r="QJP108" s="744"/>
      <c r="QJQ108" s="743"/>
      <c r="QJR108" s="744"/>
      <c r="QJS108" s="743"/>
      <c r="QJT108" s="744"/>
      <c r="QJU108" s="743"/>
      <c r="QJV108" s="744"/>
      <c r="QJW108" s="743"/>
      <c r="QJX108" s="744"/>
      <c r="QJY108" s="743"/>
      <c r="QJZ108" s="744"/>
      <c r="QKA108" s="743"/>
      <c r="QKB108" s="744"/>
      <c r="QKC108" s="743"/>
      <c r="QKD108" s="744"/>
      <c r="QKE108" s="743"/>
      <c r="QKF108" s="744"/>
      <c r="QKG108" s="743"/>
      <c r="QKH108" s="744"/>
      <c r="QKI108" s="743"/>
      <c r="QKJ108" s="744"/>
      <c r="QKK108" s="743"/>
      <c r="QKL108" s="744"/>
      <c r="QKM108" s="743"/>
      <c r="QKN108" s="744"/>
      <c r="QKO108" s="743"/>
      <c r="QKP108" s="744"/>
      <c r="QKQ108" s="743"/>
      <c r="QKR108" s="744"/>
      <c r="QKS108" s="743"/>
      <c r="QKT108" s="744"/>
      <c r="QKU108" s="743"/>
      <c r="QKV108" s="744"/>
      <c r="QKW108" s="743"/>
      <c r="QKX108" s="744"/>
      <c r="QKY108" s="743"/>
      <c r="QKZ108" s="744"/>
      <c r="QLA108" s="743"/>
      <c r="QLB108" s="744"/>
      <c r="QLC108" s="743"/>
      <c r="QLD108" s="744"/>
      <c r="QLE108" s="743"/>
      <c r="QLF108" s="744"/>
      <c r="QLG108" s="743"/>
      <c r="QLH108" s="744"/>
      <c r="QLI108" s="743"/>
      <c r="QLJ108" s="744"/>
      <c r="QLK108" s="743"/>
      <c r="QLL108" s="744"/>
      <c r="QLM108" s="743"/>
      <c r="QLN108" s="744"/>
      <c r="QLO108" s="743"/>
      <c r="QLP108" s="744"/>
      <c r="QLQ108" s="743"/>
      <c r="QLR108" s="744"/>
      <c r="QLS108" s="743"/>
      <c r="QLT108" s="744"/>
      <c r="QLU108" s="743"/>
      <c r="QLV108" s="744"/>
      <c r="QLW108" s="743"/>
      <c r="QLX108" s="744"/>
      <c r="QLY108" s="743"/>
      <c r="QLZ108" s="744"/>
      <c r="QMA108" s="743"/>
      <c r="QMB108" s="744"/>
      <c r="QMC108" s="743"/>
      <c r="QMD108" s="744"/>
      <c r="QME108" s="743"/>
      <c r="QMF108" s="744"/>
      <c r="QMG108" s="743"/>
      <c r="QMH108" s="744"/>
      <c r="QMI108" s="743"/>
      <c r="QMJ108" s="744"/>
      <c r="QMK108" s="743"/>
      <c r="QML108" s="744"/>
      <c r="QMM108" s="743"/>
      <c r="QMN108" s="744"/>
      <c r="QMO108" s="743"/>
      <c r="QMP108" s="744"/>
      <c r="QMQ108" s="743"/>
      <c r="QMR108" s="744"/>
      <c r="QMS108" s="743"/>
      <c r="QMT108" s="744"/>
      <c r="QMU108" s="743"/>
      <c r="QMV108" s="744"/>
      <c r="QMW108" s="743"/>
      <c r="QMX108" s="744"/>
      <c r="QMY108" s="743"/>
      <c r="QMZ108" s="744"/>
      <c r="QNA108" s="743"/>
      <c r="QNB108" s="744"/>
      <c r="QNC108" s="743"/>
      <c r="QND108" s="744"/>
      <c r="QNE108" s="743"/>
      <c r="QNF108" s="744"/>
      <c r="QNG108" s="743"/>
      <c r="QNH108" s="744"/>
      <c r="QNI108" s="743"/>
      <c r="QNJ108" s="744"/>
      <c r="QNK108" s="743"/>
      <c r="QNL108" s="744"/>
      <c r="QNM108" s="743"/>
      <c r="QNN108" s="744"/>
      <c r="QNO108" s="743"/>
      <c r="QNP108" s="744"/>
      <c r="QNQ108" s="743"/>
      <c r="QNR108" s="744"/>
      <c r="QNS108" s="743"/>
      <c r="QNT108" s="744"/>
      <c r="QNU108" s="743"/>
      <c r="QNV108" s="744"/>
      <c r="QNW108" s="743"/>
      <c r="QNX108" s="744"/>
      <c r="QNY108" s="743"/>
      <c r="QNZ108" s="744"/>
      <c r="QOA108" s="743"/>
      <c r="QOB108" s="744"/>
      <c r="QOC108" s="743"/>
      <c r="QOD108" s="744"/>
      <c r="QOE108" s="743"/>
      <c r="QOF108" s="744"/>
      <c r="QOG108" s="743"/>
      <c r="QOH108" s="744"/>
      <c r="QOI108" s="743"/>
      <c r="QOJ108" s="744"/>
      <c r="QOK108" s="743"/>
      <c r="QOL108" s="744"/>
      <c r="QOM108" s="743"/>
      <c r="QON108" s="744"/>
      <c r="QOO108" s="743"/>
      <c r="QOP108" s="744"/>
      <c r="QOQ108" s="743"/>
      <c r="QOR108" s="744"/>
      <c r="QOS108" s="743"/>
      <c r="QOT108" s="744"/>
      <c r="QOU108" s="743"/>
      <c r="QOV108" s="744"/>
      <c r="QOW108" s="743"/>
      <c r="QOX108" s="744"/>
      <c r="QOY108" s="743"/>
      <c r="QOZ108" s="744"/>
      <c r="QPA108" s="743"/>
      <c r="QPB108" s="744"/>
      <c r="QPC108" s="743"/>
      <c r="QPD108" s="744"/>
      <c r="QPE108" s="743"/>
      <c r="QPF108" s="744"/>
      <c r="QPG108" s="743"/>
      <c r="QPH108" s="744"/>
      <c r="QPI108" s="743"/>
      <c r="QPJ108" s="744"/>
      <c r="QPK108" s="743"/>
      <c r="QPL108" s="744"/>
      <c r="QPM108" s="743"/>
      <c r="QPN108" s="744"/>
      <c r="QPO108" s="743"/>
      <c r="QPP108" s="744"/>
      <c r="QPQ108" s="743"/>
      <c r="QPR108" s="744"/>
      <c r="QPS108" s="743"/>
      <c r="QPT108" s="744"/>
      <c r="QPU108" s="743"/>
      <c r="QPV108" s="744"/>
      <c r="QPW108" s="743"/>
      <c r="QPX108" s="744"/>
      <c r="QPY108" s="743"/>
      <c r="QPZ108" s="744"/>
      <c r="QQA108" s="743"/>
      <c r="QQB108" s="744"/>
      <c r="QQC108" s="743"/>
      <c r="QQD108" s="744"/>
      <c r="QQE108" s="743"/>
      <c r="QQF108" s="744"/>
      <c r="QQG108" s="743"/>
      <c r="QQH108" s="744"/>
      <c r="QQI108" s="743"/>
      <c r="QQJ108" s="744"/>
      <c r="QQK108" s="743"/>
      <c r="QQL108" s="744"/>
      <c r="QQM108" s="743"/>
      <c r="QQN108" s="744"/>
      <c r="QQO108" s="743"/>
      <c r="QQP108" s="744"/>
      <c r="QQQ108" s="743"/>
      <c r="QQR108" s="744"/>
      <c r="QQS108" s="743"/>
      <c r="QQT108" s="744"/>
      <c r="QQU108" s="743"/>
      <c r="QQV108" s="744"/>
      <c r="QQW108" s="743"/>
      <c r="QQX108" s="744"/>
      <c r="QQY108" s="743"/>
      <c r="QQZ108" s="744"/>
      <c r="QRA108" s="743"/>
      <c r="QRB108" s="744"/>
      <c r="QRC108" s="743"/>
      <c r="QRD108" s="744"/>
      <c r="QRE108" s="743"/>
      <c r="QRF108" s="744"/>
      <c r="QRG108" s="743"/>
      <c r="QRH108" s="744"/>
      <c r="QRI108" s="743"/>
      <c r="QRJ108" s="744"/>
      <c r="QRK108" s="743"/>
      <c r="QRL108" s="744"/>
      <c r="QRM108" s="743"/>
      <c r="QRN108" s="744"/>
      <c r="QRO108" s="743"/>
      <c r="QRP108" s="744"/>
      <c r="QRQ108" s="743"/>
      <c r="QRR108" s="744"/>
      <c r="QRS108" s="743"/>
      <c r="QRT108" s="744"/>
      <c r="QRU108" s="743"/>
      <c r="QRV108" s="744"/>
      <c r="QRW108" s="743"/>
      <c r="QRX108" s="744"/>
      <c r="QRY108" s="743"/>
      <c r="QRZ108" s="744"/>
      <c r="QSA108" s="743"/>
      <c r="QSB108" s="744"/>
      <c r="QSC108" s="743"/>
      <c r="QSD108" s="744"/>
      <c r="QSE108" s="743"/>
      <c r="QSF108" s="744"/>
      <c r="QSG108" s="743"/>
      <c r="QSH108" s="744"/>
      <c r="QSI108" s="743"/>
      <c r="QSJ108" s="744"/>
      <c r="QSK108" s="743"/>
      <c r="QSL108" s="744"/>
      <c r="QSM108" s="743"/>
      <c r="QSN108" s="744"/>
      <c r="QSO108" s="743"/>
      <c r="QSP108" s="744"/>
      <c r="QSQ108" s="743"/>
      <c r="QSR108" s="744"/>
      <c r="QSS108" s="743"/>
      <c r="QST108" s="744"/>
      <c r="QSU108" s="743"/>
      <c r="QSV108" s="744"/>
      <c r="QSW108" s="743"/>
      <c r="QSX108" s="744"/>
      <c r="QSY108" s="743"/>
      <c r="QSZ108" s="744"/>
      <c r="QTA108" s="743"/>
      <c r="QTB108" s="744"/>
      <c r="QTC108" s="743"/>
      <c r="QTD108" s="744"/>
      <c r="QTE108" s="743"/>
      <c r="QTF108" s="744"/>
      <c r="QTG108" s="743"/>
      <c r="QTH108" s="744"/>
      <c r="QTI108" s="743"/>
      <c r="QTJ108" s="744"/>
      <c r="QTK108" s="743"/>
      <c r="QTL108" s="744"/>
      <c r="QTM108" s="743"/>
      <c r="QTN108" s="744"/>
      <c r="QTO108" s="743"/>
      <c r="QTP108" s="744"/>
      <c r="QTQ108" s="743"/>
      <c r="QTR108" s="744"/>
      <c r="QTS108" s="743"/>
      <c r="QTT108" s="744"/>
      <c r="QTU108" s="743"/>
      <c r="QTV108" s="744"/>
      <c r="QTW108" s="743"/>
      <c r="QTX108" s="744"/>
      <c r="QTY108" s="743"/>
      <c r="QTZ108" s="744"/>
      <c r="QUA108" s="743"/>
      <c r="QUB108" s="744"/>
      <c r="QUC108" s="743"/>
      <c r="QUD108" s="744"/>
      <c r="QUE108" s="743"/>
      <c r="QUF108" s="744"/>
      <c r="QUG108" s="743"/>
      <c r="QUH108" s="744"/>
      <c r="QUI108" s="743"/>
      <c r="QUJ108" s="744"/>
      <c r="QUK108" s="743"/>
      <c r="QUL108" s="744"/>
      <c r="QUM108" s="743"/>
      <c r="QUN108" s="744"/>
      <c r="QUO108" s="743"/>
      <c r="QUP108" s="744"/>
      <c r="QUQ108" s="743"/>
      <c r="QUR108" s="744"/>
      <c r="QUS108" s="743"/>
      <c r="QUT108" s="744"/>
      <c r="QUU108" s="743"/>
      <c r="QUV108" s="744"/>
      <c r="QUW108" s="743"/>
      <c r="QUX108" s="744"/>
      <c r="QUY108" s="743"/>
      <c r="QUZ108" s="744"/>
      <c r="QVA108" s="743"/>
      <c r="QVB108" s="744"/>
      <c r="QVC108" s="743"/>
      <c r="QVD108" s="744"/>
      <c r="QVE108" s="743"/>
      <c r="QVF108" s="744"/>
      <c r="QVG108" s="743"/>
      <c r="QVH108" s="744"/>
      <c r="QVI108" s="743"/>
      <c r="QVJ108" s="744"/>
      <c r="QVK108" s="743"/>
      <c r="QVL108" s="744"/>
      <c r="QVM108" s="743"/>
      <c r="QVN108" s="744"/>
      <c r="QVO108" s="743"/>
      <c r="QVP108" s="744"/>
      <c r="QVQ108" s="743"/>
      <c r="QVR108" s="744"/>
      <c r="QVS108" s="743"/>
      <c r="QVT108" s="744"/>
      <c r="QVU108" s="743"/>
      <c r="QVV108" s="744"/>
      <c r="QVW108" s="743"/>
      <c r="QVX108" s="744"/>
      <c r="QVY108" s="743"/>
      <c r="QVZ108" s="744"/>
      <c r="QWA108" s="743"/>
      <c r="QWB108" s="744"/>
      <c r="QWC108" s="743"/>
      <c r="QWD108" s="744"/>
      <c r="QWE108" s="743"/>
      <c r="QWF108" s="744"/>
      <c r="QWG108" s="743"/>
      <c r="QWH108" s="744"/>
      <c r="QWI108" s="743"/>
      <c r="QWJ108" s="744"/>
      <c r="QWK108" s="743"/>
      <c r="QWL108" s="744"/>
      <c r="QWM108" s="743"/>
      <c r="QWN108" s="744"/>
      <c r="QWO108" s="743"/>
      <c r="QWP108" s="744"/>
      <c r="QWQ108" s="743"/>
      <c r="QWR108" s="744"/>
      <c r="QWS108" s="743"/>
      <c r="QWT108" s="744"/>
      <c r="QWU108" s="743"/>
      <c r="QWV108" s="744"/>
      <c r="QWW108" s="743"/>
      <c r="QWX108" s="744"/>
      <c r="QWY108" s="743"/>
      <c r="QWZ108" s="744"/>
      <c r="QXA108" s="743"/>
      <c r="QXB108" s="744"/>
      <c r="QXC108" s="743"/>
      <c r="QXD108" s="744"/>
      <c r="QXE108" s="743"/>
      <c r="QXF108" s="744"/>
      <c r="QXG108" s="743"/>
      <c r="QXH108" s="744"/>
      <c r="QXI108" s="743"/>
      <c r="QXJ108" s="744"/>
      <c r="QXK108" s="743"/>
      <c r="QXL108" s="744"/>
      <c r="QXM108" s="743"/>
      <c r="QXN108" s="744"/>
      <c r="QXO108" s="743"/>
      <c r="QXP108" s="744"/>
      <c r="QXQ108" s="743"/>
      <c r="QXR108" s="744"/>
      <c r="QXS108" s="743"/>
      <c r="QXT108" s="744"/>
      <c r="QXU108" s="743"/>
      <c r="QXV108" s="744"/>
      <c r="QXW108" s="743"/>
      <c r="QXX108" s="744"/>
      <c r="QXY108" s="743"/>
      <c r="QXZ108" s="744"/>
      <c r="QYA108" s="743"/>
      <c r="QYB108" s="744"/>
      <c r="QYC108" s="743"/>
      <c r="QYD108" s="744"/>
      <c r="QYE108" s="743"/>
      <c r="QYF108" s="744"/>
      <c r="QYG108" s="743"/>
      <c r="QYH108" s="744"/>
      <c r="QYI108" s="743"/>
      <c r="QYJ108" s="744"/>
      <c r="QYK108" s="743"/>
      <c r="QYL108" s="744"/>
      <c r="QYM108" s="743"/>
      <c r="QYN108" s="744"/>
      <c r="QYO108" s="743"/>
      <c r="QYP108" s="744"/>
      <c r="QYQ108" s="743"/>
      <c r="QYR108" s="744"/>
      <c r="QYS108" s="743"/>
      <c r="QYT108" s="744"/>
      <c r="QYU108" s="743"/>
      <c r="QYV108" s="744"/>
      <c r="QYW108" s="743"/>
      <c r="QYX108" s="744"/>
      <c r="QYY108" s="743"/>
      <c r="QYZ108" s="744"/>
      <c r="QZA108" s="743"/>
      <c r="QZB108" s="744"/>
      <c r="QZC108" s="743"/>
      <c r="QZD108" s="744"/>
      <c r="QZE108" s="743"/>
      <c r="QZF108" s="744"/>
      <c r="QZG108" s="743"/>
      <c r="QZH108" s="744"/>
      <c r="QZI108" s="743"/>
      <c r="QZJ108" s="744"/>
      <c r="QZK108" s="743"/>
      <c r="QZL108" s="744"/>
      <c r="QZM108" s="743"/>
      <c r="QZN108" s="744"/>
      <c r="QZO108" s="743"/>
      <c r="QZP108" s="744"/>
      <c r="QZQ108" s="743"/>
      <c r="QZR108" s="744"/>
      <c r="QZS108" s="743"/>
      <c r="QZT108" s="744"/>
      <c r="QZU108" s="743"/>
      <c r="QZV108" s="744"/>
      <c r="QZW108" s="743"/>
      <c r="QZX108" s="744"/>
      <c r="QZY108" s="743"/>
      <c r="QZZ108" s="744"/>
      <c r="RAA108" s="743"/>
      <c r="RAB108" s="744"/>
      <c r="RAC108" s="743"/>
      <c r="RAD108" s="744"/>
      <c r="RAE108" s="743"/>
      <c r="RAF108" s="744"/>
      <c r="RAG108" s="743"/>
      <c r="RAH108" s="744"/>
      <c r="RAI108" s="743"/>
      <c r="RAJ108" s="744"/>
      <c r="RAK108" s="743"/>
      <c r="RAL108" s="744"/>
      <c r="RAM108" s="743"/>
      <c r="RAN108" s="744"/>
      <c r="RAO108" s="743"/>
      <c r="RAP108" s="744"/>
      <c r="RAQ108" s="743"/>
      <c r="RAR108" s="744"/>
      <c r="RAS108" s="743"/>
      <c r="RAT108" s="744"/>
      <c r="RAU108" s="743"/>
      <c r="RAV108" s="744"/>
      <c r="RAW108" s="743"/>
      <c r="RAX108" s="744"/>
      <c r="RAY108" s="743"/>
      <c r="RAZ108" s="744"/>
      <c r="RBA108" s="743"/>
      <c r="RBB108" s="744"/>
      <c r="RBC108" s="743"/>
      <c r="RBD108" s="744"/>
      <c r="RBE108" s="743"/>
      <c r="RBF108" s="744"/>
      <c r="RBG108" s="743"/>
      <c r="RBH108" s="744"/>
      <c r="RBI108" s="743"/>
      <c r="RBJ108" s="744"/>
      <c r="RBK108" s="743"/>
      <c r="RBL108" s="744"/>
      <c r="RBM108" s="743"/>
      <c r="RBN108" s="744"/>
      <c r="RBO108" s="743"/>
      <c r="RBP108" s="744"/>
      <c r="RBQ108" s="743"/>
      <c r="RBR108" s="744"/>
      <c r="RBS108" s="743"/>
      <c r="RBT108" s="744"/>
      <c r="RBU108" s="743"/>
      <c r="RBV108" s="744"/>
      <c r="RBW108" s="743"/>
      <c r="RBX108" s="744"/>
      <c r="RBY108" s="743"/>
      <c r="RBZ108" s="744"/>
      <c r="RCA108" s="743"/>
      <c r="RCB108" s="744"/>
      <c r="RCC108" s="743"/>
      <c r="RCD108" s="744"/>
      <c r="RCE108" s="743"/>
      <c r="RCF108" s="744"/>
      <c r="RCG108" s="743"/>
      <c r="RCH108" s="744"/>
      <c r="RCI108" s="743"/>
      <c r="RCJ108" s="744"/>
      <c r="RCK108" s="743"/>
      <c r="RCL108" s="744"/>
      <c r="RCM108" s="743"/>
      <c r="RCN108" s="744"/>
      <c r="RCO108" s="743"/>
      <c r="RCP108" s="744"/>
      <c r="RCQ108" s="743"/>
      <c r="RCR108" s="744"/>
      <c r="RCS108" s="743"/>
      <c r="RCT108" s="744"/>
      <c r="RCU108" s="743"/>
      <c r="RCV108" s="744"/>
      <c r="RCW108" s="743"/>
      <c r="RCX108" s="744"/>
      <c r="RCY108" s="743"/>
      <c r="RCZ108" s="744"/>
      <c r="RDA108" s="743"/>
      <c r="RDB108" s="744"/>
      <c r="RDC108" s="743"/>
      <c r="RDD108" s="744"/>
      <c r="RDE108" s="743"/>
      <c r="RDF108" s="744"/>
      <c r="RDG108" s="743"/>
      <c r="RDH108" s="744"/>
      <c r="RDI108" s="743"/>
      <c r="RDJ108" s="744"/>
      <c r="RDK108" s="743"/>
      <c r="RDL108" s="744"/>
      <c r="RDM108" s="743"/>
      <c r="RDN108" s="744"/>
      <c r="RDO108" s="743"/>
      <c r="RDP108" s="744"/>
      <c r="RDQ108" s="743"/>
      <c r="RDR108" s="744"/>
      <c r="RDS108" s="743"/>
      <c r="RDT108" s="744"/>
      <c r="RDU108" s="743"/>
      <c r="RDV108" s="744"/>
      <c r="RDW108" s="743"/>
      <c r="RDX108" s="744"/>
      <c r="RDY108" s="743"/>
      <c r="RDZ108" s="744"/>
      <c r="REA108" s="743"/>
      <c r="REB108" s="744"/>
      <c r="REC108" s="743"/>
      <c r="RED108" s="744"/>
      <c r="REE108" s="743"/>
      <c r="REF108" s="744"/>
      <c r="REG108" s="743"/>
      <c r="REH108" s="744"/>
      <c r="REI108" s="743"/>
      <c r="REJ108" s="744"/>
      <c r="REK108" s="743"/>
      <c r="REL108" s="744"/>
      <c r="REM108" s="743"/>
      <c r="REN108" s="744"/>
      <c r="REO108" s="743"/>
      <c r="REP108" s="744"/>
      <c r="REQ108" s="743"/>
      <c r="RER108" s="744"/>
      <c r="RES108" s="743"/>
      <c r="RET108" s="744"/>
      <c r="REU108" s="743"/>
      <c r="REV108" s="744"/>
      <c r="REW108" s="743"/>
      <c r="REX108" s="744"/>
      <c r="REY108" s="743"/>
      <c r="REZ108" s="744"/>
      <c r="RFA108" s="743"/>
      <c r="RFB108" s="744"/>
      <c r="RFC108" s="743"/>
      <c r="RFD108" s="744"/>
      <c r="RFE108" s="743"/>
      <c r="RFF108" s="744"/>
      <c r="RFG108" s="743"/>
      <c r="RFH108" s="744"/>
      <c r="RFI108" s="743"/>
      <c r="RFJ108" s="744"/>
      <c r="RFK108" s="743"/>
      <c r="RFL108" s="744"/>
      <c r="RFM108" s="743"/>
      <c r="RFN108" s="744"/>
      <c r="RFO108" s="743"/>
      <c r="RFP108" s="744"/>
      <c r="RFQ108" s="743"/>
      <c r="RFR108" s="744"/>
      <c r="RFS108" s="743"/>
      <c r="RFT108" s="744"/>
      <c r="RFU108" s="743"/>
      <c r="RFV108" s="744"/>
      <c r="RFW108" s="743"/>
      <c r="RFX108" s="744"/>
      <c r="RFY108" s="743"/>
      <c r="RFZ108" s="744"/>
      <c r="RGA108" s="743"/>
      <c r="RGB108" s="744"/>
      <c r="RGC108" s="743"/>
      <c r="RGD108" s="744"/>
      <c r="RGE108" s="743"/>
      <c r="RGF108" s="744"/>
      <c r="RGG108" s="743"/>
      <c r="RGH108" s="744"/>
      <c r="RGI108" s="743"/>
      <c r="RGJ108" s="744"/>
      <c r="RGK108" s="743"/>
      <c r="RGL108" s="744"/>
      <c r="RGM108" s="743"/>
      <c r="RGN108" s="744"/>
      <c r="RGO108" s="743"/>
      <c r="RGP108" s="744"/>
      <c r="RGQ108" s="743"/>
      <c r="RGR108" s="744"/>
      <c r="RGS108" s="743"/>
      <c r="RGT108" s="744"/>
      <c r="RGU108" s="743"/>
      <c r="RGV108" s="744"/>
      <c r="RGW108" s="743"/>
      <c r="RGX108" s="744"/>
      <c r="RGY108" s="743"/>
      <c r="RGZ108" s="744"/>
      <c r="RHA108" s="743"/>
      <c r="RHB108" s="744"/>
      <c r="RHC108" s="743"/>
      <c r="RHD108" s="744"/>
      <c r="RHE108" s="743"/>
      <c r="RHF108" s="744"/>
      <c r="RHG108" s="743"/>
      <c r="RHH108" s="744"/>
      <c r="RHI108" s="743"/>
      <c r="RHJ108" s="744"/>
      <c r="RHK108" s="743"/>
      <c r="RHL108" s="744"/>
      <c r="RHM108" s="743"/>
      <c r="RHN108" s="744"/>
      <c r="RHO108" s="743"/>
      <c r="RHP108" s="744"/>
      <c r="RHQ108" s="743"/>
      <c r="RHR108" s="744"/>
      <c r="RHS108" s="743"/>
      <c r="RHT108" s="744"/>
      <c r="RHU108" s="743"/>
      <c r="RHV108" s="744"/>
      <c r="RHW108" s="743"/>
      <c r="RHX108" s="744"/>
      <c r="RHY108" s="743"/>
      <c r="RHZ108" s="744"/>
      <c r="RIA108" s="743"/>
      <c r="RIB108" s="744"/>
      <c r="RIC108" s="743"/>
      <c r="RID108" s="744"/>
      <c r="RIE108" s="743"/>
      <c r="RIF108" s="744"/>
      <c r="RIG108" s="743"/>
      <c r="RIH108" s="744"/>
      <c r="RII108" s="743"/>
      <c r="RIJ108" s="744"/>
      <c r="RIK108" s="743"/>
      <c r="RIL108" s="744"/>
      <c r="RIM108" s="743"/>
      <c r="RIN108" s="744"/>
      <c r="RIO108" s="743"/>
      <c r="RIP108" s="744"/>
      <c r="RIQ108" s="743"/>
      <c r="RIR108" s="744"/>
      <c r="RIS108" s="743"/>
      <c r="RIT108" s="744"/>
      <c r="RIU108" s="743"/>
      <c r="RIV108" s="744"/>
      <c r="RIW108" s="743"/>
      <c r="RIX108" s="744"/>
      <c r="RIY108" s="743"/>
      <c r="RIZ108" s="744"/>
      <c r="RJA108" s="743"/>
      <c r="RJB108" s="744"/>
      <c r="RJC108" s="743"/>
      <c r="RJD108" s="744"/>
      <c r="RJE108" s="743"/>
      <c r="RJF108" s="744"/>
      <c r="RJG108" s="743"/>
      <c r="RJH108" s="744"/>
      <c r="RJI108" s="743"/>
      <c r="RJJ108" s="744"/>
      <c r="RJK108" s="743"/>
      <c r="RJL108" s="744"/>
      <c r="RJM108" s="743"/>
      <c r="RJN108" s="744"/>
      <c r="RJO108" s="743"/>
      <c r="RJP108" s="744"/>
      <c r="RJQ108" s="743"/>
      <c r="RJR108" s="744"/>
      <c r="RJS108" s="743"/>
      <c r="RJT108" s="744"/>
      <c r="RJU108" s="743"/>
      <c r="RJV108" s="744"/>
      <c r="RJW108" s="743"/>
      <c r="RJX108" s="744"/>
      <c r="RJY108" s="743"/>
      <c r="RJZ108" s="744"/>
      <c r="RKA108" s="743"/>
      <c r="RKB108" s="744"/>
      <c r="RKC108" s="743"/>
      <c r="RKD108" s="744"/>
      <c r="RKE108" s="743"/>
      <c r="RKF108" s="744"/>
      <c r="RKG108" s="743"/>
      <c r="RKH108" s="744"/>
      <c r="RKI108" s="743"/>
      <c r="RKJ108" s="744"/>
      <c r="RKK108" s="743"/>
      <c r="RKL108" s="744"/>
      <c r="RKM108" s="743"/>
      <c r="RKN108" s="744"/>
      <c r="RKO108" s="743"/>
      <c r="RKP108" s="744"/>
      <c r="RKQ108" s="743"/>
      <c r="RKR108" s="744"/>
      <c r="RKS108" s="743"/>
      <c r="RKT108" s="744"/>
      <c r="RKU108" s="743"/>
      <c r="RKV108" s="744"/>
      <c r="RKW108" s="743"/>
      <c r="RKX108" s="744"/>
      <c r="RKY108" s="743"/>
      <c r="RKZ108" s="744"/>
      <c r="RLA108" s="743"/>
      <c r="RLB108" s="744"/>
      <c r="RLC108" s="743"/>
      <c r="RLD108" s="744"/>
      <c r="RLE108" s="743"/>
      <c r="RLF108" s="744"/>
      <c r="RLG108" s="743"/>
      <c r="RLH108" s="744"/>
      <c r="RLI108" s="743"/>
      <c r="RLJ108" s="744"/>
      <c r="RLK108" s="743"/>
      <c r="RLL108" s="744"/>
      <c r="RLM108" s="743"/>
      <c r="RLN108" s="744"/>
      <c r="RLO108" s="743"/>
      <c r="RLP108" s="744"/>
      <c r="RLQ108" s="743"/>
      <c r="RLR108" s="744"/>
      <c r="RLS108" s="743"/>
      <c r="RLT108" s="744"/>
      <c r="RLU108" s="743"/>
      <c r="RLV108" s="744"/>
      <c r="RLW108" s="743"/>
      <c r="RLX108" s="744"/>
      <c r="RLY108" s="743"/>
      <c r="RLZ108" s="744"/>
      <c r="RMA108" s="743"/>
      <c r="RMB108" s="744"/>
      <c r="RMC108" s="743"/>
      <c r="RMD108" s="744"/>
      <c r="RME108" s="743"/>
      <c r="RMF108" s="744"/>
      <c r="RMG108" s="743"/>
      <c r="RMH108" s="744"/>
      <c r="RMI108" s="743"/>
      <c r="RMJ108" s="744"/>
      <c r="RMK108" s="743"/>
      <c r="RML108" s="744"/>
      <c r="RMM108" s="743"/>
      <c r="RMN108" s="744"/>
      <c r="RMO108" s="743"/>
      <c r="RMP108" s="744"/>
      <c r="RMQ108" s="743"/>
      <c r="RMR108" s="744"/>
      <c r="RMS108" s="743"/>
      <c r="RMT108" s="744"/>
      <c r="RMU108" s="743"/>
      <c r="RMV108" s="744"/>
      <c r="RMW108" s="743"/>
      <c r="RMX108" s="744"/>
      <c r="RMY108" s="743"/>
      <c r="RMZ108" s="744"/>
      <c r="RNA108" s="743"/>
      <c r="RNB108" s="744"/>
      <c r="RNC108" s="743"/>
      <c r="RND108" s="744"/>
      <c r="RNE108" s="743"/>
      <c r="RNF108" s="744"/>
      <c r="RNG108" s="743"/>
      <c r="RNH108" s="744"/>
      <c r="RNI108" s="743"/>
      <c r="RNJ108" s="744"/>
      <c r="RNK108" s="743"/>
      <c r="RNL108" s="744"/>
      <c r="RNM108" s="743"/>
      <c r="RNN108" s="744"/>
      <c r="RNO108" s="743"/>
      <c r="RNP108" s="744"/>
      <c r="RNQ108" s="743"/>
      <c r="RNR108" s="744"/>
      <c r="RNS108" s="743"/>
      <c r="RNT108" s="744"/>
      <c r="RNU108" s="743"/>
      <c r="RNV108" s="744"/>
      <c r="RNW108" s="743"/>
      <c r="RNX108" s="744"/>
      <c r="RNY108" s="743"/>
      <c r="RNZ108" s="744"/>
      <c r="ROA108" s="743"/>
      <c r="ROB108" s="744"/>
      <c r="ROC108" s="743"/>
      <c r="ROD108" s="744"/>
      <c r="ROE108" s="743"/>
      <c r="ROF108" s="744"/>
      <c r="ROG108" s="743"/>
      <c r="ROH108" s="744"/>
      <c r="ROI108" s="743"/>
      <c r="ROJ108" s="744"/>
      <c r="ROK108" s="743"/>
      <c r="ROL108" s="744"/>
      <c r="ROM108" s="743"/>
      <c r="RON108" s="744"/>
      <c r="ROO108" s="743"/>
      <c r="ROP108" s="744"/>
      <c r="ROQ108" s="743"/>
      <c r="ROR108" s="744"/>
      <c r="ROS108" s="743"/>
      <c r="ROT108" s="744"/>
      <c r="ROU108" s="743"/>
      <c r="ROV108" s="744"/>
      <c r="ROW108" s="743"/>
      <c r="ROX108" s="744"/>
      <c r="ROY108" s="743"/>
      <c r="ROZ108" s="744"/>
      <c r="RPA108" s="743"/>
      <c r="RPB108" s="744"/>
      <c r="RPC108" s="743"/>
      <c r="RPD108" s="744"/>
      <c r="RPE108" s="743"/>
      <c r="RPF108" s="744"/>
      <c r="RPG108" s="743"/>
      <c r="RPH108" s="744"/>
      <c r="RPI108" s="743"/>
      <c r="RPJ108" s="744"/>
      <c r="RPK108" s="743"/>
      <c r="RPL108" s="744"/>
      <c r="RPM108" s="743"/>
      <c r="RPN108" s="744"/>
      <c r="RPO108" s="743"/>
      <c r="RPP108" s="744"/>
      <c r="RPQ108" s="743"/>
      <c r="RPR108" s="744"/>
      <c r="RPS108" s="743"/>
      <c r="RPT108" s="744"/>
      <c r="RPU108" s="743"/>
      <c r="RPV108" s="744"/>
      <c r="RPW108" s="743"/>
      <c r="RPX108" s="744"/>
      <c r="RPY108" s="743"/>
      <c r="RPZ108" s="744"/>
      <c r="RQA108" s="743"/>
      <c r="RQB108" s="744"/>
      <c r="RQC108" s="743"/>
      <c r="RQD108" s="744"/>
      <c r="RQE108" s="743"/>
      <c r="RQF108" s="744"/>
      <c r="RQG108" s="743"/>
      <c r="RQH108" s="744"/>
      <c r="RQI108" s="743"/>
      <c r="RQJ108" s="744"/>
      <c r="RQK108" s="743"/>
      <c r="RQL108" s="744"/>
      <c r="RQM108" s="743"/>
      <c r="RQN108" s="744"/>
      <c r="RQO108" s="743"/>
      <c r="RQP108" s="744"/>
      <c r="RQQ108" s="743"/>
      <c r="RQR108" s="744"/>
      <c r="RQS108" s="743"/>
      <c r="RQT108" s="744"/>
      <c r="RQU108" s="743"/>
      <c r="RQV108" s="744"/>
      <c r="RQW108" s="743"/>
      <c r="RQX108" s="744"/>
      <c r="RQY108" s="743"/>
      <c r="RQZ108" s="744"/>
      <c r="RRA108" s="743"/>
      <c r="RRB108" s="744"/>
      <c r="RRC108" s="743"/>
      <c r="RRD108" s="744"/>
      <c r="RRE108" s="743"/>
      <c r="RRF108" s="744"/>
      <c r="RRG108" s="743"/>
      <c r="RRH108" s="744"/>
      <c r="RRI108" s="743"/>
      <c r="RRJ108" s="744"/>
      <c r="RRK108" s="743"/>
      <c r="RRL108" s="744"/>
      <c r="RRM108" s="743"/>
      <c r="RRN108" s="744"/>
      <c r="RRO108" s="743"/>
      <c r="RRP108" s="744"/>
      <c r="RRQ108" s="743"/>
      <c r="RRR108" s="744"/>
      <c r="RRS108" s="743"/>
      <c r="RRT108" s="744"/>
      <c r="RRU108" s="743"/>
      <c r="RRV108" s="744"/>
      <c r="RRW108" s="743"/>
      <c r="RRX108" s="744"/>
      <c r="RRY108" s="743"/>
      <c r="RRZ108" s="744"/>
      <c r="RSA108" s="743"/>
      <c r="RSB108" s="744"/>
      <c r="RSC108" s="743"/>
      <c r="RSD108" s="744"/>
      <c r="RSE108" s="743"/>
      <c r="RSF108" s="744"/>
      <c r="RSG108" s="743"/>
      <c r="RSH108" s="744"/>
      <c r="RSI108" s="743"/>
      <c r="RSJ108" s="744"/>
      <c r="RSK108" s="743"/>
      <c r="RSL108" s="744"/>
      <c r="RSM108" s="743"/>
      <c r="RSN108" s="744"/>
      <c r="RSO108" s="743"/>
      <c r="RSP108" s="744"/>
      <c r="RSQ108" s="743"/>
      <c r="RSR108" s="744"/>
      <c r="RSS108" s="743"/>
      <c r="RST108" s="744"/>
      <c r="RSU108" s="743"/>
      <c r="RSV108" s="744"/>
      <c r="RSW108" s="743"/>
      <c r="RSX108" s="744"/>
      <c r="RSY108" s="743"/>
      <c r="RSZ108" s="744"/>
      <c r="RTA108" s="743"/>
      <c r="RTB108" s="744"/>
      <c r="RTC108" s="743"/>
      <c r="RTD108" s="744"/>
      <c r="RTE108" s="743"/>
      <c r="RTF108" s="744"/>
      <c r="RTG108" s="743"/>
      <c r="RTH108" s="744"/>
      <c r="RTI108" s="743"/>
      <c r="RTJ108" s="744"/>
      <c r="RTK108" s="743"/>
      <c r="RTL108" s="744"/>
      <c r="RTM108" s="743"/>
      <c r="RTN108" s="744"/>
      <c r="RTO108" s="743"/>
      <c r="RTP108" s="744"/>
      <c r="RTQ108" s="743"/>
      <c r="RTR108" s="744"/>
      <c r="RTS108" s="743"/>
      <c r="RTT108" s="744"/>
      <c r="RTU108" s="743"/>
      <c r="RTV108" s="744"/>
      <c r="RTW108" s="743"/>
      <c r="RTX108" s="744"/>
      <c r="RTY108" s="743"/>
      <c r="RTZ108" s="744"/>
      <c r="RUA108" s="743"/>
      <c r="RUB108" s="744"/>
      <c r="RUC108" s="743"/>
      <c r="RUD108" s="744"/>
      <c r="RUE108" s="743"/>
      <c r="RUF108" s="744"/>
      <c r="RUG108" s="743"/>
      <c r="RUH108" s="744"/>
      <c r="RUI108" s="743"/>
      <c r="RUJ108" s="744"/>
      <c r="RUK108" s="743"/>
      <c r="RUL108" s="744"/>
      <c r="RUM108" s="743"/>
      <c r="RUN108" s="744"/>
      <c r="RUO108" s="743"/>
      <c r="RUP108" s="744"/>
      <c r="RUQ108" s="743"/>
      <c r="RUR108" s="744"/>
      <c r="RUS108" s="743"/>
      <c r="RUT108" s="744"/>
      <c r="RUU108" s="743"/>
      <c r="RUV108" s="744"/>
      <c r="RUW108" s="743"/>
      <c r="RUX108" s="744"/>
      <c r="RUY108" s="743"/>
      <c r="RUZ108" s="744"/>
      <c r="RVA108" s="743"/>
      <c r="RVB108" s="744"/>
      <c r="RVC108" s="743"/>
      <c r="RVD108" s="744"/>
      <c r="RVE108" s="743"/>
      <c r="RVF108" s="744"/>
      <c r="RVG108" s="743"/>
      <c r="RVH108" s="744"/>
      <c r="RVI108" s="743"/>
      <c r="RVJ108" s="744"/>
      <c r="RVK108" s="743"/>
      <c r="RVL108" s="744"/>
      <c r="RVM108" s="743"/>
      <c r="RVN108" s="744"/>
      <c r="RVO108" s="743"/>
      <c r="RVP108" s="744"/>
      <c r="RVQ108" s="743"/>
      <c r="RVR108" s="744"/>
      <c r="RVS108" s="743"/>
      <c r="RVT108" s="744"/>
      <c r="RVU108" s="743"/>
      <c r="RVV108" s="744"/>
      <c r="RVW108" s="743"/>
      <c r="RVX108" s="744"/>
      <c r="RVY108" s="743"/>
      <c r="RVZ108" s="744"/>
      <c r="RWA108" s="743"/>
      <c r="RWB108" s="744"/>
      <c r="RWC108" s="743"/>
      <c r="RWD108" s="744"/>
      <c r="RWE108" s="743"/>
      <c r="RWF108" s="744"/>
      <c r="RWG108" s="743"/>
      <c r="RWH108" s="744"/>
      <c r="RWI108" s="743"/>
      <c r="RWJ108" s="744"/>
      <c r="RWK108" s="743"/>
      <c r="RWL108" s="744"/>
      <c r="RWM108" s="743"/>
      <c r="RWN108" s="744"/>
      <c r="RWO108" s="743"/>
      <c r="RWP108" s="744"/>
      <c r="RWQ108" s="743"/>
      <c r="RWR108" s="744"/>
      <c r="RWS108" s="743"/>
      <c r="RWT108" s="744"/>
      <c r="RWU108" s="743"/>
      <c r="RWV108" s="744"/>
      <c r="RWW108" s="743"/>
      <c r="RWX108" s="744"/>
      <c r="RWY108" s="743"/>
      <c r="RWZ108" s="744"/>
      <c r="RXA108" s="743"/>
      <c r="RXB108" s="744"/>
      <c r="RXC108" s="743"/>
      <c r="RXD108" s="744"/>
      <c r="RXE108" s="743"/>
      <c r="RXF108" s="744"/>
      <c r="RXG108" s="743"/>
      <c r="RXH108" s="744"/>
      <c r="RXI108" s="743"/>
      <c r="RXJ108" s="744"/>
      <c r="RXK108" s="743"/>
      <c r="RXL108" s="744"/>
      <c r="RXM108" s="743"/>
      <c r="RXN108" s="744"/>
      <c r="RXO108" s="743"/>
      <c r="RXP108" s="744"/>
      <c r="RXQ108" s="743"/>
      <c r="RXR108" s="744"/>
      <c r="RXS108" s="743"/>
      <c r="RXT108" s="744"/>
      <c r="RXU108" s="743"/>
      <c r="RXV108" s="744"/>
      <c r="RXW108" s="743"/>
      <c r="RXX108" s="744"/>
      <c r="RXY108" s="743"/>
      <c r="RXZ108" s="744"/>
      <c r="RYA108" s="743"/>
      <c r="RYB108" s="744"/>
      <c r="RYC108" s="743"/>
      <c r="RYD108" s="744"/>
      <c r="RYE108" s="743"/>
      <c r="RYF108" s="744"/>
      <c r="RYG108" s="743"/>
      <c r="RYH108" s="744"/>
      <c r="RYI108" s="743"/>
      <c r="RYJ108" s="744"/>
      <c r="RYK108" s="743"/>
      <c r="RYL108" s="744"/>
      <c r="RYM108" s="743"/>
      <c r="RYN108" s="744"/>
      <c r="RYO108" s="743"/>
      <c r="RYP108" s="744"/>
      <c r="RYQ108" s="743"/>
      <c r="RYR108" s="744"/>
      <c r="RYS108" s="743"/>
      <c r="RYT108" s="744"/>
      <c r="RYU108" s="743"/>
      <c r="RYV108" s="744"/>
      <c r="RYW108" s="743"/>
      <c r="RYX108" s="744"/>
      <c r="RYY108" s="743"/>
      <c r="RYZ108" s="744"/>
      <c r="RZA108" s="743"/>
      <c r="RZB108" s="744"/>
      <c r="RZC108" s="743"/>
      <c r="RZD108" s="744"/>
      <c r="RZE108" s="743"/>
      <c r="RZF108" s="744"/>
      <c r="RZG108" s="743"/>
      <c r="RZH108" s="744"/>
      <c r="RZI108" s="743"/>
      <c r="RZJ108" s="744"/>
      <c r="RZK108" s="743"/>
      <c r="RZL108" s="744"/>
      <c r="RZM108" s="743"/>
      <c r="RZN108" s="744"/>
      <c r="RZO108" s="743"/>
      <c r="RZP108" s="744"/>
      <c r="RZQ108" s="743"/>
      <c r="RZR108" s="744"/>
      <c r="RZS108" s="743"/>
      <c r="RZT108" s="744"/>
      <c r="RZU108" s="743"/>
      <c r="RZV108" s="744"/>
      <c r="RZW108" s="743"/>
      <c r="RZX108" s="744"/>
      <c r="RZY108" s="743"/>
      <c r="RZZ108" s="744"/>
      <c r="SAA108" s="743"/>
      <c r="SAB108" s="744"/>
      <c r="SAC108" s="743"/>
      <c r="SAD108" s="744"/>
      <c r="SAE108" s="743"/>
      <c r="SAF108" s="744"/>
      <c r="SAG108" s="743"/>
      <c r="SAH108" s="744"/>
      <c r="SAI108" s="743"/>
      <c r="SAJ108" s="744"/>
      <c r="SAK108" s="743"/>
      <c r="SAL108" s="744"/>
      <c r="SAM108" s="743"/>
      <c r="SAN108" s="744"/>
      <c r="SAO108" s="743"/>
      <c r="SAP108" s="744"/>
      <c r="SAQ108" s="743"/>
      <c r="SAR108" s="744"/>
      <c r="SAS108" s="743"/>
      <c r="SAT108" s="744"/>
      <c r="SAU108" s="743"/>
      <c r="SAV108" s="744"/>
      <c r="SAW108" s="743"/>
      <c r="SAX108" s="744"/>
      <c r="SAY108" s="743"/>
      <c r="SAZ108" s="744"/>
      <c r="SBA108" s="743"/>
      <c r="SBB108" s="744"/>
      <c r="SBC108" s="743"/>
      <c r="SBD108" s="744"/>
      <c r="SBE108" s="743"/>
      <c r="SBF108" s="744"/>
      <c r="SBG108" s="743"/>
      <c r="SBH108" s="744"/>
      <c r="SBI108" s="743"/>
      <c r="SBJ108" s="744"/>
      <c r="SBK108" s="743"/>
      <c r="SBL108" s="744"/>
      <c r="SBM108" s="743"/>
      <c r="SBN108" s="744"/>
      <c r="SBO108" s="743"/>
      <c r="SBP108" s="744"/>
      <c r="SBQ108" s="743"/>
      <c r="SBR108" s="744"/>
      <c r="SBS108" s="743"/>
      <c r="SBT108" s="744"/>
      <c r="SBU108" s="743"/>
      <c r="SBV108" s="744"/>
      <c r="SBW108" s="743"/>
      <c r="SBX108" s="744"/>
      <c r="SBY108" s="743"/>
      <c r="SBZ108" s="744"/>
      <c r="SCA108" s="743"/>
      <c r="SCB108" s="744"/>
      <c r="SCC108" s="743"/>
      <c r="SCD108" s="744"/>
      <c r="SCE108" s="743"/>
      <c r="SCF108" s="744"/>
      <c r="SCG108" s="743"/>
      <c r="SCH108" s="744"/>
      <c r="SCI108" s="743"/>
      <c r="SCJ108" s="744"/>
      <c r="SCK108" s="743"/>
      <c r="SCL108" s="744"/>
      <c r="SCM108" s="743"/>
      <c r="SCN108" s="744"/>
      <c r="SCO108" s="743"/>
      <c r="SCP108" s="744"/>
      <c r="SCQ108" s="743"/>
      <c r="SCR108" s="744"/>
      <c r="SCS108" s="743"/>
      <c r="SCT108" s="744"/>
      <c r="SCU108" s="743"/>
      <c r="SCV108" s="744"/>
      <c r="SCW108" s="743"/>
      <c r="SCX108" s="744"/>
      <c r="SCY108" s="743"/>
      <c r="SCZ108" s="744"/>
      <c r="SDA108" s="743"/>
      <c r="SDB108" s="744"/>
      <c r="SDC108" s="743"/>
      <c r="SDD108" s="744"/>
      <c r="SDE108" s="743"/>
      <c r="SDF108" s="744"/>
      <c r="SDG108" s="743"/>
      <c r="SDH108" s="744"/>
      <c r="SDI108" s="743"/>
      <c r="SDJ108" s="744"/>
      <c r="SDK108" s="743"/>
      <c r="SDL108" s="744"/>
      <c r="SDM108" s="743"/>
      <c r="SDN108" s="744"/>
      <c r="SDO108" s="743"/>
      <c r="SDP108" s="744"/>
      <c r="SDQ108" s="743"/>
      <c r="SDR108" s="744"/>
      <c r="SDS108" s="743"/>
      <c r="SDT108" s="744"/>
      <c r="SDU108" s="743"/>
      <c r="SDV108" s="744"/>
      <c r="SDW108" s="743"/>
      <c r="SDX108" s="744"/>
      <c r="SDY108" s="743"/>
      <c r="SDZ108" s="744"/>
      <c r="SEA108" s="743"/>
      <c r="SEB108" s="744"/>
      <c r="SEC108" s="743"/>
      <c r="SED108" s="744"/>
      <c r="SEE108" s="743"/>
      <c r="SEF108" s="744"/>
      <c r="SEG108" s="743"/>
      <c r="SEH108" s="744"/>
      <c r="SEI108" s="743"/>
      <c r="SEJ108" s="744"/>
      <c r="SEK108" s="743"/>
      <c r="SEL108" s="744"/>
      <c r="SEM108" s="743"/>
      <c r="SEN108" s="744"/>
      <c r="SEO108" s="743"/>
      <c r="SEP108" s="744"/>
      <c r="SEQ108" s="743"/>
      <c r="SER108" s="744"/>
      <c r="SES108" s="743"/>
      <c r="SET108" s="744"/>
      <c r="SEU108" s="743"/>
      <c r="SEV108" s="744"/>
      <c r="SEW108" s="743"/>
      <c r="SEX108" s="744"/>
      <c r="SEY108" s="743"/>
      <c r="SEZ108" s="744"/>
      <c r="SFA108" s="743"/>
      <c r="SFB108" s="744"/>
      <c r="SFC108" s="743"/>
      <c r="SFD108" s="744"/>
      <c r="SFE108" s="743"/>
      <c r="SFF108" s="744"/>
      <c r="SFG108" s="743"/>
      <c r="SFH108" s="744"/>
      <c r="SFI108" s="743"/>
      <c r="SFJ108" s="744"/>
      <c r="SFK108" s="743"/>
      <c r="SFL108" s="744"/>
      <c r="SFM108" s="743"/>
      <c r="SFN108" s="744"/>
      <c r="SFO108" s="743"/>
      <c r="SFP108" s="744"/>
      <c r="SFQ108" s="743"/>
      <c r="SFR108" s="744"/>
      <c r="SFS108" s="743"/>
      <c r="SFT108" s="744"/>
      <c r="SFU108" s="743"/>
      <c r="SFV108" s="744"/>
      <c r="SFW108" s="743"/>
      <c r="SFX108" s="744"/>
      <c r="SFY108" s="743"/>
      <c r="SFZ108" s="744"/>
      <c r="SGA108" s="743"/>
      <c r="SGB108" s="744"/>
      <c r="SGC108" s="743"/>
      <c r="SGD108" s="744"/>
      <c r="SGE108" s="743"/>
      <c r="SGF108" s="744"/>
      <c r="SGG108" s="743"/>
      <c r="SGH108" s="744"/>
      <c r="SGI108" s="743"/>
      <c r="SGJ108" s="744"/>
      <c r="SGK108" s="743"/>
      <c r="SGL108" s="744"/>
      <c r="SGM108" s="743"/>
      <c r="SGN108" s="744"/>
      <c r="SGO108" s="743"/>
      <c r="SGP108" s="744"/>
      <c r="SGQ108" s="743"/>
      <c r="SGR108" s="744"/>
      <c r="SGS108" s="743"/>
      <c r="SGT108" s="744"/>
      <c r="SGU108" s="743"/>
      <c r="SGV108" s="744"/>
      <c r="SGW108" s="743"/>
      <c r="SGX108" s="744"/>
      <c r="SGY108" s="743"/>
      <c r="SGZ108" s="744"/>
      <c r="SHA108" s="743"/>
      <c r="SHB108" s="744"/>
      <c r="SHC108" s="743"/>
      <c r="SHD108" s="744"/>
      <c r="SHE108" s="743"/>
      <c r="SHF108" s="744"/>
      <c r="SHG108" s="743"/>
      <c r="SHH108" s="744"/>
      <c r="SHI108" s="743"/>
      <c r="SHJ108" s="744"/>
      <c r="SHK108" s="743"/>
      <c r="SHL108" s="744"/>
      <c r="SHM108" s="743"/>
      <c r="SHN108" s="744"/>
      <c r="SHO108" s="743"/>
      <c r="SHP108" s="744"/>
      <c r="SHQ108" s="743"/>
      <c r="SHR108" s="744"/>
      <c r="SHS108" s="743"/>
      <c r="SHT108" s="744"/>
      <c r="SHU108" s="743"/>
      <c r="SHV108" s="744"/>
      <c r="SHW108" s="743"/>
      <c r="SHX108" s="744"/>
      <c r="SHY108" s="743"/>
      <c r="SHZ108" s="744"/>
      <c r="SIA108" s="743"/>
      <c r="SIB108" s="744"/>
      <c r="SIC108" s="743"/>
      <c r="SID108" s="744"/>
      <c r="SIE108" s="743"/>
      <c r="SIF108" s="744"/>
      <c r="SIG108" s="743"/>
      <c r="SIH108" s="744"/>
      <c r="SII108" s="743"/>
      <c r="SIJ108" s="744"/>
      <c r="SIK108" s="743"/>
      <c r="SIL108" s="744"/>
      <c r="SIM108" s="743"/>
      <c r="SIN108" s="744"/>
      <c r="SIO108" s="743"/>
      <c r="SIP108" s="744"/>
      <c r="SIQ108" s="743"/>
      <c r="SIR108" s="744"/>
      <c r="SIS108" s="743"/>
      <c r="SIT108" s="744"/>
      <c r="SIU108" s="743"/>
      <c r="SIV108" s="744"/>
      <c r="SIW108" s="743"/>
      <c r="SIX108" s="744"/>
      <c r="SIY108" s="743"/>
      <c r="SIZ108" s="744"/>
      <c r="SJA108" s="743"/>
      <c r="SJB108" s="744"/>
      <c r="SJC108" s="743"/>
      <c r="SJD108" s="744"/>
      <c r="SJE108" s="743"/>
      <c r="SJF108" s="744"/>
      <c r="SJG108" s="743"/>
      <c r="SJH108" s="744"/>
      <c r="SJI108" s="743"/>
      <c r="SJJ108" s="744"/>
      <c r="SJK108" s="743"/>
      <c r="SJL108" s="744"/>
      <c r="SJM108" s="743"/>
      <c r="SJN108" s="744"/>
      <c r="SJO108" s="743"/>
      <c r="SJP108" s="744"/>
      <c r="SJQ108" s="743"/>
      <c r="SJR108" s="744"/>
      <c r="SJS108" s="743"/>
      <c r="SJT108" s="744"/>
      <c r="SJU108" s="743"/>
      <c r="SJV108" s="744"/>
      <c r="SJW108" s="743"/>
      <c r="SJX108" s="744"/>
      <c r="SJY108" s="743"/>
      <c r="SJZ108" s="744"/>
      <c r="SKA108" s="743"/>
      <c r="SKB108" s="744"/>
      <c r="SKC108" s="743"/>
      <c r="SKD108" s="744"/>
      <c r="SKE108" s="743"/>
      <c r="SKF108" s="744"/>
      <c r="SKG108" s="743"/>
      <c r="SKH108" s="744"/>
      <c r="SKI108" s="743"/>
      <c r="SKJ108" s="744"/>
      <c r="SKK108" s="743"/>
      <c r="SKL108" s="744"/>
      <c r="SKM108" s="743"/>
      <c r="SKN108" s="744"/>
      <c r="SKO108" s="743"/>
      <c r="SKP108" s="744"/>
      <c r="SKQ108" s="743"/>
      <c r="SKR108" s="744"/>
      <c r="SKS108" s="743"/>
      <c r="SKT108" s="744"/>
      <c r="SKU108" s="743"/>
      <c r="SKV108" s="744"/>
      <c r="SKW108" s="743"/>
      <c r="SKX108" s="744"/>
      <c r="SKY108" s="743"/>
      <c r="SKZ108" s="744"/>
      <c r="SLA108" s="743"/>
      <c r="SLB108" s="744"/>
      <c r="SLC108" s="743"/>
      <c r="SLD108" s="744"/>
      <c r="SLE108" s="743"/>
      <c r="SLF108" s="744"/>
      <c r="SLG108" s="743"/>
      <c r="SLH108" s="744"/>
      <c r="SLI108" s="743"/>
      <c r="SLJ108" s="744"/>
      <c r="SLK108" s="743"/>
      <c r="SLL108" s="744"/>
      <c r="SLM108" s="743"/>
      <c r="SLN108" s="744"/>
      <c r="SLO108" s="743"/>
      <c r="SLP108" s="744"/>
      <c r="SLQ108" s="743"/>
      <c r="SLR108" s="744"/>
      <c r="SLS108" s="743"/>
      <c r="SLT108" s="744"/>
      <c r="SLU108" s="743"/>
      <c r="SLV108" s="744"/>
      <c r="SLW108" s="743"/>
      <c r="SLX108" s="744"/>
      <c r="SLY108" s="743"/>
      <c r="SLZ108" s="744"/>
      <c r="SMA108" s="743"/>
      <c r="SMB108" s="744"/>
      <c r="SMC108" s="743"/>
      <c r="SMD108" s="744"/>
      <c r="SME108" s="743"/>
      <c r="SMF108" s="744"/>
      <c r="SMG108" s="743"/>
      <c r="SMH108" s="744"/>
      <c r="SMI108" s="743"/>
      <c r="SMJ108" s="744"/>
      <c r="SMK108" s="743"/>
      <c r="SML108" s="744"/>
      <c r="SMM108" s="743"/>
      <c r="SMN108" s="744"/>
      <c r="SMO108" s="743"/>
      <c r="SMP108" s="744"/>
      <c r="SMQ108" s="743"/>
      <c r="SMR108" s="744"/>
      <c r="SMS108" s="743"/>
      <c r="SMT108" s="744"/>
      <c r="SMU108" s="743"/>
      <c r="SMV108" s="744"/>
      <c r="SMW108" s="743"/>
      <c r="SMX108" s="744"/>
      <c r="SMY108" s="743"/>
      <c r="SMZ108" s="744"/>
      <c r="SNA108" s="743"/>
      <c r="SNB108" s="744"/>
      <c r="SNC108" s="743"/>
      <c r="SND108" s="744"/>
      <c r="SNE108" s="743"/>
      <c r="SNF108" s="744"/>
      <c r="SNG108" s="743"/>
      <c r="SNH108" s="744"/>
      <c r="SNI108" s="743"/>
      <c r="SNJ108" s="744"/>
      <c r="SNK108" s="743"/>
      <c r="SNL108" s="744"/>
      <c r="SNM108" s="743"/>
      <c r="SNN108" s="744"/>
      <c r="SNO108" s="743"/>
      <c r="SNP108" s="744"/>
      <c r="SNQ108" s="743"/>
      <c r="SNR108" s="744"/>
      <c r="SNS108" s="743"/>
      <c r="SNT108" s="744"/>
      <c r="SNU108" s="743"/>
      <c r="SNV108" s="744"/>
      <c r="SNW108" s="743"/>
      <c r="SNX108" s="744"/>
      <c r="SNY108" s="743"/>
      <c r="SNZ108" s="744"/>
      <c r="SOA108" s="743"/>
      <c r="SOB108" s="744"/>
      <c r="SOC108" s="743"/>
      <c r="SOD108" s="744"/>
      <c r="SOE108" s="743"/>
      <c r="SOF108" s="744"/>
      <c r="SOG108" s="743"/>
      <c r="SOH108" s="744"/>
      <c r="SOI108" s="743"/>
      <c r="SOJ108" s="744"/>
      <c r="SOK108" s="743"/>
      <c r="SOL108" s="744"/>
      <c r="SOM108" s="743"/>
      <c r="SON108" s="744"/>
      <c r="SOO108" s="743"/>
      <c r="SOP108" s="744"/>
      <c r="SOQ108" s="743"/>
      <c r="SOR108" s="744"/>
      <c r="SOS108" s="743"/>
      <c r="SOT108" s="744"/>
      <c r="SOU108" s="743"/>
      <c r="SOV108" s="744"/>
      <c r="SOW108" s="743"/>
      <c r="SOX108" s="744"/>
      <c r="SOY108" s="743"/>
      <c r="SOZ108" s="744"/>
      <c r="SPA108" s="743"/>
      <c r="SPB108" s="744"/>
      <c r="SPC108" s="743"/>
      <c r="SPD108" s="744"/>
      <c r="SPE108" s="743"/>
      <c r="SPF108" s="744"/>
      <c r="SPG108" s="743"/>
      <c r="SPH108" s="744"/>
      <c r="SPI108" s="743"/>
      <c r="SPJ108" s="744"/>
      <c r="SPK108" s="743"/>
      <c r="SPL108" s="744"/>
      <c r="SPM108" s="743"/>
      <c r="SPN108" s="744"/>
      <c r="SPO108" s="743"/>
      <c r="SPP108" s="744"/>
      <c r="SPQ108" s="743"/>
      <c r="SPR108" s="744"/>
      <c r="SPS108" s="743"/>
      <c r="SPT108" s="744"/>
      <c r="SPU108" s="743"/>
      <c r="SPV108" s="744"/>
      <c r="SPW108" s="743"/>
      <c r="SPX108" s="744"/>
      <c r="SPY108" s="743"/>
      <c r="SPZ108" s="744"/>
      <c r="SQA108" s="743"/>
      <c r="SQB108" s="744"/>
      <c r="SQC108" s="743"/>
      <c r="SQD108" s="744"/>
      <c r="SQE108" s="743"/>
      <c r="SQF108" s="744"/>
      <c r="SQG108" s="743"/>
      <c r="SQH108" s="744"/>
      <c r="SQI108" s="743"/>
      <c r="SQJ108" s="744"/>
      <c r="SQK108" s="743"/>
      <c r="SQL108" s="744"/>
      <c r="SQM108" s="743"/>
      <c r="SQN108" s="744"/>
      <c r="SQO108" s="743"/>
      <c r="SQP108" s="744"/>
      <c r="SQQ108" s="743"/>
      <c r="SQR108" s="744"/>
      <c r="SQS108" s="743"/>
      <c r="SQT108" s="744"/>
      <c r="SQU108" s="743"/>
      <c r="SQV108" s="744"/>
      <c r="SQW108" s="743"/>
      <c r="SQX108" s="744"/>
      <c r="SQY108" s="743"/>
      <c r="SQZ108" s="744"/>
      <c r="SRA108" s="743"/>
      <c r="SRB108" s="744"/>
      <c r="SRC108" s="743"/>
      <c r="SRD108" s="744"/>
      <c r="SRE108" s="743"/>
      <c r="SRF108" s="744"/>
      <c r="SRG108" s="743"/>
      <c r="SRH108" s="744"/>
      <c r="SRI108" s="743"/>
      <c r="SRJ108" s="744"/>
      <c r="SRK108" s="743"/>
      <c r="SRL108" s="744"/>
      <c r="SRM108" s="743"/>
      <c r="SRN108" s="744"/>
      <c r="SRO108" s="743"/>
      <c r="SRP108" s="744"/>
      <c r="SRQ108" s="743"/>
      <c r="SRR108" s="744"/>
      <c r="SRS108" s="743"/>
      <c r="SRT108" s="744"/>
      <c r="SRU108" s="743"/>
      <c r="SRV108" s="744"/>
      <c r="SRW108" s="743"/>
      <c r="SRX108" s="744"/>
      <c r="SRY108" s="743"/>
      <c r="SRZ108" s="744"/>
      <c r="SSA108" s="743"/>
      <c r="SSB108" s="744"/>
      <c r="SSC108" s="743"/>
      <c r="SSD108" s="744"/>
      <c r="SSE108" s="743"/>
      <c r="SSF108" s="744"/>
      <c r="SSG108" s="743"/>
      <c r="SSH108" s="744"/>
      <c r="SSI108" s="743"/>
      <c r="SSJ108" s="744"/>
      <c r="SSK108" s="743"/>
      <c r="SSL108" s="744"/>
      <c r="SSM108" s="743"/>
      <c r="SSN108" s="744"/>
      <c r="SSO108" s="743"/>
      <c r="SSP108" s="744"/>
      <c r="SSQ108" s="743"/>
      <c r="SSR108" s="744"/>
      <c r="SSS108" s="743"/>
      <c r="SST108" s="744"/>
      <c r="SSU108" s="743"/>
      <c r="SSV108" s="744"/>
      <c r="SSW108" s="743"/>
      <c r="SSX108" s="744"/>
      <c r="SSY108" s="743"/>
      <c r="SSZ108" s="744"/>
      <c r="STA108" s="743"/>
      <c r="STB108" s="744"/>
      <c r="STC108" s="743"/>
      <c r="STD108" s="744"/>
      <c r="STE108" s="743"/>
      <c r="STF108" s="744"/>
      <c r="STG108" s="743"/>
      <c r="STH108" s="744"/>
      <c r="STI108" s="743"/>
      <c r="STJ108" s="744"/>
      <c r="STK108" s="743"/>
      <c r="STL108" s="744"/>
      <c r="STM108" s="743"/>
      <c r="STN108" s="744"/>
      <c r="STO108" s="743"/>
      <c r="STP108" s="744"/>
      <c r="STQ108" s="743"/>
      <c r="STR108" s="744"/>
      <c r="STS108" s="743"/>
      <c r="STT108" s="744"/>
      <c r="STU108" s="743"/>
      <c r="STV108" s="744"/>
      <c r="STW108" s="743"/>
      <c r="STX108" s="744"/>
      <c r="STY108" s="743"/>
      <c r="STZ108" s="744"/>
      <c r="SUA108" s="743"/>
      <c r="SUB108" s="744"/>
      <c r="SUC108" s="743"/>
      <c r="SUD108" s="744"/>
      <c r="SUE108" s="743"/>
      <c r="SUF108" s="744"/>
      <c r="SUG108" s="743"/>
      <c r="SUH108" s="744"/>
      <c r="SUI108" s="743"/>
      <c r="SUJ108" s="744"/>
      <c r="SUK108" s="743"/>
      <c r="SUL108" s="744"/>
      <c r="SUM108" s="743"/>
      <c r="SUN108" s="744"/>
      <c r="SUO108" s="743"/>
      <c r="SUP108" s="744"/>
      <c r="SUQ108" s="743"/>
      <c r="SUR108" s="744"/>
      <c r="SUS108" s="743"/>
      <c r="SUT108" s="744"/>
      <c r="SUU108" s="743"/>
      <c r="SUV108" s="744"/>
      <c r="SUW108" s="743"/>
      <c r="SUX108" s="744"/>
      <c r="SUY108" s="743"/>
      <c r="SUZ108" s="744"/>
      <c r="SVA108" s="743"/>
      <c r="SVB108" s="744"/>
      <c r="SVC108" s="743"/>
      <c r="SVD108" s="744"/>
      <c r="SVE108" s="743"/>
      <c r="SVF108" s="744"/>
      <c r="SVG108" s="743"/>
      <c r="SVH108" s="744"/>
      <c r="SVI108" s="743"/>
      <c r="SVJ108" s="744"/>
      <c r="SVK108" s="743"/>
      <c r="SVL108" s="744"/>
      <c r="SVM108" s="743"/>
      <c r="SVN108" s="744"/>
      <c r="SVO108" s="743"/>
      <c r="SVP108" s="744"/>
      <c r="SVQ108" s="743"/>
      <c r="SVR108" s="744"/>
      <c r="SVS108" s="743"/>
      <c r="SVT108" s="744"/>
      <c r="SVU108" s="743"/>
      <c r="SVV108" s="744"/>
      <c r="SVW108" s="743"/>
      <c r="SVX108" s="744"/>
      <c r="SVY108" s="743"/>
      <c r="SVZ108" s="744"/>
      <c r="SWA108" s="743"/>
      <c r="SWB108" s="744"/>
      <c r="SWC108" s="743"/>
      <c r="SWD108" s="744"/>
      <c r="SWE108" s="743"/>
      <c r="SWF108" s="744"/>
      <c r="SWG108" s="743"/>
      <c r="SWH108" s="744"/>
      <c r="SWI108" s="743"/>
      <c r="SWJ108" s="744"/>
      <c r="SWK108" s="743"/>
      <c r="SWL108" s="744"/>
      <c r="SWM108" s="743"/>
      <c r="SWN108" s="744"/>
      <c r="SWO108" s="743"/>
      <c r="SWP108" s="744"/>
      <c r="SWQ108" s="743"/>
      <c r="SWR108" s="744"/>
      <c r="SWS108" s="743"/>
      <c r="SWT108" s="744"/>
      <c r="SWU108" s="743"/>
      <c r="SWV108" s="744"/>
      <c r="SWW108" s="743"/>
      <c r="SWX108" s="744"/>
      <c r="SWY108" s="743"/>
      <c r="SWZ108" s="744"/>
      <c r="SXA108" s="743"/>
      <c r="SXB108" s="744"/>
      <c r="SXC108" s="743"/>
      <c r="SXD108" s="744"/>
      <c r="SXE108" s="743"/>
      <c r="SXF108" s="744"/>
      <c r="SXG108" s="743"/>
      <c r="SXH108" s="744"/>
      <c r="SXI108" s="743"/>
      <c r="SXJ108" s="744"/>
      <c r="SXK108" s="743"/>
      <c r="SXL108" s="744"/>
      <c r="SXM108" s="743"/>
      <c r="SXN108" s="744"/>
      <c r="SXO108" s="743"/>
      <c r="SXP108" s="744"/>
      <c r="SXQ108" s="743"/>
      <c r="SXR108" s="744"/>
      <c r="SXS108" s="743"/>
      <c r="SXT108" s="744"/>
      <c r="SXU108" s="743"/>
      <c r="SXV108" s="744"/>
      <c r="SXW108" s="743"/>
      <c r="SXX108" s="744"/>
      <c r="SXY108" s="743"/>
      <c r="SXZ108" s="744"/>
      <c r="SYA108" s="743"/>
      <c r="SYB108" s="744"/>
      <c r="SYC108" s="743"/>
      <c r="SYD108" s="744"/>
      <c r="SYE108" s="743"/>
      <c r="SYF108" s="744"/>
      <c r="SYG108" s="743"/>
      <c r="SYH108" s="744"/>
      <c r="SYI108" s="743"/>
      <c r="SYJ108" s="744"/>
      <c r="SYK108" s="743"/>
      <c r="SYL108" s="744"/>
      <c r="SYM108" s="743"/>
      <c r="SYN108" s="744"/>
      <c r="SYO108" s="743"/>
      <c r="SYP108" s="744"/>
      <c r="SYQ108" s="743"/>
      <c r="SYR108" s="744"/>
      <c r="SYS108" s="743"/>
      <c r="SYT108" s="744"/>
      <c r="SYU108" s="743"/>
      <c r="SYV108" s="744"/>
      <c r="SYW108" s="743"/>
      <c r="SYX108" s="744"/>
      <c r="SYY108" s="743"/>
      <c r="SYZ108" s="744"/>
      <c r="SZA108" s="743"/>
      <c r="SZB108" s="744"/>
      <c r="SZC108" s="743"/>
      <c r="SZD108" s="744"/>
      <c r="SZE108" s="743"/>
      <c r="SZF108" s="744"/>
      <c r="SZG108" s="743"/>
      <c r="SZH108" s="744"/>
      <c r="SZI108" s="743"/>
      <c r="SZJ108" s="744"/>
      <c r="SZK108" s="743"/>
      <c r="SZL108" s="744"/>
      <c r="SZM108" s="743"/>
      <c r="SZN108" s="744"/>
      <c r="SZO108" s="743"/>
      <c r="SZP108" s="744"/>
      <c r="SZQ108" s="743"/>
      <c r="SZR108" s="744"/>
      <c r="SZS108" s="743"/>
      <c r="SZT108" s="744"/>
      <c r="SZU108" s="743"/>
      <c r="SZV108" s="744"/>
      <c r="SZW108" s="743"/>
      <c r="SZX108" s="744"/>
      <c r="SZY108" s="743"/>
      <c r="SZZ108" s="744"/>
      <c r="TAA108" s="743"/>
      <c r="TAB108" s="744"/>
      <c r="TAC108" s="743"/>
      <c r="TAD108" s="744"/>
      <c r="TAE108" s="743"/>
      <c r="TAF108" s="744"/>
      <c r="TAG108" s="743"/>
      <c r="TAH108" s="744"/>
      <c r="TAI108" s="743"/>
      <c r="TAJ108" s="744"/>
      <c r="TAK108" s="743"/>
      <c r="TAL108" s="744"/>
      <c r="TAM108" s="743"/>
      <c r="TAN108" s="744"/>
      <c r="TAO108" s="743"/>
      <c r="TAP108" s="744"/>
      <c r="TAQ108" s="743"/>
      <c r="TAR108" s="744"/>
      <c r="TAS108" s="743"/>
      <c r="TAT108" s="744"/>
      <c r="TAU108" s="743"/>
      <c r="TAV108" s="744"/>
      <c r="TAW108" s="743"/>
      <c r="TAX108" s="744"/>
      <c r="TAY108" s="743"/>
      <c r="TAZ108" s="744"/>
      <c r="TBA108" s="743"/>
      <c r="TBB108" s="744"/>
      <c r="TBC108" s="743"/>
      <c r="TBD108" s="744"/>
      <c r="TBE108" s="743"/>
      <c r="TBF108" s="744"/>
      <c r="TBG108" s="743"/>
      <c r="TBH108" s="744"/>
      <c r="TBI108" s="743"/>
      <c r="TBJ108" s="744"/>
      <c r="TBK108" s="743"/>
      <c r="TBL108" s="744"/>
      <c r="TBM108" s="743"/>
      <c r="TBN108" s="744"/>
      <c r="TBO108" s="743"/>
      <c r="TBP108" s="744"/>
      <c r="TBQ108" s="743"/>
      <c r="TBR108" s="744"/>
      <c r="TBS108" s="743"/>
      <c r="TBT108" s="744"/>
      <c r="TBU108" s="743"/>
      <c r="TBV108" s="744"/>
      <c r="TBW108" s="743"/>
      <c r="TBX108" s="744"/>
      <c r="TBY108" s="743"/>
      <c r="TBZ108" s="744"/>
      <c r="TCA108" s="743"/>
      <c r="TCB108" s="744"/>
      <c r="TCC108" s="743"/>
      <c r="TCD108" s="744"/>
      <c r="TCE108" s="743"/>
      <c r="TCF108" s="744"/>
      <c r="TCG108" s="743"/>
      <c r="TCH108" s="744"/>
      <c r="TCI108" s="743"/>
      <c r="TCJ108" s="744"/>
      <c r="TCK108" s="743"/>
      <c r="TCL108" s="744"/>
      <c r="TCM108" s="743"/>
      <c r="TCN108" s="744"/>
      <c r="TCO108" s="743"/>
      <c r="TCP108" s="744"/>
      <c r="TCQ108" s="743"/>
      <c r="TCR108" s="744"/>
      <c r="TCS108" s="743"/>
      <c r="TCT108" s="744"/>
      <c r="TCU108" s="743"/>
      <c r="TCV108" s="744"/>
      <c r="TCW108" s="743"/>
      <c r="TCX108" s="744"/>
      <c r="TCY108" s="743"/>
      <c r="TCZ108" s="744"/>
      <c r="TDA108" s="743"/>
      <c r="TDB108" s="744"/>
      <c r="TDC108" s="743"/>
      <c r="TDD108" s="744"/>
      <c r="TDE108" s="743"/>
      <c r="TDF108" s="744"/>
      <c r="TDG108" s="743"/>
      <c r="TDH108" s="744"/>
      <c r="TDI108" s="743"/>
      <c r="TDJ108" s="744"/>
      <c r="TDK108" s="743"/>
      <c r="TDL108" s="744"/>
      <c r="TDM108" s="743"/>
      <c r="TDN108" s="744"/>
      <c r="TDO108" s="743"/>
      <c r="TDP108" s="744"/>
      <c r="TDQ108" s="743"/>
      <c r="TDR108" s="744"/>
      <c r="TDS108" s="743"/>
      <c r="TDT108" s="744"/>
      <c r="TDU108" s="743"/>
      <c r="TDV108" s="744"/>
      <c r="TDW108" s="743"/>
      <c r="TDX108" s="744"/>
      <c r="TDY108" s="743"/>
      <c r="TDZ108" s="744"/>
      <c r="TEA108" s="743"/>
      <c r="TEB108" s="744"/>
      <c r="TEC108" s="743"/>
      <c r="TED108" s="744"/>
      <c r="TEE108" s="743"/>
      <c r="TEF108" s="744"/>
      <c r="TEG108" s="743"/>
      <c r="TEH108" s="744"/>
      <c r="TEI108" s="743"/>
      <c r="TEJ108" s="744"/>
      <c r="TEK108" s="743"/>
      <c r="TEL108" s="744"/>
      <c r="TEM108" s="743"/>
      <c r="TEN108" s="744"/>
      <c r="TEO108" s="743"/>
      <c r="TEP108" s="744"/>
      <c r="TEQ108" s="743"/>
      <c r="TER108" s="744"/>
      <c r="TES108" s="743"/>
      <c r="TET108" s="744"/>
      <c r="TEU108" s="743"/>
      <c r="TEV108" s="744"/>
      <c r="TEW108" s="743"/>
      <c r="TEX108" s="744"/>
      <c r="TEY108" s="743"/>
      <c r="TEZ108" s="744"/>
      <c r="TFA108" s="743"/>
      <c r="TFB108" s="744"/>
      <c r="TFC108" s="743"/>
      <c r="TFD108" s="744"/>
      <c r="TFE108" s="743"/>
      <c r="TFF108" s="744"/>
      <c r="TFG108" s="743"/>
      <c r="TFH108" s="744"/>
      <c r="TFI108" s="743"/>
      <c r="TFJ108" s="744"/>
      <c r="TFK108" s="743"/>
      <c r="TFL108" s="744"/>
      <c r="TFM108" s="743"/>
      <c r="TFN108" s="744"/>
      <c r="TFO108" s="743"/>
      <c r="TFP108" s="744"/>
      <c r="TFQ108" s="743"/>
      <c r="TFR108" s="744"/>
      <c r="TFS108" s="743"/>
      <c r="TFT108" s="744"/>
      <c r="TFU108" s="743"/>
      <c r="TFV108" s="744"/>
      <c r="TFW108" s="743"/>
      <c r="TFX108" s="744"/>
      <c r="TFY108" s="743"/>
      <c r="TFZ108" s="744"/>
      <c r="TGA108" s="743"/>
      <c r="TGB108" s="744"/>
      <c r="TGC108" s="743"/>
      <c r="TGD108" s="744"/>
      <c r="TGE108" s="743"/>
      <c r="TGF108" s="744"/>
      <c r="TGG108" s="743"/>
      <c r="TGH108" s="744"/>
      <c r="TGI108" s="743"/>
      <c r="TGJ108" s="744"/>
      <c r="TGK108" s="743"/>
      <c r="TGL108" s="744"/>
      <c r="TGM108" s="743"/>
      <c r="TGN108" s="744"/>
      <c r="TGO108" s="743"/>
      <c r="TGP108" s="744"/>
      <c r="TGQ108" s="743"/>
      <c r="TGR108" s="744"/>
      <c r="TGS108" s="743"/>
      <c r="TGT108" s="744"/>
      <c r="TGU108" s="743"/>
      <c r="TGV108" s="744"/>
      <c r="TGW108" s="743"/>
      <c r="TGX108" s="744"/>
      <c r="TGY108" s="743"/>
      <c r="TGZ108" s="744"/>
      <c r="THA108" s="743"/>
      <c r="THB108" s="744"/>
      <c r="THC108" s="743"/>
      <c r="THD108" s="744"/>
      <c r="THE108" s="743"/>
      <c r="THF108" s="744"/>
      <c r="THG108" s="743"/>
      <c r="THH108" s="744"/>
      <c r="THI108" s="743"/>
      <c r="THJ108" s="744"/>
      <c r="THK108" s="743"/>
      <c r="THL108" s="744"/>
      <c r="THM108" s="743"/>
      <c r="THN108" s="744"/>
      <c r="THO108" s="743"/>
      <c r="THP108" s="744"/>
      <c r="THQ108" s="743"/>
      <c r="THR108" s="744"/>
      <c r="THS108" s="743"/>
      <c r="THT108" s="744"/>
      <c r="THU108" s="743"/>
      <c r="THV108" s="744"/>
      <c r="THW108" s="743"/>
      <c r="THX108" s="744"/>
      <c r="THY108" s="743"/>
      <c r="THZ108" s="744"/>
      <c r="TIA108" s="743"/>
      <c r="TIB108" s="744"/>
      <c r="TIC108" s="743"/>
      <c r="TID108" s="744"/>
      <c r="TIE108" s="743"/>
      <c r="TIF108" s="744"/>
      <c r="TIG108" s="743"/>
      <c r="TIH108" s="744"/>
      <c r="TII108" s="743"/>
      <c r="TIJ108" s="744"/>
      <c r="TIK108" s="743"/>
      <c r="TIL108" s="744"/>
      <c r="TIM108" s="743"/>
      <c r="TIN108" s="744"/>
      <c r="TIO108" s="743"/>
      <c r="TIP108" s="744"/>
      <c r="TIQ108" s="743"/>
      <c r="TIR108" s="744"/>
      <c r="TIS108" s="743"/>
      <c r="TIT108" s="744"/>
      <c r="TIU108" s="743"/>
      <c r="TIV108" s="744"/>
      <c r="TIW108" s="743"/>
      <c r="TIX108" s="744"/>
      <c r="TIY108" s="743"/>
      <c r="TIZ108" s="744"/>
      <c r="TJA108" s="743"/>
      <c r="TJB108" s="744"/>
      <c r="TJC108" s="743"/>
      <c r="TJD108" s="744"/>
      <c r="TJE108" s="743"/>
      <c r="TJF108" s="744"/>
      <c r="TJG108" s="743"/>
      <c r="TJH108" s="744"/>
      <c r="TJI108" s="743"/>
      <c r="TJJ108" s="744"/>
      <c r="TJK108" s="743"/>
      <c r="TJL108" s="744"/>
      <c r="TJM108" s="743"/>
      <c r="TJN108" s="744"/>
      <c r="TJO108" s="743"/>
      <c r="TJP108" s="744"/>
      <c r="TJQ108" s="743"/>
      <c r="TJR108" s="744"/>
      <c r="TJS108" s="743"/>
      <c r="TJT108" s="744"/>
      <c r="TJU108" s="743"/>
      <c r="TJV108" s="744"/>
      <c r="TJW108" s="743"/>
      <c r="TJX108" s="744"/>
      <c r="TJY108" s="743"/>
      <c r="TJZ108" s="744"/>
      <c r="TKA108" s="743"/>
      <c r="TKB108" s="744"/>
      <c r="TKC108" s="743"/>
      <c r="TKD108" s="744"/>
      <c r="TKE108" s="743"/>
      <c r="TKF108" s="744"/>
      <c r="TKG108" s="743"/>
      <c r="TKH108" s="744"/>
      <c r="TKI108" s="743"/>
      <c r="TKJ108" s="744"/>
      <c r="TKK108" s="743"/>
      <c r="TKL108" s="744"/>
      <c r="TKM108" s="743"/>
      <c r="TKN108" s="744"/>
      <c r="TKO108" s="743"/>
      <c r="TKP108" s="744"/>
      <c r="TKQ108" s="743"/>
      <c r="TKR108" s="744"/>
      <c r="TKS108" s="743"/>
      <c r="TKT108" s="744"/>
      <c r="TKU108" s="743"/>
      <c r="TKV108" s="744"/>
      <c r="TKW108" s="743"/>
      <c r="TKX108" s="744"/>
      <c r="TKY108" s="743"/>
      <c r="TKZ108" s="744"/>
      <c r="TLA108" s="743"/>
      <c r="TLB108" s="744"/>
      <c r="TLC108" s="743"/>
      <c r="TLD108" s="744"/>
      <c r="TLE108" s="743"/>
      <c r="TLF108" s="744"/>
      <c r="TLG108" s="743"/>
      <c r="TLH108" s="744"/>
      <c r="TLI108" s="743"/>
      <c r="TLJ108" s="744"/>
      <c r="TLK108" s="743"/>
      <c r="TLL108" s="744"/>
      <c r="TLM108" s="743"/>
      <c r="TLN108" s="744"/>
      <c r="TLO108" s="743"/>
      <c r="TLP108" s="744"/>
      <c r="TLQ108" s="743"/>
      <c r="TLR108" s="744"/>
      <c r="TLS108" s="743"/>
      <c r="TLT108" s="744"/>
      <c r="TLU108" s="743"/>
      <c r="TLV108" s="744"/>
      <c r="TLW108" s="743"/>
      <c r="TLX108" s="744"/>
      <c r="TLY108" s="743"/>
      <c r="TLZ108" s="744"/>
      <c r="TMA108" s="743"/>
      <c r="TMB108" s="744"/>
      <c r="TMC108" s="743"/>
      <c r="TMD108" s="744"/>
      <c r="TME108" s="743"/>
      <c r="TMF108" s="744"/>
      <c r="TMG108" s="743"/>
      <c r="TMH108" s="744"/>
      <c r="TMI108" s="743"/>
      <c r="TMJ108" s="744"/>
      <c r="TMK108" s="743"/>
      <c r="TML108" s="744"/>
      <c r="TMM108" s="743"/>
      <c r="TMN108" s="744"/>
      <c r="TMO108" s="743"/>
      <c r="TMP108" s="744"/>
      <c r="TMQ108" s="743"/>
      <c r="TMR108" s="744"/>
      <c r="TMS108" s="743"/>
      <c r="TMT108" s="744"/>
      <c r="TMU108" s="743"/>
      <c r="TMV108" s="744"/>
      <c r="TMW108" s="743"/>
      <c r="TMX108" s="744"/>
      <c r="TMY108" s="743"/>
      <c r="TMZ108" s="744"/>
      <c r="TNA108" s="743"/>
      <c r="TNB108" s="744"/>
      <c r="TNC108" s="743"/>
      <c r="TND108" s="744"/>
      <c r="TNE108" s="743"/>
      <c r="TNF108" s="744"/>
      <c r="TNG108" s="743"/>
      <c r="TNH108" s="744"/>
      <c r="TNI108" s="743"/>
      <c r="TNJ108" s="744"/>
      <c r="TNK108" s="743"/>
      <c r="TNL108" s="744"/>
      <c r="TNM108" s="743"/>
      <c r="TNN108" s="744"/>
      <c r="TNO108" s="743"/>
      <c r="TNP108" s="744"/>
      <c r="TNQ108" s="743"/>
      <c r="TNR108" s="744"/>
      <c r="TNS108" s="743"/>
      <c r="TNT108" s="744"/>
      <c r="TNU108" s="743"/>
      <c r="TNV108" s="744"/>
      <c r="TNW108" s="743"/>
      <c r="TNX108" s="744"/>
      <c r="TNY108" s="743"/>
      <c r="TNZ108" s="744"/>
      <c r="TOA108" s="743"/>
      <c r="TOB108" s="744"/>
      <c r="TOC108" s="743"/>
      <c r="TOD108" s="744"/>
      <c r="TOE108" s="743"/>
      <c r="TOF108" s="744"/>
      <c r="TOG108" s="743"/>
      <c r="TOH108" s="744"/>
      <c r="TOI108" s="743"/>
      <c r="TOJ108" s="744"/>
      <c r="TOK108" s="743"/>
      <c r="TOL108" s="744"/>
      <c r="TOM108" s="743"/>
      <c r="TON108" s="744"/>
      <c r="TOO108" s="743"/>
      <c r="TOP108" s="744"/>
      <c r="TOQ108" s="743"/>
      <c r="TOR108" s="744"/>
      <c r="TOS108" s="743"/>
      <c r="TOT108" s="744"/>
      <c r="TOU108" s="743"/>
      <c r="TOV108" s="744"/>
      <c r="TOW108" s="743"/>
      <c r="TOX108" s="744"/>
      <c r="TOY108" s="743"/>
      <c r="TOZ108" s="744"/>
      <c r="TPA108" s="743"/>
      <c r="TPB108" s="744"/>
      <c r="TPC108" s="743"/>
      <c r="TPD108" s="744"/>
      <c r="TPE108" s="743"/>
      <c r="TPF108" s="744"/>
      <c r="TPG108" s="743"/>
      <c r="TPH108" s="744"/>
      <c r="TPI108" s="743"/>
      <c r="TPJ108" s="744"/>
      <c r="TPK108" s="743"/>
      <c r="TPL108" s="744"/>
      <c r="TPM108" s="743"/>
      <c r="TPN108" s="744"/>
      <c r="TPO108" s="743"/>
      <c r="TPP108" s="744"/>
      <c r="TPQ108" s="743"/>
      <c r="TPR108" s="744"/>
      <c r="TPS108" s="743"/>
      <c r="TPT108" s="744"/>
      <c r="TPU108" s="743"/>
      <c r="TPV108" s="744"/>
      <c r="TPW108" s="743"/>
      <c r="TPX108" s="744"/>
      <c r="TPY108" s="743"/>
      <c r="TPZ108" s="744"/>
      <c r="TQA108" s="743"/>
      <c r="TQB108" s="744"/>
      <c r="TQC108" s="743"/>
      <c r="TQD108" s="744"/>
      <c r="TQE108" s="743"/>
      <c r="TQF108" s="744"/>
      <c r="TQG108" s="743"/>
      <c r="TQH108" s="744"/>
      <c r="TQI108" s="743"/>
      <c r="TQJ108" s="744"/>
      <c r="TQK108" s="743"/>
      <c r="TQL108" s="744"/>
      <c r="TQM108" s="743"/>
      <c r="TQN108" s="744"/>
      <c r="TQO108" s="743"/>
      <c r="TQP108" s="744"/>
      <c r="TQQ108" s="743"/>
      <c r="TQR108" s="744"/>
      <c r="TQS108" s="743"/>
      <c r="TQT108" s="744"/>
      <c r="TQU108" s="743"/>
      <c r="TQV108" s="744"/>
      <c r="TQW108" s="743"/>
      <c r="TQX108" s="744"/>
      <c r="TQY108" s="743"/>
      <c r="TQZ108" s="744"/>
      <c r="TRA108" s="743"/>
      <c r="TRB108" s="744"/>
      <c r="TRC108" s="743"/>
      <c r="TRD108" s="744"/>
      <c r="TRE108" s="743"/>
      <c r="TRF108" s="744"/>
      <c r="TRG108" s="743"/>
      <c r="TRH108" s="744"/>
      <c r="TRI108" s="743"/>
      <c r="TRJ108" s="744"/>
      <c r="TRK108" s="743"/>
      <c r="TRL108" s="744"/>
      <c r="TRM108" s="743"/>
      <c r="TRN108" s="744"/>
      <c r="TRO108" s="743"/>
      <c r="TRP108" s="744"/>
      <c r="TRQ108" s="743"/>
      <c r="TRR108" s="744"/>
      <c r="TRS108" s="743"/>
      <c r="TRT108" s="744"/>
      <c r="TRU108" s="743"/>
      <c r="TRV108" s="744"/>
      <c r="TRW108" s="743"/>
      <c r="TRX108" s="744"/>
      <c r="TRY108" s="743"/>
      <c r="TRZ108" s="744"/>
      <c r="TSA108" s="743"/>
      <c r="TSB108" s="744"/>
      <c r="TSC108" s="743"/>
      <c r="TSD108" s="744"/>
      <c r="TSE108" s="743"/>
      <c r="TSF108" s="744"/>
      <c r="TSG108" s="743"/>
      <c r="TSH108" s="744"/>
      <c r="TSI108" s="743"/>
      <c r="TSJ108" s="744"/>
      <c r="TSK108" s="743"/>
      <c r="TSL108" s="744"/>
      <c r="TSM108" s="743"/>
      <c r="TSN108" s="744"/>
      <c r="TSO108" s="743"/>
      <c r="TSP108" s="744"/>
      <c r="TSQ108" s="743"/>
      <c r="TSR108" s="744"/>
      <c r="TSS108" s="743"/>
      <c r="TST108" s="744"/>
      <c r="TSU108" s="743"/>
      <c r="TSV108" s="744"/>
      <c r="TSW108" s="743"/>
      <c r="TSX108" s="744"/>
      <c r="TSY108" s="743"/>
      <c r="TSZ108" s="744"/>
      <c r="TTA108" s="743"/>
      <c r="TTB108" s="744"/>
      <c r="TTC108" s="743"/>
      <c r="TTD108" s="744"/>
      <c r="TTE108" s="743"/>
      <c r="TTF108" s="744"/>
      <c r="TTG108" s="743"/>
      <c r="TTH108" s="744"/>
      <c r="TTI108" s="743"/>
      <c r="TTJ108" s="744"/>
      <c r="TTK108" s="743"/>
      <c r="TTL108" s="744"/>
      <c r="TTM108" s="743"/>
      <c r="TTN108" s="744"/>
      <c r="TTO108" s="743"/>
      <c r="TTP108" s="744"/>
      <c r="TTQ108" s="743"/>
      <c r="TTR108" s="744"/>
      <c r="TTS108" s="743"/>
      <c r="TTT108" s="744"/>
      <c r="TTU108" s="743"/>
      <c r="TTV108" s="744"/>
      <c r="TTW108" s="743"/>
      <c r="TTX108" s="744"/>
      <c r="TTY108" s="743"/>
      <c r="TTZ108" s="744"/>
      <c r="TUA108" s="743"/>
      <c r="TUB108" s="744"/>
      <c r="TUC108" s="743"/>
      <c r="TUD108" s="744"/>
      <c r="TUE108" s="743"/>
      <c r="TUF108" s="744"/>
      <c r="TUG108" s="743"/>
      <c r="TUH108" s="744"/>
      <c r="TUI108" s="743"/>
      <c r="TUJ108" s="744"/>
      <c r="TUK108" s="743"/>
      <c r="TUL108" s="744"/>
      <c r="TUM108" s="743"/>
      <c r="TUN108" s="744"/>
      <c r="TUO108" s="743"/>
      <c r="TUP108" s="744"/>
      <c r="TUQ108" s="743"/>
      <c r="TUR108" s="744"/>
      <c r="TUS108" s="743"/>
      <c r="TUT108" s="744"/>
      <c r="TUU108" s="743"/>
      <c r="TUV108" s="744"/>
      <c r="TUW108" s="743"/>
      <c r="TUX108" s="744"/>
      <c r="TUY108" s="743"/>
      <c r="TUZ108" s="744"/>
      <c r="TVA108" s="743"/>
      <c r="TVB108" s="744"/>
      <c r="TVC108" s="743"/>
      <c r="TVD108" s="744"/>
      <c r="TVE108" s="743"/>
      <c r="TVF108" s="744"/>
      <c r="TVG108" s="743"/>
      <c r="TVH108" s="744"/>
      <c r="TVI108" s="743"/>
      <c r="TVJ108" s="744"/>
      <c r="TVK108" s="743"/>
      <c r="TVL108" s="744"/>
      <c r="TVM108" s="743"/>
      <c r="TVN108" s="744"/>
      <c r="TVO108" s="743"/>
      <c r="TVP108" s="744"/>
      <c r="TVQ108" s="743"/>
      <c r="TVR108" s="744"/>
      <c r="TVS108" s="743"/>
      <c r="TVT108" s="744"/>
      <c r="TVU108" s="743"/>
      <c r="TVV108" s="744"/>
      <c r="TVW108" s="743"/>
      <c r="TVX108" s="744"/>
      <c r="TVY108" s="743"/>
      <c r="TVZ108" s="744"/>
      <c r="TWA108" s="743"/>
      <c r="TWB108" s="744"/>
      <c r="TWC108" s="743"/>
      <c r="TWD108" s="744"/>
      <c r="TWE108" s="743"/>
      <c r="TWF108" s="744"/>
      <c r="TWG108" s="743"/>
      <c r="TWH108" s="744"/>
      <c r="TWI108" s="743"/>
      <c r="TWJ108" s="744"/>
      <c r="TWK108" s="743"/>
      <c r="TWL108" s="744"/>
      <c r="TWM108" s="743"/>
      <c r="TWN108" s="744"/>
      <c r="TWO108" s="743"/>
      <c r="TWP108" s="744"/>
      <c r="TWQ108" s="743"/>
      <c r="TWR108" s="744"/>
      <c r="TWS108" s="743"/>
      <c r="TWT108" s="744"/>
      <c r="TWU108" s="743"/>
      <c r="TWV108" s="744"/>
      <c r="TWW108" s="743"/>
      <c r="TWX108" s="744"/>
      <c r="TWY108" s="743"/>
      <c r="TWZ108" s="744"/>
      <c r="TXA108" s="743"/>
      <c r="TXB108" s="744"/>
      <c r="TXC108" s="743"/>
      <c r="TXD108" s="744"/>
      <c r="TXE108" s="743"/>
      <c r="TXF108" s="744"/>
      <c r="TXG108" s="743"/>
      <c r="TXH108" s="744"/>
      <c r="TXI108" s="743"/>
      <c r="TXJ108" s="744"/>
      <c r="TXK108" s="743"/>
      <c r="TXL108" s="744"/>
      <c r="TXM108" s="743"/>
      <c r="TXN108" s="744"/>
      <c r="TXO108" s="743"/>
      <c r="TXP108" s="744"/>
      <c r="TXQ108" s="743"/>
      <c r="TXR108" s="744"/>
      <c r="TXS108" s="743"/>
      <c r="TXT108" s="744"/>
      <c r="TXU108" s="743"/>
      <c r="TXV108" s="744"/>
      <c r="TXW108" s="743"/>
      <c r="TXX108" s="744"/>
      <c r="TXY108" s="743"/>
      <c r="TXZ108" s="744"/>
      <c r="TYA108" s="743"/>
      <c r="TYB108" s="744"/>
      <c r="TYC108" s="743"/>
      <c r="TYD108" s="744"/>
      <c r="TYE108" s="743"/>
      <c r="TYF108" s="744"/>
      <c r="TYG108" s="743"/>
      <c r="TYH108" s="744"/>
      <c r="TYI108" s="743"/>
      <c r="TYJ108" s="744"/>
      <c r="TYK108" s="743"/>
      <c r="TYL108" s="744"/>
      <c r="TYM108" s="743"/>
      <c r="TYN108" s="744"/>
      <c r="TYO108" s="743"/>
      <c r="TYP108" s="744"/>
      <c r="TYQ108" s="743"/>
      <c r="TYR108" s="744"/>
      <c r="TYS108" s="743"/>
      <c r="TYT108" s="744"/>
      <c r="TYU108" s="743"/>
      <c r="TYV108" s="744"/>
      <c r="TYW108" s="743"/>
      <c r="TYX108" s="744"/>
      <c r="TYY108" s="743"/>
      <c r="TYZ108" s="744"/>
      <c r="TZA108" s="743"/>
      <c r="TZB108" s="744"/>
      <c r="TZC108" s="743"/>
      <c r="TZD108" s="744"/>
      <c r="TZE108" s="743"/>
      <c r="TZF108" s="744"/>
      <c r="TZG108" s="743"/>
      <c r="TZH108" s="744"/>
      <c r="TZI108" s="743"/>
      <c r="TZJ108" s="744"/>
      <c r="TZK108" s="743"/>
      <c r="TZL108" s="744"/>
      <c r="TZM108" s="743"/>
      <c r="TZN108" s="744"/>
      <c r="TZO108" s="743"/>
      <c r="TZP108" s="744"/>
      <c r="TZQ108" s="743"/>
      <c r="TZR108" s="744"/>
      <c r="TZS108" s="743"/>
      <c r="TZT108" s="744"/>
      <c r="TZU108" s="743"/>
      <c r="TZV108" s="744"/>
      <c r="TZW108" s="743"/>
      <c r="TZX108" s="744"/>
      <c r="TZY108" s="743"/>
      <c r="TZZ108" s="744"/>
      <c r="UAA108" s="743"/>
      <c r="UAB108" s="744"/>
      <c r="UAC108" s="743"/>
      <c r="UAD108" s="744"/>
      <c r="UAE108" s="743"/>
      <c r="UAF108" s="744"/>
      <c r="UAG108" s="743"/>
      <c r="UAH108" s="744"/>
      <c r="UAI108" s="743"/>
      <c r="UAJ108" s="744"/>
      <c r="UAK108" s="743"/>
      <c r="UAL108" s="744"/>
      <c r="UAM108" s="743"/>
      <c r="UAN108" s="744"/>
      <c r="UAO108" s="743"/>
      <c r="UAP108" s="744"/>
      <c r="UAQ108" s="743"/>
      <c r="UAR108" s="744"/>
      <c r="UAS108" s="743"/>
      <c r="UAT108" s="744"/>
      <c r="UAU108" s="743"/>
      <c r="UAV108" s="744"/>
      <c r="UAW108" s="743"/>
      <c r="UAX108" s="744"/>
      <c r="UAY108" s="743"/>
      <c r="UAZ108" s="744"/>
      <c r="UBA108" s="743"/>
      <c r="UBB108" s="744"/>
      <c r="UBC108" s="743"/>
      <c r="UBD108" s="744"/>
      <c r="UBE108" s="743"/>
      <c r="UBF108" s="744"/>
      <c r="UBG108" s="743"/>
      <c r="UBH108" s="744"/>
      <c r="UBI108" s="743"/>
      <c r="UBJ108" s="744"/>
      <c r="UBK108" s="743"/>
      <c r="UBL108" s="744"/>
      <c r="UBM108" s="743"/>
      <c r="UBN108" s="744"/>
      <c r="UBO108" s="743"/>
      <c r="UBP108" s="744"/>
      <c r="UBQ108" s="743"/>
      <c r="UBR108" s="744"/>
      <c r="UBS108" s="743"/>
      <c r="UBT108" s="744"/>
      <c r="UBU108" s="743"/>
      <c r="UBV108" s="744"/>
      <c r="UBW108" s="743"/>
      <c r="UBX108" s="744"/>
      <c r="UBY108" s="743"/>
      <c r="UBZ108" s="744"/>
      <c r="UCA108" s="743"/>
      <c r="UCB108" s="744"/>
      <c r="UCC108" s="743"/>
      <c r="UCD108" s="744"/>
      <c r="UCE108" s="743"/>
      <c r="UCF108" s="744"/>
      <c r="UCG108" s="743"/>
      <c r="UCH108" s="744"/>
      <c r="UCI108" s="743"/>
      <c r="UCJ108" s="744"/>
      <c r="UCK108" s="743"/>
      <c r="UCL108" s="744"/>
      <c r="UCM108" s="743"/>
      <c r="UCN108" s="744"/>
      <c r="UCO108" s="743"/>
      <c r="UCP108" s="744"/>
      <c r="UCQ108" s="743"/>
      <c r="UCR108" s="744"/>
      <c r="UCS108" s="743"/>
      <c r="UCT108" s="744"/>
      <c r="UCU108" s="743"/>
      <c r="UCV108" s="744"/>
      <c r="UCW108" s="743"/>
      <c r="UCX108" s="744"/>
      <c r="UCY108" s="743"/>
      <c r="UCZ108" s="744"/>
      <c r="UDA108" s="743"/>
      <c r="UDB108" s="744"/>
      <c r="UDC108" s="743"/>
      <c r="UDD108" s="744"/>
      <c r="UDE108" s="743"/>
      <c r="UDF108" s="744"/>
      <c r="UDG108" s="743"/>
      <c r="UDH108" s="744"/>
      <c r="UDI108" s="743"/>
      <c r="UDJ108" s="744"/>
      <c r="UDK108" s="743"/>
      <c r="UDL108" s="744"/>
      <c r="UDM108" s="743"/>
      <c r="UDN108" s="744"/>
      <c r="UDO108" s="743"/>
      <c r="UDP108" s="744"/>
      <c r="UDQ108" s="743"/>
      <c r="UDR108" s="744"/>
      <c r="UDS108" s="743"/>
      <c r="UDT108" s="744"/>
      <c r="UDU108" s="743"/>
      <c r="UDV108" s="744"/>
      <c r="UDW108" s="743"/>
      <c r="UDX108" s="744"/>
      <c r="UDY108" s="743"/>
      <c r="UDZ108" s="744"/>
      <c r="UEA108" s="743"/>
      <c r="UEB108" s="744"/>
      <c r="UEC108" s="743"/>
      <c r="UED108" s="744"/>
      <c r="UEE108" s="743"/>
      <c r="UEF108" s="744"/>
      <c r="UEG108" s="743"/>
      <c r="UEH108" s="744"/>
      <c r="UEI108" s="743"/>
      <c r="UEJ108" s="744"/>
      <c r="UEK108" s="743"/>
      <c r="UEL108" s="744"/>
      <c r="UEM108" s="743"/>
      <c r="UEN108" s="744"/>
      <c r="UEO108" s="743"/>
      <c r="UEP108" s="744"/>
      <c r="UEQ108" s="743"/>
      <c r="UER108" s="744"/>
      <c r="UES108" s="743"/>
      <c r="UET108" s="744"/>
      <c r="UEU108" s="743"/>
      <c r="UEV108" s="744"/>
      <c r="UEW108" s="743"/>
      <c r="UEX108" s="744"/>
      <c r="UEY108" s="743"/>
      <c r="UEZ108" s="744"/>
      <c r="UFA108" s="743"/>
      <c r="UFB108" s="744"/>
      <c r="UFC108" s="743"/>
      <c r="UFD108" s="744"/>
      <c r="UFE108" s="743"/>
      <c r="UFF108" s="744"/>
      <c r="UFG108" s="743"/>
      <c r="UFH108" s="744"/>
      <c r="UFI108" s="743"/>
      <c r="UFJ108" s="744"/>
      <c r="UFK108" s="743"/>
      <c r="UFL108" s="744"/>
      <c r="UFM108" s="743"/>
      <c r="UFN108" s="744"/>
      <c r="UFO108" s="743"/>
      <c r="UFP108" s="744"/>
      <c r="UFQ108" s="743"/>
      <c r="UFR108" s="744"/>
      <c r="UFS108" s="743"/>
      <c r="UFT108" s="744"/>
      <c r="UFU108" s="743"/>
      <c r="UFV108" s="744"/>
      <c r="UFW108" s="743"/>
      <c r="UFX108" s="744"/>
      <c r="UFY108" s="743"/>
      <c r="UFZ108" s="744"/>
      <c r="UGA108" s="743"/>
      <c r="UGB108" s="744"/>
      <c r="UGC108" s="743"/>
      <c r="UGD108" s="744"/>
      <c r="UGE108" s="743"/>
      <c r="UGF108" s="744"/>
      <c r="UGG108" s="743"/>
      <c r="UGH108" s="744"/>
      <c r="UGI108" s="743"/>
      <c r="UGJ108" s="744"/>
      <c r="UGK108" s="743"/>
      <c r="UGL108" s="744"/>
      <c r="UGM108" s="743"/>
      <c r="UGN108" s="744"/>
      <c r="UGO108" s="743"/>
      <c r="UGP108" s="744"/>
      <c r="UGQ108" s="743"/>
      <c r="UGR108" s="744"/>
      <c r="UGS108" s="743"/>
      <c r="UGT108" s="744"/>
      <c r="UGU108" s="743"/>
      <c r="UGV108" s="744"/>
      <c r="UGW108" s="743"/>
      <c r="UGX108" s="744"/>
      <c r="UGY108" s="743"/>
      <c r="UGZ108" s="744"/>
      <c r="UHA108" s="743"/>
      <c r="UHB108" s="744"/>
      <c r="UHC108" s="743"/>
      <c r="UHD108" s="744"/>
      <c r="UHE108" s="743"/>
      <c r="UHF108" s="744"/>
      <c r="UHG108" s="743"/>
      <c r="UHH108" s="744"/>
      <c r="UHI108" s="743"/>
      <c r="UHJ108" s="744"/>
      <c r="UHK108" s="743"/>
      <c r="UHL108" s="744"/>
      <c r="UHM108" s="743"/>
      <c r="UHN108" s="744"/>
      <c r="UHO108" s="743"/>
      <c r="UHP108" s="744"/>
      <c r="UHQ108" s="743"/>
      <c r="UHR108" s="744"/>
      <c r="UHS108" s="743"/>
      <c r="UHT108" s="744"/>
      <c r="UHU108" s="743"/>
      <c r="UHV108" s="744"/>
      <c r="UHW108" s="743"/>
      <c r="UHX108" s="744"/>
      <c r="UHY108" s="743"/>
      <c r="UHZ108" s="744"/>
      <c r="UIA108" s="743"/>
      <c r="UIB108" s="744"/>
      <c r="UIC108" s="743"/>
      <c r="UID108" s="744"/>
      <c r="UIE108" s="743"/>
      <c r="UIF108" s="744"/>
      <c r="UIG108" s="743"/>
      <c r="UIH108" s="744"/>
      <c r="UII108" s="743"/>
      <c r="UIJ108" s="744"/>
      <c r="UIK108" s="743"/>
      <c r="UIL108" s="744"/>
      <c r="UIM108" s="743"/>
      <c r="UIN108" s="744"/>
      <c r="UIO108" s="743"/>
      <c r="UIP108" s="744"/>
      <c r="UIQ108" s="743"/>
      <c r="UIR108" s="744"/>
      <c r="UIS108" s="743"/>
      <c r="UIT108" s="744"/>
      <c r="UIU108" s="743"/>
      <c r="UIV108" s="744"/>
      <c r="UIW108" s="743"/>
      <c r="UIX108" s="744"/>
      <c r="UIY108" s="743"/>
      <c r="UIZ108" s="744"/>
      <c r="UJA108" s="743"/>
      <c r="UJB108" s="744"/>
      <c r="UJC108" s="743"/>
      <c r="UJD108" s="744"/>
      <c r="UJE108" s="743"/>
      <c r="UJF108" s="744"/>
      <c r="UJG108" s="743"/>
      <c r="UJH108" s="744"/>
      <c r="UJI108" s="743"/>
      <c r="UJJ108" s="744"/>
      <c r="UJK108" s="743"/>
      <c r="UJL108" s="744"/>
      <c r="UJM108" s="743"/>
      <c r="UJN108" s="744"/>
      <c r="UJO108" s="743"/>
      <c r="UJP108" s="744"/>
      <c r="UJQ108" s="743"/>
      <c r="UJR108" s="744"/>
      <c r="UJS108" s="743"/>
      <c r="UJT108" s="744"/>
      <c r="UJU108" s="743"/>
      <c r="UJV108" s="744"/>
      <c r="UJW108" s="743"/>
      <c r="UJX108" s="744"/>
      <c r="UJY108" s="743"/>
      <c r="UJZ108" s="744"/>
      <c r="UKA108" s="743"/>
      <c r="UKB108" s="744"/>
      <c r="UKC108" s="743"/>
      <c r="UKD108" s="744"/>
      <c r="UKE108" s="743"/>
      <c r="UKF108" s="744"/>
      <c r="UKG108" s="743"/>
      <c r="UKH108" s="744"/>
      <c r="UKI108" s="743"/>
      <c r="UKJ108" s="744"/>
      <c r="UKK108" s="743"/>
      <c r="UKL108" s="744"/>
      <c r="UKM108" s="743"/>
      <c r="UKN108" s="744"/>
      <c r="UKO108" s="743"/>
      <c r="UKP108" s="744"/>
      <c r="UKQ108" s="743"/>
      <c r="UKR108" s="744"/>
      <c r="UKS108" s="743"/>
      <c r="UKT108" s="744"/>
      <c r="UKU108" s="743"/>
      <c r="UKV108" s="744"/>
      <c r="UKW108" s="743"/>
      <c r="UKX108" s="744"/>
      <c r="UKY108" s="743"/>
      <c r="UKZ108" s="744"/>
      <c r="ULA108" s="743"/>
      <c r="ULB108" s="744"/>
      <c r="ULC108" s="743"/>
      <c r="ULD108" s="744"/>
      <c r="ULE108" s="743"/>
      <c r="ULF108" s="744"/>
      <c r="ULG108" s="743"/>
      <c r="ULH108" s="744"/>
      <c r="ULI108" s="743"/>
      <c r="ULJ108" s="744"/>
      <c r="ULK108" s="743"/>
      <c r="ULL108" s="744"/>
      <c r="ULM108" s="743"/>
      <c r="ULN108" s="744"/>
      <c r="ULO108" s="743"/>
      <c r="ULP108" s="744"/>
      <c r="ULQ108" s="743"/>
      <c r="ULR108" s="744"/>
      <c r="ULS108" s="743"/>
      <c r="ULT108" s="744"/>
      <c r="ULU108" s="743"/>
      <c r="ULV108" s="744"/>
      <c r="ULW108" s="743"/>
      <c r="ULX108" s="744"/>
      <c r="ULY108" s="743"/>
      <c r="ULZ108" s="744"/>
      <c r="UMA108" s="743"/>
      <c r="UMB108" s="744"/>
      <c r="UMC108" s="743"/>
      <c r="UMD108" s="744"/>
      <c r="UME108" s="743"/>
      <c r="UMF108" s="744"/>
      <c r="UMG108" s="743"/>
      <c r="UMH108" s="744"/>
      <c r="UMI108" s="743"/>
      <c r="UMJ108" s="744"/>
      <c r="UMK108" s="743"/>
      <c r="UML108" s="744"/>
      <c r="UMM108" s="743"/>
      <c r="UMN108" s="744"/>
      <c r="UMO108" s="743"/>
      <c r="UMP108" s="744"/>
      <c r="UMQ108" s="743"/>
      <c r="UMR108" s="744"/>
      <c r="UMS108" s="743"/>
      <c r="UMT108" s="744"/>
      <c r="UMU108" s="743"/>
      <c r="UMV108" s="744"/>
      <c r="UMW108" s="743"/>
      <c r="UMX108" s="744"/>
      <c r="UMY108" s="743"/>
      <c r="UMZ108" s="744"/>
      <c r="UNA108" s="743"/>
      <c r="UNB108" s="744"/>
      <c r="UNC108" s="743"/>
      <c r="UND108" s="744"/>
      <c r="UNE108" s="743"/>
      <c r="UNF108" s="744"/>
      <c r="UNG108" s="743"/>
      <c r="UNH108" s="744"/>
      <c r="UNI108" s="743"/>
      <c r="UNJ108" s="744"/>
      <c r="UNK108" s="743"/>
      <c r="UNL108" s="744"/>
      <c r="UNM108" s="743"/>
      <c r="UNN108" s="744"/>
      <c r="UNO108" s="743"/>
      <c r="UNP108" s="744"/>
      <c r="UNQ108" s="743"/>
      <c r="UNR108" s="744"/>
      <c r="UNS108" s="743"/>
      <c r="UNT108" s="744"/>
      <c r="UNU108" s="743"/>
      <c r="UNV108" s="744"/>
      <c r="UNW108" s="743"/>
      <c r="UNX108" s="744"/>
      <c r="UNY108" s="743"/>
      <c r="UNZ108" s="744"/>
      <c r="UOA108" s="743"/>
      <c r="UOB108" s="744"/>
      <c r="UOC108" s="743"/>
      <c r="UOD108" s="744"/>
      <c r="UOE108" s="743"/>
      <c r="UOF108" s="744"/>
      <c r="UOG108" s="743"/>
      <c r="UOH108" s="744"/>
      <c r="UOI108" s="743"/>
      <c r="UOJ108" s="744"/>
      <c r="UOK108" s="743"/>
      <c r="UOL108" s="744"/>
      <c r="UOM108" s="743"/>
      <c r="UON108" s="744"/>
      <c r="UOO108" s="743"/>
      <c r="UOP108" s="744"/>
      <c r="UOQ108" s="743"/>
      <c r="UOR108" s="744"/>
      <c r="UOS108" s="743"/>
      <c r="UOT108" s="744"/>
      <c r="UOU108" s="743"/>
      <c r="UOV108" s="744"/>
      <c r="UOW108" s="743"/>
      <c r="UOX108" s="744"/>
      <c r="UOY108" s="743"/>
      <c r="UOZ108" s="744"/>
      <c r="UPA108" s="743"/>
      <c r="UPB108" s="744"/>
      <c r="UPC108" s="743"/>
      <c r="UPD108" s="744"/>
      <c r="UPE108" s="743"/>
      <c r="UPF108" s="744"/>
      <c r="UPG108" s="743"/>
      <c r="UPH108" s="744"/>
      <c r="UPI108" s="743"/>
      <c r="UPJ108" s="744"/>
      <c r="UPK108" s="743"/>
      <c r="UPL108" s="744"/>
      <c r="UPM108" s="743"/>
      <c r="UPN108" s="744"/>
      <c r="UPO108" s="743"/>
      <c r="UPP108" s="744"/>
      <c r="UPQ108" s="743"/>
      <c r="UPR108" s="744"/>
      <c r="UPS108" s="743"/>
      <c r="UPT108" s="744"/>
      <c r="UPU108" s="743"/>
      <c r="UPV108" s="744"/>
      <c r="UPW108" s="743"/>
      <c r="UPX108" s="744"/>
      <c r="UPY108" s="743"/>
      <c r="UPZ108" s="744"/>
      <c r="UQA108" s="743"/>
      <c r="UQB108" s="744"/>
      <c r="UQC108" s="743"/>
      <c r="UQD108" s="744"/>
      <c r="UQE108" s="743"/>
      <c r="UQF108" s="744"/>
      <c r="UQG108" s="743"/>
      <c r="UQH108" s="744"/>
      <c r="UQI108" s="743"/>
      <c r="UQJ108" s="744"/>
      <c r="UQK108" s="743"/>
      <c r="UQL108" s="744"/>
      <c r="UQM108" s="743"/>
      <c r="UQN108" s="744"/>
      <c r="UQO108" s="743"/>
      <c r="UQP108" s="744"/>
      <c r="UQQ108" s="743"/>
      <c r="UQR108" s="744"/>
      <c r="UQS108" s="743"/>
      <c r="UQT108" s="744"/>
      <c r="UQU108" s="743"/>
      <c r="UQV108" s="744"/>
      <c r="UQW108" s="743"/>
      <c r="UQX108" s="744"/>
      <c r="UQY108" s="743"/>
      <c r="UQZ108" s="744"/>
      <c r="URA108" s="743"/>
      <c r="URB108" s="744"/>
      <c r="URC108" s="743"/>
      <c r="URD108" s="744"/>
      <c r="URE108" s="743"/>
      <c r="URF108" s="744"/>
      <c r="URG108" s="743"/>
      <c r="URH108" s="744"/>
      <c r="URI108" s="743"/>
      <c r="URJ108" s="744"/>
      <c r="URK108" s="743"/>
      <c r="URL108" s="744"/>
      <c r="URM108" s="743"/>
      <c r="URN108" s="744"/>
      <c r="URO108" s="743"/>
      <c r="URP108" s="744"/>
      <c r="URQ108" s="743"/>
      <c r="URR108" s="744"/>
      <c r="URS108" s="743"/>
      <c r="URT108" s="744"/>
      <c r="URU108" s="743"/>
      <c r="URV108" s="744"/>
      <c r="URW108" s="743"/>
      <c r="URX108" s="744"/>
      <c r="URY108" s="743"/>
      <c r="URZ108" s="744"/>
      <c r="USA108" s="743"/>
      <c r="USB108" s="744"/>
      <c r="USC108" s="743"/>
      <c r="USD108" s="744"/>
      <c r="USE108" s="743"/>
      <c r="USF108" s="744"/>
      <c r="USG108" s="743"/>
      <c r="USH108" s="744"/>
      <c r="USI108" s="743"/>
      <c r="USJ108" s="744"/>
      <c r="USK108" s="743"/>
      <c r="USL108" s="744"/>
      <c r="USM108" s="743"/>
      <c r="USN108" s="744"/>
      <c r="USO108" s="743"/>
      <c r="USP108" s="744"/>
      <c r="USQ108" s="743"/>
      <c r="USR108" s="744"/>
      <c r="USS108" s="743"/>
      <c r="UST108" s="744"/>
      <c r="USU108" s="743"/>
      <c r="USV108" s="744"/>
      <c r="USW108" s="743"/>
      <c r="USX108" s="744"/>
      <c r="USY108" s="743"/>
      <c r="USZ108" s="744"/>
      <c r="UTA108" s="743"/>
      <c r="UTB108" s="744"/>
      <c r="UTC108" s="743"/>
      <c r="UTD108" s="744"/>
      <c r="UTE108" s="743"/>
      <c r="UTF108" s="744"/>
      <c r="UTG108" s="743"/>
      <c r="UTH108" s="744"/>
      <c r="UTI108" s="743"/>
      <c r="UTJ108" s="744"/>
      <c r="UTK108" s="743"/>
      <c r="UTL108" s="744"/>
      <c r="UTM108" s="743"/>
      <c r="UTN108" s="744"/>
      <c r="UTO108" s="743"/>
      <c r="UTP108" s="744"/>
      <c r="UTQ108" s="743"/>
      <c r="UTR108" s="744"/>
      <c r="UTS108" s="743"/>
      <c r="UTT108" s="744"/>
      <c r="UTU108" s="743"/>
      <c r="UTV108" s="744"/>
      <c r="UTW108" s="743"/>
      <c r="UTX108" s="744"/>
      <c r="UTY108" s="743"/>
      <c r="UTZ108" s="744"/>
      <c r="UUA108" s="743"/>
      <c r="UUB108" s="744"/>
      <c r="UUC108" s="743"/>
      <c r="UUD108" s="744"/>
      <c r="UUE108" s="743"/>
      <c r="UUF108" s="744"/>
      <c r="UUG108" s="743"/>
      <c r="UUH108" s="744"/>
      <c r="UUI108" s="743"/>
      <c r="UUJ108" s="744"/>
      <c r="UUK108" s="743"/>
      <c r="UUL108" s="744"/>
      <c r="UUM108" s="743"/>
      <c r="UUN108" s="744"/>
      <c r="UUO108" s="743"/>
      <c r="UUP108" s="744"/>
      <c r="UUQ108" s="743"/>
      <c r="UUR108" s="744"/>
      <c r="UUS108" s="743"/>
      <c r="UUT108" s="744"/>
      <c r="UUU108" s="743"/>
      <c r="UUV108" s="744"/>
      <c r="UUW108" s="743"/>
      <c r="UUX108" s="744"/>
      <c r="UUY108" s="743"/>
      <c r="UUZ108" s="744"/>
      <c r="UVA108" s="743"/>
      <c r="UVB108" s="744"/>
      <c r="UVC108" s="743"/>
      <c r="UVD108" s="744"/>
      <c r="UVE108" s="743"/>
      <c r="UVF108" s="744"/>
      <c r="UVG108" s="743"/>
      <c r="UVH108" s="744"/>
      <c r="UVI108" s="743"/>
      <c r="UVJ108" s="744"/>
      <c r="UVK108" s="743"/>
      <c r="UVL108" s="744"/>
      <c r="UVM108" s="743"/>
      <c r="UVN108" s="744"/>
      <c r="UVO108" s="743"/>
      <c r="UVP108" s="744"/>
      <c r="UVQ108" s="743"/>
      <c r="UVR108" s="744"/>
      <c r="UVS108" s="743"/>
      <c r="UVT108" s="744"/>
      <c r="UVU108" s="743"/>
      <c r="UVV108" s="744"/>
      <c r="UVW108" s="743"/>
      <c r="UVX108" s="744"/>
      <c r="UVY108" s="743"/>
      <c r="UVZ108" s="744"/>
      <c r="UWA108" s="743"/>
      <c r="UWB108" s="744"/>
      <c r="UWC108" s="743"/>
      <c r="UWD108" s="744"/>
      <c r="UWE108" s="743"/>
      <c r="UWF108" s="744"/>
      <c r="UWG108" s="743"/>
      <c r="UWH108" s="744"/>
      <c r="UWI108" s="743"/>
      <c r="UWJ108" s="744"/>
      <c r="UWK108" s="743"/>
      <c r="UWL108" s="744"/>
      <c r="UWM108" s="743"/>
      <c r="UWN108" s="744"/>
      <c r="UWO108" s="743"/>
      <c r="UWP108" s="744"/>
      <c r="UWQ108" s="743"/>
      <c r="UWR108" s="744"/>
      <c r="UWS108" s="743"/>
      <c r="UWT108" s="744"/>
      <c r="UWU108" s="743"/>
      <c r="UWV108" s="744"/>
      <c r="UWW108" s="743"/>
      <c r="UWX108" s="744"/>
      <c r="UWY108" s="743"/>
      <c r="UWZ108" s="744"/>
      <c r="UXA108" s="743"/>
      <c r="UXB108" s="744"/>
      <c r="UXC108" s="743"/>
      <c r="UXD108" s="744"/>
      <c r="UXE108" s="743"/>
      <c r="UXF108" s="744"/>
      <c r="UXG108" s="743"/>
      <c r="UXH108" s="744"/>
      <c r="UXI108" s="743"/>
      <c r="UXJ108" s="744"/>
      <c r="UXK108" s="743"/>
      <c r="UXL108" s="744"/>
      <c r="UXM108" s="743"/>
      <c r="UXN108" s="744"/>
      <c r="UXO108" s="743"/>
      <c r="UXP108" s="744"/>
      <c r="UXQ108" s="743"/>
      <c r="UXR108" s="744"/>
      <c r="UXS108" s="743"/>
      <c r="UXT108" s="744"/>
      <c r="UXU108" s="743"/>
      <c r="UXV108" s="744"/>
      <c r="UXW108" s="743"/>
      <c r="UXX108" s="744"/>
      <c r="UXY108" s="743"/>
      <c r="UXZ108" s="744"/>
      <c r="UYA108" s="743"/>
      <c r="UYB108" s="744"/>
      <c r="UYC108" s="743"/>
      <c r="UYD108" s="744"/>
      <c r="UYE108" s="743"/>
      <c r="UYF108" s="744"/>
      <c r="UYG108" s="743"/>
      <c r="UYH108" s="744"/>
      <c r="UYI108" s="743"/>
      <c r="UYJ108" s="744"/>
      <c r="UYK108" s="743"/>
      <c r="UYL108" s="744"/>
      <c r="UYM108" s="743"/>
      <c r="UYN108" s="744"/>
      <c r="UYO108" s="743"/>
      <c r="UYP108" s="744"/>
      <c r="UYQ108" s="743"/>
      <c r="UYR108" s="744"/>
      <c r="UYS108" s="743"/>
      <c r="UYT108" s="744"/>
      <c r="UYU108" s="743"/>
      <c r="UYV108" s="744"/>
      <c r="UYW108" s="743"/>
      <c r="UYX108" s="744"/>
      <c r="UYY108" s="743"/>
      <c r="UYZ108" s="744"/>
      <c r="UZA108" s="743"/>
      <c r="UZB108" s="744"/>
      <c r="UZC108" s="743"/>
      <c r="UZD108" s="744"/>
      <c r="UZE108" s="743"/>
      <c r="UZF108" s="744"/>
      <c r="UZG108" s="743"/>
      <c r="UZH108" s="744"/>
      <c r="UZI108" s="743"/>
      <c r="UZJ108" s="744"/>
      <c r="UZK108" s="743"/>
      <c r="UZL108" s="744"/>
      <c r="UZM108" s="743"/>
      <c r="UZN108" s="744"/>
      <c r="UZO108" s="743"/>
      <c r="UZP108" s="744"/>
      <c r="UZQ108" s="743"/>
      <c r="UZR108" s="744"/>
      <c r="UZS108" s="743"/>
      <c r="UZT108" s="744"/>
      <c r="UZU108" s="743"/>
      <c r="UZV108" s="744"/>
      <c r="UZW108" s="743"/>
      <c r="UZX108" s="744"/>
      <c r="UZY108" s="743"/>
      <c r="UZZ108" s="744"/>
      <c r="VAA108" s="743"/>
      <c r="VAB108" s="744"/>
      <c r="VAC108" s="743"/>
      <c r="VAD108" s="744"/>
      <c r="VAE108" s="743"/>
      <c r="VAF108" s="744"/>
      <c r="VAG108" s="743"/>
      <c r="VAH108" s="744"/>
      <c r="VAI108" s="743"/>
      <c r="VAJ108" s="744"/>
      <c r="VAK108" s="743"/>
      <c r="VAL108" s="744"/>
      <c r="VAM108" s="743"/>
      <c r="VAN108" s="744"/>
      <c r="VAO108" s="743"/>
      <c r="VAP108" s="744"/>
      <c r="VAQ108" s="743"/>
      <c r="VAR108" s="744"/>
      <c r="VAS108" s="743"/>
      <c r="VAT108" s="744"/>
      <c r="VAU108" s="743"/>
      <c r="VAV108" s="744"/>
      <c r="VAW108" s="743"/>
      <c r="VAX108" s="744"/>
      <c r="VAY108" s="743"/>
      <c r="VAZ108" s="744"/>
      <c r="VBA108" s="743"/>
      <c r="VBB108" s="744"/>
      <c r="VBC108" s="743"/>
      <c r="VBD108" s="744"/>
      <c r="VBE108" s="743"/>
      <c r="VBF108" s="744"/>
      <c r="VBG108" s="743"/>
      <c r="VBH108" s="744"/>
      <c r="VBI108" s="743"/>
      <c r="VBJ108" s="744"/>
      <c r="VBK108" s="743"/>
      <c r="VBL108" s="744"/>
      <c r="VBM108" s="743"/>
      <c r="VBN108" s="744"/>
      <c r="VBO108" s="743"/>
      <c r="VBP108" s="744"/>
      <c r="VBQ108" s="743"/>
      <c r="VBR108" s="744"/>
      <c r="VBS108" s="743"/>
      <c r="VBT108" s="744"/>
      <c r="VBU108" s="743"/>
      <c r="VBV108" s="744"/>
      <c r="VBW108" s="743"/>
      <c r="VBX108" s="744"/>
      <c r="VBY108" s="743"/>
      <c r="VBZ108" s="744"/>
      <c r="VCA108" s="743"/>
      <c r="VCB108" s="744"/>
      <c r="VCC108" s="743"/>
      <c r="VCD108" s="744"/>
      <c r="VCE108" s="743"/>
      <c r="VCF108" s="744"/>
      <c r="VCG108" s="743"/>
      <c r="VCH108" s="744"/>
      <c r="VCI108" s="743"/>
      <c r="VCJ108" s="744"/>
      <c r="VCK108" s="743"/>
      <c r="VCL108" s="744"/>
      <c r="VCM108" s="743"/>
      <c r="VCN108" s="744"/>
      <c r="VCO108" s="743"/>
      <c r="VCP108" s="744"/>
      <c r="VCQ108" s="743"/>
      <c r="VCR108" s="744"/>
      <c r="VCS108" s="743"/>
      <c r="VCT108" s="744"/>
      <c r="VCU108" s="743"/>
      <c r="VCV108" s="744"/>
      <c r="VCW108" s="743"/>
      <c r="VCX108" s="744"/>
      <c r="VCY108" s="743"/>
      <c r="VCZ108" s="744"/>
      <c r="VDA108" s="743"/>
      <c r="VDB108" s="744"/>
      <c r="VDC108" s="743"/>
      <c r="VDD108" s="744"/>
      <c r="VDE108" s="743"/>
      <c r="VDF108" s="744"/>
      <c r="VDG108" s="743"/>
      <c r="VDH108" s="744"/>
      <c r="VDI108" s="743"/>
      <c r="VDJ108" s="744"/>
      <c r="VDK108" s="743"/>
      <c r="VDL108" s="744"/>
      <c r="VDM108" s="743"/>
      <c r="VDN108" s="744"/>
      <c r="VDO108" s="743"/>
      <c r="VDP108" s="744"/>
      <c r="VDQ108" s="743"/>
      <c r="VDR108" s="744"/>
      <c r="VDS108" s="743"/>
      <c r="VDT108" s="744"/>
      <c r="VDU108" s="743"/>
      <c r="VDV108" s="744"/>
      <c r="VDW108" s="743"/>
      <c r="VDX108" s="744"/>
      <c r="VDY108" s="743"/>
      <c r="VDZ108" s="744"/>
      <c r="VEA108" s="743"/>
      <c r="VEB108" s="744"/>
      <c r="VEC108" s="743"/>
      <c r="VED108" s="744"/>
      <c r="VEE108" s="743"/>
      <c r="VEF108" s="744"/>
      <c r="VEG108" s="743"/>
      <c r="VEH108" s="744"/>
      <c r="VEI108" s="743"/>
      <c r="VEJ108" s="744"/>
      <c r="VEK108" s="743"/>
      <c r="VEL108" s="744"/>
      <c r="VEM108" s="743"/>
      <c r="VEN108" s="744"/>
      <c r="VEO108" s="743"/>
      <c r="VEP108" s="744"/>
      <c r="VEQ108" s="743"/>
      <c r="VER108" s="744"/>
      <c r="VES108" s="743"/>
      <c r="VET108" s="744"/>
      <c r="VEU108" s="743"/>
      <c r="VEV108" s="744"/>
      <c r="VEW108" s="743"/>
      <c r="VEX108" s="744"/>
      <c r="VEY108" s="743"/>
      <c r="VEZ108" s="744"/>
      <c r="VFA108" s="743"/>
      <c r="VFB108" s="744"/>
      <c r="VFC108" s="743"/>
      <c r="VFD108" s="744"/>
      <c r="VFE108" s="743"/>
      <c r="VFF108" s="744"/>
      <c r="VFG108" s="743"/>
      <c r="VFH108" s="744"/>
      <c r="VFI108" s="743"/>
      <c r="VFJ108" s="744"/>
      <c r="VFK108" s="743"/>
      <c r="VFL108" s="744"/>
      <c r="VFM108" s="743"/>
      <c r="VFN108" s="744"/>
      <c r="VFO108" s="743"/>
      <c r="VFP108" s="744"/>
      <c r="VFQ108" s="743"/>
      <c r="VFR108" s="744"/>
      <c r="VFS108" s="743"/>
      <c r="VFT108" s="744"/>
      <c r="VFU108" s="743"/>
      <c r="VFV108" s="744"/>
      <c r="VFW108" s="743"/>
      <c r="VFX108" s="744"/>
      <c r="VFY108" s="743"/>
      <c r="VFZ108" s="744"/>
      <c r="VGA108" s="743"/>
      <c r="VGB108" s="744"/>
      <c r="VGC108" s="743"/>
      <c r="VGD108" s="744"/>
      <c r="VGE108" s="743"/>
      <c r="VGF108" s="744"/>
      <c r="VGG108" s="743"/>
      <c r="VGH108" s="744"/>
      <c r="VGI108" s="743"/>
      <c r="VGJ108" s="744"/>
      <c r="VGK108" s="743"/>
      <c r="VGL108" s="744"/>
      <c r="VGM108" s="743"/>
      <c r="VGN108" s="744"/>
      <c r="VGO108" s="743"/>
      <c r="VGP108" s="744"/>
      <c r="VGQ108" s="743"/>
      <c r="VGR108" s="744"/>
      <c r="VGS108" s="743"/>
      <c r="VGT108" s="744"/>
      <c r="VGU108" s="743"/>
      <c r="VGV108" s="744"/>
      <c r="VGW108" s="743"/>
      <c r="VGX108" s="744"/>
      <c r="VGY108" s="743"/>
      <c r="VGZ108" s="744"/>
      <c r="VHA108" s="743"/>
      <c r="VHB108" s="744"/>
      <c r="VHC108" s="743"/>
      <c r="VHD108" s="744"/>
      <c r="VHE108" s="743"/>
      <c r="VHF108" s="744"/>
      <c r="VHG108" s="743"/>
      <c r="VHH108" s="744"/>
      <c r="VHI108" s="743"/>
      <c r="VHJ108" s="744"/>
      <c r="VHK108" s="743"/>
      <c r="VHL108" s="744"/>
      <c r="VHM108" s="743"/>
      <c r="VHN108" s="744"/>
      <c r="VHO108" s="743"/>
      <c r="VHP108" s="744"/>
      <c r="VHQ108" s="743"/>
      <c r="VHR108" s="744"/>
      <c r="VHS108" s="743"/>
      <c r="VHT108" s="744"/>
      <c r="VHU108" s="743"/>
      <c r="VHV108" s="744"/>
      <c r="VHW108" s="743"/>
      <c r="VHX108" s="744"/>
      <c r="VHY108" s="743"/>
      <c r="VHZ108" s="744"/>
      <c r="VIA108" s="743"/>
      <c r="VIB108" s="744"/>
      <c r="VIC108" s="743"/>
      <c r="VID108" s="744"/>
      <c r="VIE108" s="743"/>
      <c r="VIF108" s="744"/>
      <c r="VIG108" s="743"/>
      <c r="VIH108" s="744"/>
      <c r="VII108" s="743"/>
      <c r="VIJ108" s="744"/>
      <c r="VIK108" s="743"/>
      <c r="VIL108" s="744"/>
      <c r="VIM108" s="743"/>
      <c r="VIN108" s="744"/>
      <c r="VIO108" s="743"/>
      <c r="VIP108" s="744"/>
      <c r="VIQ108" s="743"/>
      <c r="VIR108" s="744"/>
      <c r="VIS108" s="743"/>
      <c r="VIT108" s="744"/>
      <c r="VIU108" s="743"/>
      <c r="VIV108" s="744"/>
      <c r="VIW108" s="743"/>
      <c r="VIX108" s="744"/>
      <c r="VIY108" s="743"/>
      <c r="VIZ108" s="744"/>
      <c r="VJA108" s="743"/>
      <c r="VJB108" s="744"/>
      <c r="VJC108" s="743"/>
      <c r="VJD108" s="744"/>
      <c r="VJE108" s="743"/>
      <c r="VJF108" s="744"/>
      <c r="VJG108" s="743"/>
      <c r="VJH108" s="744"/>
      <c r="VJI108" s="743"/>
      <c r="VJJ108" s="744"/>
      <c r="VJK108" s="743"/>
      <c r="VJL108" s="744"/>
      <c r="VJM108" s="743"/>
      <c r="VJN108" s="744"/>
      <c r="VJO108" s="743"/>
      <c r="VJP108" s="744"/>
      <c r="VJQ108" s="743"/>
      <c r="VJR108" s="744"/>
      <c r="VJS108" s="743"/>
      <c r="VJT108" s="744"/>
      <c r="VJU108" s="743"/>
      <c r="VJV108" s="744"/>
      <c r="VJW108" s="743"/>
      <c r="VJX108" s="744"/>
      <c r="VJY108" s="743"/>
      <c r="VJZ108" s="744"/>
      <c r="VKA108" s="743"/>
      <c r="VKB108" s="744"/>
      <c r="VKC108" s="743"/>
      <c r="VKD108" s="744"/>
      <c r="VKE108" s="743"/>
      <c r="VKF108" s="744"/>
      <c r="VKG108" s="743"/>
      <c r="VKH108" s="744"/>
      <c r="VKI108" s="743"/>
      <c r="VKJ108" s="744"/>
      <c r="VKK108" s="743"/>
      <c r="VKL108" s="744"/>
      <c r="VKM108" s="743"/>
      <c r="VKN108" s="744"/>
      <c r="VKO108" s="743"/>
      <c r="VKP108" s="744"/>
      <c r="VKQ108" s="743"/>
      <c r="VKR108" s="744"/>
      <c r="VKS108" s="743"/>
      <c r="VKT108" s="744"/>
      <c r="VKU108" s="743"/>
      <c r="VKV108" s="744"/>
      <c r="VKW108" s="743"/>
      <c r="VKX108" s="744"/>
      <c r="VKY108" s="743"/>
      <c r="VKZ108" s="744"/>
      <c r="VLA108" s="743"/>
      <c r="VLB108" s="744"/>
      <c r="VLC108" s="743"/>
      <c r="VLD108" s="744"/>
      <c r="VLE108" s="743"/>
      <c r="VLF108" s="744"/>
      <c r="VLG108" s="743"/>
      <c r="VLH108" s="744"/>
      <c r="VLI108" s="743"/>
      <c r="VLJ108" s="744"/>
      <c r="VLK108" s="743"/>
      <c r="VLL108" s="744"/>
      <c r="VLM108" s="743"/>
      <c r="VLN108" s="744"/>
      <c r="VLO108" s="743"/>
      <c r="VLP108" s="744"/>
      <c r="VLQ108" s="743"/>
      <c r="VLR108" s="744"/>
      <c r="VLS108" s="743"/>
      <c r="VLT108" s="744"/>
      <c r="VLU108" s="743"/>
      <c r="VLV108" s="744"/>
      <c r="VLW108" s="743"/>
      <c r="VLX108" s="744"/>
      <c r="VLY108" s="743"/>
      <c r="VLZ108" s="744"/>
      <c r="VMA108" s="743"/>
      <c r="VMB108" s="744"/>
      <c r="VMC108" s="743"/>
      <c r="VMD108" s="744"/>
      <c r="VME108" s="743"/>
      <c r="VMF108" s="744"/>
      <c r="VMG108" s="743"/>
      <c r="VMH108" s="744"/>
      <c r="VMI108" s="743"/>
      <c r="VMJ108" s="744"/>
      <c r="VMK108" s="743"/>
      <c r="VML108" s="744"/>
      <c r="VMM108" s="743"/>
      <c r="VMN108" s="744"/>
      <c r="VMO108" s="743"/>
      <c r="VMP108" s="744"/>
      <c r="VMQ108" s="743"/>
      <c r="VMR108" s="744"/>
      <c r="VMS108" s="743"/>
      <c r="VMT108" s="744"/>
      <c r="VMU108" s="743"/>
      <c r="VMV108" s="744"/>
      <c r="VMW108" s="743"/>
      <c r="VMX108" s="744"/>
      <c r="VMY108" s="743"/>
      <c r="VMZ108" s="744"/>
      <c r="VNA108" s="743"/>
      <c r="VNB108" s="744"/>
      <c r="VNC108" s="743"/>
      <c r="VND108" s="744"/>
      <c r="VNE108" s="743"/>
      <c r="VNF108" s="744"/>
      <c r="VNG108" s="743"/>
      <c r="VNH108" s="744"/>
      <c r="VNI108" s="743"/>
      <c r="VNJ108" s="744"/>
      <c r="VNK108" s="743"/>
      <c r="VNL108" s="744"/>
      <c r="VNM108" s="743"/>
      <c r="VNN108" s="744"/>
      <c r="VNO108" s="743"/>
      <c r="VNP108" s="744"/>
      <c r="VNQ108" s="743"/>
      <c r="VNR108" s="744"/>
      <c r="VNS108" s="743"/>
      <c r="VNT108" s="744"/>
      <c r="VNU108" s="743"/>
      <c r="VNV108" s="744"/>
      <c r="VNW108" s="743"/>
      <c r="VNX108" s="744"/>
      <c r="VNY108" s="743"/>
      <c r="VNZ108" s="744"/>
      <c r="VOA108" s="743"/>
      <c r="VOB108" s="744"/>
      <c r="VOC108" s="743"/>
      <c r="VOD108" s="744"/>
      <c r="VOE108" s="743"/>
      <c r="VOF108" s="744"/>
      <c r="VOG108" s="743"/>
      <c r="VOH108" s="744"/>
      <c r="VOI108" s="743"/>
      <c r="VOJ108" s="744"/>
      <c r="VOK108" s="743"/>
      <c r="VOL108" s="744"/>
      <c r="VOM108" s="743"/>
      <c r="VON108" s="744"/>
      <c r="VOO108" s="743"/>
      <c r="VOP108" s="744"/>
      <c r="VOQ108" s="743"/>
      <c r="VOR108" s="744"/>
      <c r="VOS108" s="743"/>
      <c r="VOT108" s="744"/>
      <c r="VOU108" s="743"/>
      <c r="VOV108" s="744"/>
      <c r="VOW108" s="743"/>
      <c r="VOX108" s="744"/>
      <c r="VOY108" s="743"/>
      <c r="VOZ108" s="744"/>
      <c r="VPA108" s="743"/>
      <c r="VPB108" s="744"/>
      <c r="VPC108" s="743"/>
      <c r="VPD108" s="744"/>
      <c r="VPE108" s="743"/>
      <c r="VPF108" s="744"/>
      <c r="VPG108" s="743"/>
      <c r="VPH108" s="744"/>
      <c r="VPI108" s="743"/>
      <c r="VPJ108" s="744"/>
      <c r="VPK108" s="743"/>
      <c r="VPL108" s="744"/>
      <c r="VPM108" s="743"/>
      <c r="VPN108" s="744"/>
      <c r="VPO108" s="743"/>
      <c r="VPP108" s="744"/>
      <c r="VPQ108" s="743"/>
      <c r="VPR108" s="744"/>
      <c r="VPS108" s="743"/>
      <c r="VPT108" s="744"/>
      <c r="VPU108" s="743"/>
      <c r="VPV108" s="744"/>
      <c r="VPW108" s="743"/>
      <c r="VPX108" s="744"/>
      <c r="VPY108" s="743"/>
      <c r="VPZ108" s="744"/>
      <c r="VQA108" s="743"/>
      <c r="VQB108" s="744"/>
      <c r="VQC108" s="743"/>
      <c r="VQD108" s="744"/>
      <c r="VQE108" s="743"/>
      <c r="VQF108" s="744"/>
      <c r="VQG108" s="743"/>
      <c r="VQH108" s="744"/>
      <c r="VQI108" s="743"/>
      <c r="VQJ108" s="744"/>
      <c r="VQK108" s="743"/>
      <c r="VQL108" s="744"/>
      <c r="VQM108" s="743"/>
      <c r="VQN108" s="744"/>
      <c r="VQO108" s="743"/>
      <c r="VQP108" s="744"/>
      <c r="VQQ108" s="743"/>
      <c r="VQR108" s="744"/>
      <c r="VQS108" s="743"/>
      <c r="VQT108" s="744"/>
      <c r="VQU108" s="743"/>
      <c r="VQV108" s="744"/>
      <c r="VQW108" s="743"/>
      <c r="VQX108" s="744"/>
      <c r="VQY108" s="743"/>
      <c r="VQZ108" s="744"/>
      <c r="VRA108" s="743"/>
      <c r="VRB108" s="744"/>
      <c r="VRC108" s="743"/>
      <c r="VRD108" s="744"/>
      <c r="VRE108" s="743"/>
      <c r="VRF108" s="744"/>
      <c r="VRG108" s="743"/>
      <c r="VRH108" s="744"/>
      <c r="VRI108" s="743"/>
      <c r="VRJ108" s="744"/>
      <c r="VRK108" s="743"/>
      <c r="VRL108" s="744"/>
      <c r="VRM108" s="743"/>
      <c r="VRN108" s="744"/>
      <c r="VRO108" s="743"/>
      <c r="VRP108" s="744"/>
      <c r="VRQ108" s="743"/>
      <c r="VRR108" s="744"/>
      <c r="VRS108" s="743"/>
      <c r="VRT108" s="744"/>
      <c r="VRU108" s="743"/>
      <c r="VRV108" s="744"/>
      <c r="VRW108" s="743"/>
      <c r="VRX108" s="744"/>
      <c r="VRY108" s="743"/>
      <c r="VRZ108" s="744"/>
      <c r="VSA108" s="743"/>
      <c r="VSB108" s="744"/>
      <c r="VSC108" s="743"/>
      <c r="VSD108" s="744"/>
      <c r="VSE108" s="743"/>
      <c r="VSF108" s="744"/>
      <c r="VSG108" s="743"/>
      <c r="VSH108" s="744"/>
      <c r="VSI108" s="743"/>
      <c r="VSJ108" s="744"/>
      <c r="VSK108" s="743"/>
      <c r="VSL108" s="744"/>
      <c r="VSM108" s="743"/>
      <c r="VSN108" s="744"/>
      <c r="VSO108" s="743"/>
      <c r="VSP108" s="744"/>
      <c r="VSQ108" s="743"/>
      <c r="VSR108" s="744"/>
      <c r="VSS108" s="743"/>
      <c r="VST108" s="744"/>
      <c r="VSU108" s="743"/>
      <c r="VSV108" s="744"/>
      <c r="VSW108" s="743"/>
      <c r="VSX108" s="744"/>
      <c r="VSY108" s="743"/>
      <c r="VSZ108" s="744"/>
      <c r="VTA108" s="743"/>
      <c r="VTB108" s="744"/>
      <c r="VTC108" s="743"/>
      <c r="VTD108" s="744"/>
      <c r="VTE108" s="743"/>
      <c r="VTF108" s="744"/>
      <c r="VTG108" s="743"/>
      <c r="VTH108" s="744"/>
      <c r="VTI108" s="743"/>
      <c r="VTJ108" s="744"/>
      <c r="VTK108" s="743"/>
      <c r="VTL108" s="744"/>
      <c r="VTM108" s="743"/>
      <c r="VTN108" s="744"/>
      <c r="VTO108" s="743"/>
      <c r="VTP108" s="744"/>
      <c r="VTQ108" s="743"/>
      <c r="VTR108" s="744"/>
      <c r="VTS108" s="743"/>
      <c r="VTT108" s="744"/>
      <c r="VTU108" s="743"/>
      <c r="VTV108" s="744"/>
      <c r="VTW108" s="743"/>
      <c r="VTX108" s="744"/>
      <c r="VTY108" s="743"/>
      <c r="VTZ108" s="744"/>
      <c r="VUA108" s="743"/>
      <c r="VUB108" s="744"/>
      <c r="VUC108" s="743"/>
      <c r="VUD108" s="744"/>
      <c r="VUE108" s="743"/>
      <c r="VUF108" s="744"/>
      <c r="VUG108" s="743"/>
      <c r="VUH108" s="744"/>
      <c r="VUI108" s="743"/>
      <c r="VUJ108" s="744"/>
      <c r="VUK108" s="743"/>
      <c r="VUL108" s="744"/>
      <c r="VUM108" s="743"/>
      <c r="VUN108" s="744"/>
      <c r="VUO108" s="743"/>
      <c r="VUP108" s="744"/>
      <c r="VUQ108" s="743"/>
      <c r="VUR108" s="744"/>
      <c r="VUS108" s="743"/>
      <c r="VUT108" s="744"/>
      <c r="VUU108" s="743"/>
      <c r="VUV108" s="744"/>
      <c r="VUW108" s="743"/>
      <c r="VUX108" s="744"/>
      <c r="VUY108" s="743"/>
      <c r="VUZ108" s="744"/>
      <c r="VVA108" s="743"/>
      <c r="VVB108" s="744"/>
      <c r="VVC108" s="743"/>
      <c r="VVD108" s="744"/>
      <c r="VVE108" s="743"/>
      <c r="VVF108" s="744"/>
      <c r="VVG108" s="743"/>
      <c r="VVH108" s="744"/>
      <c r="VVI108" s="743"/>
      <c r="VVJ108" s="744"/>
      <c r="VVK108" s="743"/>
      <c r="VVL108" s="744"/>
      <c r="VVM108" s="743"/>
      <c r="VVN108" s="744"/>
      <c r="VVO108" s="743"/>
      <c r="VVP108" s="744"/>
      <c r="VVQ108" s="743"/>
      <c r="VVR108" s="744"/>
      <c r="VVS108" s="743"/>
      <c r="VVT108" s="744"/>
      <c r="VVU108" s="743"/>
      <c r="VVV108" s="744"/>
      <c r="VVW108" s="743"/>
      <c r="VVX108" s="744"/>
      <c r="VVY108" s="743"/>
      <c r="VVZ108" s="744"/>
      <c r="VWA108" s="743"/>
      <c r="VWB108" s="744"/>
      <c r="VWC108" s="743"/>
      <c r="VWD108" s="744"/>
      <c r="VWE108" s="743"/>
      <c r="VWF108" s="744"/>
      <c r="VWG108" s="743"/>
      <c r="VWH108" s="744"/>
      <c r="VWI108" s="743"/>
      <c r="VWJ108" s="744"/>
      <c r="VWK108" s="743"/>
      <c r="VWL108" s="744"/>
      <c r="VWM108" s="743"/>
      <c r="VWN108" s="744"/>
      <c r="VWO108" s="743"/>
      <c r="VWP108" s="744"/>
      <c r="VWQ108" s="743"/>
      <c r="VWR108" s="744"/>
      <c r="VWS108" s="743"/>
      <c r="VWT108" s="744"/>
      <c r="VWU108" s="743"/>
      <c r="VWV108" s="744"/>
      <c r="VWW108" s="743"/>
      <c r="VWX108" s="744"/>
      <c r="VWY108" s="743"/>
      <c r="VWZ108" s="744"/>
      <c r="VXA108" s="743"/>
      <c r="VXB108" s="744"/>
      <c r="VXC108" s="743"/>
      <c r="VXD108" s="744"/>
      <c r="VXE108" s="743"/>
      <c r="VXF108" s="744"/>
      <c r="VXG108" s="743"/>
      <c r="VXH108" s="744"/>
      <c r="VXI108" s="743"/>
      <c r="VXJ108" s="744"/>
      <c r="VXK108" s="743"/>
      <c r="VXL108" s="744"/>
      <c r="VXM108" s="743"/>
      <c r="VXN108" s="744"/>
      <c r="VXO108" s="743"/>
      <c r="VXP108" s="744"/>
      <c r="VXQ108" s="743"/>
      <c r="VXR108" s="744"/>
      <c r="VXS108" s="743"/>
      <c r="VXT108" s="744"/>
      <c r="VXU108" s="743"/>
      <c r="VXV108" s="744"/>
      <c r="VXW108" s="743"/>
      <c r="VXX108" s="744"/>
      <c r="VXY108" s="743"/>
      <c r="VXZ108" s="744"/>
      <c r="VYA108" s="743"/>
      <c r="VYB108" s="744"/>
      <c r="VYC108" s="743"/>
      <c r="VYD108" s="744"/>
      <c r="VYE108" s="743"/>
      <c r="VYF108" s="744"/>
      <c r="VYG108" s="743"/>
      <c r="VYH108" s="744"/>
      <c r="VYI108" s="743"/>
      <c r="VYJ108" s="744"/>
      <c r="VYK108" s="743"/>
      <c r="VYL108" s="744"/>
      <c r="VYM108" s="743"/>
      <c r="VYN108" s="744"/>
      <c r="VYO108" s="743"/>
      <c r="VYP108" s="744"/>
      <c r="VYQ108" s="743"/>
      <c r="VYR108" s="744"/>
      <c r="VYS108" s="743"/>
      <c r="VYT108" s="744"/>
      <c r="VYU108" s="743"/>
      <c r="VYV108" s="744"/>
      <c r="VYW108" s="743"/>
      <c r="VYX108" s="744"/>
      <c r="VYY108" s="743"/>
      <c r="VYZ108" s="744"/>
      <c r="VZA108" s="743"/>
      <c r="VZB108" s="744"/>
      <c r="VZC108" s="743"/>
      <c r="VZD108" s="744"/>
      <c r="VZE108" s="743"/>
      <c r="VZF108" s="744"/>
      <c r="VZG108" s="743"/>
      <c r="VZH108" s="744"/>
      <c r="VZI108" s="743"/>
      <c r="VZJ108" s="744"/>
      <c r="VZK108" s="743"/>
      <c r="VZL108" s="744"/>
      <c r="VZM108" s="743"/>
      <c r="VZN108" s="744"/>
      <c r="VZO108" s="743"/>
      <c r="VZP108" s="744"/>
      <c r="VZQ108" s="743"/>
      <c r="VZR108" s="744"/>
      <c r="VZS108" s="743"/>
      <c r="VZT108" s="744"/>
      <c r="VZU108" s="743"/>
      <c r="VZV108" s="744"/>
      <c r="VZW108" s="743"/>
      <c r="VZX108" s="744"/>
      <c r="VZY108" s="743"/>
      <c r="VZZ108" s="744"/>
      <c r="WAA108" s="743"/>
      <c r="WAB108" s="744"/>
      <c r="WAC108" s="743"/>
      <c r="WAD108" s="744"/>
      <c r="WAE108" s="743"/>
      <c r="WAF108" s="744"/>
      <c r="WAG108" s="743"/>
      <c r="WAH108" s="744"/>
      <c r="WAI108" s="743"/>
      <c r="WAJ108" s="744"/>
      <c r="WAK108" s="743"/>
      <c r="WAL108" s="744"/>
      <c r="WAM108" s="743"/>
      <c r="WAN108" s="744"/>
      <c r="WAO108" s="743"/>
      <c r="WAP108" s="744"/>
      <c r="WAQ108" s="743"/>
      <c r="WAR108" s="744"/>
      <c r="WAS108" s="743"/>
      <c r="WAT108" s="744"/>
      <c r="WAU108" s="743"/>
      <c r="WAV108" s="744"/>
      <c r="WAW108" s="743"/>
      <c r="WAX108" s="744"/>
      <c r="WAY108" s="743"/>
      <c r="WAZ108" s="744"/>
      <c r="WBA108" s="743"/>
      <c r="WBB108" s="744"/>
      <c r="WBC108" s="743"/>
      <c r="WBD108" s="744"/>
      <c r="WBE108" s="743"/>
      <c r="WBF108" s="744"/>
      <c r="WBG108" s="743"/>
      <c r="WBH108" s="744"/>
      <c r="WBI108" s="743"/>
      <c r="WBJ108" s="744"/>
      <c r="WBK108" s="743"/>
      <c r="WBL108" s="744"/>
      <c r="WBM108" s="743"/>
      <c r="WBN108" s="744"/>
      <c r="WBO108" s="743"/>
      <c r="WBP108" s="744"/>
      <c r="WBQ108" s="743"/>
      <c r="WBR108" s="744"/>
      <c r="WBS108" s="743"/>
      <c r="WBT108" s="744"/>
      <c r="WBU108" s="743"/>
      <c r="WBV108" s="744"/>
      <c r="WBW108" s="743"/>
      <c r="WBX108" s="744"/>
      <c r="WBY108" s="743"/>
      <c r="WBZ108" s="744"/>
      <c r="WCA108" s="743"/>
      <c r="WCB108" s="744"/>
      <c r="WCC108" s="743"/>
      <c r="WCD108" s="744"/>
      <c r="WCE108" s="743"/>
      <c r="WCF108" s="744"/>
      <c r="WCG108" s="743"/>
      <c r="WCH108" s="744"/>
      <c r="WCI108" s="743"/>
      <c r="WCJ108" s="744"/>
      <c r="WCK108" s="743"/>
      <c r="WCL108" s="744"/>
      <c r="WCM108" s="743"/>
      <c r="WCN108" s="744"/>
      <c r="WCO108" s="743"/>
      <c r="WCP108" s="744"/>
      <c r="WCQ108" s="743"/>
      <c r="WCR108" s="744"/>
      <c r="WCS108" s="743"/>
      <c r="WCT108" s="744"/>
      <c r="WCU108" s="743"/>
      <c r="WCV108" s="744"/>
      <c r="WCW108" s="743"/>
      <c r="WCX108" s="744"/>
      <c r="WCY108" s="743"/>
      <c r="WCZ108" s="744"/>
      <c r="WDA108" s="743"/>
      <c r="WDB108" s="744"/>
      <c r="WDC108" s="743"/>
      <c r="WDD108" s="744"/>
      <c r="WDE108" s="743"/>
      <c r="WDF108" s="744"/>
      <c r="WDG108" s="743"/>
      <c r="WDH108" s="744"/>
      <c r="WDI108" s="743"/>
      <c r="WDJ108" s="744"/>
      <c r="WDK108" s="743"/>
      <c r="WDL108" s="744"/>
      <c r="WDM108" s="743"/>
      <c r="WDN108" s="744"/>
      <c r="WDO108" s="743"/>
      <c r="WDP108" s="744"/>
      <c r="WDQ108" s="743"/>
      <c r="WDR108" s="744"/>
      <c r="WDS108" s="743"/>
      <c r="WDT108" s="744"/>
      <c r="WDU108" s="743"/>
      <c r="WDV108" s="744"/>
      <c r="WDW108" s="743"/>
      <c r="WDX108" s="744"/>
      <c r="WDY108" s="743"/>
      <c r="WDZ108" s="744"/>
      <c r="WEA108" s="743"/>
      <c r="WEB108" s="744"/>
      <c r="WEC108" s="743"/>
      <c r="WED108" s="744"/>
      <c r="WEE108" s="743"/>
      <c r="WEF108" s="744"/>
      <c r="WEG108" s="743"/>
      <c r="WEH108" s="744"/>
      <c r="WEI108" s="743"/>
      <c r="WEJ108" s="744"/>
      <c r="WEK108" s="743"/>
      <c r="WEL108" s="744"/>
      <c r="WEM108" s="743"/>
      <c r="WEN108" s="744"/>
      <c r="WEO108" s="743"/>
      <c r="WEP108" s="744"/>
      <c r="WEQ108" s="743"/>
      <c r="WER108" s="744"/>
      <c r="WES108" s="743"/>
      <c r="WET108" s="744"/>
      <c r="WEU108" s="743"/>
      <c r="WEV108" s="744"/>
      <c r="WEW108" s="743"/>
      <c r="WEX108" s="744"/>
      <c r="WEY108" s="743"/>
      <c r="WEZ108" s="744"/>
      <c r="WFA108" s="743"/>
      <c r="WFB108" s="744"/>
      <c r="WFC108" s="743"/>
      <c r="WFD108" s="744"/>
      <c r="WFE108" s="743"/>
      <c r="WFF108" s="744"/>
      <c r="WFG108" s="743"/>
      <c r="WFH108" s="744"/>
      <c r="WFI108" s="743"/>
      <c r="WFJ108" s="744"/>
      <c r="WFK108" s="743"/>
      <c r="WFL108" s="744"/>
      <c r="WFM108" s="743"/>
      <c r="WFN108" s="744"/>
      <c r="WFO108" s="743"/>
      <c r="WFP108" s="744"/>
      <c r="WFQ108" s="743"/>
      <c r="WFR108" s="744"/>
      <c r="WFS108" s="743"/>
      <c r="WFT108" s="744"/>
      <c r="WFU108" s="743"/>
      <c r="WFV108" s="744"/>
      <c r="WFW108" s="743"/>
      <c r="WFX108" s="744"/>
      <c r="WFY108" s="743"/>
      <c r="WFZ108" s="744"/>
      <c r="WGA108" s="743"/>
      <c r="WGB108" s="744"/>
      <c r="WGC108" s="743"/>
      <c r="WGD108" s="744"/>
      <c r="WGE108" s="743"/>
      <c r="WGF108" s="744"/>
      <c r="WGG108" s="743"/>
      <c r="WGH108" s="744"/>
      <c r="WGI108" s="743"/>
      <c r="WGJ108" s="744"/>
      <c r="WGK108" s="743"/>
      <c r="WGL108" s="744"/>
      <c r="WGM108" s="743"/>
      <c r="WGN108" s="744"/>
      <c r="WGO108" s="743"/>
      <c r="WGP108" s="744"/>
      <c r="WGQ108" s="743"/>
      <c r="WGR108" s="744"/>
      <c r="WGS108" s="743"/>
      <c r="WGT108" s="744"/>
      <c r="WGU108" s="743"/>
      <c r="WGV108" s="744"/>
      <c r="WGW108" s="743"/>
      <c r="WGX108" s="744"/>
      <c r="WGY108" s="743"/>
      <c r="WGZ108" s="744"/>
      <c r="WHA108" s="743"/>
      <c r="WHB108" s="744"/>
      <c r="WHC108" s="743"/>
      <c r="WHD108" s="744"/>
      <c r="WHE108" s="743"/>
      <c r="WHF108" s="744"/>
      <c r="WHG108" s="743"/>
      <c r="WHH108" s="744"/>
      <c r="WHI108" s="743"/>
      <c r="WHJ108" s="744"/>
      <c r="WHK108" s="743"/>
      <c r="WHL108" s="744"/>
      <c r="WHM108" s="743"/>
      <c r="WHN108" s="744"/>
      <c r="WHO108" s="743"/>
      <c r="WHP108" s="744"/>
      <c r="WHQ108" s="743"/>
      <c r="WHR108" s="744"/>
      <c r="WHS108" s="743"/>
      <c r="WHT108" s="744"/>
      <c r="WHU108" s="743"/>
      <c r="WHV108" s="744"/>
      <c r="WHW108" s="743"/>
      <c r="WHX108" s="744"/>
      <c r="WHY108" s="743"/>
      <c r="WHZ108" s="744"/>
      <c r="WIA108" s="743"/>
      <c r="WIB108" s="744"/>
      <c r="WIC108" s="743"/>
      <c r="WID108" s="744"/>
      <c r="WIE108" s="743"/>
      <c r="WIF108" s="744"/>
      <c r="WIG108" s="743"/>
      <c r="WIH108" s="744"/>
      <c r="WII108" s="743"/>
      <c r="WIJ108" s="744"/>
      <c r="WIK108" s="743"/>
      <c r="WIL108" s="744"/>
      <c r="WIM108" s="743"/>
      <c r="WIN108" s="744"/>
      <c r="WIO108" s="743"/>
      <c r="WIP108" s="744"/>
      <c r="WIQ108" s="743"/>
      <c r="WIR108" s="744"/>
      <c r="WIS108" s="743"/>
      <c r="WIT108" s="744"/>
      <c r="WIU108" s="743"/>
      <c r="WIV108" s="744"/>
      <c r="WIW108" s="743"/>
      <c r="WIX108" s="744"/>
      <c r="WIY108" s="743"/>
      <c r="WIZ108" s="744"/>
      <c r="WJA108" s="743"/>
      <c r="WJB108" s="744"/>
      <c r="WJC108" s="743"/>
      <c r="WJD108" s="744"/>
      <c r="WJE108" s="743"/>
      <c r="WJF108" s="744"/>
      <c r="WJG108" s="743"/>
      <c r="WJH108" s="744"/>
      <c r="WJI108" s="743"/>
      <c r="WJJ108" s="744"/>
      <c r="WJK108" s="743"/>
      <c r="WJL108" s="744"/>
      <c r="WJM108" s="743"/>
      <c r="WJN108" s="744"/>
      <c r="WJO108" s="743"/>
      <c r="WJP108" s="744"/>
      <c r="WJQ108" s="743"/>
      <c r="WJR108" s="744"/>
      <c r="WJS108" s="743"/>
      <c r="WJT108" s="744"/>
      <c r="WJU108" s="743"/>
      <c r="WJV108" s="744"/>
      <c r="WJW108" s="743"/>
      <c r="WJX108" s="744"/>
      <c r="WJY108" s="743"/>
      <c r="WJZ108" s="744"/>
      <c r="WKA108" s="743"/>
      <c r="WKB108" s="744"/>
      <c r="WKC108" s="743"/>
      <c r="WKD108" s="744"/>
      <c r="WKE108" s="743"/>
      <c r="WKF108" s="744"/>
      <c r="WKG108" s="743"/>
      <c r="WKH108" s="744"/>
      <c r="WKI108" s="743"/>
      <c r="WKJ108" s="744"/>
      <c r="WKK108" s="743"/>
      <c r="WKL108" s="744"/>
      <c r="WKM108" s="743"/>
      <c r="WKN108" s="744"/>
      <c r="WKO108" s="743"/>
      <c r="WKP108" s="744"/>
      <c r="WKQ108" s="743"/>
      <c r="WKR108" s="744"/>
      <c r="WKS108" s="743"/>
      <c r="WKT108" s="744"/>
      <c r="WKU108" s="743"/>
      <c r="WKV108" s="744"/>
      <c r="WKW108" s="743"/>
      <c r="WKX108" s="744"/>
      <c r="WKY108" s="743"/>
      <c r="WKZ108" s="744"/>
      <c r="WLA108" s="743"/>
      <c r="WLB108" s="744"/>
      <c r="WLC108" s="743"/>
      <c r="WLD108" s="744"/>
      <c r="WLE108" s="743"/>
      <c r="WLF108" s="744"/>
      <c r="WLG108" s="743"/>
      <c r="WLH108" s="744"/>
      <c r="WLI108" s="743"/>
      <c r="WLJ108" s="744"/>
      <c r="WLK108" s="743"/>
      <c r="WLL108" s="744"/>
      <c r="WLM108" s="743"/>
      <c r="WLN108" s="744"/>
      <c r="WLO108" s="743"/>
      <c r="WLP108" s="744"/>
      <c r="WLQ108" s="743"/>
      <c r="WLR108" s="744"/>
      <c r="WLS108" s="743"/>
      <c r="WLT108" s="744"/>
      <c r="WLU108" s="743"/>
      <c r="WLV108" s="744"/>
      <c r="WLW108" s="743"/>
      <c r="WLX108" s="744"/>
      <c r="WLY108" s="743"/>
      <c r="WLZ108" s="744"/>
      <c r="WMA108" s="743"/>
      <c r="WMB108" s="744"/>
      <c r="WMC108" s="743"/>
      <c r="WMD108" s="744"/>
      <c r="WME108" s="743"/>
      <c r="WMF108" s="744"/>
      <c r="WMG108" s="743"/>
      <c r="WMH108" s="744"/>
      <c r="WMI108" s="743"/>
      <c r="WMJ108" s="744"/>
      <c r="WMK108" s="743"/>
      <c r="WML108" s="744"/>
      <c r="WMM108" s="743"/>
      <c r="WMN108" s="744"/>
      <c r="WMO108" s="743"/>
      <c r="WMP108" s="744"/>
      <c r="WMQ108" s="743"/>
      <c r="WMR108" s="744"/>
      <c r="WMS108" s="743"/>
      <c r="WMT108" s="744"/>
      <c r="WMU108" s="743"/>
      <c r="WMV108" s="744"/>
      <c r="WMW108" s="743"/>
      <c r="WMX108" s="744"/>
      <c r="WMY108" s="743"/>
      <c r="WMZ108" s="744"/>
      <c r="WNA108" s="743"/>
      <c r="WNB108" s="744"/>
      <c r="WNC108" s="743"/>
      <c r="WND108" s="744"/>
      <c r="WNE108" s="743"/>
      <c r="WNF108" s="744"/>
      <c r="WNG108" s="743"/>
      <c r="WNH108" s="744"/>
      <c r="WNI108" s="743"/>
      <c r="WNJ108" s="744"/>
      <c r="WNK108" s="743"/>
      <c r="WNL108" s="744"/>
      <c r="WNM108" s="743"/>
      <c r="WNN108" s="744"/>
      <c r="WNO108" s="743"/>
      <c r="WNP108" s="744"/>
      <c r="WNQ108" s="743"/>
      <c r="WNR108" s="744"/>
      <c r="WNS108" s="743"/>
      <c r="WNT108" s="744"/>
      <c r="WNU108" s="743"/>
      <c r="WNV108" s="744"/>
      <c r="WNW108" s="743"/>
      <c r="WNX108" s="744"/>
      <c r="WNY108" s="743"/>
      <c r="WNZ108" s="744"/>
      <c r="WOA108" s="743"/>
      <c r="WOB108" s="744"/>
      <c r="WOC108" s="743"/>
      <c r="WOD108" s="744"/>
      <c r="WOE108" s="743"/>
      <c r="WOF108" s="744"/>
      <c r="WOG108" s="743"/>
      <c r="WOH108" s="744"/>
      <c r="WOI108" s="743"/>
      <c r="WOJ108" s="744"/>
      <c r="WOK108" s="743"/>
      <c r="WOL108" s="744"/>
      <c r="WOM108" s="743"/>
      <c r="WON108" s="744"/>
      <c r="WOO108" s="743"/>
      <c r="WOP108" s="744"/>
      <c r="WOQ108" s="743"/>
      <c r="WOR108" s="744"/>
      <c r="WOS108" s="743"/>
      <c r="WOT108" s="744"/>
      <c r="WOU108" s="743"/>
      <c r="WOV108" s="744"/>
      <c r="WOW108" s="743"/>
      <c r="WOX108" s="744"/>
      <c r="WOY108" s="743"/>
      <c r="WOZ108" s="744"/>
      <c r="WPA108" s="743"/>
      <c r="WPB108" s="744"/>
      <c r="WPC108" s="743"/>
      <c r="WPD108" s="744"/>
      <c r="WPE108" s="743"/>
      <c r="WPF108" s="744"/>
      <c r="WPG108" s="743"/>
      <c r="WPH108" s="744"/>
      <c r="WPI108" s="743"/>
      <c r="WPJ108" s="744"/>
      <c r="WPK108" s="743"/>
      <c r="WPL108" s="744"/>
      <c r="WPM108" s="743"/>
      <c r="WPN108" s="744"/>
      <c r="WPO108" s="743"/>
      <c r="WPP108" s="744"/>
      <c r="WPQ108" s="743"/>
      <c r="WPR108" s="744"/>
      <c r="WPS108" s="743"/>
      <c r="WPT108" s="744"/>
      <c r="WPU108" s="743"/>
      <c r="WPV108" s="744"/>
      <c r="WPW108" s="743"/>
      <c r="WPX108" s="744"/>
      <c r="WPY108" s="743"/>
      <c r="WPZ108" s="744"/>
      <c r="WQA108" s="743"/>
      <c r="WQB108" s="744"/>
      <c r="WQC108" s="743"/>
      <c r="WQD108" s="744"/>
      <c r="WQE108" s="743"/>
      <c r="WQF108" s="744"/>
      <c r="WQG108" s="743"/>
      <c r="WQH108" s="744"/>
      <c r="WQI108" s="743"/>
      <c r="WQJ108" s="744"/>
      <c r="WQK108" s="743"/>
      <c r="WQL108" s="744"/>
      <c r="WQM108" s="743"/>
      <c r="WQN108" s="744"/>
      <c r="WQO108" s="743"/>
      <c r="WQP108" s="744"/>
      <c r="WQQ108" s="743"/>
      <c r="WQR108" s="744"/>
      <c r="WQS108" s="743"/>
      <c r="WQT108" s="744"/>
      <c r="WQU108" s="743"/>
      <c r="WQV108" s="744"/>
      <c r="WQW108" s="743"/>
      <c r="WQX108" s="744"/>
      <c r="WQY108" s="743"/>
      <c r="WQZ108" s="744"/>
      <c r="WRA108" s="743"/>
      <c r="WRB108" s="744"/>
      <c r="WRC108" s="743"/>
      <c r="WRD108" s="744"/>
      <c r="WRE108" s="743"/>
      <c r="WRF108" s="744"/>
      <c r="WRG108" s="743"/>
      <c r="WRH108" s="744"/>
      <c r="WRI108" s="743"/>
      <c r="WRJ108" s="744"/>
      <c r="WRK108" s="743"/>
      <c r="WRL108" s="744"/>
      <c r="WRM108" s="743"/>
      <c r="WRN108" s="744"/>
      <c r="WRO108" s="743"/>
      <c r="WRP108" s="744"/>
      <c r="WRQ108" s="743"/>
      <c r="WRR108" s="744"/>
      <c r="WRS108" s="743"/>
      <c r="WRT108" s="744"/>
      <c r="WRU108" s="743"/>
      <c r="WRV108" s="744"/>
      <c r="WRW108" s="743"/>
      <c r="WRX108" s="744"/>
      <c r="WRY108" s="743"/>
      <c r="WRZ108" s="744"/>
      <c r="WSA108" s="743"/>
      <c r="WSB108" s="744"/>
      <c r="WSC108" s="743"/>
      <c r="WSD108" s="744"/>
      <c r="WSE108" s="743"/>
      <c r="WSF108" s="744"/>
      <c r="WSG108" s="743"/>
      <c r="WSH108" s="744"/>
      <c r="WSI108" s="743"/>
      <c r="WSJ108" s="744"/>
      <c r="WSK108" s="743"/>
      <c r="WSL108" s="744"/>
      <c r="WSM108" s="743"/>
      <c r="WSN108" s="744"/>
      <c r="WSO108" s="743"/>
      <c r="WSP108" s="744"/>
      <c r="WSQ108" s="743"/>
      <c r="WSR108" s="744"/>
      <c r="WSS108" s="743"/>
      <c r="WST108" s="744"/>
      <c r="WSU108" s="743"/>
      <c r="WSV108" s="744"/>
      <c r="WSW108" s="743"/>
      <c r="WSX108" s="744"/>
      <c r="WSY108" s="743"/>
      <c r="WSZ108" s="744"/>
      <c r="WTA108" s="743"/>
      <c r="WTB108" s="744"/>
      <c r="WTC108" s="743"/>
      <c r="WTD108" s="744"/>
      <c r="WTE108" s="743"/>
      <c r="WTF108" s="744"/>
      <c r="WTG108" s="743"/>
      <c r="WTH108" s="744"/>
      <c r="WTI108" s="743"/>
      <c r="WTJ108" s="744"/>
      <c r="WTK108" s="743"/>
      <c r="WTL108" s="744"/>
      <c r="WTM108" s="743"/>
      <c r="WTN108" s="744"/>
      <c r="WTO108" s="743"/>
      <c r="WTP108" s="744"/>
      <c r="WTQ108" s="743"/>
      <c r="WTR108" s="744"/>
      <c r="WTS108" s="743"/>
      <c r="WTT108" s="744"/>
      <c r="WTU108" s="743"/>
      <c r="WTV108" s="744"/>
      <c r="WTW108" s="743"/>
      <c r="WTX108" s="744"/>
      <c r="WTY108" s="743"/>
      <c r="WTZ108" s="744"/>
      <c r="WUA108" s="743"/>
      <c r="WUB108" s="744"/>
      <c r="WUC108" s="743"/>
      <c r="WUD108" s="744"/>
      <c r="WUE108" s="743"/>
      <c r="WUF108" s="744"/>
      <c r="WUG108" s="743"/>
      <c r="WUH108" s="744"/>
      <c r="WUI108" s="743"/>
      <c r="WUJ108" s="744"/>
      <c r="WUK108" s="743"/>
      <c r="WUL108" s="744"/>
      <c r="WUM108" s="743"/>
      <c r="WUN108" s="744"/>
      <c r="WUO108" s="743"/>
      <c r="WUP108" s="744"/>
      <c r="WUQ108" s="743"/>
      <c r="WUR108" s="744"/>
      <c r="WUS108" s="743"/>
      <c r="WUT108" s="744"/>
      <c r="WUU108" s="743"/>
      <c r="WUV108" s="744"/>
      <c r="WUW108" s="743"/>
      <c r="WUX108" s="744"/>
      <c r="WUY108" s="743"/>
      <c r="WUZ108" s="744"/>
      <c r="WVA108" s="743"/>
      <c r="WVB108" s="744"/>
      <c r="WVC108" s="743"/>
      <c r="WVD108" s="744"/>
      <c r="WVE108" s="743"/>
      <c r="WVF108" s="744"/>
      <c r="WVG108" s="743"/>
      <c r="WVH108" s="744"/>
      <c r="WVI108" s="743"/>
      <c r="WVJ108" s="744"/>
      <c r="WVK108" s="743"/>
      <c r="WVL108" s="744"/>
      <c r="WVM108" s="743"/>
      <c r="WVN108" s="744"/>
      <c r="WVO108" s="743"/>
      <c r="WVP108" s="744"/>
      <c r="WVQ108" s="743"/>
      <c r="WVR108" s="744"/>
      <c r="WVS108" s="743"/>
      <c r="WVT108" s="744"/>
      <c r="WVU108" s="743"/>
      <c r="WVV108" s="744"/>
      <c r="WVW108" s="743"/>
      <c r="WVX108" s="744"/>
      <c r="WVY108" s="743"/>
      <c r="WVZ108" s="744"/>
      <c r="WWA108" s="743"/>
      <c r="WWB108" s="744"/>
      <c r="WWC108" s="743"/>
      <c r="WWD108" s="744"/>
      <c r="WWE108" s="743"/>
      <c r="WWF108" s="744"/>
      <c r="WWG108" s="743"/>
      <c r="WWH108" s="744"/>
      <c r="WWI108" s="743"/>
      <c r="WWJ108" s="744"/>
      <c r="WWK108" s="743"/>
      <c r="WWL108" s="744"/>
      <c r="WWM108" s="743"/>
      <c r="WWN108" s="744"/>
      <c r="WWO108" s="743"/>
      <c r="WWP108" s="744"/>
      <c r="WWQ108" s="743"/>
      <c r="WWR108" s="744"/>
      <c r="WWS108" s="743"/>
      <c r="WWT108" s="744"/>
      <c r="WWU108" s="743"/>
      <c r="WWV108" s="744"/>
      <c r="WWW108" s="743"/>
      <c r="WWX108" s="744"/>
      <c r="WWY108" s="743"/>
      <c r="WWZ108" s="744"/>
      <c r="WXA108" s="743"/>
      <c r="WXB108" s="744"/>
      <c r="WXC108" s="743"/>
      <c r="WXD108" s="744"/>
      <c r="WXE108" s="743"/>
      <c r="WXF108" s="744"/>
      <c r="WXG108" s="743"/>
      <c r="WXH108" s="744"/>
      <c r="WXI108" s="743"/>
      <c r="WXJ108" s="744"/>
      <c r="WXK108" s="743"/>
      <c r="WXL108" s="744"/>
      <c r="WXM108" s="743"/>
      <c r="WXN108" s="744"/>
      <c r="WXO108" s="743"/>
      <c r="WXP108" s="744"/>
      <c r="WXQ108" s="743"/>
      <c r="WXR108" s="744"/>
      <c r="WXS108" s="743"/>
      <c r="WXT108" s="744"/>
      <c r="WXU108" s="743"/>
      <c r="WXV108" s="744"/>
      <c r="WXW108" s="743"/>
      <c r="WXX108" s="744"/>
      <c r="WXY108" s="743"/>
      <c r="WXZ108" s="744"/>
      <c r="WYA108" s="743"/>
      <c r="WYB108" s="744"/>
      <c r="WYC108" s="743"/>
      <c r="WYD108" s="744"/>
      <c r="WYE108" s="743"/>
      <c r="WYF108" s="744"/>
      <c r="WYG108" s="743"/>
      <c r="WYH108" s="744"/>
      <c r="WYI108" s="743"/>
      <c r="WYJ108" s="744"/>
      <c r="WYK108" s="743"/>
      <c r="WYL108" s="744"/>
      <c r="WYM108" s="743"/>
      <c r="WYN108" s="744"/>
      <c r="WYO108" s="743"/>
      <c r="WYP108" s="744"/>
      <c r="WYQ108" s="743"/>
      <c r="WYR108" s="744"/>
      <c r="WYS108" s="743"/>
      <c r="WYT108" s="744"/>
      <c r="WYU108" s="743"/>
      <c r="WYV108" s="744"/>
      <c r="WYW108" s="743"/>
      <c r="WYX108" s="744"/>
      <c r="WYY108" s="743"/>
      <c r="WYZ108" s="744"/>
      <c r="WZA108" s="743"/>
      <c r="WZB108" s="744"/>
      <c r="WZC108" s="743"/>
      <c r="WZD108" s="744"/>
      <c r="WZE108" s="743"/>
      <c r="WZF108" s="744"/>
      <c r="WZG108" s="743"/>
      <c r="WZH108" s="744"/>
      <c r="WZI108" s="743"/>
      <c r="WZJ108" s="744"/>
      <c r="WZK108" s="743"/>
      <c r="WZL108" s="744"/>
      <c r="WZM108" s="743"/>
      <c r="WZN108" s="744"/>
      <c r="WZO108" s="743"/>
      <c r="WZP108" s="744"/>
      <c r="WZQ108" s="743"/>
      <c r="WZR108" s="744"/>
      <c r="WZS108" s="743"/>
      <c r="WZT108" s="744"/>
      <c r="WZU108" s="743"/>
      <c r="WZV108" s="744"/>
      <c r="WZW108" s="743"/>
      <c r="WZX108" s="744"/>
      <c r="WZY108" s="743"/>
      <c r="WZZ108" s="744"/>
      <c r="XAA108" s="743"/>
      <c r="XAB108" s="744"/>
      <c r="XAC108" s="743"/>
      <c r="XAD108" s="744"/>
      <c r="XAE108" s="743"/>
      <c r="XAF108" s="744"/>
      <c r="XAG108" s="743"/>
      <c r="XAH108" s="744"/>
      <c r="XAI108" s="743"/>
      <c r="XAJ108" s="744"/>
      <c r="XAK108" s="743"/>
      <c r="XAL108" s="744"/>
      <c r="XAM108" s="743"/>
      <c r="XAN108" s="744"/>
      <c r="XAO108" s="743"/>
      <c r="XAP108" s="744"/>
      <c r="XAQ108" s="743"/>
      <c r="XAR108" s="744"/>
      <c r="XAS108" s="743"/>
      <c r="XAT108" s="744"/>
      <c r="XAU108" s="743"/>
      <c r="XAV108" s="744"/>
      <c r="XAW108" s="743"/>
      <c r="XAX108" s="744"/>
      <c r="XAY108" s="743"/>
      <c r="XAZ108" s="744"/>
      <c r="XBA108" s="743"/>
      <c r="XBB108" s="744"/>
      <c r="XBC108" s="743"/>
      <c r="XBD108" s="744"/>
      <c r="XBE108" s="743"/>
      <c r="XBF108" s="744"/>
      <c r="XBG108" s="743"/>
      <c r="XBH108" s="744"/>
      <c r="XBI108" s="743"/>
      <c r="XBJ108" s="744"/>
      <c r="XBK108" s="743"/>
      <c r="XBL108" s="744"/>
      <c r="XBM108" s="743"/>
      <c r="XBN108" s="744"/>
      <c r="XBO108" s="743"/>
      <c r="XBP108" s="744"/>
      <c r="XBQ108" s="743"/>
      <c r="XBR108" s="744"/>
      <c r="XBS108" s="743"/>
      <c r="XBT108" s="744"/>
      <c r="XBU108" s="743"/>
      <c r="XBV108" s="744"/>
      <c r="XBW108" s="743"/>
      <c r="XBX108" s="744"/>
      <c r="XBY108" s="743"/>
      <c r="XBZ108" s="744"/>
      <c r="XCA108" s="743"/>
      <c r="XCB108" s="744"/>
      <c r="XCC108" s="743"/>
      <c r="XCD108" s="744"/>
      <c r="XCE108" s="743"/>
      <c r="XCF108" s="744"/>
      <c r="XCG108" s="743"/>
      <c r="XCH108" s="744"/>
      <c r="XCI108" s="743"/>
      <c r="XCJ108" s="744"/>
      <c r="XCK108" s="743"/>
      <c r="XCL108" s="744"/>
      <c r="XCM108" s="743"/>
      <c r="XCN108" s="744"/>
      <c r="XCO108" s="743"/>
      <c r="XCP108" s="744"/>
      <c r="XCQ108" s="743"/>
      <c r="XCR108" s="744"/>
      <c r="XCS108" s="743"/>
      <c r="XCT108" s="744"/>
      <c r="XCU108" s="743"/>
      <c r="XCV108" s="744"/>
      <c r="XCW108" s="743"/>
      <c r="XCX108" s="744"/>
      <c r="XCY108" s="743"/>
      <c r="XCZ108" s="744"/>
      <c r="XDA108" s="743"/>
      <c r="XDB108" s="744"/>
      <c r="XDC108" s="743"/>
      <c r="XDD108" s="744"/>
      <c r="XDE108" s="743"/>
      <c r="XDF108" s="744"/>
      <c r="XDG108" s="743"/>
      <c r="XDH108" s="744"/>
      <c r="XDI108" s="743"/>
      <c r="XDJ108" s="744"/>
      <c r="XDK108" s="743"/>
      <c r="XDL108" s="744"/>
      <c r="XDM108" s="743"/>
      <c r="XDN108" s="744"/>
      <c r="XDO108" s="743"/>
      <c r="XDP108" s="744"/>
      <c r="XDQ108" s="743"/>
      <c r="XDR108" s="744"/>
      <c r="XDS108" s="743"/>
      <c r="XDT108" s="744"/>
      <c r="XDU108" s="743"/>
      <c r="XDV108" s="744"/>
      <c r="XDW108" s="743"/>
      <c r="XDX108" s="744"/>
      <c r="XDY108" s="743"/>
      <c r="XDZ108" s="744"/>
      <c r="XEA108" s="743"/>
      <c r="XEB108" s="744"/>
      <c r="XEC108" s="743"/>
      <c r="XED108" s="744"/>
      <c r="XEE108" s="743"/>
      <c r="XEF108" s="744"/>
      <c r="XEG108" s="743"/>
      <c r="XEH108" s="744"/>
      <c r="XEI108" s="743"/>
      <c r="XEJ108" s="744"/>
      <c r="XEK108" s="743"/>
      <c r="XEL108" s="744"/>
      <c r="XEM108" s="743"/>
      <c r="XEN108" s="744"/>
      <c r="XEO108" s="743"/>
      <c r="XEP108" s="744"/>
      <c r="XEQ108" s="743"/>
      <c r="XER108" s="744"/>
      <c r="XES108" s="743"/>
      <c r="XET108" s="744"/>
      <c r="XEU108" s="743"/>
      <c r="XEV108" s="744"/>
      <c r="XEW108" s="743"/>
      <c r="XEX108" s="744"/>
      <c r="XEY108" s="743"/>
      <c r="XEZ108" s="744"/>
      <c r="XFA108" s="743"/>
      <c r="XFB108" s="744"/>
      <c r="XFC108" s="743"/>
      <c r="XFD108" s="744"/>
    </row>
    <row r="109" spans="1:16384" s="716" customFormat="1" ht="45.95" customHeight="1">
      <c r="A109" s="718" t="s">
        <v>1866</v>
      </c>
      <c r="B109" s="784" t="s">
        <v>1867</v>
      </c>
      <c r="C109" s="785"/>
      <c r="D109" s="785"/>
      <c r="E109" s="785"/>
      <c r="F109" s="785"/>
      <c r="G109" s="785"/>
    </row>
    <row r="110" spans="1:16384" s="716" customFormat="1" ht="45.75" customHeight="1">
      <c r="A110" s="746" t="s">
        <v>1094</v>
      </c>
      <c r="B110" s="784" t="s">
        <v>1959</v>
      </c>
      <c r="C110" s="785"/>
      <c r="D110" s="785"/>
      <c r="E110" s="785"/>
      <c r="F110" s="785"/>
      <c r="G110" s="785"/>
    </row>
    <row r="111" spans="1:16384" s="716" customFormat="1" ht="50.1" customHeight="1">
      <c r="A111" s="746" t="s">
        <v>1095</v>
      </c>
      <c r="B111" s="784" t="s">
        <v>1960</v>
      </c>
      <c r="C111" s="785"/>
      <c r="D111" s="785"/>
      <c r="E111" s="785"/>
      <c r="F111" s="785"/>
      <c r="G111" s="785"/>
    </row>
    <row r="112" spans="1:16384" s="716" customFormat="1" ht="107.45" customHeight="1">
      <c r="D112" s="717"/>
    </row>
  </sheetData>
  <mergeCells count="14133">
    <mergeCell ref="B110:G110"/>
    <mergeCell ref="B111:G111"/>
    <mergeCell ref="B103:G103"/>
    <mergeCell ref="B104:G104"/>
    <mergeCell ref="B105:G105"/>
    <mergeCell ref="B106:G106"/>
    <mergeCell ref="B107:G107"/>
    <mergeCell ref="B109:G109"/>
    <mergeCell ref="B97:G97"/>
    <mergeCell ref="B98:G98"/>
    <mergeCell ref="B99:G99"/>
    <mergeCell ref="B100:G100"/>
    <mergeCell ref="B101:G101"/>
    <mergeCell ref="B102:G102"/>
    <mergeCell ref="B91:G91"/>
    <mergeCell ref="B92:G92"/>
    <mergeCell ref="B93:G93"/>
    <mergeCell ref="B94:G94"/>
    <mergeCell ref="B95:G95"/>
    <mergeCell ref="B96:G96"/>
    <mergeCell ref="XEH87:XEM87"/>
    <mergeCell ref="XEO87:XET87"/>
    <mergeCell ref="XEV87:XEX87"/>
    <mergeCell ref="B88:G88"/>
    <mergeCell ref="B89:G89"/>
    <mergeCell ref="B90:G90"/>
    <mergeCell ref="XCR87:XCW87"/>
    <mergeCell ref="XCY87:XDD87"/>
    <mergeCell ref="XDF87:XDK87"/>
    <mergeCell ref="XDM87:XDR87"/>
    <mergeCell ref="XDT87:XDY87"/>
    <mergeCell ref="XEA87:XEF87"/>
    <mergeCell ref="XBB87:XBG87"/>
    <mergeCell ref="XBI87:XBN87"/>
    <mergeCell ref="XBP87:XBU87"/>
    <mergeCell ref="XBW87:XCB87"/>
    <mergeCell ref="XCD87:XCI87"/>
    <mergeCell ref="XCK87:XCP87"/>
    <mergeCell ref="WZL87:WZQ87"/>
    <mergeCell ref="WZS87:WZX87"/>
    <mergeCell ref="WZZ87:XAE87"/>
    <mergeCell ref="XAG87:XAL87"/>
    <mergeCell ref="XAN87:XAS87"/>
    <mergeCell ref="XAU87:XAZ87"/>
    <mergeCell ref="WXV87:WYA87"/>
    <mergeCell ref="WYC87:WYH87"/>
    <mergeCell ref="WYJ87:WYO87"/>
    <mergeCell ref="WYQ87:WYV87"/>
    <mergeCell ref="WYX87:WZC87"/>
    <mergeCell ref="WZE87:WZJ87"/>
    <mergeCell ref="WWF87:WWK87"/>
    <mergeCell ref="WWM87:WWR87"/>
    <mergeCell ref="WWT87:WWY87"/>
    <mergeCell ref="WXA87:WXF87"/>
    <mergeCell ref="WXH87:WXM87"/>
    <mergeCell ref="WXO87:WXT87"/>
    <mergeCell ref="WUP87:WUU87"/>
    <mergeCell ref="WUW87:WVB87"/>
    <mergeCell ref="WVD87:WVI87"/>
    <mergeCell ref="WVK87:WVP87"/>
    <mergeCell ref="WVR87:WVW87"/>
    <mergeCell ref="WVY87:WWD87"/>
    <mergeCell ref="WSZ87:WTE87"/>
    <mergeCell ref="WTG87:WTL87"/>
    <mergeCell ref="WTN87:WTS87"/>
    <mergeCell ref="WTU87:WTZ87"/>
    <mergeCell ref="WUB87:WUG87"/>
    <mergeCell ref="WUI87:WUN87"/>
    <mergeCell ref="WRJ87:WRO87"/>
    <mergeCell ref="WRQ87:WRV87"/>
    <mergeCell ref="WRX87:WSC87"/>
    <mergeCell ref="WSE87:WSJ87"/>
    <mergeCell ref="WSL87:WSQ87"/>
    <mergeCell ref="WSS87:WSX87"/>
    <mergeCell ref="WPT87:WPY87"/>
    <mergeCell ref="WQA87:WQF87"/>
    <mergeCell ref="WQH87:WQM87"/>
    <mergeCell ref="WQO87:WQT87"/>
    <mergeCell ref="WQV87:WRA87"/>
    <mergeCell ref="WRC87:WRH87"/>
    <mergeCell ref="WOD87:WOI87"/>
    <mergeCell ref="WOK87:WOP87"/>
    <mergeCell ref="WOR87:WOW87"/>
    <mergeCell ref="WOY87:WPD87"/>
    <mergeCell ref="WPF87:WPK87"/>
    <mergeCell ref="WPM87:WPR87"/>
    <mergeCell ref="WMN87:WMS87"/>
    <mergeCell ref="WMU87:WMZ87"/>
    <mergeCell ref="WNB87:WNG87"/>
    <mergeCell ref="WNI87:WNN87"/>
    <mergeCell ref="WNP87:WNU87"/>
    <mergeCell ref="WNW87:WOB87"/>
    <mergeCell ref="WKX87:WLC87"/>
    <mergeCell ref="WLE87:WLJ87"/>
    <mergeCell ref="WLL87:WLQ87"/>
    <mergeCell ref="WLS87:WLX87"/>
    <mergeCell ref="WLZ87:WME87"/>
    <mergeCell ref="WMG87:WML87"/>
    <mergeCell ref="WJH87:WJM87"/>
    <mergeCell ref="WJO87:WJT87"/>
    <mergeCell ref="WJV87:WKA87"/>
    <mergeCell ref="WKC87:WKH87"/>
    <mergeCell ref="WKJ87:WKO87"/>
    <mergeCell ref="WKQ87:WKV87"/>
    <mergeCell ref="WHR87:WHW87"/>
    <mergeCell ref="WHY87:WID87"/>
    <mergeCell ref="WIF87:WIK87"/>
    <mergeCell ref="WIM87:WIR87"/>
    <mergeCell ref="WIT87:WIY87"/>
    <mergeCell ref="WJA87:WJF87"/>
    <mergeCell ref="WGB87:WGG87"/>
    <mergeCell ref="WGI87:WGN87"/>
    <mergeCell ref="WGP87:WGU87"/>
    <mergeCell ref="WGW87:WHB87"/>
    <mergeCell ref="WHD87:WHI87"/>
    <mergeCell ref="WHK87:WHP87"/>
    <mergeCell ref="WEL87:WEQ87"/>
    <mergeCell ref="WES87:WEX87"/>
    <mergeCell ref="WEZ87:WFE87"/>
    <mergeCell ref="WFG87:WFL87"/>
    <mergeCell ref="WFN87:WFS87"/>
    <mergeCell ref="WFU87:WFZ87"/>
    <mergeCell ref="WCV87:WDA87"/>
    <mergeCell ref="WDC87:WDH87"/>
    <mergeCell ref="WDJ87:WDO87"/>
    <mergeCell ref="WDQ87:WDV87"/>
    <mergeCell ref="WDX87:WEC87"/>
    <mergeCell ref="WEE87:WEJ87"/>
    <mergeCell ref="WBF87:WBK87"/>
    <mergeCell ref="WBM87:WBR87"/>
    <mergeCell ref="WBT87:WBY87"/>
    <mergeCell ref="WCA87:WCF87"/>
    <mergeCell ref="WCH87:WCM87"/>
    <mergeCell ref="WCO87:WCT87"/>
    <mergeCell ref="VZP87:VZU87"/>
    <mergeCell ref="VZW87:WAB87"/>
    <mergeCell ref="WAD87:WAI87"/>
    <mergeCell ref="WAK87:WAP87"/>
    <mergeCell ref="WAR87:WAW87"/>
    <mergeCell ref="WAY87:WBD87"/>
    <mergeCell ref="VXZ87:VYE87"/>
    <mergeCell ref="VYG87:VYL87"/>
    <mergeCell ref="VYN87:VYS87"/>
    <mergeCell ref="VYU87:VYZ87"/>
    <mergeCell ref="VZB87:VZG87"/>
    <mergeCell ref="VZI87:VZN87"/>
    <mergeCell ref="VWJ87:VWO87"/>
    <mergeCell ref="VWQ87:VWV87"/>
    <mergeCell ref="VWX87:VXC87"/>
    <mergeCell ref="VXE87:VXJ87"/>
    <mergeCell ref="VXL87:VXQ87"/>
    <mergeCell ref="VXS87:VXX87"/>
    <mergeCell ref="VUT87:VUY87"/>
    <mergeCell ref="VVA87:VVF87"/>
    <mergeCell ref="VVH87:VVM87"/>
    <mergeCell ref="VVO87:VVT87"/>
    <mergeCell ref="VVV87:VWA87"/>
    <mergeCell ref="VWC87:VWH87"/>
    <mergeCell ref="VTD87:VTI87"/>
    <mergeCell ref="VTK87:VTP87"/>
    <mergeCell ref="VTR87:VTW87"/>
    <mergeCell ref="VTY87:VUD87"/>
    <mergeCell ref="VUF87:VUK87"/>
    <mergeCell ref="VUM87:VUR87"/>
    <mergeCell ref="VRN87:VRS87"/>
    <mergeCell ref="VRU87:VRZ87"/>
    <mergeCell ref="VSB87:VSG87"/>
    <mergeCell ref="VSI87:VSN87"/>
    <mergeCell ref="VSP87:VSU87"/>
    <mergeCell ref="VSW87:VTB87"/>
    <mergeCell ref="VPX87:VQC87"/>
    <mergeCell ref="VQE87:VQJ87"/>
    <mergeCell ref="VQL87:VQQ87"/>
    <mergeCell ref="VQS87:VQX87"/>
    <mergeCell ref="VQZ87:VRE87"/>
    <mergeCell ref="VRG87:VRL87"/>
    <mergeCell ref="VOH87:VOM87"/>
    <mergeCell ref="VOO87:VOT87"/>
    <mergeCell ref="VOV87:VPA87"/>
    <mergeCell ref="VPC87:VPH87"/>
    <mergeCell ref="VPJ87:VPO87"/>
    <mergeCell ref="VPQ87:VPV87"/>
    <mergeCell ref="VMR87:VMW87"/>
    <mergeCell ref="VMY87:VND87"/>
    <mergeCell ref="VNF87:VNK87"/>
    <mergeCell ref="VNM87:VNR87"/>
    <mergeCell ref="VNT87:VNY87"/>
    <mergeCell ref="VOA87:VOF87"/>
    <mergeCell ref="VLB87:VLG87"/>
    <mergeCell ref="VLI87:VLN87"/>
    <mergeCell ref="VLP87:VLU87"/>
    <mergeCell ref="VLW87:VMB87"/>
    <mergeCell ref="VMD87:VMI87"/>
    <mergeCell ref="VMK87:VMP87"/>
    <mergeCell ref="VJL87:VJQ87"/>
    <mergeCell ref="VJS87:VJX87"/>
    <mergeCell ref="VJZ87:VKE87"/>
    <mergeCell ref="VKG87:VKL87"/>
    <mergeCell ref="VKN87:VKS87"/>
    <mergeCell ref="VKU87:VKZ87"/>
    <mergeCell ref="VHV87:VIA87"/>
    <mergeCell ref="VIC87:VIH87"/>
    <mergeCell ref="VIJ87:VIO87"/>
    <mergeCell ref="VIQ87:VIV87"/>
    <mergeCell ref="VIX87:VJC87"/>
    <mergeCell ref="VJE87:VJJ87"/>
    <mergeCell ref="VGF87:VGK87"/>
    <mergeCell ref="VGM87:VGR87"/>
    <mergeCell ref="VGT87:VGY87"/>
    <mergeCell ref="VHA87:VHF87"/>
    <mergeCell ref="VHH87:VHM87"/>
    <mergeCell ref="VHO87:VHT87"/>
    <mergeCell ref="VEP87:VEU87"/>
    <mergeCell ref="VEW87:VFB87"/>
    <mergeCell ref="VFD87:VFI87"/>
    <mergeCell ref="VFK87:VFP87"/>
    <mergeCell ref="VFR87:VFW87"/>
    <mergeCell ref="VFY87:VGD87"/>
    <mergeCell ref="VCZ87:VDE87"/>
    <mergeCell ref="VDG87:VDL87"/>
    <mergeCell ref="VDN87:VDS87"/>
    <mergeCell ref="VDU87:VDZ87"/>
    <mergeCell ref="VEB87:VEG87"/>
    <mergeCell ref="VEI87:VEN87"/>
    <mergeCell ref="VBJ87:VBO87"/>
    <mergeCell ref="VBQ87:VBV87"/>
    <mergeCell ref="VBX87:VCC87"/>
    <mergeCell ref="VCE87:VCJ87"/>
    <mergeCell ref="VCL87:VCQ87"/>
    <mergeCell ref="VCS87:VCX87"/>
    <mergeCell ref="UZT87:UZY87"/>
    <mergeCell ref="VAA87:VAF87"/>
    <mergeCell ref="VAH87:VAM87"/>
    <mergeCell ref="VAO87:VAT87"/>
    <mergeCell ref="VAV87:VBA87"/>
    <mergeCell ref="VBC87:VBH87"/>
    <mergeCell ref="UYD87:UYI87"/>
    <mergeCell ref="UYK87:UYP87"/>
    <mergeCell ref="UYR87:UYW87"/>
    <mergeCell ref="UYY87:UZD87"/>
    <mergeCell ref="UZF87:UZK87"/>
    <mergeCell ref="UZM87:UZR87"/>
    <mergeCell ref="UWN87:UWS87"/>
    <mergeCell ref="UWU87:UWZ87"/>
    <mergeCell ref="UXB87:UXG87"/>
    <mergeCell ref="UXI87:UXN87"/>
    <mergeCell ref="UXP87:UXU87"/>
    <mergeCell ref="UXW87:UYB87"/>
    <mergeCell ref="UUX87:UVC87"/>
    <mergeCell ref="UVE87:UVJ87"/>
    <mergeCell ref="UVL87:UVQ87"/>
    <mergeCell ref="UVS87:UVX87"/>
    <mergeCell ref="UVZ87:UWE87"/>
    <mergeCell ref="UWG87:UWL87"/>
    <mergeCell ref="UTH87:UTM87"/>
    <mergeCell ref="UTO87:UTT87"/>
    <mergeCell ref="UTV87:UUA87"/>
    <mergeCell ref="UUC87:UUH87"/>
    <mergeCell ref="UUJ87:UUO87"/>
    <mergeCell ref="UUQ87:UUV87"/>
    <mergeCell ref="URR87:URW87"/>
    <mergeCell ref="URY87:USD87"/>
    <mergeCell ref="USF87:USK87"/>
    <mergeCell ref="USM87:USR87"/>
    <mergeCell ref="UST87:USY87"/>
    <mergeCell ref="UTA87:UTF87"/>
    <mergeCell ref="UQB87:UQG87"/>
    <mergeCell ref="UQI87:UQN87"/>
    <mergeCell ref="UQP87:UQU87"/>
    <mergeCell ref="UQW87:URB87"/>
    <mergeCell ref="URD87:URI87"/>
    <mergeCell ref="URK87:URP87"/>
    <mergeCell ref="UOL87:UOQ87"/>
    <mergeCell ref="UOS87:UOX87"/>
    <mergeCell ref="UOZ87:UPE87"/>
    <mergeCell ref="UPG87:UPL87"/>
    <mergeCell ref="UPN87:UPS87"/>
    <mergeCell ref="UPU87:UPZ87"/>
    <mergeCell ref="UMV87:UNA87"/>
    <mergeCell ref="UNC87:UNH87"/>
    <mergeCell ref="UNJ87:UNO87"/>
    <mergeCell ref="UNQ87:UNV87"/>
    <mergeCell ref="UNX87:UOC87"/>
    <mergeCell ref="UOE87:UOJ87"/>
    <mergeCell ref="ULF87:ULK87"/>
    <mergeCell ref="ULM87:ULR87"/>
    <mergeCell ref="ULT87:ULY87"/>
    <mergeCell ref="UMA87:UMF87"/>
    <mergeCell ref="UMH87:UMM87"/>
    <mergeCell ref="UMO87:UMT87"/>
    <mergeCell ref="UJP87:UJU87"/>
    <mergeCell ref="UJW87:UKB87"/>
    <mergeCell ref="UKD87:UKI87"/>
    <mergeCell ref="UKK87:UKP87"/>
    <mergeCell ref="UKR87:UKW87"/>
    <mergeCell ref="UKY87:ULD87"/>
    <mergeCell ref="UHZ87:UIE87"/>
    <mergeCell ref="UIG87:UIL87"/>
    <mergeCell ref="UIN87:UIS87"/>
    <mergeCell ref="UIU87:UIZ87"/>
    <mergeCell ref="UJB87:UJG87"/>
    <mergeCell ref="UJI87:UJN87"/>
    <mergeCell ref="UGJ87:UGO87"/>
    <mergeCell ref="UGQ87:UGV87"/>
    <mergeCell ref="UGX87:UHC87"/>
    <mergeCell ref="UHE87:UHJ87"/>
    <mergeCell ref="UHL87:UHQ87"/>
    <mergeCell ref="UHS87:UHX87"/>
    <mergeCell ref="UET87:UEY87"/>
    <mergeCell ref="UFA87:UFF87"/>
    <mergeCell ref="UFH87:UFM87"/>
    <mergeCell ref="UFO87:UFT87"/>
    <mergeCell ref="UFV87:UGA87"/>
    <mergeCell ref="UGC87:UGH87"/>
    <mergeCell ref="UDD87:UDI87"/>
    <mergeCell ref="UDK87:UDP87"/>
    <mergeCell ref="UDR87:UDW87"/>
    <mergeCell ref="UDY87:UED87"/>
    <mergeCell ref="UEF87:UEK87"/>
    <mergeCell ref="UEM87:UER87"/>
    <mergeCell ref="UBN87:UBS87"/>
    <mergeCell ref="UBU87:UBZ87"/>
    <mergeCell ref="UCB87:UCG87"/>
    <mergeCell ref="UCI87:UCN87"/>
    <mergeCell ref="UCP87:UCU87"/>
    <mergeCell ref="UCW87:UDB87"/>
    <mergeCell ref="TZX87:UAC87"/>
    <mergeCell ref="UAE87:UAJ87"/>
    <mergeCell ref="UAL87:UAQ87"/>
    <mergeCell ref="UAS87:UAX87"/>
    <mergeCell ref="UAZ87:UBE87"/>
    <mergeCell ref="UBG87:UBL87"/>
    <mergeCell ref="TYH87:TYM87"/>
    <mergeCell ref="TYO87:TYT87"/>
    <mergeCell ref="TYV87:TZA87"/>
    <mergeCell ref="TZC87:TZH87"/>
    <mergeCell ref="TZJ87:TZO87"/>
    <mergeCell ref="TZQ87:TZV87"/>
    <mergeCell ref="TWR87:TWW87"/>
    <mergeCell ref="TWY87:TXD87"/>
    <mergeCell ref="TXF87:TXK87"/>
    <mergeCell ref="TXM87:TXR87"/>
    <mergeCell ref="TXT87:TXY87"/>
    <mergeCell ref="TYA87:TYF87"/>
    <mergeCell ref="TVB87:TVG87"/>
    <mergeCell ref="TVI87:TVN87"/>
    <mergeCell ref="TVP87:TVU87"/>
    <mergeCell ref="TVW87:TWB87"/>
    <mergeCell ref="TWD87:TWI87"/>
    <mergeCell ref="TWK87:TWP87"/>
    <mergeCell ref="TTL87:TTQ87"/>
    <mergeCell ref="TTS87:TTX87"/>
    <mergeCell ref="TTZ87:TUE87"/>
    <mergeCell ref="TUG87:TUL87"/>
    <mergeCell ref="TUN87:TUS87"/>
    <mergeCell ref="TUU87:TUZ87"/>
    <mergeCell ref="TRV87:TSA87"/>
    <mergeCell ref="TSC87:TSH87"/>
    <mergeCell ref="TSJ87:TSO87"/>
    <mergeCell ref="TSQ87:TSV87"/>
    <mergeCell ref="TSX87:TTC87"/>
    <mergeCell ref="TTE87:TTJ87"/>
    <mergeCell ref="TQF87:TQK87"/>
    <mergeCell ref="TQM87:TQR87"/>
    <mergeCell ref="TQT87:TQY87"/>
    <mergeCell ref="TRA87:TRF87"/>
    <mergeCell ref="TRH87:TRM87"/>
    <mergeCell ref="TRO87:TRT87"/>
    <mergeCell ref="TOP87:TOU87"/>
    <mergeCell ref="TOW87:TPB87"/>
    <mergeCell ref="TPD87:TPI87"/>
    <mergeCell ref="TPK87:TPP87"/>
    <mergeCell ref="TPR87:TPW87"/>
    <mergeCell ref="TPY87:TQD87"/>
    <mergeCell ref="TMZ87:TNE87"/>
    <mergeCell ref="TNG87:TNL87"/>
    <mergeCell ref="TNN87:TNS87"/>
    <mergeCell ref="TNU87:TNZ87"/>
    <mergeCell ref="TOB87:TOG87"/>
    <mergeCell ref="TOI87:TON87"/>
    <mergeCell ref="TLJ87:TLO87"/>
    <mergeCell ref="TLQ87:TLV87"/>
    <mergeCell ref="TLX87:TMC87"/>
    <mergeCell ref="TME87:TMJ87"/>
    <mergeCell ref="TML87:TMQ87"/>
    <mergeCell ref="TMS87:TMX87"/>
    <mergeCell ref="TJT87:TJY87"/>
    <mergeCell ref="TKA87:TKF87"/>
    <mergeCell ref="TKH87:TKM87"/>
    <mergeCell ref="TKO87:TKT87"/>
    <mergeCell ref="TKV87:TLA87"/>
    <mergeCell ref="TLC87:TLH87"/>
    <mergeCell ref="TID87:TII87"/>
    <mergeCell ref="TIK87:TIP87"/>
    <mergeCell ref="TIR87:TIW87"/>
    <mergeCell ref="TIY87:TJD87"/>
    <mergeCell ref="TJF87:TJK87"/>
    <mergeCell ref="TJM87:TJR87"/>
    <mergeCell ref="TGN87:TGS87"/>
    <mergeCell ref="TGU87:TGZ87"/>
    <mergeCell ref="THB87:THG87"/>
    <mergeCell ref="THI87:THN87"/>
    <mergeCell ref="THP87:THU87"/>
    <mergeCell ref="THW87:TIB87"/>
    <mergeCell ref="TEX87:TFC87"/>
    <mergeCell ref="TFE87:TFJ87"/>
    <mergeCell ref="TFL87:TFQ87"/>
    <mergeCell ref="TFS87:TFX87"/>
    <mergeCell ref="TFZ87:TGE87"/>
    <mergeCell ref="TGG87:TGL87"/>
    <mergeCell ref="TDH87:TDM87"/>
    <mergeCell ref="TDO87:TDT87"/>
    <mergeCell ref="TDV87:TEA87"/>
    <mergeCell ref="TEC87:TEH87"/>
    <mergeCell ref="TEJ87:TEO87"/>
    <mergeCell ref="TEQ87:TEV87"/>
    <mergeCell ref="TBR87:TBW87"/>
    <mergeCell ref="TBY87:TCD87"/>
    <mergeCell ref="TCF87:TCK87"/>
    <mergeCell ref="TCM87:TCR87"/>
    <mergeCell ref="TCT87:TCY87"/>
    <mergeCell ref="TDA87:TDF87"/>
    <mergeCell ref="TAB87:TAG87"/>
    <mergeCell ref="TAI87:TAN87"/>
    <mergeCell ref="TAP87:TAU87"/>
    <mergeCell ref="TAW87:TBB87"/>
    <mergeCell ref="TBD87:TBI87"/>
    <mergeCell ref="TBK87:TBP87"/>
    <mergeCell ref="SYL87:SYQ87"/>
    <mergeCell ref="SYS87:SYX87"/>
    <mergeCell ref="SYZ87:SZE87"/>
    <mergeCell ref="SZG87:SZL87"/>
    <mergeCell ref="SZN87:SZS87"/>
    <mergeCell ref="SZU87:SZZ87"/>
    <mergeCell ref="SWV87:SXA87"/>
    <mergeCell ref="SXC87:SXH87"/>
    <mergeCell ref="SXJ87:SXO87"/>
    <mergeCell ref="SXQ87:SXV87"/>
    <mergeCell ref="SXX87:SYC87"/>
    <mergeCell ref="SYE87:SYJ87"/>
    <mergeCell ref="SVF87:SVK87"/>
    <mergeCell ref="SVM87:SVR87"/>
    <mergeCell ref="SVT87:SVY87"/>
    <mergeCell ref="SWA87:SWF87"/>
    <mergeCell ref="SWH87:SWM87"/>
    <mergeCell ref="SWO87:SWT87"/>
    <mergeCell ref="STP87:STU87"/>
    <mergeCell ref="STW87:SUB87"/>
    <mergeCell ref="SUD87:SUI87"/>
    <mergeCell ref="SUK87:SUP87"/>
    <mergeCell ref="SUR87:SUW87"/>
    <mergeCell ref="SUY87:SVD87"/>
    <mergeCell ref="SRZ87:SSE87"/>
    <mergeCell ref="SSG87:SSL87"/>
    <mergeCell ref="SSN87:SSS87"/>
    <mergeCell ref="SSU87:SSZ87"/>
    <mergeCell ref="STB87:STG87"/>
    <mergeCell ref="STI87:STN87"/>
    <mergeCell ref="SQJ87:SQO87"/>
    <mergeCell ref="SQQ87:SQV87"/>
    <mergeCell ref="SQX87:SRC87"/>
    <mergeCell ref="SRE87:SRJ87"/>
    <mergeCell ref="SRL87:SRQ87"/>
    <mergeCell ref="SRS87:SRX87"/>
    <mergeCell ref="SOT87:SOY87"/>
    <mergeCell ref="SPA87:SPF87"/>
    <mergeCell ref="SPH87:SPM87"/>
    <mergeCell ref="SPO87:SPT87"/>
    <mergeCell ref="SPV87:SQA87"/>
    <mergeCell ref="SQC87:SQH87"/>
    <mergeCell ref="SND87:SNI87"/>
    <mergeCell ref="SNK87:SNP87"/>
    <mergeCell ref="SNR87:SNW87"/>
    <mergeCell ref="SNY87:SOD87"/>
    <mergeCell ref="SOF87:SOK87"/>
    <mergeCell ref="SOM87:SOR87"/>
    <mergeCell ref="SLN87:SLS87"/>
    <mergeCell ref="SLU87:SLZ87"/>
    <mergeCell ref="SMB87:SMG87"/>
    <mergeCell ref="SMI87:SMN87"/>
    <mergeCell ref="SMP87:SMU87"/>
    <mergeCell ref="SMW87:SNB87"/>
    <mergeCell ref="SJX87:SKC87"/>
    <mergeCell ref="SKE87:SKJ87"/>
    <mergeCell ref="SKL87:SKQ87"/>
    <mergeCell ref="SKS87:SKX87"/>
    <mergeCell ref="SKZ87:SLE87"/>
    <mergeCell ref="SLG87:SLL87"/>
    <mergeCell ref="SIH87:SIM87"/>
    <mergeCell ref="SIO87:SIT87"/>
    <mergeCell ref="SIV87:SJA87"/>
    <mergeCell ref="SJC87:SJH87"/>
    <mergeCell ref="SJJ87:SJO87"/>
    <mergeCell ref="SJQ87:SJV87"/>
    <mergeCell ref="SGR87:SGW87"/>
    <mergeCell ref="SGY87:SHD87"/>
    <mergeCell ref="SHF87:SHK87"/>
    <mergeCell ref="SHM87:SHR87"/>
    <mergeCell ref="SHT87:SHY87"/>
    <mergeCell ref="SIA87:SIF87"/>
    <mergeCell ref="SFB87:SFG87"/>
    <mergeCell ref="SFI87:SFN87"/>
    <mergeCell ref="SFP87:SFU87"/>
    <mergeCell ref="SFW87:SGB87"/>
    <mergeCell ref="SGD87:SGI87"/>
    <mergeCell ref="SGK87:SGP87"/>
    <mergeCell ref="SDL87:SDQ87"/>
    <mergeCell ref="SDS87:SDX87"/>
    <mergeCell ref="SDZ87:SEE87"/>
    <mergeCell ref="SEG87:SEL87"/>
    <mergeCell ref="SEN87:SES87"/>
    <mergeCell ref="SEU87:SEZ87"/>
    <mergeCell ref="SBV87:SCA87"/>
    <mergeCell ref="SCC87:SCH87"/>
    <mergeCell ref="SCJ87:SCO87"/>
    <mergeCell ref="SCQ87:SCV87"/>
    <mergeCell ref="SCX87:SDC87"/>
    <mergeCell ref="SDE87:SDJ87"/>
    <mergeCell ref="SAF87:SAK87"/>
    <mergeCell ref="SAM87:SAR87"/>
    <mergeCell ref="SAT87:SAY87"/>
    <mergeCell ref="SBA87:SBF87"/>
    <mergeCell ref="SBH87:SBM87"/>
    <mergeCell ref="SBO87:SBT87"/>
    <mergeCell ref="RYP87:RYU87"/>
    <mergeCell ref="RYW87:RZB87"/>
    <mergeCell ref="RZD87:RZI87"/>
    <mergeCell ref="RZK87:RZP87"/>
    <mergeCell ref="RZR87:RZW87"/>
    <mergeCell ref="RZY87:SAD87"/>
    <mergeCell ref="RWZ87:RXE87"/>
    <mergeCell ref="RXG87:RXL87"/>
    <mergeCell ref="RXN87:RXS87"/>
    <mergeCell ref="RXU87:RXZ87"/>
    <mergeCell ref="RYB87:RYG87"/>
    <mergeCell ref="RYI87:RYN87"/>
    <mergeCell ref="RVJ87:RVO87"/>
    <mergeCell ref="RVQ87:RVV87"/>
    <mergeCell ref="RVX87:RWC87"/>
    <mergeCell ref="RWE87:RWJ87"/>
    <mergeCell ref="RWL87:RWQ87"/>
    <mergeCell ref="RWS87:RWX87"/>
    <mergeCell ref="RTT87:RTY87"/>
    <mergeCell ref="RUA87:RUF87"/>
    <mergeCell ref="RUH87:RUM87"/>
    <mergeCell ref="RUO87:RUT87"/>
    <mergeCell ref="RUV87:RVA87"/>
    <mergeCell ref="RVC87:RVH87"/>
    <mergeCell ref="RSD87:RSI87"/>
    <mergeCell ref="RSK87:RSP87"/>
    <mergeCell ref="RSR87:RSW87"/>
    <mergeCell ref="RSY87:RTD87"/>
    <mergeCell ref="RTF87:RTK87"/>
    <mergeCell ref="RTM87:RTR87"/>
    <mergeCell ref="RQN87:RQS87"/>
    <mergeCell ref="RQU87:RQZ87"/>
    <mergeCell ref="RRB87:RRG87"/>
    <mergeCell ref="RRI87:RRN87"/>
    <mergeCell ref="RRP87:RRU87"/>
    <mergeCell ref="RRW87:RSB87"/>
    <mergeCell ref="ROX87:RPC87"/>
    <mergeCell ref="RPE87:RPJ87"/>
    <mergeCell ref="RPL87:RPQ87"/>
    <mergeCell ref="RPS87:RPX87"/>
    <mergeCell ref="RPZ87:RQE87"/>
    <mergeCell ref="RQG87:RQL87"/>
    <mergeCell ref="RNH87:RNM87"/>
    <mergeCell ref="RNO87:RNT87"/>
    <mergeCell ref="RNV87:ROA87"/>
    <mergeCell ref="ROC87:ROH87"/>
    <mergeCell ref="ROJ87:ROO87"/>
    <mergeCell ref="ROQ87:ROV87"/>
    <mergeCell ref="RLR87:RLW87"/>
    <mergeCell ref="RLY87:RMD87"/>
    <mergeCell ref="RMF87:RMK87"/>
    <mergeCell ref="RMM87:RMR87"/>
    <mergeCell ref="RMT87:RMY87"/>
    <mergeCell ref="RNA87:RNF87"/>
    <mergeCell ref="RKB87:RKG87"/>
    <mergeCell ref="RKI87:RKN87"/>
    <mergeCell ref="RKP87:RKU87"/>
    <mergeCell ref="RKW87:RLB87"/>
    <mergeCell ref="RLD87:RLI87"/>
    <mergeCell ref="RLK87:RLP87"/>
    <mergeCell ref="RIL87:RIQ87"/>
    <mergeCell ref="RIS87:RIX87"/>
    <mergeCell ref="RIZ87:RJE87"/>
    <mergeCell ref="RJG87:RJL87"/>
    <mergeCell ref="RJN87:RJS87"/>
    <mergeCell ref="RJU87:RJZ87"/>
    <mergeCell ref="RGV87:RHA87"/>
    <mergeCell ref="RHC87:RHH87"/>
    <mergeCell ref="RHJ87:RHO87"/>
    <mergeCell ref="RHQ87:RHV87"/>
    <mergeCell ref="RHX87:RIC87"/>
    <mergeCell ref="RIE87:RIJ87"/>
    <mergeCell ref="RFF87:RFK87"/>
    <mergeCell ref="RFM87:RFR87"/>
    <mergeCell ref="RFT87:RFY87"/>
    <mergeCell ref="RGA87:RGF87"/>
    <mergeCell ref="RGH87:RGM87"/>
    <mergeCell ref="RGO87:RGT87"/>
    <mergeCell ref="RDP87:RDU87"/>
    <mergeCell ref="RDW87:REB87"/>
    <mergeCell ref="RED87:REI87"/>
    <mergeCell ref="REK87:REP87"/>
    <mergeCell ref="RER87:REW87"/>
    <mergeCell ref="REY87:RFD87"/>
    <mergeCell ref="RBZ87:RCE87"/>
    <mergeCell ref="RCG87:RCL87"/>
    <mergeCell ref="RCN87:RCS87"/>
    <mergeCell ref="RCU87:RCZ87"/>
    <mergeCell ref="RDB87:RDG87"/>
    <mergeCell ref="RDI87:RDN87"/>
    <mergeCell ref="RAJ87:RAO87"/>
    <mergeCell ref="RAQ87:RAV87"/>
    <mergeCell ref="RAX87:RBC87"/>
    <mergeCell ref="RBE87:RBJ87"/>
    <mergeCell ref="RBL87:RBQ87"/>
    <mergeCell ref="RBS87:RBX87"/>
    <mergeCell ref="QYT87:QYY87"/>
    <mergeCell ref="QZA87:QZF87"/>
    <mergeCell ref="QZH87:QZM87"/>
    <mergeCell ref="QZO87:QZT87"/>
    <mergeCell ref="QZV87:RAA87"/>
    <mergeCell ref="RAC87:RAH87"/>
    <mergeCell ref="QXD87:QXI87"/>
    <mergeCell ref="QXK87:QXP87"/>
    <mergeCell ref="QXR87:QXW87"/>
    <mergeCell ref="QXY87:QYD87"/>
    <mergeCell ref="QYF87:QYK87"/>
    <mergeCell ref="QYM87:QYR87"/>
    <mergeCell ref="QVN87:QVS87"/>
    <mergeCell ref="QVU87:QVZ87"/>
    <mergeCell ref="QWB87:QWG87"/>
    <mergeCell ref="QWI87:QWN87"/>
    <mergeCell ref="QWP87:QWU87"/>
    <mergeCell ref="QWW87:QXB87"/>
    <mergeCell ref="QTX87:QUC87"/>
    <mergeCell ref="QUE87:QUJ87"/>
    <mergeCell ref="QUL87:QUQ87"/>
    <mergeCell ref="QUS87:QUX87"/>
    <mergeCell ref="QUZ87:QVE87"/>
    <mergeCell ref="QVG87:QVL87"/>
    <mergeCell ref="QSH87:QSM87"/>
    <mergeCell ref="QSO87:QST87"/>
    <mergeCell ref="QSV87:QTA87"/>
    <mergeCell ref="QTC87:QTH87"/>
    <mergeCell ref="QTJ87:QTO87"/>
    <mergeCell ref="QTQ87:QTV87"/>
    <mergeCell ref="QQR87:QQW87"/>
    <mergeCell ref="QQY87:QRD87"/>
    <mergeCell ref="QRF87:QRK87"/>
    <mergeCell ref="QRM87:QRR87"/>
    <mergeCell ref="QRT87:QRY87"/>
    <mergeCell ref="QSA87:QSF87"/>
    <mergeCell ref="QPB87:QPG87"/>
    <mergeCell ref="QPI87:QPN87"/>
    <mergeCell ref="QPP87:QPU87"/>
    <mergeCell ref="QPW87:QQB87"/>
    <mergeCell ref="QQD87:QQI87"/>
    <mergeCell ref="QQK87:QQP87"/>
    <mergeCell ref="QNL87:QNQ87"/>
    <mergeCell ref="QNS87:QNX87"/>
    <mergeCell ref="QNZ87:QOE87"/>
    <mergeCell ref="QOG87:QOL87"/>
    <mergeCell ref="QON87:QOS87"/>
    <mergeCell ref="QOU87:QOZ87"/>
    <mergeCell ref="QLV87:QMA87"/>
    <mergeCell ref="QMC87:QMH87"/>
    <mergeCell ref="QMJ87:QMO87"/>
    <mergeCell ref="QMQ87:QMV87"/>
    <mergeCell ref="QMX87:QNC87"/>
    <mergeCell ref="QNE87:QNJ87"/>
    <mergeCell ref="QKF87:QKK87"/>
    <mergeCell ref="QKM87:QKR87"/>
    <mergeCell ref="QKT87:QKY87"/>
    <mergeCell ref="QLA87:QLF87"/>
    <mergeCell ref="QLH87:QLM87"/>
    <mergeCell ref="QLO87:QLT87"/>
    <mergeCell ref="QIP87:QIU87"/>
    <mergeCell ref="QIW87:QJB87"/>
    <mergeCell ref="QJD87:QJI87"/>
    <mergeCell ref="QJK87:QJP87"/>
    <mergeCell ref="QJR87:QJW87"/>
    <mergeCell ref="QJY87:QKD87"/>
    <mergeCell ref="QGZ87:QHE87"/>
    <mergeCell ref="QHG87:QHL87"/>
    <mergeCell ref="QHN87:QHS87"/>
    <mergeCell ref="QHU87:QHZ87"/>
    <mergeCell ref="QIB87:QIG87"/>
    <mergeCell ref="QII87:QIN87"/>
    <mergeCell ref="QFJ87:QFO87"/>
    <mergeCell ref="QFQ87:QFV87"/>
    <mergeCell ref="QFX87:QGC87"/>
    <mergeCell ref="QGE87:QGJ87"/>
    <mergeCell ref="QGL87:QGQ87"/>
    <mergeCell ref="QGS87:QGX87"/>
    <mergeCell ref="QDT87:QDY87"/>
    <mergeCell ref="QEA87:QEF87"/>
    <mergeCell ref="QEH87:QEM87"/>
    <mergeCell ref="QEO87:QET87"/>
    <mergeCell ref="QEV87:QFA87"/>
    <mergeCell ref="QFC87:QFH87"/>
    <mergeCell ref="QCD87:QCI87"/>
    <mergeCell ref="QCK87:QCP87"/>
    <mergeCell ref="QCR87:QCW87"/>
    <mergeCell ref="QCY87:QDD87"/>
    <mergeCell ref="QDF87:QDK87"/>
    <mergeCell ref="QDM87:QDR87"/>
    <mergeCell ref="QAN87:QAS87"/>
    <mergeCell ref="QAU87:QAZ87"/>
    <mergeCell ref="QBB87:QBG87"/>
    <mergeCell ref="QBI87:QBN87"/>
    <mergeCell ref="QBP87:QBU87"/>
    <mergeCell ref="QBW87:QCB87"/>
    <mergeCell ref="PYX87:PZC87"/>
    <mergeCell ref="PZE87:PZJ87"/>
    <mergeCell ref="PZL87:PZQ87"/>
    <mergeCell ref="PZS87:PZX87"/>
    <mergeCell ref="PZZ87:QAE87"/>
    <mergeCell ref="QAG87:QAL87"/>
    <mergeCell ref="PXH87:PXM87"/>
    <mergeCell ref="PXO87:PXT87"/>
    <mergeCell ref="PXV87:PYA87"/>
    <mergeCell ref="PYC87:PYH87"/>
    <mergeCell ref="PYJ87:PYO87"/>
    <mergeCell ref="PYQ87:PYV87"/>
    <mergeCell ref="PVR87:PVW87"/>
    <mergeCell ref="PVY87:PWD87"/>
    <mergeCell ref="PWF87:PWK87"/>
    <mergeCell ref="PWM87:PWR87"/>
    <mergeCell ref="PWT87:PWY87"/>
    <mergeCell ref="PXA87:PXF87"/>
    <mergeCell ref="PUB87:PUG87"/>
    <mergeCell ref="PUI87:PUN87"/>
    <mergeCell ref="PUP87:PUU87"/>
    <mergeCell ref="PUW87:PVB87"/>
    <mergeCell ref="PVD87:PVI87"/>
    <mergeCell ref="PVK87:PVP87"/>
    <mergeCell ref="PSL87:PSQ87"/>
    <mergeCell ref="PSS87:PSX87"/>
    <mergeCell ref="PSZ87:PTE87"/>
    <mergeCell ref="PTG87:PTL87"/>
    <mergeCell ref="PTN87:PTS87"/>
    <mergeCell ref="PTU87:PTZ87"/>
    <mergeCell ref="PQV87:PRA87"/>
    <mergeCell ref="PRC87:PRH87"/>
    <mergeCell ref="PRJ87:PRO87"/>
    <mergeCell ref="PRQ87:PRV87"/>
    <mergeCell ref="PRX87:PSC87"/>
    <mergeCell ref="PSE87:PSJ87"/>
    <mergeCell ref="PPF87:PPK87"/>
    <mergeCell ref="PPM87:PPR87"/>
    <mergeCell ref="PPT87:PPY87"/>
    <mergeCell ref="PQA87:PQF87"/>
    <mergeCell ref="PQH87:PQM87"/>
    <mergeCell ref="PQO87:PQT87"/>
    <mergeCell ref="PNP87:PNU87"/>
    <mergeCell ref="PNW87:POB87"/>
    <mergeCell ref="POD87:POI87"/>
    <mergeCell ref="POK87:POP87"/>
    <mergeCell ref="POR87:POW87"/>
    <mergeCell ref="POY87:PPD87"/>
    <mergeCell ref="PLZ87:PME87"/>
    <mergeCell ref="PMG87:PML87"/>
    <mergeCell ref="PMN87:PMS87"/>
    <mergeCell ref="PMU87:PMZ87"/>
    <mergeCell ref="PNB87:PNG87"/>
    <mergeCell ref="PNI87:PNN87"/>
    <mergeCell ref="PKJ87:PKO87"/>
    <mergeCell ref="PKQ87:PKV87"/>
    <mergeCell ref="PKX87:PLC87"/>
    <mergeCell ref="PLE87:PLJ87"/>
    <mergeCell ref="PLL87:PLQ87"/>
    <mergeCell ref="PLS87:PLX87"/>
    <mergeCell ref="PIT87:PIY87"/>
    <mergeCell ref="PJA87:PJF87"/>
    <mergeCell ref="PJH87:PJM87"/>
    <mergeCell ref="PJO87:PJT87"/>
    <mergeCell ref="PJV87:PKA87"/>
    <mergeCell ref="PKC87:PKH87"/>
    <mergeCell ref="PHD87:PHI87"/>
    <mergeCell ref="PHK87:PHP87"/>
    <mergeCell ref="PHR87:PHW87"/>
    <mergeCell ref="PHY87:PID87"/>
    <mergeCell ref="PIF87:PIK87"/>
    <mergeCell ref="PIM87:PIR87"/>
    <mergeCell ref="PFN87:PFS87"/>
    <mergeCell ref="PFU87:PFZ87"/>
    <mergeCell ref="PGB87:PGG87"/>
    <mergeCell ref="PGI87:PGN87"/>
    <mergeCell ref="PGP87:PGU87"/>
    <mergeCell ref="PGW87:PHB87"/>
    <mergeCell ref="PDX87:PEC87"/>
    <mergeCell ref="PEE87:PEJ87"/>
    <mergeCell ref="PEL87:PEQ87"/>
    <mergeCell ref="PES87:PEX87"/>
    <mergeCell ref="PEZ87:PFE87"/>
    <mergeCell ref="PFG87:PFL87"/>
    <mergeCell ref="PCH87:PCM87"/>
    <mergeCell ref="PCO87:PCT87"/>
    <mergeCell ref="PCV87:PDA87"/>
    <mergeCell ref="PDC87:PDH87"/>
    <mergeCell ref="PDJ87:PDO87"/>
    <mergeCell ref="PDQ87:PDV87"/>
    <mergeCell ref="PAR87:PAW87"/>
    <mergeCell ref="PAY87:PBD87"/>
    <mergeCell ref="PBF87:PBK87"/>
    <mergeCell ref="PBM87:PBR87"/>
    <mergeCell ref="PBT87:PBY87"/>
    <mergeCell ref="PCA87:PCF87"/>
    <mergeCell ref="OZB87:OZG87"/>
    <mergeCell ref="OZI87:OZN87"/>
    <mergeCell ref="OZP87:OZU87"/>
    <mergeCell ref="OZW87:PAB87"/>
    <mergeCell ref="PAD87:PAI87"/>
    <mergeCell ref="PAK87:PAP87"/>
    <mergeCell ref="OXL87:OXQ87"/>
    <mergeCell ref="OXS87:OXX87"/>
    <mergeCell ref="OXZ87:OYE87"/>
    <mergeCell ref="OYG87:OYL87"/>
    <mergeCell ref="OYN87:OYS87"/>
    <mergeCell ref="OYU87:OYZ87"/>
    <mergeCell ref="OVV87:OWA87"/>
    <mergeCell ref="OWC87:OWH87"/>
    <mergeCell ref="OWJ87:OWO87"/>
    <mergeCell ref="OWQ87:OWV87"/>
    <mergeCell ref="OWX87:OXC87"/>
    <mergeCell ref="OXE87:OXJ87"/>
    <mergeCell ref="OUF87:OUK87"/>
    <mergeCell ref="OUM87:OUR87"/>
    <mergeCell ref="OUT87:OUY87"/>
    <mergeCell ref="OVA87:OVF87"/>
    <mergeCell ref="OVH87:OVM87"/>
    <mergeCell ref="OVO87:OVT87"/>
    <mergeCell ref="OSP87:OSU87"/>
    <mergeCell ref="OSW87:OTB87"/>
    <mergeCell ref="OTD87:OTI87"/>
    <mergeCell ref="OTK87:OTP87"/>
    <mergeCell ref="OTR87:OTW87"/>
    <mergeCell ref="OTY87:OUD87"/>
    <mergeCell ref="OQZ87:ORE87"/>
    <mergeCell ref="ORG87:ORL87"/>
    <mergeCell ref="ORN87:ORS87"/>
    <mergeCell ref="ORU87:ORZ87"/>
    <mergeCell ref="OSB87:OSG87"/>
    <mergeCell ref="OSI87:OSN87"/>
    <mergeCell ref="OPJ87:OPO87"/>
    <mergeCell ref="OPQ87:OPV87"/>
    <mergeCell ref="OPX87:OQC87"/>
    <mergeCell ref="OQE87:OQJ87"/>
    <mergeCell ref="OQL87:OQQ87"/>
    <mergeCell ref="OQS87:OQX87"/>
    <mergeCell ref="ONT87:ONY87"/>
    <mergeCell ref="OOA87:OOF87"/>
    <mergeCell ref="OOH87:OOM87"/>
    <mergeCell ref="OOO87:OOT87"/>
    <mergeCell ref="OOV87:OPA87"/>
    <mergeCell ref="OPC87:OPH87"/>
    <mergeCell ref="OMD87:OMI87"/>
    <mergeCell ref="OMK87:OMP87"/>
    <mergeCell ref="OMR87:OMW87"/>
    <mergeCell ref="OMY87:OND87"/>
    <mergeCell ref="ONF87:ONK87"/>
    <mergeCell ref="ONM87:ONR87"/>
    <mergeCell ref="OKN87:OKS87"/>
    <mergeCell ref="OKU87:OKZ87"/>
    <mergeCell ref="OLB87:OLG87"/>
    <mergeCell ref="OLI87:OLN87"/>
    <mergeCell ref="OLP87:OLU87"/>
    <mergeCell ref="OLW87:OMB87"/>
    <mergeCell ref="OIX87:OJC87"/>
    <mergeCell ref="OJE87:OJJ87"/>
    <mergeCell ref="OJL87:OJQ87"/>
    <mergeCell ref="OJS87:OJX87"/>
    <mergeCell ref="OJZ87:OKE87"/>
    <mergeCell ref="OKG87:OKL87"/>
    <mergeCell ref="OHH87:OHM87"/>
    <mergeCell ref="OHO87:OHT87"/>
    <mergeCell ref="OHV87:OIA87"/>
    <mergeCell ref="OIC87:OIH87"/>
    <mergeCell ref="OIJ87:OIO87"/>
    <mergeCell ref="OIQ87:OIV87"/>
    <mergeCell ref="OFR87:OFW87"/>
    <mergeCell ref="OFY87:OGD87"/>
    <mergeCell ref="OGF87:OGK87"/>
    <mergeCell ref="OGM87:OGR87"/>
    <mergeCell ref="OGT87:OGY87"/>
    <mergeCell ref="OHA87:OHF87"/>
    <mergeCell ref="OEB87:OEG87"/>
    <mergeCell ref="OEI87:OEN87"/>
    <mergeCell ref="OEP87:OEU87"/>
    <mergeCell ref="OEW87:OFB87"/>
    <mergeCell ref="OFD87:OFI87"/>
    <mergeCell ref="OFK87:OFP87"/>
    <mergeCell ref="OCL87:OCQ87"/>
    <mergeCell ref="OCS87:OCX87"/>
    <mergeCell ref="OCZ87:ODE87"/>
    <mergeCell ref="ODG87:ODL87"/>
    <mergeCell ref="ODN87:ODS87"/>
    <mergeCell ref="ODU87:ODZ87"/>
    <mergeCell ref="OAV87:OBA87"/>
    <mergeCell ref="OBC87:OBH87"/>
    <mergeCell ref="OBJ87:OBO87"/>
    <mergeCell ref="OBQ87:OBV87"/>
    <mergeCell ref="OBX87:OCC87"/>
    <mergeCell ref="OCE87:OCJ87"/>
    <mergeCell ref="NZF87:NZK87"/>
    <mergeCell ref="NZM87:NZR87"/>
    <mergeCell ref="NZT87:NZY87"/>
    <mergeCell ref="OAA87:OAF87"/>
    <mergeCell ref="OAH87:OAM87"/>
    <mergeCell ref="OAO87:OAT87"/>
    <mergeCell ref="NXP87:NXU87"/>
    <mergeCell ref="NXW87:NYB87"/>
    <mergeCell ref="NYD87:NYI87"/>
    <mergeCell ref="NYK87:NYP87"/>
    <mergeCell ref="NYR87:NYW87"/>
    <mergeCell ref="NYY87:NZD87"/>
    <mergeCell ref="NVZ87:NWE87"/>
    <mergeCell ref="NWG87:NWL87"/>
    <mergeCell ref="NWN87:NWS87"/>
    <mergeCell ref="NWU87:NWZ87"/>
    <mergeCell ref="NXB87:NXG87"/>
    <mergeCell ref="NXI87:NXN87"/>
    <mergeCell ref="NUJ87:NUO87"/>
    <mergeCell ref="NUQ87:NUV87"/>
    <mergeCell ref="NUX87:NVC87"/>
    <mergeCell ref="NVE87:NVJ87"/>
    <mergeCell ref="NVL87:NVQ87"/>
    <mergeCell ref="NVS87:NVX87"/>
    <mergeCell ref="NST87:NSY87"/>
    <mergeCell ref="NTA87:NTF87"/>
    <mergeCell ref="NTH87:NTM87"/>
    <mergeCell ref="NTO87:NTT87"/>
    <mergeCell ref="NTV87:NUA87"/>
    <mergeCell ref="NUC87:NUH87"/>
    <mergeCell ref="NRD87:NRI87"/>
    <mergeCell ref="NRK87:NRP87"/>
    <mergeCell ref="NRR87:NRW87"/>
    <mergeCell ref="NRY87:NSD87"/>
    <mergeCell ref="NSF87:NSK87"/>
    <mergeCell ref="NSM87:NSR87"/>
    <mergeCell ref="NPN87:NPS87"/>
    <mergeCell ref="NPU87:NPZ87"/>
    <mergeCell ref="NQB87:NQG87"/>
    <mergeCell ref="NQI87:NQN87"/>
    <mergeCell ref="NQP87:NQU87"/>
    <mergeCell ref="NQW87:NRB87"/>
    <mergeCell ref="NNX87:NOC87"/>
    <mergeCell ref="NOE87:NOJ87"/>
    <mergeCell ref="NOL87:NOQ87"/>
    <mergeCell ref="NOS87:NOX87"/>
    <mergeCell ref="NOZ87:NPE87"/>
    <mergeCell ref="NPG87:NPL87"/>
    <mergeCell ref="NMH87:NMM87"/>
    <mergeCell ref="NMO87:NMT87"/>
    <mergeCell ref="NMV87:NNA87"/>
    <mergeCell ref="NNC87:NNH87"/>
    <mergeCell ref="NNJ87:NNO87"/>
    <mergeCell ref="NNQ87:NNV87"/>
    <mergeCell ref="NKR87:NKW87"/>
    <mergeCell ref="NKY87:NLD87"/>
    <mergeCell ref="NLF87:NLK87"/>
    <mergeCell ref="NLM87:NLR87"/>
    <mergeCell ref="NLT87:NLY87"/>
    <mergeCell ref="NMA87:NMF87"/>
    <mergeCell ref="NJB87:NJG87"/>
    <mergeCell ref="NJI87:NJN87"/>
    <mergeCell ref="NJP87:NJU87"/>
    <mergeCell ref="NJW87:NKB87"/>
    <mergeCell ref="NKD87:NKI87"/>
    <mergeCell ref="NKK87:NKP87"/>
    <mergeCell ref="NHL87:NHQ87"/>
    <mergeCell ref="NHS87:NHX87"/>
    <mergeCell ref="NHZ87:NIE87"/>
    <mergeCell ref="NIG87:NIL87"/>
    <mergeCell ref="NIN87:NIS87"/>
    <mergeCell ref="NIU87:NIZ87"/>
    <mergeCell ref="NFV87:NGA87"/>
    <mergeCell ref="NGC87:NGH87"/>
    <mergeCell ref="NGJ87:NGO87"/>
    <mergeCell ref="NGQ87:NGV87"/>
    <mergeCell ref="NGX87:NHC87"/>
    <mergeCell ref="NHE87:NHJ87"/>
    <mergeCell ref="NEF87:NEK87"/>
    <mergeCell ref="NEM87:NER87"/>
    <mergeCell ref="NET87:NEY87"/>
    <mergeCell ref="NFA87:NFF87"/>
    <mergeCell ref="NFH87:NFM87"/>
    <mergeCell ref="NFO87:NFT87"/>
    <mergeCell ref="NCP87:NCU87"/>
    <mergeCell ref="NCW87:NDB87"/>
    <mergeCell ref="NDD87:NDI87"/>
    <mergeCell ref="NDK87:NDP87"/>
    <mergeCell ref="NDR87:NDW87"/>
    <mergeCell ref="NDY87:NED87"/>
    <mergeCell ref="NAZ87:NBE87"/>
    <mergeCell ref="NBG87:NBL87"/>
    <mergeCell ref="NBN87:NBS87"/>
    <mergeCell ref="NBU87:NBZ87"/>
    <mergeCell ref="NCB87:NCG87"/>
    <mergeCell ref="NCI87:NCN87"/>
    <mergeCell ref="MZJ87:MZO87"/>
    <mergeCell ref="MZQ87:MZV87"/>
    <mergeCell ref="MZX87:NAC87"/>
    <mergeCell ref="NAE87:NAJ87"/>
    <mergeCell ref="NAL87:NAQ87"/>
    <mergeCell ref="NAS87:NAX87"/>
    <mergeCell ref="MXT87:MXY87"/>
    <mergeCell ref="MYA87:MYF87"/>
    <mergeCell ref="MYH87:MYM87"/>
    <mergeCell ref="MYO87:MYT87"/>
    <mergeCell ref="MYV87:MZA87"/>
    <mergeCell ref="MZC87:MZH87"/>
    <mergeCell ref="MWD87:MWI87"/>
    <mergeCell ref="MWK87:MWP87"/>
    <mergeCell ref="MWR87:MWW87"/>
    <mergeCell ref="MWY87:MXD87"/>
    <mergeCell ref="MXF87:MXK87"/>
    <mergeCell ref="MXM87:MXR87"/>
    <mergeCell ref="MUN87:MUS87"/>
    <mergeCell ref="MUU87:MUZ87"/>
    <mergeCell ref="MVB87:MVG87"/>
    <mergeCell ref="MVI87:MVN87"/>
    <mergeCell ref="MVP87:MVU87"/>
    <mergeCell ref="MVW87:MWB87"/>
    <mergeCell ref="MSX87:MTC87"/>
    <mergeCell ref="MTE87:MTJ87"/>
    <mergeCell ref="MTL87:MTQ87"/>
    <mergeCell ref="MTS87:MTX87"/>
    <mergeCell ref="MTZ87:MUE87"/>
    <mergeCell ref="MUG87:MUL87"/>
    <mergeCell ref="MRH87:MRM87"/>
    <mergeCell ref="MRO87:MRT87"/>
    <mergeCell ref="MRV87:MSA87"/>
    <mergeCell ref="MSC87:MSH87"/>
    <mergeCell ref="MSJ87:MSO87"/>
    <mergeCell ref="MSQ87:MSV87"/>
    <mergeCell ref="MPR87:MPW87"/>
    <mergeCell ref="MPY87:MQD87"/>
    <mergeCell ref="MQF87:MQK87"/>
    <mergeCell ref="MQM87:MQR87"/>
    <mergeCell ref="MQT87:MQY87"/>
    <mergeCell ref="MRA87:MRF87"/>
    <mergeCell ref="MOB87:MOG87"/>
    <mergeCell ref="MOI87:MON87"/>
    <mergeCell ref="MOP87:MOU87"/>
    <mergeCell ref="MOW87:MPB87"/>
    <mergeCell ref="MPD87:MPI87"/>
    <mergeCell ref="MPK87:MPP87"/>
    <mergeCell ref="MML87:MMQ87"/>
    <mergeCell ref="MMS87:MMX87"/>
    <mergeCell ref="MMZ87:MNE87"/>
    <mergeCell ref="MNG87:MNL87"/>
    <mergeCell ref="MNN87:MNS87"/>
    <mergeCell ref="MNU87:MNZ87"/>
    <mergeCell ref="MKV87:MLA87"/>
    <mergeCell ref="MLC87:MLH87"/>
    <mergeCell ref="MLJ87:MLO87"/>
    <mergeCell ref="MLQ87:MLV87"/>
    <mergeCell ref="MLX87:MMC87"/>
    <mergeCell ref="MME87:MMJ87"/>
    <mergeCell ref="MJF87:MJK87"/>
    <mergeCell ref="MJM87:MJR87"/>
    <mergeCell ref="MJT87:MJY87"/>
    <mergeCell ref="MKA87:MKF87"/>
    <mergeCell ref="MKH87:MKM87"/>
    <mergeCell ref="MKO87:MKT87"/>
    <mergeCell ref="MHP87:MHU87"/>
    <mergeCell ref="MHW87:MIB87"/>
    <mergeCell ref="MID87:MII87"/>
    <mergeCell ref="MIK87:MIP87"/>
    <mergeCell ref="MIR87:MIW87"/>
    <mergeCell ref="MIY87:MJD87"/>
    <mergeCell ref="MFZ87:MGE87"/>
    <mergeCell ref="MGG87:MGL87"/>
    <mergeCell ref="MGN87:MGS87"/>
    <mergeCell ref="MGU87:MGZ87"/>
    <mergeCell ref="MHB87:MHG87"/>
    <mergeCell ref="MHI87:MHN87"/>
    <mergeCell ref="MEJ87:MEO87"/>
    <mergeCell ref="MEQ87:MEV87"/>
    <mergeCell ref="MEX87:MFC87"/>
    <mergeCell ref="MFE87:MFJ87"/>
    <mergeCell ref="MFL87:MFQ87"/>
    <mergeCell ref="MFS87:MFX87"/>
    <mergeCell ref="MCT87:MCY87"/>
    <mergeCell ref="MDA87:MDF87"/>
    <mergeCell ref="MDH87:MDM87"/>
    <mergeCell ref="MDO87:MDT87"/>
    <mergeCell ref="MDV87:MEA87"/>
    <mergeCell ref="MEC87:MEH87"/>
    <mergeCell ref="MBD87:MBI87"/>
    <mergeCell ref="MBK87:MBP87"/>
    <mergeCell ref="MBR87:MBW87"/>
    <mergeCell ref="MBY87:MCD87"/>
    <mergeCell ref="MCF87:MCK87"/>
    <mergeCell ref="MCM87:MCR87"/>
    <mergeCell ref="LZN87:LZS87"/>
    <mergeCell ref="LZU87:LZZ87"/>
    <mergeCell ref="MAB87:MAG87"/>
    <mergeCell ref="MAI87:MAN87"/>
    <mergeCell ref="MAP87:MAU87"/>
    <mergeCell ref="MAW87:MBB87"/>
    <mergeCell ref="LXX87:LYC87"/>
    <mergeCell ref="LYE87:LYJ87"/>
    <mergeCell ref="LYL87:LYQ87"/>
    <mergeCell ref="LYS87:LYX87"/>
    <mergeCell ref="LYZ87:LZE87"/>
    <mergeCell ref="LZG87:LZL87"/>
    <mergeCell ref="LWH87:LWM87"/>
    <mergeCell ref="LWO87:LWT87"/>
    <mergeCell ref="LWV87:LXA87"/>
    <mergeCell ref="LXC87:LXH87"/>
    <mergeCell ref="LXJ87:LXO87"/>
    <mergeCell ref="LXQ87:LXV87"/>
    <mergeCell ref="LUR87:LUW87"/>
    <mergeCell ref="LUY87:LVD87"/>
    <mergeCell ref="LVF87:LVK87"/>
    <mergeCell ref="LVM87:LVR87"/>
    <mergeCell ref="LVT87:LVY87"/>
    <mergeCell ref="LWA87:LWF87"/>
    <mergeCell ref="LTB87:LTG87"/>
    <mergeCell ref="LTI87:LTN87"/>
    <mergeCell ref="LTP87:LTU87"/>
    <mergeCell ref="LTW87:LUB87"/>
    <mergeCell ref="LUD87:LUI87"/>
    <mergeCell ref="LUK87:LUP87"/>
    <mergeCell ref="LRL87:LRQ87"/>
    <mergeCell ref="LRS87:LRX87"/>
    <mergeCell ref="LRZ87:LSE87"/>
    <mergeCell ref="LSG87:LSL87"/>
    <mergeCell ref="LSN87:LSS87"/>
    <mergeCell ref="LSU87:LSZ87"/>
    <mergeCell ref="LPV87:LQA87"/>
    <mergeCell ref="LQC87:LQH87"/>
    <mergeCell ref="LQJ87:LQO87"/>
    <mergeCell ref="LQQ87:LQV87"/>
    <mergeCell ref="LQX87:LRC87"/>
    <mergeCell ref="LRE87:LRJ87"/>
    <mergeCell ref="LOF87:LOK87"/>
    <mergeCell ref="LOM87:LOR87"/>
    <mergeCell ref="LOT87:LOY87"/>
    <mergeCell ref="LPA87:LPF87"/>
    <mergeCell ref="LPH87:LPM87"/>
    <mergeCell ref="LPO87:LPT87"/>
    <mergeCell ref="LMP87:LMU87"/>
    <mergeCell ref="LMW87:LNB87"/>
    <mergeCell ref="LND87:LNI87"/>
    <mergeCell ref="LNK87:LNP87"/>
    <mergeCell ref="LNR87:LNW87"/>
    <mergeCell ref="LNY87:LOD87"/>
    <mergeCell ref="LKZ87:LLE87"/>
    <mergeCell ref="LLG87:LLL87"/>
    <mergeCell ref="LLN87:LLS87"/>
    <mergeCell ref="LLU87:LLZ87"/>
    <mergeCell ref="LMB87:LMG87"/>
    <mergeCell ref="LMI87:LMN87"/>
    <mergeCell ref="LJJ87:LJO87"/>
    <mergeCell ref="LJQ87:LJV87"/>
    <mergeCell ref="LJX87:LKC87"/>
    <mergeCell ref="LKE87:LKJ87"/>
    <mergeCell ref="LKL87:LKQ87"/>
    <mergeCell ref="LKS87:LKX87"/>
    <mergeCell ref="LHT87:LHY87"/>
    <mergeCell ref="LIA87:LIF87"/>
    <mergeCell ref="LIH87:LIM87"/>
    <mergeCell ref="LIO87:LIT87"/>
    <mergeCell ref="LIV87:LJA87"/>
    <mergeCell ref="LJC87:LJH87"/>
    <mergeCell ref="LGD87:LGI87"/>
    <mergeCell ref="LGK87:LGP87"/>
    <mergeCell ref="LGR87:LGW87"/>
    <mergeCell ref="LGY87:LHD87"/>
    <mergeCell ref="LHF87:LHK87"/>
    <mergeCell ref="LHM87:LHR87"/>
    <mergeCell ref="LEN87:LES87"/>
    <mergeCell ref="LEU87:LEZ87"/>
    <mergeCell ref="LFB87:LFG87"/>
    <mergeCell ref="LFI87:LFN87"/>
    <mergeCell ref="LFP87:LFU87"/>
    <mergeCell ref="LFW87:LGB87"/>
    <mergeCell ref="LCX87:LDC87"/>
    <mergeCell ref="LDE87:LDJ87"/>
    <mergeCell ref="LDL87:LDQ87"/>
    <mergeCell ref="LDS87:LDX87"/>
    <mergeCell ref="LDZ87:LEE87"/>
    <mergeCell ref="LEG87:LEL87"/>
    <mergeCell ref="LBH87:LBM87"/>
    <mergeCell ref="LBO87:LBT87"/>
    <mergeCell ref="LBV87:LCA87"/>
    <mergeCell ref="LCC87:LCH87"/>
    <mergeCell ref="LCJ87:LCO87"/>
    <mergeCell ref="LCQ87:LCV87"/>
    <mergeCell ref="KZR87:KZW87"/>
    <mergeCell ref="KZY87:LAD87"/>
    <mergeCell ref="LAF87:LAK87"/>
    <mergeCell ref="LAM87:LAR87"/>
    <mergeCell ref="LAT87:LAY87"/>
    <mergeCell ref="LBA87:LBF87"/>
    <mergeCell ref="KYB87:KYG87"/>
    <mergeCell ref="KYI87:KYN87"/>
    <mergeCell ref="KYP87:KYU87"/>
    <mergeCell ref="KYW87:KZB87"/>
    <mergeCell ref="KZD87:KZI87"/>
    <mergeCell ref="KZK87:KZP87"/>
    <mergeCell ref="KWL87:KWQ87"/>
    <mergeCell ref="KWS87:KWX87"/>
    <mergeCell ref="KWZ87:KXE87"/>
    <mergeCell ref="KXG87:KXL87"/>
    <mergeCell ref="KXN87:KXS87"/>
    <mergeCell ref="KXU87:KXZ87"/>
    <mergeCell ref="KUV87:KVA87"/>
    <mergeCell ref="KVC87:KVH87"/>
    <mergeCell ref="KVJ87:KVO87"/>
    <mergeCell ref="KVQ87:KVV87"/>
    <mergeCell ref="KVX87:KWC87"/>
    <mergeCell ref="KWE87:KWJ87"/>
    <mergeCell ref="KTF87:KTK87"/>
    <mergeCell ref="KTM87:KTR87"/>
    <mergeCell ref="KTT87:KTY87"/>
    <mergeCell ref="KUA87:KUF87"/>
    <mergeCell ref="KUH87:KUM87"/>
    <mergeCell ref="KUO87:KUT87"/>
    <mergeCell ref="KRP87:KRU87"/>
    <mergeCell ref="KRW87:KSB87"/>
    <mergeCell ref="KSD87:KSI87"/>
    <mergeCell ref="KSK87:KSP87"/>
    <mergeCell ref="KSR87:KSW87"/>
    <mergeCell ref="KSY87:KTD87"/>
    <mergeCell ref="KPZ87:KQE87"/>
    <mergeCell ref="KQG87:KQL87"/>
    <mergeCell ref="KQN87:KQS87"/>
    <mergeCell ref="KQU87:KQZ87"/>
    <mergeCell ref="KRB87:KRG87"/>
    <mergeCell ref="KRI87:KRN87"/>
    <mergeCell ref="KOJ87:KOO87"/>
    <mergeCell ref="KOQ87:KOV87"/>
    <mergeCell ref="KOX87:KPC87"/>
    <mergeCell ref="KPE87:KPJ87"/>
    <mergeCell ref="KPL87:KPQ87"/>
    <mergeCell ref="KPS87:KPX87"/>
    <mergeCell ref="KMT87:KMY87"/>
    <mergeCell ref="KNA87:KNF87"/>
    <mergeCell ref="KNH87:KNM87"/>
    <mergeCell ref="KNO87:KNT87"/>
    <mergeCell ref="KNV87:KOA87"/>
    <mergeCell ref="KOC87:KOH87"/>
    <mergeCell ref="KLD87:KLI87"/>
    <mergeCell ref="KLK87:KLP87"/>
    <mergeCell ref="KLR87:KLW87"/>
    <mergeCell ref="KLY87:KMD87"/>
    <mergeCell ref="KMF87:KMK87"/>
    <mergeCell ref="KMM87:KMR87"/>
    <mergeCell ref="KJN87:KJS87"/>
    <mergeCell ref="KJU87:KJZ87"/>
    <mergeCell ref="KKB87:KKG87"/>
    <mergeCell ref="KKI87:KKN87"/>
    <mergeCell ref="KKP87:KKU87"/>
    <mergeCell ref="KKW87:KLB87"/>
    <mergeCell ref="KHX87:KIC87"/>
    <mergeCell ref="KIE87:KIJ87"/>
    <mergeCell ref="KIL87:KIQ87"/>
    <mergeCell ref="KIS87:KIX87"/>
    <mergeCell ref="KIZ87:KJE87"/>
    <mergeCell ref="KJG87:KJL87"/>
    <mergeCell ref="KGH87:KGM87"/>
    <mergeCell ref="KGO87:KGT87"/>
    <mergeCell ref="KGV87:KHA87"/>
    <mergeCell ref="KHC87:KHH87"/>
    <mergeCell ref="KHJ87:KHO87"/>
    <mergeCell ref="KHQ87:KHV87"/>
    <mergeCell ref="KER87:KEW87"/>
    <mergeCell ref="KEY87:KFD87"/>
    <mergeCell ref="KFF87:KFK87"/>
    <mergeCell ref="KFM87:KFR87"/>
    <mergeCell ref="KFT87:KFY87"/>
    <mergeCell ref="KGA87:KGF87"/>
    <mergeCell ref="KDB87:KDG87"/>
    <mergeCell ref="KDI87:KDN87"/>
    <mergeCell ref="KDP87:KDU87"/>
    <mergeCell ref="KDW87:KEB87"/>
    <mergeCell ref="KED87:KEI87"/>
    <mergeCell ref="KEK87:KEP87"/>
    <mergeCell ref="KBL87:KBQ87"/>
    <mergeCell ref="KBS87:KBX87"/>
    <mergeCell ref="KBZ87:KCE87"/>
    <mergeCell ref="KCG87:KCL87"/>
    <mergeCell ref="KCN87:KCS87"/>
    <mergeCell ref="KCU87:KCZ87"/>
    <mergeCell ref="JZV87:KAA87"/>
    <mergeCell ref="KAC87:KAH87"/>
    <mergeCell ref="KAJ87:KAO87"/>
    <mergeCell ref="KAQ87:KAV87"/>
    <mergeCell ref="KAX87:KBC87"/>
    <mergeCell ref="KBE87:KBJ87"/>
    <mergeCell ref="JYF87:JYK87"/>
    <mergeCell ref="JYM87:JYR87"/>
    <mergeCell ref="JYT87:JYY87"/>
    <mergeCell ref="JZA87:JZF87"/>
    <mergeCell ref="JZH87:JZM87"/>
    <mergeCell ref="JZO87:JZT87"/>
    <mergeCell ref="JWP87:JWU87"/>
    <mergeCell ref="JWW87:JXB87"/>
    <mergeCell ref="JXD87:JXI87"/>
    <mergeCell ref="JXK87:JXP87"/>
    <mergeCell ref="JXR87:JXW87"/>
    <mergeCell ref="JXY87:JYD87"/>
    <mergeCell ref="JUZ87:JVE87"/>
    <mergeCell ref="JVG87:JVL87"/>
    <mergeCell ref="JVN87:JVS87"/>
    <mergeCell ref="JVU87:JVZ87"/>
    <mergeCell ref="JWB87:JWG87"/>
    <mergeCell ref="JWI87:JWN87"/>
    <mergeCell ref="JTJ87:JTO87"/>
    <mergeCell ref="JTQ87:JTV87"/>
    <mergeCell ref="JTX87:JUC87"/>
    <mergeCell ref="JUE87:JUJ87"/>
    <mergeCell ref="JUL87:JUQ87"/>
    <mergeCell ref="JUS87:JUX87"/>
    <mergeCell ref="JRT87:JRY87"/>
    <mergeCell ref="JSA87:JSF87"/>
    <mergeCell ref="JSH87:JSM87"/>
    <mergeCell ref="JSO87:JST87"/>
    <mergeCell ref="JSV87:JTA87"/>
    <mergeCell ref="JTC87:JTH87"/>
    <mergeCell ref="JQD87:JQI87"/>
    <mergeCell ref="JQK87:JQP87"/>
    <mergeCell ref="JQR87:JQW87"/>
    <mergeCell ref="JQY87:JRD87"/>
    <mergeCell ref="JRF87:JRK87"/>
    <mergeCell ref="JRM87:JRR87"/>
    <mergeCell ref="JON87:JOS87"/>
    <mergeCell ref="JOU87:JOZ87"/>
    <mergeCell ref="JPB87:JPG87"/>
    <mergeCell ref="JPI87:JPN87"/>
    <mergeCell ref="JPP87:JPU87"/>
    <mergeCell ref="JPW87:JQB87"/>
    <mergeCell ref="JMX87:JNC87"/>
    <mergeCell ref="JNE87:JNJ87"/>
    <mergeCell ref="JNL87:JNQ87"/>
    <mergeCell ref="JNS87:JNX87"/>
    <mergeCell ref="JNZ87:JOE87"/>
    <mergeCell ref="JOG87:JOL87"/>
    <mergeCell ref="JLH87:JLM87"/>
    <mergeCell ref="JLO87:JLT87"/>
    <mergeCell ref="JLV87:JMA87"/>
    <mergeCell ref="JMC87:JMH87"/>
    <mergeCell ref="JMJ87:JMO87"/>
    <mergeCell ref="JMQ87:JMV87"/>
    <mergeCell ref="JJR87:JJW87"/>
    <mergeCell ref="JJY87:JKD87"/>
    <mergeCell ref="JKF87:JKK87"/>
    <mergeCell ref="JKM87:JKR87"/>
    <mergeCell ref="JKT87:JKY87"/>
    <mergeCell ref="JLA87:JLF87"/>
    <mergeCell ref="JIB87:JIG87"/>
    <mergeCell ref="JII87:JIN87"/>
    <mergeCell ref="JIP87:JIU87"/>
    <mergeCell ref="JIW87:JJB87"/>
    <mergeCell ref="JJD87:JJI87"/>
    <mergeCell ref="JJK87:JJP87"/>
    <mergeCell ref="JGL87:JGQ87"/>
    <mergeCell ref="JGS87:JGX87"/>
    <mergeCell ref="JGZ87:JHE87"/>
    <mergeCell ref="JHG87:JHL87"/>
    <mergeCell ref="JHN87:JHS87"/>
    <mergeCell ref="JHU87:JHZ87"/>
    <mergeCell ref="JEV87:JFA87"/>
    <mergeCell ref="JFC87:JFH87"/>
    <mergeCell ref="JFJ87:JFO87"/>
    <mergeCell ref="JFQ87:JFV87"/>
    <mergeCell ref="JFX87:JGC87"/>
    <mergeCell ref="JGE87:JGJ87"/>
    <mergeCell ref="JDF87:JDK87"/>
    <mergeCell ref="JDM87:JDR87"/>
    <mergeCell ref="JDT87:JDY87"/>
    <mergeCell ref="JEA87:JEF87"/>
    <mergeCell ref="JEH87:JEM87"/>
    <mergeCell ref="JEO87:JET87"/>
    <mergeCell ref="JBP87:JBU87"/>
    <mergeCell ref="JBW87:JCB87"/>
    <mergeCell ref="JCD87:JCI87"/>
    <mergeCell ref="JCK87:JCP87"/>
    <mergeCell ref="JCR87:JCW87"/>
    <mergeCell ref="JCY87:JDD87"/>
    <mergeCell ref="IZZ87:JAE87"/>
    <mergeCell ref="JAG87:JAL87"/>
    <mergeCell ref="JAN87:JAS87"/>
    <mergeCell ref="JAU87:JAZ87"/>
    <mergeCell ref="JBB87:JBG87"/>
    <mergeCell ref="JBI87:JBN87"/>
    <mergeCell ref="IYJ87:IYO87"/>
    <mergeCell ref="IYQ87:IYV87"/>
    <mergeCell ref="IYX87:IZC87"/>
    <mergeCell ref="IZE87:IZJ87"/>
    <mergeCell ref="IZL87:IZQ87"/>
    <mergeCell ref="IZS87:IZX87"/>
    <mergeCell ref="IWT87:IWY87"/>
    <mergeCell ref="IXA87:IXF87"/>
    <mergeCell ref="IXH87:IXM87"/>
    <mergeCell ref="IXO87:IXT87"/>
    <mergeCell ref="IXV87:IYA87"/>
    <mergeCell ref="IYC87:IYH87"/>
    <mergeCell ref="IVD87:IVI87"/>
    <mergeCell ref="IVK87:IVP87"/>
    <mergeCell ref="IVR87:IVW87"/>
    <mergeCell ref="IVY87:IWD87"/>
    <mergeCell ref="IWF87:IWK87"/>
    <mergeCell ref="IWM87:IWR87"/>
    <mergeCell ref="ITN87:ITS87"/>
    <mergeCell ref="ITU87:ITZ87"/>
    <mergeCell ref="IUB87:IUG87"/>
    <mergeCell ref="IUI87:IUN87"/>
    <mergeCell ref="IUP87:IUU87"/>
    <mergeCell ref="IUW87:IVB87"/>
    <mergeCell ref="IRX87:ISC87"/>
    <mergeCell ref="ISE87:ISJ87"/>
    <mergeCell ref="ISL87:ISQ87"/>
    <mergeCell ref="ISS87:ISX87"/>
    <mergeCell ref="ISZ87:ITE87"/>
    <mergeCell ref="ITG87:ITL87"/>
    <mergeCell ref="IQH87:IQM87"/>
    <mergeCell ref="IQO87:IQT87"/>
    <mergeCell ref="IQV87:IRA87"/>
    <mergeCell ref="IRC87:IRH87"/>
    <mergeCell ref="IRJ87:IRO87"/>
    <mergeCell ref="IRQ87:IRV87"/>
    <mergeCell ref="IOR87:IOW87"/>
    <mergeCell ref="IOY87:IPD87"/>
    <mergeCell ref="IPF87:IPK87"/>
    <mergeCell ref="IPM87:IPR87"/>
    <mergeCell ref="IPT87:IPY87"/>
    <mergeCell ref="IQA87:IQF87"/>
    <mergeCell ref="INB87:ING87"/>
    <mergeCell ref="INI87:INN87"/>
    <mergeCell ref="INP87:INU87"/>
    <mergeCell ref="INW87:IOB87"/>
    <mergeCell ref="IOD87:IOI87"/>
    <mergeCell ref="IOK87:IOP87"/>
    <mergeCell ref="ILL87:ILQ87"/>
    <mergeCell ref="ILS87:ILX87"/>
    <mergeCell ref="ILZ87:IME87"/>
    <mergeCell ref="IMG87:IML87"/>
    <mergeCell ref="IMN87:IMS87"/>
    <mergeCell ref="IMU87:IMZ87"/>
    <mergeCell ref="IJV87:IKA87"/>
    <mergeCell ref="IKC87:IKH87"/>
    <mergeCell ref="IKJ87:IKO87"/>
    <mergeCell ref="IKQ87:IKV87"/>
    <mergeCell ref="IKX87:ILC87"/>
    <mergeCell ref="ILE87:ILJ87"/>
    <mergeCell ref="IIF87:IIK87"/>
    <mergeCell ref="IIM87:IIR87"/>
    <mergeCell ref="IIT87:IIY87"/>
    <mergeCell ref="IJA87:IJF87"/>
    <mergeCell ref="IJH87:IJM87"/>
    <mergeCell ref="IJO87:IJT87"/>
    <mergeCell ref="IGP87:IGU87"/>
    <mergeCell ref="IGW87:IHB87"/>
    <mergeCell ref="IHD87:IHI87"/>
    <mergeCell ref="IHK87:IHP87"/>
    <mergeCell ref="IHR87:IHW87"/>
    <mergeCell ref="IHY87:IID87"/>
    <mergeCell ref="IEZ87:IFE87"/>
    <mergeCell ref="IFG87:IFL87"/>
    <mergeCell ref="IFN87:IFS87"/>
    <mergeCell ref="IFU87:IFZ87"/>
    <mergeCell ref="IGB87:IGG87"/>
    <mergeCell ref="IGI87:IGN87"/>
    <mergeCell ref="IDJ87:IDO87"/>
    <mergeCell ref="IDQ87:IDV87"/>
    <mergeCell ref="IDX87:IEC87"/>
    <mergeCell ref="IEE87:IEJ87"/>
    <mergeCell ref="IEL87:IEQ87"/>
    <mergeCell ref="IES87:IEX87"/>
    <mergeCell ref="IBT87:IBY87"/>
    <mergeCell ref="ICA87:ICF87"/>
    <mergeCell ref="ICH87:ICM87"/>
    <mergeCell ref="ICO87:ICT87"/>
    <mergeCell ref="ICV87:IDA87"/>
    <mergeCell ref="IDC87:IDH87"/>
    <mergeCell ref="IAD87:IAI87"/>
    <mergeCell ref="IAK87:IAP87"/>
    <mergeCell ref="IAR87:IAW87"/>
    <mergeCell ref="IAY87:IBD87"/>
    <mergeCell ref="IBF87:IBK87"/>
    <mergeCell ref="IBM87:IBR87"/>
    <mergeCell ref="HYN87:HYS87"/>
    <mergeCell ref="HYU87:HYZ87"/>
    <mergeCell ref="HZB87:HZG87"/>
    <mergeCell ref="HZI87:HZN87"/>
    <mergeCell ref="HZP87:HZU87"/>
    <mergeCell ref="HZW87:IAB87"/>
    <mergeCell ref="HWX87:HXC87"/>
    <mergeCell ref="HXE87:HXJ87"/>
    <mergeCell ref="HXL87:HXQ87"/>
    <mergeCell ref="HXS87:HXX87"/>
    <mergeCell ref="HXZ87:HYE87"/>
    <mergeCell ref="HYG87:HYL87"/>
    <mergeCell ref="HVH87:HVM87"/>
    <mergeCell ref="HVO87:HVT87"/>
    <mergeCell ref="HVV87:HWA87"/>
    <mergeCell ref="HWC87:HWH87"/>
    <mergeCell ref="HWJ87:HWO87"/>
    <mergeCell ref="HWQ87:HWV87"/>
    <mergeCell ref="HTR87:HTW87"/>
    <mergeCell ref="HTY87:HUD87"/>
    <mergeCell ref="HUF87:HUK87"/>
    <mergeCell ref="HUM87:HUR87"/>
    <mergeCell ref="HUT87:HUY87"/>
    <mergeCell ref="HVA87:HVF87"/>
    <mergeCell ref="HSB87:HSG87"/>
    <mergeCell ref="HSI87:HSN87"/>
    <mergeCell ref="HSP87:HSU87"/>
    <mergeCell ref="HSW87:HTB87"/>
    <mergeCell ref="HTD87:HTI87"/>
    <mergeCell ref="HTK87:HTP87"/>
    <mergeCell ref="HQL87:HQQ87"/>
    <mergeCell ref="HQS87:HQX87"/>
    <mergeCell ref="HQZ87:HRE87"/>
    <mergeCell ref="HRG87:HRL87"/>
    <mergeCell ref="HRN87:HRS87"/>
    <mergeCell ref="HRU87:HRZ87"/>
    <mergeCell ref="HOV87:HPA87"/>
    <mergeCell ref="HPC87:HPH87"/>
    <mergeCell ref="HPJ87:HPO87"/>
    <mergeCell ref="HPQ87:HPV87"/>
    <mergeCell ref="HPX87:HQC87"/>
    <mergeCell ref="HQE87:HQJ87"/>
    <mergeCell ref="HNF87:HNK87"/>
    <mergeCell ref="HNM87:HNR87"/>
    <mergeCell ref="HNT87:HNY87"/>
    <mergeCell ref="HOA87:HOF87"/>
    <mergeCell ref="HOH87:HOM87"/>
    <mergeCell ref="HOO87:HOT87"/>
    <mergeCell ref="HLP87:HLU87"/>
    <mergeCell ref="HLW87:HMB87"/>
    <mergeCell ref="HMD87:HMI87"/>
    <mergeCell ref="HMK87:HMP87"/>
    <mergeCell ref="HMR87:HMW87"/>
    <mergeCell ref="HMY87:HND87"/>
    <mergeCell ref="HJZ87:HKE87"/>
    <mergeCell ref="HKG87:HKL87"/>
    <mergeCell ref="HKN87:HKS87"/>
    <mergeCell ref="HKU87:HKZ87"/>
    <mergeCell ref="HLB87:HLG87"/>
    <mergeCell ref="HLI87:HLN87"/>
    <mergeCell ref="HIJ87:HIO87"/>
    <mergeCell ref="HIQ87:HIV87"/>
    <mergeCell ref="HIX87:HJC87"/>
    <mergeCell ref="HJE87:HJJ87"/>
    <mergeCell ref="HJL87:HJQ87"/>
    <mergeCell ref="HJS87:HJX87"/>
    <mergeCell ref="HGT87:HGY87"/>
    <mergeCell ref="HHA87:HHF87"/>
    <mergeCell ref="HHH87:HHM87"/>
    <mergeCell ref="HHO87:HHT87"/>
    <mergeCell ref="HHV87:HIA87"/>
    <mergeCell ref="HIC87:HIH87"/>
    <mergeCell ref="HFD87:HFI87"/>
    <mergeCell ref="HFK87:HFP87"/>
    <mergeCell ref="HFR87:HFW87"/>
    <mergeCell ref="HFY87:HGD87"/>
    <mergeCell ref="HGF87:HGK87"/>
    <mergeCell ref="HGM87:HGR87"/>
    <mergeCell ref="HDN87:HDS87"/>
    <mergeCell ref="HDU87:HDZ87"/>
    <mergeCell ref="HEB87:HEG87"/>
    <mergeCell ref="HEI87:HEN87"/>
    <mergeCell ref="HEP87:HEU87"/>
    <mergeCell ref="HEW87:HFB87"/>
    <mergeCell ref="HBX87:HCC87"/>
    <mergeCell ref="HCE87:HCJ87"/>
    <mergeCell ref="HCL87:HCQ87"/>
    <mergeCell ref="HCS87:HCX87"/>
    <mergeCell ref="HCZ87:HDE87"/>
    <mergeCell ref="HDG87:HDL87"/>
    <mergeCell ref="HAH87:HAM87"/>
    <mergeCell ref="HAO87:HAT87"/>
    <mergeCell ref="HAV87:HBA87"/>
    <mergeCell ref="HBC87:HBH87"/>
    <mergeCell ref="HBJ87:HBO87"/>
    <mergeCell ref="HBQ87:HBV87"/>
    <mergeCell ref="GYR87:GYW87"/>
    <mergeCell ref="GYY87:GZD87"/>
    <mergeCell ref="GZF87:GZK87"/>
    <mergeCell ref="GZM87:GZR87"/>
    <mergeCell ref="GZT87:GZY87"/>
    <mergeCell ref="HAA87:HAF87"/>
    <mergeCell ref="GXB87:GXG87"/>
    <mergeCell ref="GXI87:GXN87"/>
    <mergeCell ref="GXP87:GXU87"/>
    <mergeCell ref="GXW87:GYB87"/>
    <mergeCell ref="GYD87:GYI87"/>
    <mergeCell ref="GYK87:GYP87"/>
    <mergeCell ref="GVL87:GVQ87"/>
    <mergeCell ref="GVS87:GVX87"/>
    <mergeCell ref="GVZ87:GWE87"/>
    <mergeCell ref="GWG87:GWL87"/>
    <mergeCell ref="GWN87:GWS87"/>
    <mergeCell ref="GWU87:GWZ87"/>
    <mergeCell ref="GTV87:GUA87"/>
    <mergeCell ref="GUC87:GUH87"/>
    <mergeCell ref="GUJ87:GUO87"/>
    <mergeCell ref="GUQ87:GUV87"/>
    <mergeCell ref="GUX87:GVC87"/>
    <mergeCell ref="GVE87:GVJ87"/>
    <mergeCell ref="GSF87:GSK87"/>
    <mergeCell ref="GSM87:GSR87"/>
    <mergeCell ref="GST87:GSY87"/>
    <mergeCell ref="GTA87:GTF87"/>
    <mergeCell ref="GTH87:GTM87"/>
    <mergeCell ref="GTO87:GTT87"/>
    <mergeCell ref="GQP87:GQU87"/>
    <mergeCell ref="GQW87:GRB87"/>
    <mergeCell ref="GRD87:GRI87"/>
    <mergeCell ref="GRK87:GRP87"/>
    <mergeCell ref="GRR87:GRW87"/>
    <mergeCell ref="GRY87:GSD87"/>
    <mergeCell ref="GOZ87:GPE87"/>
    <mergeCell ref="GPG87:GPL87"/>
    <mergeCell ref="GPN87:GPS87"/>
    <mergeCell ref="GPU87:GPZ87"/>
    <mergeCell ref="GQB87:GQG87"/>
    <mergeCell ref="GQI87:GQN87"/>
    <mergeCell ref="GNJ87:GNO87"/>
    <mergeCell ref="GNQ87:GNV87"/>
    <mergeCell ref="GNX87:GOC87"/>
    <mergeCell ref="GOE87:GOJ87"/>
    <mergeCell ref="GOL87:GOQ87"/>
    <mergeCell ref="GOS87:GOX87"/>
    <mergeCell ref="GLT87:GLY87"/>
    <mergeCell ref="GMA87:GMF87"/>
    <mergeCell ref="GMH87:GMM87"/>
    <mergeCell ref="GMO87:GMT87"/>
    <mergeCell ref="GMV87:GNA87"/>
    <mergeCell ref="GNC87:GNH87"/>
    <mergeCell ref="GKD87:GKI87"/>
    <mergeCell ref="GKK87:GKP87"/>
    <mergeCell ref="GKR87:GKW87"/>
    <mergeCell ref="GKY87:GLD87"/>
    <mergeCell ref="GLF87:GLK87"/>
    <mergeCell ref="GLM87:GLR87"/>
    <mergeCell ref="GIN87:GIS87"/>
    <mergeCell ref="GIU87:GIZ87"/>
    <mergeCell ref="GJB87:GJG87"/>
    <mergeCell ref="GJI87:GJN87"/>
    <mergeCell ref="GJP87:GJU87"/>
    <mergeCell ref="GJW87:GKB87"/>
    <mergeCell ref="GGX87:GHC87"/>
    <mergeCell ref="GHE87:GHJ87"/>
    <mergeCell ref="GHL87:GHQ87"/>
    <mergeCell ref="GHS87:GHX87"/>
    <mergeCell ref="GHZ87:GIE87"/>
    <mergeCell ref="GIG87:GIL87"/>
    <mergeCell ref="GFH87:GFM87"/>
    <mergeCell ref="GFO87:GFT87"/>
    <mergeCell ref="GFV87:GGA87"/>
    <mergeCell ref="GGC87:GGH87"/>
    <mergeCell ref="GGJ87:GGO87"/>
    <mergeCell ref="GGQ87:GGV87"/>
    <mergeCell ref="GDR87:GDW87"/>
    <mergeCell ref="GDY87:GED87"/>
    <mergeCell ref="GEF87:GEK87"/>
    <mergeCell ref="GEM87:GER87"/>
    <mergeCell ref="GET87:GEY87"/>
    <mergeCell ref="GFA87:GFF87"/>
    <mergeCell ref="GCB87:GCG87"/>
    <mergeCell ref="GCI87:GCN87"/>
    <mergeCell ref="GCP87:GCU87"/>
    <mergeCell ref="GCW87:GDB87"/>
    <mergeCell ref="GDD87:GDI87"/>
    <mergeCell ref="GDK87:GDP87"/>
    <mergeCell ref="GAL87:GAQ87"/>
    <mergeCell ref="GAS87:GAX87"/>
    <mergeCell ref="GAZ87:GBE87"/>
    <mergeCell ref="GBG87:GBL87"/>
    <mergeCell ref="GBN87:GBS87"/>
    <mergeCell ref="GBU87:GBZ87"/>
    <mergeCell ref="FYV87:FZA87"/>
    <mergeCell ref="FZC87:FZH87"/>
    <mergeCell ref="FZJ87:FZO87"/>
    <mergeCell ref="FZQ87:FZV87"/>
    <mergeCell ref="FZX87:GAC87"/>
    <mergeCell ref="GAE87:GAJ87"/>
    <mergeCell ref="FXF87:FXK87"/>
    <mergeCell ref="FXM87:FXR87"/>
    <mergeCell ref="FXT87:FXY87"/>
    <mergeCell ref="FYA87:FYF87"/>
    <mergeCell ref="FYH87:FYM87"/>
    <mergeCell ref="FYO87:FYT87"/>
    <mergeCell ref="FVP87:FVU87"/>
    <mergeCell ref="FVW87:FWB87"/>
    <mergeCell ref="FWD87:FWI87"/>
    <mergeCell ref="FWK87:FWP87"/>
    <mergeCell ref="FWR87:FWW87"/>
    <mergeCell ref="FWY87:FXD87"/>
    <mergeCell ref="FTZ87:FUE87"/>
    <mergeCell ref="FUG87:FUL87"/>
    <mergeCell ref="FUN87:FUS87"/>
    <mergeCell ref="FUU87:FUZ87"/>
    <mergeCell ref="FVB87:FVG87"/>
    <mergeCell ref="FVI87:FVN87"/>
    <mergeCell ref="FSJ87:FSO87"/>
    <mergeCell ref="FSQ87:FSV87"/>
    <mergeCell ref="FSX87:FTC87"/>
    <mergeCell ref="FTE87:FTJ87"/>
    <mergeCell ref="FTL87:FTQ87"/>
    <mergeCell ref="FTS87:FTX87"/>
    <mergeCell ref="FQT87:FQY87"/>
    <mergeCell ref="FRA87:FRF87"/>
    <mergeCell ref="FRH87:FRM87"/>
    <mergeCell ref="FRO87:FRT87"/>
    <mergeCell ref="FRV87:FSA87"/>
    <mergeCell ref="FSC87:FSH87"/>
    <mergeCell ref="FPD87:FPI87"/>
    <mergeCell ref="FPK87:FPP87"/>
    <mergeCell ref="FPR87:FPW87"/>
    <mergeCell ref="FPY87:FQD87"/>
    <mergeCell ref="FQF87:FQK87"/>
    <mergeCell ref="FQM87:FQR87"/>
    <mergeCell ref="FNN87:FNS87"/>
    <mergeCell ref="FNU87:FNZ87"/>
    <mergeCell ref="FOB87:FOG87"/>
    <mergeCell ref="FOI87:FON87"/>
    <mergeCell ref="FOP87:FOU87"/>
    <mergeCell ref="FOW87:FPB87"/>
    <mergeCell ref="FLX87:FMC87"/>
    <mergeCell ref="FME87:FMJ87"/>
    <mergeCell ref="FML87:FMQ87"/>
    <mergeCell ref="FMS87:FMX87"/>
    <mergeCell ref="FMZ87:FNE87"/>
    <mergeCell ref="FNG87:FNL87"/>
    <mergeCell ref="FKH87:FKM87"/>
    <mergeCell ref="FKO87:FKT87"/>
    <mergeCell ref="FKV87:FLA87"/>
    <mergeCell ref="FLC87:FLH87"/>
    <mergeCell ref="FLJ87:FLO87"/>
    <mergeCell ref="FLQ87:FLV87"/>
    <mergeCell ref="FIR87:FIW87"/>
    <mergeCell ref="FIY87:FJD87"/>
    <mergeCell ref="FJF87:FJK87"/>
    <mergeCell ref="FJM87:FJR87"/>
    <mergeCell ref="FJT87:FJY87"/>
    <mergeCell ref="FKA87:FKF87"/>
    <mergeCell ref="FHB87:FHG87"/>
    <mergeCell ref="FHI87:FHN87"/>
    <mergeCell ref="FHP87:FHU87"/>
    <mergeCell ref="FHW87:FIB87"/>
    <mergeCell ref="FID87:FII87"/>
    <mergeCell ref="FIK87:FIP87"/>
    <mergeCell ref="FFL87:FFQ87"/>
    <mergeCell ref="FFS87:FFX87"/>
    <mergeCell ref="FFZ87:FGE87"/>
    <mergeCell ref="FGG87:FGL87"/>
    <mergeCell ref="FGN87:FGS87"/>
    <mergeCell ref="FGU87:FGZ87"/>
    <mergeCell ref="FDV87:FEA87"/>
    <mergeCell ref="FEC87:FEH87"/>
    <mergeCell ref="FEJ87:FEO87"/>
    <mergeCell ref="FEQ87:FEV87"/>
    <mergeCell ref="FEX87:FFC87"/>
    <mergeCell ref="FFE87:FFJ87"/>
    <mergeCell ref="FCF87:FCK87"/>
    <mergeCell ref="FCM87:FCR87"/>
    <mergeCell ref="FCT87:FCY87"/>
    <mergeCell ref="FDA87:FDF87"/>
    <mergeCell ref="FDH87:FDM87"/>
    <mergeCell ref="FDO87:FDT87"/>
    <mergeCell ref="FAP87:FAU87"/>
    <mergeCell ref="FAW87:FBB87"/>
    <mergeCell ref="FBD87:FBI87"/>
    <mergeCell ref="FBK87:FBP87"/>
    <mergeCell ref="FBR87:FBW87"/>
    <mergeCell ref="FBY87:FCD87"/>
    <mergeCell ref="EYZ87:EZE87"/>
    <mergeCell ref="EZG87:EZL87"/>
    <mergeCell ref="EZN87:EZS87"/>
    <mergeCell ref="EZU87:EZZ87"/>
    <mergeCell ref="FAB87:FAG87"/>
    <mergeCell ref="FAI87:FAN87"/>
    <mergeCell ref="EXJ87:EXO87"/>
    <mergeCell ref="EXQ87:EXV87"/>
    <mergeCell ref="EXX87:EYC87"/>
    <mergeCell ref="EYE87:EYJ87"/>
    <mergeCell ref="EYL87:EYQ87"/>
    <mergeCell ref="EYS87:EYX87"/>
    <mergeCell ref="EVT87:EVY87"/>
    <mergeCell ref="EWA87:EWF87"/>
    <mergeCell ref="EWH87:EWM87"/>
    <mergeCell ref="EWO87:EWT87"/>
    <mergeCell ref="EWV87:EXA87"/>
    <mergeCell ref="EXC87:EXH87"/>
    <mergeCell ref="EUD87:EUI87"/>
    <mergeCell ref="EUK87:EUP87"/>
    <mergeCell ref="EUR87:EUW87"/>
    <mergeCell ref="EUY87:EVD87"/>
    <mergeCell ref="EVF87:EVK87"/>
    <mergeCell ref="EVM87:EVR87"/>
    <mergeCell ref="ESN87:ESS87"/>
    <mergeCell ref="ESU87:ESZ87"/>
    <mergeCell ref="ETB87:ETG87"/>
    <mergeCell ref="ETI87:ETN87"/>
    <mergeCell ref="ETP87:ETU87"/>
    <mergeCell ref="ETW87:EUB87"/>
    <mergeCell ref="EQX87:ERC87"/>
    <mergeCell ref="ERE87:ERJ87"/>
    <mergeCell ref="ERL87:ERQ87"/>
    <mergeCell ref="ERS87:ERX87"/>
    <mergeCell ref="ERZ87:ESE87"/>
    <mergeCell ref="ESG87:ESL87"/>
    <mergeCell ref="EPH87:EPM87"/>
    <mergeCell ref="EPO87:EPT87"/>
    <mergeCell ref="EPV87:EQA87"/>
    <mergeCell ref="EQC87:EQH87"/>
    <mergeCell ref="EQJ87:EQO87"/>
    <mergeCell ref="EQQ87:EQV87"/>
    <mergeCell ref="ENR87:ENW87"/>
    <mergeCell ref="ENY87:EOD87"/>
    <mergeCell ref="EOF87:EOK87"/>
    <mergeCell ref="EOM87:EOR87"/>
    <mergeCell ref="EOT87:EOY87"/>
    <mergeCell ref="EPA87:EPF87"/>
    <mergeCell ref="EMB87:EMG87"/>
    <mergeCell ref="EMI87:EMN87"/>
    <mergeCell ref="EMP87:EMU87"/>
    <mergeCell ref="EMW87:ENB87"/>
    <mergeCell ref="END87:ENI87"/>
    <mergeCell ref="ENK87:ENP87"/>
    <mergeCell ref="EKL87:EKQ87"/>
    <mergeCell ref="EKS87:EKX87"/>
    <mergeCell ref="EKZ87:ELE87"/>
    <mergeCell ref="ELG87:ELL87"/>
    <mergeCell ref="ELN87:ELS87"/>
    <mergeCell ref="ELU87:ELZ87"/>
    <mergeCell ref="EIV87:EJA87"/>
    <mergeCell ref="EJC87:EJH87"/>
    <mergeCell ref="EJJ87:EJO87"/>
    <mergeCell ref="EJQ87:EJV87"/>
    <mergeCell ref="EJX87:EKC87"/>
    <mergeCell ref="EKE87:EKJ87"/>
    <mergeCell ref="EHF87:EHK87"/>
    <mergeCell ref="EHM87:EHR87"/>
    <mergeCell ref="EHT87:EHY87"/>
    <mergeCell ref="EIA87:EIF87"/>
    <mergeCell ref="EIH87:EIM87"/>
    <mergeCell ref="EIO87:EIT87"/>
    <mergeCell ref="EFP87:EFU87"/>
    <mergeCell ref="EFW87:EGB87"/>
    <mergeCell ref="EGD87:EGI87"/>
    <mergeCell ref="EGK87:EGP87"/>
    <mergeCell ref="EGR87:EGW87"/>
    <mergeCell ref="EGY87:EHD87"/>
    <mergeCell ref="EDZ87:EEE87"/>
    <mergeCell ref="EEG87:EEL87"/>
    <mergeCell ref="EEN87:EES87"/>
    <mergeCell ref="EEU87:EEZ87"/>
    <mergeCell ref="EFB87:EFG87"/>
    <mergeCell ref="EFI87:EFN87"/>
    <mergeCell ref="ECJ87:ECO87"/>
    <mergeCell ref="ECQ87:ECV87"/>
    <mergeCell ref="ECX87:EDC87"/>
    <mergeCell ref="EDE87:EDJ87"/>
    <mergeCell ref="EDL87:EDQ87"/>
    <mergeCell ref="EDS87:EDX87"/>
    <mergeCell ref="EAT87:EAY87"/>
    <mergeCell ref="EBA87:EBF87"/>
    <mergeCell ref="EBH87:EBM87"/>
    <mergeCell ref="EBO87:EBT87"/>
    <mergeCell ref="EBV87:ECA87"/>
    <mergeCell ref="ECC87:ECH87"/>
    <mergeCell ref="DZD87:DZI87"/>
    <mergeCell ref="DZK87:DZP87"/>
    <mergeCell ref="DZR87:DZW87"/>
    <mergeCell ref="DZY87:EAD87"/>
    <mergeCell ref="EAF87:EAK87"/>
    <mergeCell ref="EAM87:EAR87"/>
    <mergeCell ref="DXN87:DXS87"/>
    <mergeCell ref="DXU87:DXZ87"/>
    <mergeCell ref="DYB87:DYG87"/>
    <mergeCell ref="DYI87:DYN87"/>
    <mergeCell ref="DYP87:DYU87"/>
    <mergeCell ref="DYW87:DZB87"/>
    <mergeCell ref="DVX87:DWC87"/>
    <mergeCell ref="DWE87:DWJ87"/>
    <mergeCell ref="DWL87:DWQ87"/>
    <mergeCell ref="DWS87:DWX87"/>
    <mergeCell ref="DWZ87:DXE87"/>
    <mergeCell ref="DXG87:DXL87"/>
    <mergeCell ref="DUH87:DUM87"/>
    <mergeCell ref="DUO87:DUT87"/>
    <mergeCell ref="DUV87:DVA87"/>
    <mergeCell ref="DVC87:DVH87"/>
    <mergeCell ref="DVJ87:DVO87"/>
    <mergeCell ref="DVQ87:DVV87"/>
    <mergeCell ref="DSR87:DSW87"/>
    <mergeCell ref="DSY87:DTD87"/>
    <mergeCell ref="DTF87:DTK87"/>
    <mergeCell ref="DTM87:DTR87"/>
    <mergeCell ref="DTT87:DTY87"/>
    <mergeCell ref="DUA87:DUF87"/>
    <mergeCell ref="DRB87:DRG87"/>
    <mergeCell ref="DRI87:DRN87"/>
    <mergeCell ref="DRP87:DRU87"/>
    <mergeCell ref="DRW87:DSB87"/>
    <mergeCell ref="DSD87:DSI87"/>
    <mergeCell ref="DSK87:DSP87"/>
    <mergeCell ref="DPL87:DPQ87"/>
    <mergeCell ref="DPS87:DPX87"/>
    <mergeCell ref="DPZ87:DQE87"/>
    <mergeCell ref="DQG87:DQL87"/>
    <mergeCell ref="DQN87:DQS87"/>
    <mergeCell ref="DQU87:DQZ87"/>
    <mergeCell ref="DNV87:DOA87"/>
    <mergeCell ref="DOC87:DOH87"/>
    <mergeCell ref="DOJ87:DOO87"/>
    <mergeCell ref="DOQ87:DOV87"/>
    <mergeCell ref="DOX87:DPC87"/>
    <mergeCell ref="DPE87:DPJ87"/>
    <mergeCell ref="DMF87:DMK87"/>
    <mergeCell ref="DMM87:DMR87"/>
    <mergeCell ref="DMT87:DMY87"/>
    <mergeCell ref="DNA87:DNF87"/>
    <mergeCell ref="DNH87:DNM87"/>
    <mergeCell ref="DNO87:DNT87"/>
    <mergeCell ref="DKP87:DKU87"/>
    <mergeCell ref="DKW87:DLB87"/>
    <mergeCell ref="DLD87:DLI87"/>
    <mergeCell ref="DLK87:DLP87"/>
    <mergeCell ref="DLR87:DLW87"/>
    <mergeCell ref="DLY87:DMD87"/>
    <mergeCell ref="DIZ87:DJE87"/>
    <mergeCell ref="DJG87:DJL87"/>
    <mergeCell ref="DJN87:DJS87"/>
    <mergeCell ref="DJU87:DJZ87"/>
    <mergeCell ref="DKB87:DKG87"/>
    <mergeCell ref="DKI87:DKN87"/>
    <mergeCell ref="DHJ87:DHO87"/>
    <mergeCell ref="DHQ87:DHV87"/>
    <mergeCell ref="DHX87:DIC87"/>
    <mergeCell ref="DIE87:DIJ87"/>
    <mergeCell ref="DIL87:DIQ87"/>
    <mergeCell ref="DIS87:DIX87"/>
    <mergeCell ref="DFT87:DFY87"/>
    <mergeCell ref="DGA87:DGF87"/>
    <mergeCell ref="DGH87:DGM87"/>
    <mergeCell ref="DGO87:DGT87"/>
    <mergeCell ref="DGV87:DHA87"/>
    <mergeCell ref="DHC87:DHH87"/>
    <mergeCell ref="DED87:DEI87"/>
    <mergeCell ref="DEK87:DEP87"/>
    <mergeCell ref="DER87:DEW87"/>
    <mergeCell ref="DEY87:DFD87"/>
    <mergeCell ref="DFF87:DFK87"/>
    <mergeCell ref="DFM87:DFR87"/>
    <mergeCell ref="DCN87:DCS87"/>
    <mergeCell ref="DCU87:DCZ87"/>
    <mergeCell ref="DDB87:DDG87"/>
    <mergeCell ref="DDI87:DDN87"/>
    <mergeCell ref="DDP87:DDU87"/>
    <mergeCell ref="DDW87:DEB87"/>
    <mergeCell ref="DAX87:DBC87"/>
    <mergeCell ref="DBE87:DBJ87"/>
    <mergeCell ref="DBL87:DBQ87"/>
    <mergeCell ref="DBS87:DBX87"/>
    <mergeCell ref="DBZ87:DCE87"/>
    <mergeCell ref="DCG87:DCL87"/>
    <mergeCell ref="CZH87:CZM87"/>
    <mergeCell ref="CZO87:CZT87"/>
    <mergeCell ref="CZV87:DAA87"/>
    <mergeCell ref="DAC87:DAH87"/>
    <mergeCell ref="DAJ87:DAO87"/>
    <mergeCell ref="DAQ87:DAV87"/>
    <mergeCell ref="CXR87:CXW87"/>
    <mergeCell ref="CXY87:CYD87"/>
    <mergeCell ref="CYF87:CYK87"/>
    <mergeCell ref="CYM87:CYR87"/>
    <mergeCell ref="CYT87:CYY87"/>
    <mergeCell ref="CZA87:CZF87"/>
    <mergeCell ref="CWB87:CWG87"/>
    <mergeCell ref="CWI87:CWN87"/>
    <mergeCell ref="CWP87:CWU87"/>
    <mergeCell ref="CWW87:CXB87"/>
    <mergeCell ref="CXD87:CXI87"/>
    <mergeCell ref="CXK87:CXP87"/>
    <mergeCell ref="CUL87:CUQ87"/>
    <mergeCell ref="CUS87:CUX87"/>
    <mergeCell ref="CUZ87:CVE87"/>
    <mergeCell ref="CVG87:CVL87"/>
    <mergeCell ref="CVN87:CVS87"/>
    <mergeCell ref="CVU87:CVZ87"/>
    <mergeCell ref="CSV87:CTA87"/>
    <mergeCell ref="CTC87:CTH87"/>
    <mergeCell ref="CTJ87:CTO87"/>
    <mergeCell ref="CTQ87:CTV87"/>
    <mergeCell ref="CTX87:CUC87"/>
    <mergeCell ref="CUE87:CUJ87"/>
    <mergeCell ref="CRF87:CRK87"/>
    <mergeCell ref="CRM87:CRR87"/>
    <mergeCell ref="CRT87:CRY87"/>
    <mergeCell ref="CSA87:CSF87"/>
    <mergeCell ref="CSH87:CSM87"/>
    <mergeCell ref="CSO87:CST87"/>
    <mergeCell ref="CPP87:CPU87"/>
    <mergeCell ref="CPW87:CQB87"/>
    <mergeCell ref="CQD87:CQI87"/>
    <mergeCell ref="CQK87:CQP87"/>
    <mergeCell ref="CQR87:CQW87"/>
    <mergeCell ref="CQY87:CRD87"/>
    <mergeCell ref="CNZ87:COE87"/>
    <mergeCell ref="COG87:COL87"/>
    <mergeCell ref="CON87:COS87"/>
    <mergeCell ref="COU87:COZ87"/>
    <mergeCell ref="CPB87:CPG87"/>
    <mergeCell ref="CPI87:CPN87"/>
    <mergeCell ref="CMJ87:CMO87"/>
    <mergeCell ref="CMQ87:CMV87"/>
    <mergeCell ref="CMX87:CNC87"/>
    <mergeCell ref="CNE87:CNJ87"/>
    <mergeCell ref="CNL87:CNQ87"/>
    <mergeCell ref="CNS87:CNX87"/>
    <mergeCell ref="CKT87:CKY87"/>
    <mergeCell ref="CLA87:CLF87"/>
    <mergeCell ref="CLH87:CLM87"/>
    <mergeCell ref="CLO87:CLT87"/>
    <mergeCell ref="CLV87:CMA87"/>
    <mergeCell ref="CMC87:CMH87"/>
    <mergeCell ref="CJD87:CJI87"/>
    <mergeCell ref="CJK87:CJP87"/>
    <mergeCell ref="CJR87:CJW87"/>
    <mergeCell ref="CJY87:CKD87"/>
    <mergeCell ref="CKF87:CKK87"/>
    <mergeCell ref="CKM87:CKR87"/>
    <mergeCell ref="CHN87:CHS87"/>
    <mergeCell ref="CHU87:CHZ87"/>
    <mergeCell ref="CIB87:CIG87"/>
    <mergeCell ref="CII87:CIN87"/>
    <mergeCell ref="CIP87:CIU87"/>
    <mergeCell ref="CIW87:CJB87"/>
    <mergeCell ref="CFX87:CGC87"/>
    <mergeCell ref="CGE87:CGJ87"/>
    <mergeCell ref="CGL87:CGQ87"/>
    <mergeCell ref="CGS87:CGX87"/>
    <mergeCell ref="CGZ87:CHE87"/>
    <mergeCell ref="CHG87:CHL87"/>
    <mergeCell ref="CEH87:CEM87"/>
    <mergeCell ref="CEO87:CET87"/>
    <mergeCell ref="CEV87:CFA87"/>
    <mergeCell ref="CFC87:CFH87"/>
    <mergeCell ref="CFJ87:CFO87"/>
    <mergeCell ref="CFQ87:CFV87"/>
    <mergeCell ref="CCR87:CCW87"/>
    <mergeCell ref="CCY87:CDD87"/>
    <mergeCell ref="CDF87:CDK87"/>
    <mergeCell ref="CDM87:CDR87"/>
    <mergeCell ref="CDT87:CDY87"/>
    <mergeCell ref="CEA87:CEF87"/>
    <mergeCell ref="CBB87:CBG87"/>
    <mergeCell ref="CBI87:CBN87"/>
    <mergeCell ref="CBP87:CBU87"/>
    <mergeCell ref="CBW87:CCB87"/>
    <mergeCell ref="CCD87:CCI87"/>
    <mergeCell ref="CCK87:CCP87"/>
    <mergeCell ref="BZL87:BZQ87"/>
    <mergeCell ref="BZS87:BZX87"/>
    <mergeCell ref="BZZ87:CAE87"/>
    <mergeCell ref="CAG87:CAL87"/>
    <mergeCell ref="CAN87:CAS87"/>
    <mergeCell ref="CAU87:CAZ87"/>
    <mergeCell ref="BXV87:BYA87"/>
    <mergeCell ref="BYC87:BYH87"/>
    <mergeCell ref="BYJ87:BYO87"/>
    <mergeCell ref="BYQ87:BYV87"/>
    <mergeCell ref="BYX87:BZC87"/>
    <mergeCell ref="BZE87:BZJ87"/>
    <mergeCell ref="BWF87:BWK87"/>
    <mergeCell ref="BWM87:BWR87"/>
    <mergeCell ref="BWT87:BWY87"/>
    <mergeCell ref="BXA87:BXF87"/>
    <mergeCell ref="BXH87:BXM87"/>
    <mergeCell ref="BXO87:BXT87"/>
    <mergeCell ref="BUP87:BUU87"/>
    <mergeCell ref="BUW87:BVB87"/>
    <mergeCell ref="BVD87:BVI87"/>
    <mergeCell ref="BVK87:BVP87"/>
    <mergeCell ref="BVR87:BVW87"/>
    <mergeCell ref="BVY87:BWD87"/>
    <mergeCell ref="BSZ87:BTE87"/>
    <mergeCell ref="BTG87:BTL87"/>
    <mergeCell ref="BTN87:BTS87"/>
    <mergeCell ref="BTU87:BTZ87"/>
    <mergeCell ref="BUB87:BUG87"/>
    <mergeCell ref="BUI87:BUN87"/>
    <mergeCell ref="BRJ87:BRO87"/>
    <mergeCell ref="BRQ87:BRV87"/>
    <mergeCell ref="BRX87:BSC87"/>
    <mergeCell ref="BSE87:BSJ87"/>
    <mergeCell ref="BSL87:BSQ87"/>
    <mergeCell ref="BSS87:BSX87"/>
    <mergeCell ref="BPT87:BPY87"/>
    <mergeCell ref="BQA87:BQF87"/>
    <mergeCell ref="BQH87:BQM87"/>
    <mergeCell ref="BQO87:BQT87"/>
    <mergeCell ref="BQV87:BRA87"/>
    <mergeCell ref="BRC87:BRH87"/>
    <mergeCell ref="BOD87:BOI87"/>
    <mergeCell ref="BOK87:BOP87"/>
    <mergeCell ref="BOR87:BOW87"/>
    <mergeCell ref="BOY87:BPD87"/>
    <mergeCell ref="BPF87:BPK87"/>
    <mergeCell ref="BPM87:BPR87"/>
    <mergeCell ref="BMN87:BMS87"/>
    <mergeCell ref="BMU87:BMZ87"/>
    <mergeCell ref="BNB87:BNG87"/>
    <mergeCell ref="BNI87:BNN87"/>
    <mergeCell ref="BNP87:BNU87"/>
    <mergeCell ref="BNW87:BOB87"/>
    <mergeCell ref="BKX87:BLC87"/>
    <mergeCell ref="BLE87:BLJ87"/>
    <mergeCell ref="BLL87:BLQ87"/>
    <mergeCell ref="BLS87:BLX87"/>
    <mergeCell ref="BLZ87:BME87"/>
    <mergeCell ref="BMG87:BML87"/>
    <mergeCell ref="BJH87:BJM87"/>
    <mergeCell ref="BJO87:BJT87"/>
    <mergeCell ref="BJV87:BKA87"/>
    <mergeCell ref="BKC87:BKH87"/>
    <mergeCell ref="BKJ87:BKO87"/>
    <mergeCell ref="BKQ87:BKV87"/>
    <mergeCell ref="BHR87:BHW87"/>
    <mergeCell ref="BHY87:BID87"/>
    <mergeCell ref="BIF87:BIK87"/>
    <mergeCell ref="BIM87:BIR87"/>
    <mergeCell ref="BIT87:BIY87"/>
    <mergeCell ref="BJA87:BJF87"/>
    <mergeCell ref="BGB87:BGG87"/>
    <mergeCell ref="BGI87:BGN87"/>
    <mergeCell ref="BGP87:BGU87"/>
    <mergeCell ref="BGW87:BHB87"/>
    <mergeCell ref="BHD87:BHI87"/>
    <mergeCell ref="BHK87:BHP87"/>
    <mergeCell ref="BEL87:BEQ87"/>
    <mergeCell ref="BES87:BEX87"/>
    <mergeCell ref="BEZ87:BFE87"/>
    <mergeCell ref="BFG87:BFL87"/>
    <mergeCell ref="BFN87:BFS87"/>
    <mergeCell ref="BFU87:BFZ87"/>
    <mergeCell ref="BCV87:BDA87"/>
    <mergeCell ref="BDC87:BDH87"/>
    <mergeCell ref="BDJ87:BDO87"/>
    <mergeCell ref="BDQ87:BDV87"/>
    <mergeCell ref="BDX87:BEC87"/>
    <mergeCell ref="BEE87:BEJ87"/>
    <mergeCell ref="BBF87:BBK87"/>
    <mergeCell ref="BBM87:BBR87"/>
    <mergeCell ref="BBT87:BBY87"/>
    <mergeCell ref="BCA87:BCF87"/>
    <mergeCell ref="BCH87:BCM87"/>
    <mergeCell ref="BCO87:BCT87"/>
    <mergeCell ref="AZP87:AZU87"/>
    <mergeCell ref="AZW87:BAB87"/>
    <mergeCell ref="BAD87:BAI87"/>
    <mergeCell ref="BAK87:BAP87"/>
    <mergeCell ref="BAR87:BAW87"/>
    <mergeCell ref="BAY87:BBD87"/>
    <mergeCell ref="AXZ87:AYE87"/>
    <mergeCell ref="AYG87:AYL87"/>
    <mergeCell ref="AYN87:AYS87"/>
    <mergeCell ref="AYU87:AYZ87"/>
    <mergeCell ref="AZB87:AZG87"/>
    <mergeCell ref="AZI87:AZN87"/>
    <mergeCell ref="AWJ87:AWO87"/>
    <mergeCell ref="AWQ87:AWV87"/>
    <mergeCell ref="AWX87:AXC87"/>
    <mergeCell ref="AXE87:AXJ87"/>
    <mergeCell ref="AXL87:AXQ87"/>
    <mergeCell ref="AXS87:AXX87"/>
    <mergeCell ref="AUT87:AUY87"/>
    <mergeCell ref="AVA87:AVF87"/>
    <mergeCell ref="AVH87:AVM87"/>
    <mergeCell ref="AVO87:AVT87"/>
    <mergeCell ref="AVV87:AWA87"/>
    <mergeCell ref="AWC87:AWH87"/>
    <mergeCell ref="ATD87:ATI87"/>
    <mergeCell ref="ATK87:ATP87"/>
    <mergeCell ref="ATR87:ATW87"/>
    <mergeCell ref="ATY87:AUD87"/>
    <mergeCell ref="AUF87:AUK87"/>
    <mergeCell ref="AUM87:AUR87"/>
    <mergeCell ref="ARN87:ARS87"/>
    <mergeCell ref="ARU87:ARZ87"/>
    <mergeCell ref="ASB87:ASG87"/>
    <mergeCell ref="ASI87:ASN87"/>
    <mergeCell ref="ASP87:ASU87"/>
    <mergeCell ref="ASW87:ATB87"/>
    <mergeCell ref="APX87:AQC87"/>
    <mergeCell ref="AQE87:AQJ87"/>
    <mergeCell ref="AQL87:AQQ87"/>
    <mergeCell ref="AQS87:AQX87"/>
    <mergeCell ref="AQZ87:ARE87"/>
    <mergeCell ref="ARG87:ARL87"/>
    <mergeCell ref="AOH87:AOM87"/>
    <mergeCell ref="AOO87:AOT87"/>
    <mergeCell ref="AOV87:APA87"/>
    <mergeCell ref="APC87:APH87"/>
    <mergeCell ref="APJ87:APO87"/>
    <mergeCell ref="APQ87:APV87"/>
    <mergeCell ref="AMR87:AMW87"/>
    <mergeCell ref="AMY87:AND87"/>
    <mergeCell ref="ANF87:ANK87"/>
    <mergeCell ref="ANM87:ANR87"/>
    <mergeCell ref="ANT87:ANY87"/>
    <mergeCell ref="AOA87:AOF87"/>
    <mergeCell ref="ALB87:ALG87"/>
    <mergeCell ref="ALI87:ALN87"/>
    <mergeCell ref="ALP87:ALU87"/>
    <mergeCell ref="ALW87:AMB87"/>
    <mergeCell ref="AMD87:AMI87"/>
    <mergeCell ref="AMK87:AMP87"/>
    <mergeCell ref="AJL87:AJQ87"/>
    <mergeCell ref="AJS87:AJX87"/>
    <mergeCell ref="AJZ87:AKE87"/>
    <mergeCell ref="AKG87:AKL87"/>
    <mergeCell ref="AKN87:AKS87"/>
    <mergeCell ref="AKU87:AKZ87"/>
    <mergeCell ref="AHV87:AIA87"/>
    <mergeCell ref="AIC87:AIH87"/>
    <mergeCell ref="AIJ87:AIO87"/>
    <mergeCell ref="AIQ87:AIV87"/>
    <mergeCell ref="AIX87:AJC87"/>
    <mergeCell ref="AJE87:AJJ87"/>
    <mergeCell ref="AGF87:AGK87"/>
    <mergeCell ref="AGM87:AGR87"/>
    <mergeCell ref="AGT87:AGY87"/>
    <mergeCell ref="AHA87:AHF87"/>
    <mergeCell ref="AHH87:AHM87"/>
    <mergeCell ref="AHO87:AHT87"/>
    <mergeCell ref="AEP87:AEU87"/>
    <mergeCell ref="AEW87:AFB87"/>
    <mergeCell ref="AFD87:AFI87"/>
    <mergeCell ref="AFK87:AFP87"/>
    <mergeCell ref="AFR87:AFW87"/>
    <mergeCell ref="AFY87:AGD87"/>
    <mergeCell ref="ACZ87:ADE87"/>
    <mergeCell ref="ADG87:ADL87"/>
    <mergeCell ref="ADN87:ADS87"/>
    <mergeCell ref="ADU87:ADZ87"/>
    <mergeCell ref="AEB87:AEG87"/>
    <mergeCell ref="AEI87:AEN87"/>
    <mergeCell ref="ABJ87:ABO87"/>
    <mergeCell ref="ABQ87:ABV87"/>
    <mergeCell ref="ABX87:ACC87"/>
    <mergeCell ref="ACE87:ACJ87"/>
    <mergeCell ref="ACL87:ACQ87"/>
    <mergeCell ref="ACS87:ACX87"/>
    <mergeCell ref="ZT87:ZY87"/>
    <mergeCell ref="AAA87:AAF87"/>
    <mergeCell ref="AAH87:AAM87"/>
    <mergeCell ref="AAO87:AAT87"/>
    <mergeCell ref="AAV87:ABA87"/>
    <mergeCell ref="ABC87:ABH87"/>
    <mergeCell ref="YD87:YI87"/>
    <mergeCell ref="YK87:YP87"/>
    <mergeCell ref="YR87:YW87"/>
    <mergeCell ref="YY87:ZD87"/>
    <mergeCell ref="ZF87:ZK87"/>
    <mergeCell ref="ZM87:ZR87"/>
    <mergeCell ref="WN87:WS87"/>
    <mergeCell ref="WU87:WZ87"/>
    <mergeCell ref="XB87:XG87"/>
    <mergeCell ref="XI87:XN87"/>
    <mergeCell ref="XP87:XU87"/>
    <mergeCell ref="XW87:YB87"/>
    <mergeCell ref="UX87:VC87"/>
    <mergeCell ref="VE87:VJ87"/>
    <mergeCell ref="VL87:VQ87"/>
    <mergeCell ref="VS87:VX87"/>
    <mergeCell ref="VZ87:WE87"/>
    <mergeCell ref="WG87:WL87"/>
    <mergeCell ref="TH87:TM87"/>
    <mergeCell ref="TO87:TT87"/>
    <mergeCell ref="TV87:UA87"/>
    <mergeCell ref="UC87:UH87"/>
    <mergeCell ref="UJ87:UO87"/>
    <mergeCell ref="UQ87:UV87"/>
    <mergeCell ref="RR87:RW87"/>
    <mergeCell ref="RY87:SD87"/>
    <mergeCell ref="SF87:SK87"/>
    <mergeCell ref="SM87:SR87"/>
    <mergeCell ref="ST87:SY87"/>
    <mergeCell ref="TA87:TF87"/>
    <mergeCell ref="QB87:QG87"/>
    <mergeCell ref="QI87:QN87"/>
    <mergeCell ref="QP87:QU87"/>
    <mergeCell ref="QW87:RB87"/>
    <mergeCell ref="RD87:RI87"/>
    <mergeCell ref="RK87:RP87"/>
    <mergeCell ref="OL87:OQ87"/>
    <mergeCell ref="OS87:OX87"/>
    <mergeCell ref="OZ87:PE87"/>
    <mergeCell ref="PG87:PL87"/>
    <mergeCell ref="PN87:PS87"/>
    <mergeCell ref="PU87:PZ87"/>
    <mergeCell ref="MV87:NA87"/>
    <mergeCell ref="NC87:NH87"/>
    <mergeCell ref="NJ87:NO87"/>
    <mergeCell ref="NQ87:NV87"/>
    <mergeCell ref="NX87:OC87"/>
    <mergeCell ref="OE87:OJ87"/>
    <mergeCell ref="LF87:LK87"/>
    <mergeCell ref="LM87:LR87"/>
    <mergeCell ref="LT87:LY87"/>
    <mergeCell ref="MA87:MF87"/>
    <mergeCell ref="MH87:MM87"/>
    <mergeCell ref="MO87:MT87"/>
    <mergeCell ref="JP87:JU87"/>
    <mergeCell ref="JW87:KB87"/>
    <mergeCell ref="KD87:KI87"/>
    <mergeCell ref="KK87:KP87"/>
    <mergeCell ref="KR87:KW87"/>
    <mergeCell ref="KY87:LD87"/>
    <mergeCell ref="HZ87:IE87"/>
    <mergeCell ref="IG87:IL87"/>
    <mergeCell ref="IN87:IS87"/>
    <mergeCell ref="IU87:IZ87"/>
    <mergeCell ref="JB87:JG87"/>
    <mergeCell ref="JI87:JN87"/>
    <mergeCell ref="GJ87:GO87"/>
    <mergeCell ref="GQ87:GV87"/>
    <mergeCell ref="GX87:HC87"/>
    <mergeCell ref="HE87:HJ87"/>
    <mergeCell ref="HL87:HQ87"/>
    <mergeCell ref="HS87:HX87"/>
    <mergeCell ref="ET87:EY87"/>
    <mergeCell ref="FA87:FF87"/>
    <mergeCell ref="FH87:FM87"/>
    <mergeCell ref="FO87:FT87"/>
    <mergeCell ref="FV87:GA87"/>
    <mergeCell ref="GC87:GH87"/>
    <mergeCell ref="DD87:DI87"/>
    <mergeCell ref="DK87:DP87"/>
    <mergeCell ref="DR87:DW87"/>
    <mergeCell ref="DY87:ED87"/>
    <mergeCell ref="EF87:EK87"/>
    <mergeCell ref="EM87:ER87"/>
    <mergeCell ref="BN87:BS87"/>
    <mergeCell ref="BU87:BZ87"/>
    <mergeCell ref="CB87:CG87"/>
    <mergeCell ref="CI87:CN87"/>
    <mergeCell ref="CP87:CU87"/>
    <mergeCell ref="CW87:DB87"/>
    <mergeCell ref="XEV86:XEX86"/>
    <mergeCell ref="B87:G87"/>
    <mergeCell ref="J87:O87"/>
    <mergeCell ref="Q87:V87"/>
    <mergeCell ref="X87:AC87"/>
    <mergeCell ref="AE87:AJ87"/>
    <mergeCell ref="AL87:AQ87"/>
    <mergeCell ref="AS87:AX87"/>
    <mergeCell ref="AZ87:BE87"/>
    <mergeCell ref="BG87:BL87"/>
    <mergeCell ref="XDF86:XDK86"/>
    <mergeCell ref="XDM86:XDR86"/>
    <mergeCell ref="XDT86:XDY86"/>
    <mergeCell ref="XEA86:XEF86"/>
    <mergeCell ref="XEH86:XEM86"/>
    <mergeCell ref="XEO86:XET86"/>
    <mergeCell ref="XBP86:XBU86"/>
    <mergeCell ref="XBW86:XCB86"/>
    <mergeCell ref="XCD86:XCI86"/>
    <mergeCell ref="XCK86:XCP86"/>
    <mergeCell ref="XCR86:XCW86"/>
    <mergeCell ref="XCY86:XDD86"/>
    <mergeCell ref="WZZ86:XAE86"/>
    <mergeCell ref="XAG86:XAL86"/>
    <mergeCell ref="XAN86:XAS86"/>
    <mergeCell ref="XAU86:XAZ86"/>
    <mergeCell ref="XBB86:XBG86"/>
    <mergeCell ref="XBI86:XBN86"/>
    <mergeCell ref="WYJ86:WYO86"/>
    <mergeCell ref="WYQ86:WYV86"/>
    <mergeCell ref="WYX86:WZC86"/>
    <mergeCell ref="WZE86:WZJ86"/>
    <mergeCell ref="WZL86:WZQ86"/>
    <mergeCell ref="WZS86:WZX86"/>
    <mergeCell ref="WWT86:WWY86"/>
    <mergeCell ref="WXA86:WXF86"/>
    <mergeCell ref="WXH86:WXM86"/>
    <mergeCell ref="WXO86:WXT86"/>
    <mergeCell ref="WXV86:WYA86"/>
    <mergeCell ref="WYC86:WYH86"/>
    <mergeCell ref="WVD86:WVI86"/>
    <mergeCell ref="WVK86:WVP86"/>
    <mergeCell ref="WVR86:WVW86"/>
    <mergeCell ref="WVY86:WWD86"/>
    <mergeCell ref="WWF86:WWK86"/>
    <mergeCell ref="WWM86:WWR86"/>
    <mergeCell ref="WTN86:WTS86"/>
    <mergeCell ref="WTU86:WTZ86"/>
    <mergeCell ref="WUB86:WUG86"/>
    <mergeCell ref="WUI86:WUN86"/>
    <mergeCell ref="WUP86:WUU86"/>
    <mergeCell ref="WUW86:WVB86"/>
    <mergeCell ref="WRX86:WSC86"/>
    <mergeCell ref="WSE86:WSJ86"/>
    <mergeCell ref="WSL86:WSQ86"/>
    <mergeCell ref="WSS86:WSX86"/>
    <mergeCell ref="WSZ86:WTE86"/>
    <mergeCell ref="WTG86:WTL86"/>
    <mergeCell ref="WQH86:WQM86"/>
    <mergeCell ref="WQO86:WQT86"/>
    <mergeCell ref="WQV86:WRA86"/>
    <mergeCell ref="WRC86:WRH86"/>
    <mergeCell ref="WRJ86:WRO86"/>
    <mergeCell ref="WRQ86:WRV86"/>
    <mergeCell ref="WOR86:WOW86"/>
    <mergeCell ref="WOY86:WPD86"/>
    <mergeCell ref="WPF86:WPK86"/>
    <mergeCell ref="WPM86:WPR86"/>
    <mergeCell ref="WPT86:WPY86"/>
    <mergeCell ref="WQA86:WQF86"/>
    <mergeCell ref="WNB86:WNG86"/>
    <mergeCell ref="WNI86:WNN86"/>
    <mergeCell ref="WNP86:WNU86"/>
    <mergeCell ref="WNW86:WOB86"/>
    <mergeCell ref="WOD86:WOI86"/>
    <mergeCell ref="WOK86:WOP86"/>
    <mergeCell ref="WLL86:WLQ86"/>
    <mergeCell ref="WLS86:WLX86"/>
    <mergeCell ref="WLZ86:WME86"/>
    <mergeCell ref="WMG86:WML86"/>
    <mergeCell ref="WMN86:WMS86"/>
    <mergeCell ref="WMU86:WMZ86"/>
    <mergeCell ref="WJV86:WKA86"/>
    <mergeCell ref="WKC86:WKH86"/>
    <mergeCell ref="WKJ86:WKO86"/>
    <mergeCell ref="WKQ86:WKV86"/>
    <mergeCell ref="WKX86:WLC86"/>
    <mergeCell ref="WLE86:WLJ86"/>
    <mergeCell ref="WIF86:WIK86"/>
    <mergeCell ref="WIM86:WIR86"/>
    <mergeCell ref="WIT86:WIY86"/>
    <mergeCell ref="WJA86:WJF86"/>
    <mergeCell ref="WJH86:WJM86"/>
    <mergeCell ref="WJO86:WJT86"/>
    <mergeCell ref="WGP86:WGU86"/>
    <mergeCell ref="WGW86:WHB86"/>
    <mergeCell ref="WHD86:WHI86"/>
    <mergeCell ref="WHK86:WHP86"/>
    <mergeCell ref="WHR86:WHW86"/>
    <mergeCell ref="WHY86:WID86"/>
    <mergeCell ref="WEZ86:WFE86"/>
    <mergeCell ref="WFG86:WFL86"/>
    <mergeCell ref="WFN86:WFS86"/>
    <mergeCell ref="WFU86:WFZ86"/>
    <mergeCell ref="WGB86:WGG86"/>
    <mergeCell ref="WGI86:WGN86"/>
    <mergeCell ref="WDJ86:WDO86"/>
    <mergeCell ref="WDQ86:WDV86"/>
    <mergeCell ref="WDX86:WEC86"/>
    <mergeCell ref="WEE86:WEJ86"/>
    <mergeCell ref="WEL86:WEQ86"/>
    <mergeCell ref="WES86:WEX86"/>
    <mergeCell ref="WBT86:WBY86"/>
    <mergeCell ref="WCA86:WCF86"/>
    <mergeCell ref="WCH86:WCM86"/>
    <mergeCell ref="WCO86:WCT86"/>
    <mergeCell ref="WCV86:WDA86"/>
    <mergeCell ref="WDC86:WDH86"/>
    <mergeCell ref="WAD86:WAI86"/>
    <mergeCell ref="WAK86:WAP86"/>
    <mergeCell ref="WAR86:WAW86"/>
    <mergeCell ref="WAY86:WBD86"/>
    <mergeCell ref="WBF86:WBK86"/>
    <mergeCell ref="WBM86:WBR86"/>
    <mergeCell ref="VYN86:VYS86"/>
    <mergeCell ref="VYU86:VYZ86"/>
    <mergeCell ref="VZB86:VZG86"/>
    <mergeCell ref="VZI86:VZN86"/>
    <mergeCell ref="VZP86:VZU86"/>
    <mergeCell ref="VZW86:WAB86"/>
    <mergeCell ref="VWX86:VXC86"/>
    <mergeCell ref="VXE86:VXJ86"/>
    <mergeCell ref="VXL86:VXQ86"/>
    <mergeCell ref="VXS86:VXX86"/>
    <mergeCell ref="VXZ86:VYE86"/>
    <mergeCell ref="VYG86:VYL86"/>
    <mergeCell ref="VVH86:VVM86"/>
    <mergeCell ref="VVO86:VVT86"/>
    <mergeCell ref="VVV86:VWA86"/>
    <mergeCell ref="VWC86:VWH86"/>
    <mergeCell ref="VWJ86:VWO86"/>
    <mergeCell ref="VWQ86:VWV86"/>
    <mergeCell ref="VTR86:VTW86"/>
    <mergeCell ref="VTY86:VUD86"/>
    <mergeCell ref="VUF86:VUK86"/>
    <mergeCell ref="VUM86:VUR86"/>
    <mergeCell ref="VUT86:VUY86"/>
    <mergeCell ref="VVA86:VVF86"/>
    <mergeCell ref="VSB86:VSG86"/>
    <mergeCell ref="VSI86:VSN86"/>
    <mergeCell ref="VSP86:VSU86"/>
    <mergeCell ref="VSW86:VTB86"/>
    <mergeCell ref="VTD86:VTI86"/>
    <mergeCell ref="VTK86:VTP86"/>
    <mergeCell ref="VQL86:VQQ86"/>
    <mergeCell ref="VQS86:VQX86"/>
    <mergeCell ref="VQZ86:VRE86"/>
    <mergeCell ref="VRG86:VRL86"/>
    <mergeCell ref="VRN86:VRS86"/>
    <mergeCell ref="VRU86:VRZ86"/>
    <mergeCell ref="VOV86:VPA86"/>
    <mergeCell ref="VPC86:VPH86"/>
    <mergeCell ref="VPJ86:VPO86"/>
    <mergeCell ref="VPQ86:VPV86"/>
    <mergeCell ref="VPX86:VQC86"/>
    <mergeCell ref="VQE86:VQJ86"/>
    <mergeCell ref="VNF86:VNK86"/>
    <mergeCell ref="VNM86:VNR86"/>
    <mergeCell ref="VNT86:VNY86"/>
    <mergeCell ref="VOA86:VOF86"/>
    <mergeCell ref="VOH86:VOM86"/>
    <mergeCell ref="VOO86:VOT86"/>
    <mergeCell ref="VLP86:VLU86"/>
    <mergeCell ref="VLW86:VMB86"/>
    <mergeCell ref="VMD86:VMI86"/>
    <mergeCell ref="VMK86:VMP86"/>
    <mergeCell ref="VMR86:VMW86"/>
    <mergeCell ref="VMY86:VND86"/>
    <mergeCell ref="VJZ86:VKE86"/>
    <mergeCell ref="VKG86:VKL86"/>
    <mergeCell ref="VKN86:VKS86"/>
    <mergeCell ref="VKU86:VKZ86"/>
    <mergeCell ref="VLB86:VLG86"/>
    <mergeCell ref="VLI86:VLN86"/>
    <mergeCell ref="VIJ86:VIO86"/>
    <mergeCell ref="VIQ86:VIV86"/>
    <mergeCell ref="VIX86:VJC86"/>
    <mergeCell ref="VJE86:VJJ86"/>
    <mergeCell ref="VJL86:VJQ86"/>
    <mergeCell ref="VJS86:VJX86"/>
    <mergeCell ref="VGT86:VGY86"/>
    <mergeCell ref="VHA86:VHF86"/>
    <mergeCell ref="VHH86:VHM86"/>
    <mergeCell ref="VHO86:VHT86"/>
    <mergeCell ref="VHV86:VIA86"/>
    <mergeCell ref="VIC86:VIH86"/>
    <mergeCell ref="VFD86:VFI86"/>
    <mergeCell ref="VFK86:VFP86"/>
    <mergeCell ref="VFR86:VFW86"/>
    <mergeCell ref="VFY86:VGD86"/>
    <mergeCell ref="VGF86:VGK86"/>
    <mergeCell ref="VGM86:VGR86"/>
    <mergeCell ref="VDN86:VDS86"/>
    <mergeCell ref="VDU86:VDZ86"/>
    <mergeCell ref="VEB86:VEG86"/>
    <mergeCell ref="VEI86:VEN86"/>
    <mergeCell ref="VEP86:VEU86"/>
    <mergeCell ref="VEW86:VFB86"/>
    <mergeCell ref="VBX86:VCC86"/>
    <mergeCell ref="VCE86:VCJ86"/>
    <mergeCell ref="VCL86:VCQ86"/>
    <mergeCell ref="VCS86:VCX86"/>
    <mergeCell ref="VCZ86:VDE86"/>
    <mergeCell ref="VDG86:VDL86"/>
    <mergeCell ref="VAH86:VAM86"/>
    <mergeCell ref="VAO86:VAT86"/>
    <mergeCell ref="VAV86:VBA86"/>
    <mergeCell ref="VBC86:VBH86"/>
    <mergeCell ref="VBJ86:VBO86"/>
    <mergeCell ref="VBQ86:VBV86"/>
    <mergeCell ref="UYR86:UYW86"/>
    <mergeCell ref="UYY86:UZD86"/>
    <mergeCell ref="UZF86:UZK86"/>
    <mergeCell ref="UZM86:UZR86"/>
    <mergeCell ref="UZT86:UZY86"/>
    <mergeCell ref="VAA86:VAF86"/>
    <mergeCell ref="UXB86:UXG86"/>
    <mergeCell ref="UXI86:UXN86"/>
    <mergeCell ref="UXP86:UXU86"/>
    <mergeCell ref="UXW86:UYB86"/>
    <mergeCell ref="UYD86:UYI86"/>
    <mergeCell ref="UYK86:UYP86"/>
    <mergeCell ref="UVL86:UVQ86"/>
    <mergeCell ref="UVS86:UVX86"/>
    <mergeCell ref="UVZ86:UWE86"/>
    <mergeCell ref="UWG86:UWL86"/>
    <mergeCell ref="UWN86:UWS86"/>
    <mergeCell ref="UWU86:UWZ86"/>
    <mergeCell ref="UTV86:UUA86"/>
    <mergeCell ref="UUC86:UUH86"/>
    <mergeCell ref="UUJ86:UUO86"/>
    <mergeCell ref="UUQ86:UUV86"/>
    <mergeCell ref="UUX86:UVC86"/>
    <mergeCell ref="UVE86:UVJ86"/>
    <mergeCell ref="USF86:USK86"/>
    <mergeCell ref="USM86:USR86"/>
    <mergeCell ref="UST86:USY86"/>
    <mergeCell ref="UTA86:UTF86"/>
    <mergeCell ref="UTH86:UTM86"/>
    <mergeCell ref="UTO86:UTT86"/>
    <mergeCell ref="UQP86:UQU86"/>
    <mergeCell ref="UQW86:URB86"/>
    <mergeCell ref="URD86:URI86"/>
    <mergeCell ref="URK86:URP86"/>
    <mergeCell ref="URR86:URW86"/>
    <mergeCell ref="URY86:USD86"/>
    <mergeCell ref="UOZ86:UPE86"/>
    <mergeCell ref="UPG86:UPL86"/>
    <mergeCell ref="UPN86:UPS86"/>
    <mergeCell ref="UPU86:UPZ86"/>
    <mergeCell ref="UQB86:UQG86"/>
    <mergeCell ref="UQI86:UQN86"/>
    <mergeCell ref="UNJ86:UNO86"/>
    <mergeCell ref="UNQ86:UNV86"/>
    <mergeCell ref="UNX86:UOC86"/>
    <mergeCell ref="UOE86:UOJ86"/>
    <mergeCell ref="UOL86:UOQ86"/>
    <mergeCell ref="UOS86:UOX86"/>
    <mergeCell ref="ULT86:ULY86"/>
    <mergeCell ref="UMA86:UMF86"/>
    <mergeCell ref="UMH86:UMM86"/>
    <mergeCell ref="UMO86:UMT86"/>
    <mergeCell ref="UMV86:UNA86"/>
    <mergeCell ref="UNC86:UNH86"/>
    <mergeCell ref="UKD86:UKI86"/>
    <mergeCell ref="UKK86:UKP86"/>
    <mergeCell ref="UKR86:UKW86"/>
    <mergeCell ref="UKY86:ULD86"/>
    <mergeCell ref="ULF86:ULK86"/>
    <mergeCell ref="ULM86:ULR86"/>
    <mergeCell ref="UIN86:UIS86"/>
    <mergeCell ref="UIU86:UIZ86"/>
    <mergeCell ref="UJB86:UJG86"/>
    <mergeCell ref="UJI86:UJN86"/>
    <mergeCell ref="UJP86:UJU86"/>
    <mergeCell ref="UJW86:UKB86"/>
    <mergeCell ref="UGX86:UHC86"/>
    <mergeCell ref="UHE86:UHJ86"/>
    <mergeCell ref="UHL86:UHQ86"/>
    <mergeCell ref="UHS86:UHX86"/>
    <mergeCell ref="UHZ86:UIE86"/>
    <mergeCell ref="UIG86:UIL86"/>
    <mergeCell ref="UFH86:UFM86"/>
    <mergeCell ref="UFO86:UFT86"/>
    <mergeCell ref="UFV86:UGA86"/>
    <mergeCell ref="UGC86:UGH86"/>
    <mergeCell ref="UGJ86:UGO86"/>
    <mergeCell ref="UGQ86:UGV86"/>
    <mergeCell ref="UDR86:UDW86"/>
    <mergeCell ref="UDY86:UED86"/>
    <mergeCell ref="UEF86:UEK86"/>
    <mergeCell ref="UEM86:UER86"/>
    <mergeCell ref="UET86:UEY86"/>
    <mergeCell ref="UFA86:UFF86"/>
    <mergeCell ref="UCB86:UCG86"/>
    <mergeCell ref="UCI86:UCN86"/>
    <mergeCell ref="UCP86:UCU86"/>
    <mergeCell ref="UCW86:UDB86"/>
    <mergeCell ref="UDD86:UDI86"/>
    <mergeCell ref="UDK86:UDP86"/>
    <mergeCell ref="UAL86:UAQ86"/>
    <mergeCell ref="UAS86:UAX86"/>
    <mergeCell ref="UAZ86:UBE86"/>
    <mergeCell ref="UBG86:UBL86"/>
    <mergeCell ref="UBN86:UBS86"/>
    <mergeCell ref="UBU86:UBZ86"/>
    <mergeCell ref="TYV86:TZA86"/>
    <mergeCell ref="TZC86:TZH86"/>
    <mergeCell ref="TZJ86:TZO86"/>
    <mergeCell ref="TZQ86:TZV86"/>
    <mergeCell ref="TZX86:UAC86"/>
    <mergeCell ref="UAE86:UAJ86"/>
    <mergeCell ref="TXF86:TXK86"/>
    <mergeCell ref="TXM86:TXR86"/>
    <mergeCell ref="TXT86:TXY86"/>
    <mergeCell ref="TYA86:TYF86"/>
    <mergeCell ref="TYH86:TYM86"/>
    <mergeCell ref="TYO86:TYT86"/>
    <mergeCell ref="TVP86:TVU86"/>
    <mergeCell ref="TVW86:TWB86"/>
    <mergeCell ref="TWD86:TWI86"/>
    <mergeCell ref="TWK86:TWP86"/>
    <mergeCell ref="TWR86:TWW86"/>
    <mergeCell ref="TWY86:TXD86"/>
    <mergeCell ref="TTZ86:TUE86"/>
    <mergeCell ref="TUG86:TUL86"/>
    <mergeCell ref="TUN86:TUS86"/>
    <mergeCell ref="TUU86:TUZ86"/>
    <mergeCell ref="TVB86:TVG86"/>
    <mergeCell ref="TVI86:TVN86"/>
    <mergeCell ref="TSJ86:TSO86"/>
    <mergeCell ref="TSQ86:TSV86"/>
    <mergeCell ref="TSX86:TTC86"/>
    <mergeCell ref="TTE86:TTJ86"/>
    <mergeCell ref="TTL86:TTQ86"/>
    <mergeCell ref="TTS86:TTX86"/>
    <mergeCell ref="TQT86:TQY86"/>
    <mergeCell ref="TRA86:TRF86"/>
    <mergeCell ref="TRH86:TRM86"/>
    <mergeCell ref="TRO86:TRT86"/>
    <mergeCell ref="TRV86:TSA86"/>
    <mergeCell ref="TSC86:TSH86"/>
    <mergeCell ref="TPD86:TPI86"/>
    <mergeCell ref="TPK86:TPP86"/>
    <mergeCell ref="TPR86:TPW86"/>
    <mergeCell ref="TPY86:TQD86"/>
    <mergeCell ref="TQF86:TQK86"/>
    <mergeCell ref="TQM86:TQR86"/>
    <mergeCell ref="TNN86:TNS86"/>
    <mergeCell ref="TNU86:TNZ86"/>
    <mergeCell ref="TOB86:TOG86"/>
    <mergeCell ref="TOI86:TON86"/>
    <mergeCell ref="TOP86:TOU86"/>
    <mergeCell ref="TOW86:TPB86"/>
    <mergeCell ref="TLX86:TMC86"/>
    <mergeCell ref="TME86:TMJ86"/>
    <mergeCell ref="TML86:TMQ86"/>
    <mergeCell ref="TMS86:TMX86"/>
    <mergeCell ref="TMZ86:TNE86"/>
    <mergeCell ref="TNG86:TNL86"/>
    <mergeCell ref="TKH86:TKM86"/>
    <mergeCell ref="TKO86:TKT86"/>
    <mergeCell ref="TKV86:TLA86"/>
    <mergeCell ref="TLC86:TLH86"/>
    <mergeCell ref="TLJ86:TLO86"/>
    <mergeCell ref="TLQ86:TLV86"/>
    <mergeCell ref="TIR86:TIW86"/>
    <mergeCell ref="TIY86:TJD86"/>
    <mergeCell ref="TJF86:TJK86"/>
    <mergeCell ref="TJM86:TJR86"/>
    <mergeCell ref="TJT86:TJY86"/>
    <mergeCell ref="TKA86:TKF86"/>
    <mergeCell ref="THB86:THG86"/>
    <mergeCell ref="THI86:THN86"/>
    <mergeCell ref="THP86:THU86"/>
    <mergeCell ref="THW86:TIB86"/>
    <mergeCell ref="TID86:TII86"/>
    <mergeCell ref="TIK86:TIP86"/>
    <mergeCell ref="TFL86:TFQ86"/>
    <mergeCell ref="TFS86:TFX86"/>
    <mergeCell ref="TFZ86:TGE86"/>
    <mergeCell ref="TGG86:TGL86"/>
    <mergeCell ref="TGN86:TGS86"/>
    <mergeCell ref="TGU86:TGZ86"/>
    <mergeCell ref="TDV86:TEA86"/>
    <mergeCell ref="TEC86:TEH86"/>
    <mergeCell ref="TEJ86:TEO86"/>
    <mergeCell ref="TEQ86:TEV86"/>
    <mergeCell ref="TEX86:TFC86"/>
    <mergeCell ref="TFE86:TFJ86"/>
    <mergeCell ref="TCF86:TCK86"/>
    <mergeCell ref="TCM86:TCR86"/>
    <mergeCell ref="TCT86:TCY86"/>
    <mergeCell ref="TDA86:TDF86"/>
    <mergeCell ref="TDH86:TDM86"/>
    <mergeCell ref="TDO86:TDT86"/>
    <mergeCell ref="TAP86:TAU86"/>
    <mergeCell ref="TAW86:TBB86"/>
    <mergeCell ref="TBD86:TBI86"/>
    <mergeCell ref="TBK86:TBP86"/>
    <mergeCell ref="TBR86:TBW86"/>
    <mergeCell ref="TBY86:TCD86"/>
    <mergeCell ref="SYZ86:SZE86"/>
    <mergeCell ref="SZG86:SZL86"/>
    <mergeCell ref="SZN86:SZS86"/>
    <mergeCell ref="SZU86:SZZ86"/>
    <mergeCell ref="TAB86:TAG86"/>
    <mergeCell ref="TAI86:TAN86"/>
    <mergeCell ref="SXJ86:SXO86"/>
    <mergeCell ref="SXQ86:SXV86"/>
    <mergeCell ref="SXX86:SYC86"/>
    <mergeCell ref="SYE86:SYJ86"/>
    <mergeCell ref="SYL86:SYQ86"/>
    <mergeCell ref="SYS86:SYX86"/>
    <mergeCell ref="SVT86:SVY86"/>
    <mergeCell ref="SWA86:SWF86"/>
    <mergeCell ref="SWH86:SWM86"/>
    <mergeCell ref="SWO86:SWT86"/>
    <mergeCell ref="SWV86:SXA86"/>
    <mergeCell ref="SXC86:SXH86"/>
    <mergeCell ref="SUD86:SUI86"/>
    <mergeCell ref="SUK86:SUP86"/>
    <mergeCell ref="SUR86:SUW86"/>
    <mergeCell ref="SUY86:SVD86"/>
    <mergeCell ref="SVF86:SVK86"/>
    <mergeCell ref="SVM86:SVR86"/>
    <mergeCell ref="SSN86:SSS86"/>
    <mergeCell ref="SSU86:SSZ86"/>
    <mergeCell ref="STB86:STG86"/>
    <mergeCell ref="STI86:STN86"/>
    <mergeCell ref="STP86:STU86"/>
    <mergeCell ref="STW86:SUB86"/>
    <mergeCell ref="SQX86:SRC86"/>
    <mergeCell ref="SRE86:SRJ86"/>
    <mergeCell ref="SRL86:SRQ86"/>
    <mergeCell ref="SRS86:SRX86"/>
    <mergeCell ref="SRZ86:SSE86"/>
    <mergeCell ref="SSG86:SSL86"/>
    <mergeCell ref="SPH86:SPM86"/>
    <mergeCell ref="SPO86:SPT86"/>
    <mergeCell ref="SPV86:SQA86"/>
    <mergeCell ref="SQC86:SQH86"/>
    <mergeCell ref="SQJ86:SQO86"/>
    <mergeCell ref="SQQ86:SQV86"/>
    <mergeCell ref="SNR86:SNW86"/>
    <mergeCell ref="SNY86:SOD86"/>
    <mergeCell ref="SOF86:SOK86"/>
    <mergeCell ref="SOM86:SOR86"/>
    <mergeCell ref="SOT86:SOY86"/>
    <mergeCell ref="SPA86:SPF86"/>
    <mergeCell ref="SMB86:SMG86"/>
    <mergeCell ref="SMI86:SMN86"/>
    <mergeCell ref="SMP86:SMU86"/>
    <mergeCell ref="SMW86:SNB86"/>
    <mergeCell ref="SND86:SNI86"/>
    <mergeCell ref="SNK86:SNP86"/>
    <mergeCell ref="SKL86:SKQ86"/>
    <mergeCell ref="SKS86:SKX86"/>
    <mergeCell ref="SKZ86:SLE86"/>
    <mergeCell ref="SLG86:SLL86"/>
    <mergeCell ref="SLN86:SLS86"/>
    <mergeCell ref="SLU86:SLZ86"/>
    <mergeCell ref="SIV86:SJA86"/>
    <mergeCell ref="SJC86:SJH86"/>
    <mergeCell ref="SJJ86:SJO86"/>
    <mergeCell ref="SJQ86:SJV86"/>
    <mergeCell ref="SJX86:SKC86"/>
    <mergeCell ref="SKE86:SKJ86"/>
    <mergeCell ref="SHF86:SHK86"/>
    <mergeCell ref="SHM86:SHR86"/>
    <mergeCell ref="SHT86:SHY86"/>
    <mergeCell ref="SIA86:SIF86"/>
    <mergeCell ref="SIH86:SIM86"/>
    <mergeCell ref="SIO86:SIT86"/>
    <mergeCell ref="SFP86:SFU86"/>
    <mergeCell ref="SFW86:SGB86"/>
    <mergeCell ref="SGD86:SGI86"/>
    <mergeCell ref="SGK86:SGP86"/>
    <mergeCell ref="SGR86:SGW86"/>
    <mergeCell ref="SGY86:SHD86"/>
    <mergeCell ref="SDZ86:SEE86"/>
    <mergeCell ref="SEG86:SEL86"/>
    <mergeCell ref="SEN86:SES86"/>
    <mergeCell ref="SEU86:SEZ86"/>
    <mergeCell ref="SFB86:SFG86"/>
    <mergeCell ref="SFI86:SFN86"/>
    <mergeCell ref="SCJ86:SCO86"/>
    <mergeCell ref="SCQ86:SCV86"/>
    <mergeCell ref="SCX86:SDC86"/>
    <mergeCell ref="SDE86:SDJ86"/>
    <mergeCell ref="SDL86:SDQ86"/>
    <mergeCell ref="SDS86:SDX86"/>
    <mergeCell ref="SAT86:SAY86"/>
    <mergeCell ref="SBA86:SBF86"/>
    <mergeCell ref="SBH86:SBM86"/>
    <mergeCell ref="SBO86:SBT86"/>
    <mergeCell ref="SBV86:SCA86"/>
    <mergeCell ref="SCC86:SCH86"/>
    <mergeCell ref="RZD86:RZI86"/>
    <mergeCell ref="RZK86:RZP86"/>
    <mergeCell ref="RZR86:RZW86"/>
    <mergeCell ref="RZY86:SAD86"/>
    <mergeCell ref="SAF86:SAK86"/>
    <mergeCell ref="SAM86:SAR86"/>
    <mergeCell ref="RXN86:RXS86"/>
    <mergeCell ref="RXU86:RXZ86"/>
    <mergeCell ref="RYB86:RYG86"/>
    <mergeCell ref="RYI86:RYN86"/>
    <mergeCell ref="RYP86:RYU86"/>
    <mergeCell ref="RYW86:RZB86"/>
    <mergeCell ref="RVX86:RWC86"/>
    <mergeCell ref="RWE86:RWJ86"/>
    <mergeCell ref="RWL86:RWQ86"/>
    <mergeCell ref="RWS86:RWX86"/>
    <mergeCell ref="RWZ86:RXE86"/>
    <mergeCell ref="RXG86:RXL86"/>
    <mergeCell ref="RUH86:RUM86"/>
    <mergeCell ref="RUO86:RUT86"/>
    <mergeCell ref="RUV86:RVA86"/>
    <mergeCell ref="RVC86:RVH86"/>
    <mergeCell ref="RVJ86:RVO86"/>
    <mergeCell ref="RVQ86:RVV86"/>
    <mergeCell ref="RSR86:RSW86"/>
    <mergeCell ref="RSY86:RTD86"/>
    <mergeCell ref="RTF86:RTK86"/>
    <mergeCell ref="RTM86:RTR86"/>
    <mergeCell ref="RTT86:RTY86"/>
    <mergeCell ref="RUA86:RUF86"/>
    <mergeCell ref="RRB86:RRG86"/>
    <mergeCell ref="RRI86:RRN86"/>
    <mergeCell ref="RRP86:RRU86"/>
    <mergeCell ref="RRW86:RSB86"/>
    <mergeCell ref="RSD86:RSI86"/>
    <mergeCell ref="RSK86:RSP86"/>
    <mergeCell ref="RPL86:RPQ86"/>
    <mergeCell ref="RPS86:RPX86"/>
    <mergeCell ref="RPZ86:RQE86"/>
    <mergeCell ref="RQG86:RQL86"/>
    <mergeCell ref="RQN86:RQS86"/>
    <mergeCell ref="RQU86:RQZ86"/>
    <mergeCell ref="RNV86:ROA86"/>
    <mergeCell ref="ROC86:ROH86"/>
    <mergeCell ref="ROJ86:ROO86"/>
    <mergeCell ref="ROQ86:ROV86"/>
    <mergeCell ref="ROX86:RPC86"/>
    <mergeCell ref="RPE86:RPJ86"/>
    <mergeCell ref="RMF86:RMK86"/>
    <mergeCell ref="RMM86:RMR86"/>
    <mergeCell ref="RMT86:RMY86"/>
    <mergeCell ref="RNA86:RNF86"/>
    <mergeCell ref="RNH86:RNM86"/>
    <mergeCell ref="RNO86:RNT86"/>
    <mergeCell ref="RKP86:RKU86"/>
    <mergeCell ref="RKW86:RLB86"/>
    <mergeCell ref="RLD86:RLI86"/>
    <mergeCell ref="RLK86:RLP86"/>
    <mergeCell ref="RLR86:RLW86"/>
    <mergeCell ref="RLY86:RMD86"/>
    <mergeCell ref="RIZ86:RJE86"/>
    <mergeCell ref="RJG86:RJL86"/>
    <mergeCell ref="RJN86:RJS86"/>
    <mergeCell ref="RJU86:RJZ86"/>
    <mergeCell ref="RKB86:RKG86"/>
    <mergeCell ref="RKI86:RKN86"/>
    <mergeCell ref="RHJ86:RHO86"/>
    <mergeCell ref="RHQ86:RHV86"/>
    <mergeCell ref="RHX86:RIC86"/>
    <mergeCell ref="RIE86:RIJ86"/>
    <mergeCell ref="RIL86:RIQ86"/>
    <mergeCell ref="RIS86:RIX86"/>
    <mergeCell ref="RFT86:RFY86"/>
    <mergeCell ref="RGA86:RGF86"/>
    <mergeCell ref="RGH86:RGM86"/>
    <mergeCell ref="RGO86:RGT86"/>
    <mergeCell ref="RGV86:RHA86"/>
    <mergeCell ref="RHC86:RHH86"/>
    <mergeCell ref="RED86:REI86"/>
    <mergeCell ref="REK86:REP86"/>
    <mergeCell ref="RER86:REW86"/>
    <mergeCell ref="REY86:RFD86"/>
    <mergeCell ref="RFF86:RFK86"/>
    <mergeCell ref="RFM86:RFR86"/>
    <mergeCell ref="RCN86:RCS86"/>
    <mergeCell ref="RCU86:RCZ86"/>
    <mergeCell ref="RDB86:RDG86"/>
    <mergeCell ref="RDI86:RDN86"/>
    <mergeCell ref="RDP86:RDU86"/>
    <mergeCell ref="RDW86:REB86"/>
    <mergeCell ref="RAX86:RBC86"/>
    <mergeCell ref="RBE86:RBJ86"/>
    <mergeCell ref="RBL86:RBQ86"/>
    <mergeCell ref="RBS86:RBX86"/>
    <mergeCell ref="RBZ86:RCE86"/>
    <mergeCell ref="RCG86:RCL86"/>
    <mergeCell ref="QZH86:QZM86"/>
    <mergeCell ref="QZO86:QZT86"/>
    <mergeCell ref="QZV86:RAA86"/>
    <mergeCell ref="RAC86:RAH86"/>
    <mergeCell ref="RAJ86:RAO86"/>
    <mergeCell ref="RAQ86:RAV86"/>
    <mergeCell ref="QXR86:QXW86"/>
    <mergeCell ref="QXY86:QYD86"/>
    <mergeCell ref="QYF86:QYK86"/>
    <mergeCell ref="QYM86:QYR86"/>
    <mergeCell ref="QYT86:QYY86"/>
    <mergeCell ref="QZA86:QZF86"/>
    <mergeCell ref="QWB86:QWG86"/>
    <mergeCell ref="QWI86:QWN86"/>
    <mergeCell ref="QWP86:QWU86"/>
    <mergeCell ref="QWW86:QXB86"/>
    <mergeCell ref="QXD86:QXI86"/>
    <mergeCell ref="QXK86:QXP86"/>
    <mergeCell ref="QUL86:QUQ86"/>
    <mergeCell ref="QUS86:QUX86"/>
    <mergeCell ref="QUZ86:QVE86"/>
    <mergeCell ref="QVG86:QVL86"/>
    <mergeCell ref="QVN86:QVS86"/>
    <mergeCell ref="QVU86:QVZ86"/>
    <mergeCell ref="QSV86:QTA86"/>
    <mergeCell ref="QTC86:QTH86"/>
    <mergeCell ref="QTJ86:QTO86"/>
    <mergeCell ref="QTQ86:QTV86"/>
    <mergeCell ref="QTX86:QUC86"/>
    <mergeCell ref="QUE86:QUJ86"/>
    <mergeCell ref="QRF86:QRK86"/>
    <mergeCell ref="QRM86:QRR86"/>
    <mergeCell ref="QRT86:QRY86"/>
    <mergeCell ref="QSA86:QSF86"/>
    <mergeCell ref="QSH86:QSM86"/>
    <mergeCell ref="QSO86:QST86"/>
    <mergeCell ref="QPP86:QPU86"/>
    <mergeCell ref="QPW86:QQB86"/>
    <mergeCell ref="QQD86:QQI86"/>
    <mergeCell ref="QQK86:QQP86"/>
    <mergeCell ref="QQR86:QQW86"/>
    <mergeCell ref="QQY86:QRD86"/>
    <mergeCell ref="QNZ86:QOE86"/>
    <mergeCell ref="QOG86:QOL86"/>
    <mergeCell ref="QON86:QOS86"/>
    <mergeCell ref="QOU86:QOZ86"/>
    <mergeCell ref="QPB86:QPG86"/>
    <mergeCell ref="QPI86:QPN86"/>
    <mergeCell ref="QMJ86:QMO86"/>
    <mergeCell ref="QMQ86:QMV86"/>
    <mergeCell ref="QMX86:QNC86"/>
    <mergeCell ref="QNE86:QNJ86"/>
    <mergeCell ref="QNL86:QNQ86"/>
    <mergeCell ref="QNS86:QNX86"/>
    <mergeCell ref="QKT86:QKY86"/>
    <mergeCell ref="QLA86:QLF86"/>
    <mergeCell ref="QLH86:QLM86"/>
    <mergeCell ref="QLO86:QLT86"/>
    <mergeCell ref="QLV86:QMA86"/>
    <mergeCell ref="QMC86:QMH86"/>
    <mergeCell ref="QJD86:QJI86"/>
    <mergeCell ref="QJK86:QJP86"/>
    <mergeCell ref="QJR86:QJW86"/>
    <mergeCell ref="QJY86:QKD86"/>
    <mergeCell ref="QKF86:QKK86"/>
    <mergeCell ref="QKM86:QKR86"/>
    <mergeCell ref="QHN86:QHS86"/>
    <mergeCell ref="QHU86:QHZ86"/>
    <mergeCell ref="QIB86:QIG86"/>
    <mergeCell ref="QII86:QIN86"/>
    <mergeCell ref="QIP86:QIU86"/>
    <mergeCell ref="QIW86:QJB86"/>
    <mergeCell ref="QFX86:QGC86"/>
    <mergeCell ref="QGE86:QGJ86"/>
    <mergeCell ref="QGL86:QGQ86"/>
    <mergeCell ref="QGS86:QGX86"/>
    <mergeCell ref="QGZ86:QHE86"/>
    <mergeCell ref="QHG86:QHL86"/>
    <mergeCell ref="QEH86:QEM86"/>
    <mergeCell ref="QEO86:QET86"/>
    <mergeCell ref="QEV86:QFA86"/>
    <mergeCell ref="QFC86:QFH86"/>
    <mergeCell ref="QFJ86:QFO86"/>
    <mergeCell ref="QFQ86:QFV86"/>
    <mergeCell ref="QCR86:QCW86"/>
    <mergeCell ref="QCY86:QDD86"/>
    <mergeCell ref="QDF86:QDK86"/>
    <mergeCell ref="QDM86:QDR86"/>
    <mergeCell ref="QDT86:QDY86"/>
    <mergeCell ref="QEA86:QEF86"/>
    <mergeCell ref="QBB86:QBG86"/>
    <mergeCell ref="QBI86:QBN86"/>
    <mergeCell ref="QBP86:QBU86"/>
    <mergeCell ref="QBW86:QCB86"/>
    <mergeCell ref="QCD86:QCI86"/>
    <mergeCell ref="QCK86:QCP86"/>
    <mergeCell ref="PZL86:PZQ86"/>
    <mergeCell ref="PZS86:PZX86"/>
    <mergeCell ref="PZZ86:QAE86"/>
    <mergeCell ref="QAG86:QAL86"/>
    <mergeCell ref="QAN86:QAS86"/>
    <mergeCell ref="QAU86:QAZ86"/>
    <mergeCell ref="PXV86:PYA86"/>
    <mergeCell ref="PYC86:PYH86"/>
    <mergeCell ref="PYJ86:PYO86"/>
    <mergeCell ref="PYQ86:PYV86"/>
    <mergeCell ref="PYX86:PZC86"/>
    <mergeCell ref="PZE86:PZJ86"/>
    <mergeCell ref="PWF86:PWK86"/>
    <mergeCell ref="PWM86:PWR86"/>
    <mergeCell ref="PWT86:PWY86"/>
    <mergeCell ref="PXA86:PXF86"/>
    <mergeCell ref="PXH86:PXM86"/>
    <mergeCell ref="PXO86:PXT86"/>
    <mergeCell ref="PUP86:PUU86"/>
    <mergeCell ref="PUW86:PVB86"/>
    <mergeCell ref="PVD86:PVI86"/>
    <mergeCell ref="PVK86:PVP86"/>
    <mergeCell ref="PVR86:PVW86"/>
    <mergeCell ref="PVY86:PWD86"/>
    <mergeCell ref="PSZ86:PTE86"/>
    <mergeCell ref="PTG86:PTL86"/>
    <mergeCell ref="PTN86:PTS86"/>
    <mergeCell ref="PTU86:PTZ86"/>
    <mergeCell ref="PUB86:PUG86"/>
    <mergeCell ref="PUI86:PUN86"/>
    <mergeCell ref="PRJ86:PRO86"/>
    <mergeCell ref="PRQ86:PRV86"/>
    <mergeCell ref="PRX86:PSC86"/>
    <mergeCell ref="PSE86:PSJ86"/>
    <mergeCell ref="PSL86:PSQ86"/>
    <mergeCell ref="PSS86:PSX86"/>
    <mergeCell ref="PPT86:PPY86"/>
    <mergeCell ref="PQA86:PQF86"/>
    <mergeCell ref="PQH86:PQM86"/>
    <mergeCell ref="PQO86:PQT86"/>
    <mergeCell ref="PQV86:PRA86"/>
    <mergeCell ref="PRC86:PRH86"/>
    <mergeCell ref="POD86:POI86"/>
    <mergeCell ref="POK86:POP86"/>
    <mergeCell ref="POR86:POW86"/>
    <mergeCell ref="POY86:PPD86"/>
    <mergeCell ref="PPF86:PPK86"/>
    <mergeCell ref="PPM86:PPR86"/>
    <mergeCell ref="PMN86:PMS86"/>
    <mergeCell ref="PMU86:PMZ86"/>
    <mergeCell ref="PNB86:PNG86"/>
    <mergeCell ref="PNI86:PNN86"/>
    <mergeCell ref="PNP86:PNU86"/>
    <mergeCell ref="PNW86:POB86"/>
    <mergeCell ref="PKX86:PLC86"/>
    <mergeCell ref="PLE86:PLJ86"/>
    <mergeCell ref="PLL86:PLQ86"/>
    <mergeCell ref="PLS86:PLX86"/>
    <mergeCell ref="PLZ86:PME86"/>
    <mergeCell ref="PMG86:PML86"/>
    <mergeCell ref="PJH86:PJM86"/>
    <mergeCell ref="PJO86:PJT86"/>
    <mergeCell ref="PJV86:PKA86"/>
    <mergeCell ref="PKC86:PKH86"/>
    <mergeCell ref="PKJ86:PKO86"/>
    <mergeCell ref="PKQ86:PKV86"/>
    <mergeCell ref="PHR86:PHW86"/>
    <mergeCell ref="PHY86:PID86"/>
    <mergeCell ref="PIF86:PIK86"/>
    <mergeCell ref="PIM86:PIR86"/>
    <mergeCell ref="PIT86:PIY86"/>
    <mergeCell ref="PJA86:PJF86"/>
    <mergeCell ref="PGB86:PGG86"/>
    <mergeCell ref="PGI86:PGN86"/>
    <mergeCell ref="PGP86:PGU86"/>
    <mergeCell ref="PGW86:PHB86"/>
    <mergeCell ref="PHD86:PHI86"/>
    <mergeCell ref="PHK86:PHP86"/>
    <mergeCell ref="PEL86:PEQ86"/>
    <mergeCell ref="PES86:PEX86"/>
    <mergeCell ref="PEZ86:PFE86"/>
    <mergeCell ref="PFG86:PFL86"/>
    <mergeCell ref="PFN86:PFS86"/>
    <mergeCell ref="PFU86:PFZ86"/>
    <mergeCell ref="PCV86:PDA86"/>
    <mergeCell ref="PDC86:PDH86"/>
    <mergeCell ref="PDJ86:PDO86"/>
    <mergeCell ref="PDQ86:PDV86"/>
    <mergeCell ref="PDX86:PEC86"/>
    <mergeCell ref="PEE86:PEJ86"/>
    <mergeCell ref="PBF86:PBK86"/>
    <mergeCell ref="PBM86:PBR86"/>
    <mergeCell ref="PBT86:PBY86"/>
    <mergeCell ref="PCA86:PCF86"/>
    <mergeCell ref="PCH86:PCM86"/>
    <mergeCell ref="PCO86:PCT86"/>
    <mergeCell ref="OZP86:OZU86"/>
    <mergeCell ref="OZW86:PAB86"/>
    <mergeCell ref="PAD86:PAI86"/>
    <mergeCell ref="PAK86:PAP86"/>
    <mergeCell ref="PAR86:PAW86"/>
    <mergeCell ref="PAY86:PBD86"/>
    <mergeCell ref="OXZ86:OYE86"/>
    <mergeCell ref="OYG86:OYL86"/>
    <mergeCell ref="OYN86:OYS86"/>
    <mergeCell ref="OYU86:OYZ86"/>
    <mergeCell ref="OZB86:OZG86"/>
    <mergeCell ref="OZI86:OZN86"/>
    <mergeCell ref="OWJ86:OWO86"/>
    <mergeCell ref="OWQ86:OWV86"/>
    <mergeCell ref="OWX86:OXC86"/>
    <mergeCell ref="OXE86:OXJ86"/>
    <mergeCell ref="OXL86:OXQ86"/>
    <mergeCell ref="OXS86:OXX86"/>
    <mergeCell ref="OUT86:OUY86"/>
    <mergeCell ref="OVA86:OVF86"/>
    <mergeCell ref="OVH86:OVM86"/>
    <mergeCell ref="OVO86:OVT86"/>
    <mergeCell ref="OVV86:OWA86"/>
    <mergeCell ref="OWC86:OWH86"/>
    <mergeCell ref="OTD86:OTI86"/>
    <mergeCell ref="OTK86:OTP86"/>
    <mergeCell ref="OTR86:OTW86"/>
    <mergeCell ref="OTY86:OUD86"/>
    <mergeCell ref="OUF86:OUK86"/>
    <mergeCell ref="OUM86:OUR86"/>
    <mergeCell ref="ORN86:ORS86"/>
    <mergeCell ref="ORU86:ORZ86"/>
    <mergeCell ref="OSB86:OSG86"/>
    <mergeCell ref="OSI86:OSN86"/>
    <mergeCell ref="OSP86:OSU86"/>
    <mergeCell ref="OSW86:OTB86"/>
    <mergeCell ref="OPX86:OQC86"/>
    <mergeCell ref="OQE86:OQJ86"/>
    <mergeCell ref="OQL86:OQQ86"/>
    <mergeCell ref="OQS86:OQX86"/>
    <mergeCell ref="OQZ86:ORE86"/>
    <mergeCell ref="ORG86:ORL86"/>
    <mergeCell ref="OOH86:OOM86"/>
    <mergeCell ref="OOO86:OOT86"/>
    <mergeCell ref="OOV86:OPA86"/>
    <mergeCell ref="OPC86:OPH86"/>
    <mergeCell ref="OPJ86:OPO86"/>
    <mergeCell ref="OPQ86:OPV86"/>
    <mergeCell ref="OMR86:OMW86"/>
    <mergeCell ref="OMY86:OND86"/>
    <mergeCell ref="ONF86:ONK86"/>
    <mergeCell ref="ONM86:ONR86"/>
    <mergeCell ref="ONT86:ONY86"/>
    <mergeCell ref="OOA86:OOF86"/>
    <mergeCell ref="OLB86:OLG86"/>
    <mergeCell ref="OLI86:OLN86"/>
    <mergeCell ref="OLP86:OLU86"/>
    <mergeCell ref="OLW86:OMB86"/>
    <mergeCell ref="OMD86:OMI86"/>
    <mergeCell ref="OMK86:OMP86"/>
    <mergeCell ref="OJL86:OJQ86"/>
    <mergeCell ref="OJS86:OJX86"/>
    <mergeCell ref="OJZ86:OKE86"/>
    <mergeCell ref="OKG86:OKL86"/>
    <mergeCell ref="OKN86:OKS86"/>
    <mergeCell ref="OKU86:OKZ86"/>
    <mergeCell ref="OHV86:OIA86"/>
    <mergeCell ref="OIC86:OIH86"/>
    <mergeCell ref="OIJ86:OIO86"/>
    <mergeCell ref="OIQ86:OIV86"/>
    <mergeCell ref="OIX86:OJC86"/>
    <mergeCell ref="OJE86:OJJ86"/>
    <mergeCell ref="OGF86:OGK86"/>
    <mergeCell ref="OGM86:OGR86"/>
    <mergeCell ref="OGT86:OGY86"/>
    <mergeCell ref="OHA86:OHF86"/>
    <mergeCell ref="OHH86:OHM86"/>
    <mergeCell ref="OHO86:OHT86"/>
    <mergeCell ref="OEP86:OEU86"/>
    <mergeCell ref="OEW86:OFB86"/>
    <mergeCell ref="OFD86:OFI86"/>
    <mergeCell ref="OFK86:OFP86"/>
    <mergeCell ref="OFR86:OFW86"/>
    <mergeCell ref="OFY86:OGD86"/>
    <mergeCell ref="OCZ86:ODE86"/>
    <mergeCell ref="ODG86:ODL86"/>
    <mergeCell ref="ODN86:ODS86"/>
    <mergeCell ref="ODU86:ODZ86"/>
    <mergeCell ref="OEB86:OEG86"/>
    <mergeCell ref="OEI86:OEN86"/>
    <mergeCell ref="OBJ86:OBO86"/>
    <mergeCell ref="OBQ86:OBV86"/>
    <mergeCell ref="OBX86:OCC86"/>
    <mergeCell ref="OCE86:OCJ86"/>
    <mergeCell ref="OCL86:OCQ86"/>
    <mergeCell ref="OCS86:OCX86"/>
    <mergeCell ref="NZT86:NZY86"/>
    <mergeCell ref="OAA86:OAF86"/>
    <mergeCell ref="OAH86:OAM86"/>
    <mergeCell ref="OAO86:OAT86"/>
    <mergeCell ref="OAV86:OBA86"/>
    <mergeCell ref="OBC86:OBH86"/>
    <mergeCell ref="NYD86:NYI86"/>
    <mergeCell ref="NYK86:NYP86"/>
    <mergeCell ref="NYR86:NYW86"/>
    <mergeCell ref="NYY86:NZD86"/>
    <mergeCell ref="NZF86:NZK86"/>
    <mergeCell ref="NZM86:NZR86"/>
    <mergeCell ref="NWN86:NWS86"/>
    <mergeCell ref="NWU86:NWZ86"/>
    <mergeCell ref="NXB86:NXG86"/>
    <mergeCell ref="NXI86:NXN86"/>
    <mergeCell ref="NXP86:NXU86"/>
    <mergeCell ref="NXW86:NYB86"/>
    <mergeCell ref="NUX86:NVC86"/>
    <mergeCell ref="NVE86:NVJ86"/>
    <mergeCell ref="NVL86:NVQ86"/>
    <mergeCell ref="NVS86:NVX86"/>
    <mergeCell ref="NVZ86:NWE86"/>
    <mergeCell ref="NWG86:NWL86"/>
    <mergeCell ref="NTH86:NTM86"/>
    <mergeCell ref="NTO86:NTT86"/>
    <mergeCell ref="NTV86:NUA86"/>
    <mergeCell ref="NUC86:NUH86"/>
    <mergeCell ref="NUJ86:NUO86"/>
    <mergeCell ref="NUQ86:NUV86"/>
    <mergeCell ref="NRR86:NRW86"/>
    <mergeCell ref="NRY86:NSD86"/>
    <mergeCell ref="NSF86:NSK86"/>
    <mergeCell ref="NSM86:NSR86"/>
    <mergeCell ref="NST86:NSY86"/>
    <mergeCell ref="NTA86:NTF86"/>
    <mergeCell ref="NQB86:NQG86"/>
    <mergeCell ref="NQI86:NQN86"/>
    <mergeCell ref="NQP86:NQU86"/>
    <mergeCell ref="NQW86:NRB86"/>
    <mergeCell ref="NRD86:NRI86"/>
    <mergeCell ref="NRK86:NRP86"/>
    <mergeCell ref="NOL86:NOQ86"/>
    <mergeCell ref="NOS86:NOX86"/>
    <mergeCell ref="NOZ86:NPE86"/>
    <mergeCell ref="NPG86:NPL86"/>
    <mergeCell ref="NPN86:NPS86"/>
    <mergeCell ref="NPU86:NPZ86"/>
    <mergeCell ref="NMV86:NNA86"/>
    <mergeCell ref="NNC86:NNH86"/>
    <mergeCell ref="NNJ86:NNO86"/>
    <mergeCell ref="NNQ86:NNV86"/>
    <mergeCell ref="NNX86:NOC86"/>
    <mergeCell ref="NOE86:NOJ86"/>
    <mergeCell ref="NLF86:NLK86"/>
    <mergeCell ref="NLM86:NLR86"/>
    <mergeCell ref="NLT86:NLY86"/>
    <mergeCell ref="NMA86:NMF86"/>
    <mergeCell ref="NMH86:NMM86"/>
    <mergeCell ref="NMO86:NMT86"/>
    <mergeCell ref="NJP86:NJU86"/>
    <mergeCell ref="NJW86:NKB86"/>
    <mergeCell ref="NKD86:NKI86"/>
    <mergeCell ref="NKK86:NKP86"/>
    <mergeCell ref="NKR86:NKW86"/>
    <mergeCell ref="NKY86:NLD86"/>
    <mergeCell ref="NHZ86:NIE86"/>
    <mergeCell ref="NIG86:NIL86"/>
    <mergeCell ref="NIN86:NIS86"/>
    <mergeCell ref="NIU86:NIZ86"/>
    <mergeCell ref="NJB86:NJG86"/>
    <mergeCell ref="NJI86:NJN86"/>
    <mergeCell ref="NGJ86:NGO86"/>
    <mergeCell ref="NGQ86:NGV86"/>
    <mergeCell ref="NGX86:NHC86"/>
    <mergeCell ref="NHE86:NHJ86"/>
    <mergeCell ref="NHL86:NHQ86"/>
    <mergeCell ref="NHS86:NHX86"/>
    <mergeCell ref="NET86:NEY86"/>
    <mergeCell ref="NFA86:NFF86"/>
    <mergeCell ref="NFH86:NFM86"/>
    <mergeCell ref="NFO86:NFT86"/>
    <mergeCell ref="NFV86:NGA86"/>
    <mergeCell ref="NGC86:NGH86"/>
    <mergeCell ref="NDD86:NDI86"/>
    <mergeCell ref="NDK86:NDP86"/>
    <mergeCell ref="NDR86:NDW86"/>
    <mergeCell ref="NDY86:NED86"/>
    <mergeCell ref="NEF86:NEK86"/>
    <mergeCell ref="NEM86:NER86"/>
    <mergeCell ref="NBN86:NBS86"/>
    <mergeCell ref="NBU86:NBZ86"/>
    <mergeCell ref="NCB86:NCG86"/>
    <mergeCell ref="NCI86:NCN86"/>
    <mergeCell ref="NCP86:NCU86"/>
    <mergeCell ref="NCW86:NDB86"/>
    <mergeCell ref="MZX86:NAC86"/>
    <mergeCell ref="NAE86:NAJ86"/>
    <mergeCell ref="NAL86:NAQ86"/>
    <mergeCell ref="NAS86:NAX86"/>
    <mergeCell ref="NAZ86:NBE86"/>
    <mergeCell ref="NBG86:NBL86"/>
    <mergeCell ref="MYH86:MYM86"/>
    <mergeCell ref="MYO86:MYT86"/>
    <mergeCell ref="MYV86:MZA86"/>
    <mergeCell ref="MZC86:MZH86"/>
    <mergeCell ref="MZJ86:MZO86"/>
    <mergeCell ref="MZQ86:MZV86"/>
    <mergeCell ref="MWR86:MWW86"/>
    <mergeCell ref="MWY86:MXD86"/>
    <mergeCell ref="MXF86:MXK86"/>
    <mergeCell ref="MXM86:MXR86"/>
    <mergeCell ref="MXT86:MXY86"/>
    <mergeCell ref="MYA86:MYF86"/>
    <mergeCell ref="MVB86:MVG86"/>
    <mergeCell ref="MVI86:MVN86"/>
    <mergeCell ref="MVP86:MVU86"/>
    <mergeCell ref="MVW86:MWB86"/>
    <mergeCell ref="MWD86:MWI86"/>
    <mergeCell ref="MWK86:MWP86"/>
    <mergeCell ref="MTL86:MTQ86"/>
    <mergeCell ref="MTS86:MTX86"/>
    <mergeCell ref="MTZ86:MUE86"/>
    <mergeCell ref="MUG86:MUL86"/>
    <mergeCell ref="MUN86:MUS86"/>
    <mergeCell ref="MUU86:MUZ86"/>
    <mergeCell ref="MRV86:MSA86"/>
    <mergeCell ref="MSC86:MSH86"/>
    <mergeCell ref="MSJ86:MSO86"/>
    <mergeCell ref="MSQ86:MSV86"/>
    <mergeCell ref="MSX86:MTC86"/>
    <mergeCell ref="MTE86:MTJ86"/>
    <mergeCell ref="MQF86:MQK86"/>
    <mergeCell ref="MQM86:MQR86"/>
    <mergeCell ref="MQT86:MQY86"/>
    <mergeCell ref="MRA86:MRF86"/>
    <mergeCell ref="MRH86:MRM86"/>
    <mergeCell ref="MRO86:MRT86"/>
    <mergeCell ref="MOP86:MOU86"/>
    <mergeCell ref="MOW86:MPB86"/>
    <mergeCell ref="MPD86:MPI86"/>
    <mergeCell ref="MPK86:MPP86"/>
    <mergeCell ref="MPR86:MPW86"/>
    <mergeCell ref="MPY86:MQD86"/>
    <mergeCell ref="MMZ86:MNE86"/>
    <mergeCell ref="MNG86:MNL86"/>
    <mergeCell ref="MNN86:MNS86"/>
    <mergeCell ref="MNU86:MNZ86"/>
    <mergeCell ref="MOB86:MOG86"/>
    <mergeCell ref="MOI86:MON86"/>
    <mergeCell ref="MLJ86:MLO86"/>
    <mergeCell ref="MLQ86:MLV86"/>
    <mergeCell ref="MLX86:MMC86"/>
    <mergeCell ref="MME86:MMJ86"/>
    <mergeCell ref="MML86:MMQ86"/>
    <mergeCell ref="MMS86:MMX86"/>
    <mergeCell ref="MJT86:MJY86"/>
    <mergeCell ref="MKA86:MKF86"/>
    <mergeCell ref="MKH86:MKM86"/>
    <mergeCell ref="MKO86:MKT86"/>
    <mergeCell ref="MKV86:MLA86"/>
    <mergeCell ref="MLC86:MLH86"/>
    <mergeCell ref="MID86:MII86"/>
    <mergeCell ref="MIK86:MIP86"/>
    <mergeCell ref="MIR86:MIW86"/>
    <mergeCell ref="MIY86:MJD86"/>
    <mergeCell ref="MJF86:MJK86"/>
    <mergeCell ref="MJM86:MJR86"/>
    <mergeCell ref="MGN86:MGS86"/>
    <mergeCell ref="MGU86:MGZ86"/>
    <mergeCell ref="MHB86:MHG86"/>
    <mergeCell ref="MHI86:MHN86"/>
    <mergeCell ref="MHP86:MHU86"/>
    <mergeCell ref="MHW86:MIB86"/>
    <mergeCell ref="MEX86:MFC86"/>
    <mergeCell ref="MFE86:MFJ86"/>
    <mergeCell ref="MFL86:MFQ86"/>
    <mergeCell ref="MFS86:MFX86"/>
    <mergeCell ref="MFZ86:MGE86"/>
    <mergeCell ref="MGG86:MGL86"/>
    <mergeCell ref="MDH86:MDM86"/>
    <mergeCell ref="MDO86:MDT86"/>
    <mergeCell ref="MDV86:MEA86"/>
    <mergeCell ref="MEC86:MEH86"/>
    <mergeCell ref="MEJ86:MEO86"/>
    <mergeCell ref="MEQ86:MEV86"/>
    <mergeCell ref="MBR86:MBW86"/>
    <mergeCell ref="MBY86:MCD86"/>
    <mergeCell ref="MCF86:MCK86"/>
    <mergeCell ref="MCM86:MCR86"/>
    <mergeCell ref="MCT86:MCY86"/>
    <mergeCell ref="MDA86:MDF86"/>
    <mergeCell ref="MAB86:MAG86"/>
    <mergeCell ref="MAI86:MAN86"/>
    <mergeCell ref="MAP86:MAU86"/>
    <mergeCell ref="MAW86:MBB86"/>
    <mergeCell ref="MBD86:MBI86"/>
    <mergeCell ref="MBK86:MBP86"/>
    <mergeCell ref="LYL86:LYQ86"/>
    <mergeCell ref="LYS86:LYX86"/>
    <mergeCell ref="LYZ86:LZE86"/>
    <mergeCell ref="LZG86:LZL86"/>
    <mergeCell ref="LZN86:LZS86"/>
    <mergeCell ref="LZU86:LZZ86"/>
    <mergeCell ref="LWV86:LXA86"/>
    <mergeCell ref="LXC86:LXH86"/>
    <mergeCell ref="LXJ86:LXO86"/>
    <mergeCell ref="LXQ86:LXV86"/>
    <mergeCell ref="LXX86:LYC86"/>
    <mergeCell ref="LYE86:LYJ86"/>
    <mergeCell ref="LVF86:LVK86"/>
    <mergeCell ref="LVM86:LVR86"/>
    <mergeCell ref="LVT86:LVY86"/>
    <mergeCell ref="LWA86:LWF86"/>
    <mergeCell ref="LWH86:LWM86"/>
    <mergeCell ref="LWO86:LWT86"/>
    <mergeCell ref="LTP86:LTU86"/>
    <mergeCell ref="LTW86:LUB86"/>
    <mergeCell ref="LUD86:LUI86"/>
    <mergeCell ref="LUK86:LUP86"/>
    <mergeCell ref="LUR86:LUW86"/>
    <mergeCell ref="LUY86:LVD86"/>
    <mergeCell ref="LRZ86:LSE86"/>
    <mergeCell ref="LSG86:LSL86"/>
    <mergeCell ref="LSN86:LSS86"/>
    <mergeCell ref="LSU86:LSZ86"/>
    <mergeCell ref="LTB86:LTG86"/>
    <mergeCell ref="LTI86:LTN86"/>
    <mergeCell ref="LQJ86:LQO86"/>
    <mergeCell ref="LQQ86:LQV86"/>
    <mergeCell ref="LQX86:LRC86"/>
    <mergeCell ref="LRE86:LRJ86"/>
    <mergeCell ref="LRL86:LRQ86"/>
    <mergeCell ref="LRS86:LRX86"/>
    <mergeCell ref="LOT86:LOY86"/>
    <mergeCell ref="LPA86:LPF86"/>
    <mergeCell ref="LPH86:LPM86"/>
    <mergeCell ref="LPO86:LPT86"/>
    <mergeCell ref="LPV86:LQA86"/>
    <mergeCell ref="LQC86:LQH86"/>
    <mergeCell ref="LND86:LNI86"/>
    <mergeCell ref="LNK86:LNP86"/>
    <mergeCell ref="LNR86:LNW86"/>
    <mergeCell ref="LNY86:LOD86"/>
    <mergeCell ref="LOF86:LOK86"/>
    <mergeCell ref="LOM86:LOR86"/>
    <mergeCell ref="LLN86:LLS86"/>
    <mergeCell ref="LLU86:LLZ86"/>
    <mergeCell ref="LMB86:LMG86"/>
    <mergeCell ref="LMI86:LMN86"/>
    <mergeCell ref="LMP86:LMU86"/>
    <mergeCell ref="LMW86:LNB86"/>
    <mergeCell ref="LJX86:LKC86"/>
    <mergeCell ref="LKE86:LKJ86"/>
    <mergeCell ref="LKL86:LKQ86"/>
    <mergeCell ref="LKS86:LKX86"/>
    <mergeCell ref="LKZ86:LLE86"/>
    <mergeCell ref="LLG86:LLL86"/>
    <mergeCell ref="LIH86:LIM86"/>
    <mergeCell ref="LIO86:LIT86"/>
    <mergeCell ref="LIV86:LJA86"/>
    <mergeCell ref="LJC86:LJH86"/>
    <mergeCell ref="LJJ86:LJO86"/>
    <mergeCell ref="LJQ86:LJV86"/>
    <mergeCell ref="LGR86:LGW86"/>
    <mergeCell ref="LGY86:LHD86"/>
    <mergeCell ref="LHF86:LHK86"/>
    <mergeCell ref="LHM86:LHR86"/>
    <mergeCell ref="LHT86:LHY86"/>
    <mergeCell ref="LIA86:LIF86"/>
    <mergeCell ref="LFB86:LFG86"/>
    <mergeCell ref="LFI86:LFN86"/>
    <mergeCell ref="LFP86:LFU86"/>
    <mergeCell ref="LFW86:LGB86"/>
    <mergeCell ref="LGD86:LGI86"/>
    <mergeCell ref="LGK86:LGP86"/>
    <mergeCell ref="LDL86:LDQ86"/>
    <mergeCell ref="LDS86:LDX86"/>
    <mergeCell ref="LDZ86:LEE86"/>
    <mergeCell ref="LEG86:LEL86"/>
    <mergeCell ref="LEN86:LES86"/>
    <mergeCell ref="LEU86:LEZ86"/>
    <mergeCell ref="LBV86:LCA86"/>
    <mergeCell ref="LCC86:LCH86"/>
    <mergeCell ref="LCJ86:LCO86"/>
    <mergeCell ref="LCQ86:LCV86"/>
    <mergeCell ref="LCX86:LDC86"/>
    <mergeCell ref="LDE86:LDJ86"/>
    <mergeCell ref="LAF86:LAK86"/>
    <mergeCell ref="LAM86:LAR86"/>
    <mergeCell ref="LAT86:LAY86"/>
    <mergeCell ref="LBA86:LBF86"/>
    <mergeCell ref="LBH86:LBM86"/>
    <mergeCell ref="LBO86:LBT86"/>
    <mergeCell ref="KYP86:KYU86"/>
    <mergeCell ref="KYW86:KZB86"/>
    <mergeCell ref="KZD86:KZI86"/>
    <mergeCell ref="KZK86:KZP86"/>
    <mergeCell ref="KZR86:KZW86"/>
    <mergeCell ref="KZY86:LAD86"/>
    <mergeCell ref="KWZ86:KXE86"/>
    <mergeCell ref="KXG86:KXL86"/>
    <mergeCell ref="KXN86:KXS86"/>
    <mergeCell ref="KXU86:KXZ86"/>
    <mergeCell ref="KYB86:KYG86"/>
    <mergeCell ref="KYI86:KYN86"/>
    <mergeCell ref="KVJ86:KVO86"/>
    <mergeCell ref="KVQ86:KVV86"/>
    <mergeCell ref="KVX86:KWC86"/>
    <mergeCell ref="KWE86:KWJ86"/>
    <mergeCell ref="KWL86:KWQ86"/>
    <mergeCell ref="KWS86:KWX86"/>
    <mergeCell ref="KTT86:KTY86"/>
    <mergeCell ref="KUA86:KUF86"/>
    <mergeCell ref="KUH86:KUM86"/>
    <mergeCell ref="KUO86:KUT86"/>
    <mergeCell ref="KUV86:KVA86"/>
    <mergeCell ref="KVC86:KVH86"/>
    <mergeCell ref="KSD86:KSI86"/>
    <mergeCell ref="KSK86:KSP86"/>
    <mergeCell ref="KSR86:KSW86"/>
    <mergeCell ref="KSY86:KTD86"/>
    <mergeCell ref="KTF86:KTK86"/>
    <mergeCell ref="KTM86:KTR86"/>
    <mergeCell ref="KQN86:KQS86"/>
    <mergeCell ref="KQU86:KQZ86"/>
    <mergeCell ref="KRB86:KRG86"/>
    <mergeCell ref="KRI86:KRN86"/>
    <mergeCell ref="KRP86:KRU86"/>
    <mergeCell ref="KRW86:KSB86"/>
    <mergeCell ref="KOX86:KPC86"/>
    <mergeCell ref="KPE86:KPJ86"/>
    <mergeCell ref="KPL86:KPQ86"/>
    <mergeCell ref="KPS86:KPX86"/>
    <mergeCell ref="KPZ86:KQE86"/>
    <mergeCell ref="KQG86:KQL86"/>
    <mergeCell ref="KNH86:KNM86"/>
    <mergeCell ref="KNO86:KNT86"/>
    <mergeCell ref="KNV86:KOA86"/>
    <mergeCell ref="KOC86:KOH86"/>
    <mergeCell ref="KOJ86:KOO86"/>
    <mergeCell ref="KOQ86:KOV86"/>
    <mergeCell ref="KLR86:KLW86"/>
    <mergeCell ref="KLY86:KMD86"/>
    <mergeCell ref="KMF86:KMK86"/>
    <mergeCell ref="KMM86:KMR86"/>
    <mergeCell ref="KMT86:KMY86"/>
    <mergeCell ref="KNA86:KNF86"/>
    <mergeCell ref="KKB86:KKG86"/>
    <mergeCell ref="KKI86:KKN86"/>
    <mergeCell ref="KKP86:KKU86"/>
    <mergeCell ref="KKW86:KLB86"/>
    <mergeCell ref="KLD86:KLI86"/>
    <mergeCell ref="KLK86:KLP86"/>
    <mergeCell ref="KIL86:KIQ86"/>
    <mergeCell ref="KIS86:KIX86"/>
    <mergeCell ref="KIZ86:KJE86"/>
    <mergeCell ref="KJG86:KJL86"/>
    <mergeCell ref="KJN86:KJS86"/>
    <mergeCell ref="KJU86:KJZ86"/>
    <mergeCell ref="KGV86:KHA86"/>
    <mergeCell ref="KHC86:KHH86"/>
    <mergeCell ref="KHJ86:KHO86"/>
    <mergeCell ref="KHQ86:KHV86"/>
    <mergeCell ref="KHX86:KIC86"/>
    <mergeCell ref="KIE86:KIJ86"/>
    <mergeCell ref="KFF86:KFK86"/>
    <mergeCell ref="KFM86:KFR86"/>
    <mergeCell ref="KFT86:KFY86"/>
    <mergeCell ref="KGA86:KGF86"/>
    <mergeCell ref="KGH86:KGM86"/>
    <mergeCell ref="KGO86:KGT86"/>
    <mergeCell ref="KDP86:KDU86"/>
    <mergeCell ref="KDW86:KEB86"/>
    <mergeCell ref="KED86:KEI86"/>
    <mergeCell ref="KEK86:KEP86"/>
    <mergeCell ref="KER86:KEW86"/>
    <mergeCell ref="KEY86:KFD86"/>
    <mergeCell ref="KBZ86:KCE86"/>
    <mergeCell ref="KCG86:KCL86"/>
    <mergeCell ref="KCN86:KCS86"/>
    <mergeCell ref="KCU86:KCZ86"/>
    <mergeCell ref="KDB86:KDG86"/>
    <mergeCell ref="KDI86:KDN86"/>
    <mergeCell ref="KAJ86:KAO86"/>
    <mergeCell ref="KAQ86:KAV86"/>
    <mergeCell ref="KAX86:KBC86"/>
    <mergeCell ref="KBE86:KBJ86"/>
    <mergeCell ref="KBL86:KBQ86"/>
    <mergeCell ref="KBS86:KBX86"/>
    <mergeCell ref="JYT86:JYY86"/>
    <mergeCell ref="JZA86:JZF86"/>
    <mergeCell ref="JZH86:JZM86"/>
    <mergeCell ref="JZO86:JZT86"/>
    <mergeCell ref="JZV86:KAA86"/>
    <mergeCell ref="KAC86:KAH86"/>
    <mergeCell ref="JXD86:JXI86"/>
    <mergeCell ref="JXK86:JXP86"/>
    <mergeCell ref="JXR86:JXW86"/>
    <mergeCell ref="JXY86:JYD86"/>
    <mergeCell ref="JYF86:JYK86"/>
    <mergeCell ref="JYM86:JYR86"/>
    <mergeCell ref="JVN86:JVS86"/>
    <mergeCell ref="JVU86:JVZ86"/>
    <mergeCell ref="JWB86:JWG86"/>
    <mergeCell ref="JWI86:JWN86"/>
    <mergeCell ref="JWP86:JWU86"/>
    <mergeCell ref="JWW86:JXB86"/>
    <mergeCell ref="JTX86:JUC86"/>
    <mergeCell ref="JUE86:JUJ86"/>
    <mergeCell ref="JUL86:JUQ86"/>
    <mergeCell ref="JUS86:JUX86"/>
    <mergeCell ref="JUZ86:JVE86"/>
    <mergeCell ref="JVG86:JVL86"/>
    <mergeCell ref="JSH86:JSM86"/>
    <mergeCell ref="JSO86:JST86"/>
    <mergeCell ref="JSV86:JTA86"/>
    <mergeCell ref="JTC86:JTH86"/>
    <mergeCell ref="JTJ86:JTO86"/>
    <mergeCell ref="JTQ86:JTV86"/>
    <mergeCell ref="JQR86:JQW86"/>
    <mergeCell ref="JQY86:JRD86"/>
    <mergeCell ref="JRF86:JRK86"/>
    <mergeCell ref="JRM86:JRR86"/>
    <mergeCell ref="JRT86:JRY86"/>
    <mergeCell ref="JSA86:JSF86"/>
    <mergeCell ref="JPB86:JPG86"/>
    <mergeCell ref="JPI86:JPN86"/>
    <mergeCell ref="JPP86:JPU86"/>
    <mergeCell ref="JPW86:JQB86"/>
    <mergeCell ref="JQD86:JQI86"/>
    <mergeCell ref="JQK86:JQP86"/>
    <mergeCell ref="JNL86:JNQ86"/>
    <mergeCell ref="JNS86:JNX86"/>
    <mergeCell ref="JNZ86:JOE86"/>
    <mergeCell ref="JOG86:JOL86"/>
    <mergeCell ref="JON86:JOS86"/>
    <mergeCell ref="JOU86:JOZ86"/>
    <mergeCell ref="JLV86:JMA86"/>
    <mergeCell ref="JMC86:JMH86"/>
    <mergeCell ref="JMJ86:JMO86"/>
    <mergeCell ref="JMQ86:JMV86"/>
    <mergeCell ref="JMX86:JNC86"/>
    <mergeCell ref="JNE86:JNJ86"/>
    <mergeCell ref="JKF86:JKK86"/>
    <mergeCell ref="JKM86:JKR86"/>
    <mergeCell ref="JKT86:JKY86"/>
    <mergeCell ref="JLA86:JLF86"/>
    <mergeCell ref="JLH86:JLM86"/>
    <mergeCell ref="JLO86:JLT86"/>
    <mergeCell ref="JIP86:JIU86"/>
    <mergeCell ref="JIW86:JJB86"/>
    <mergeCell ref="JJD86:JJI86"/>
    <mergeCell ref="JJK86:JJP86"/>
    <mergeCell ref="JJR86:JJW86"/>
    <mergeCell ref="JJY86:JKD86"/>
    <mergeCell ref="JGZ86:JHE86"/>
    <mergeCell ref="JHG86:JHL86"/>
    <mergeCell ref="JHN86:JHS86"/>
    <mergeCell ref="JHU86:JHZ86"/>
    <mergeCell ref="JIB86:JIG86"/>
    <mergeCell ref="JII86:JIN86"/>
    <mergeCell ref="JFJ86:JFO86"/>
    <mergeCell ref="JFQ86:JFV86"/>
    <mergeCell ref="JFX86:JGC86"/>
    <mergeCell ref="JGE86:JGJ86"/>
    <mergeCell ref="JGL86:JGQ86"/>
    <mergeCell ref="JGS86:JGX86"/>
    <mergeCell ref="JDT86:JDY86"/>
    <mergeCell ref="JEA86:JEF86"/>
    <mergeCell ref="JEH86:JEM86"/>
    <mergeCell ref="JEO86:JET86"/>
    <mergeCell ref="JEV86:JFA86"/>
    <mergeCell ref="JFC86:JFH86"/>
    <mergeCell ref="JCD86:JCI86"/>
    <mergeCell ref="JCK86:JCP86"/>
    <mergeCell ref="JCR86:JCW86"/>
    <mergeCell ref="JCY86:JDD86"/>
    <mergeCell ref="JDF86:JDK86"/>
    <mergeCell ref="JDM86:JDR86"/>
    <mergeCell ref="JAN86:JAS86"/>
    <mergeCell ref="JAU86:JAZ86"/>
    <mergeCell ref="JBB86:JBG86"/>
    <mergeCell ref="JBI86:JBN86"/>
    <mergeCell ref="JBP86:JBU86"/>
    <mergeCell ref="JBW86:JCB86"/>
    <mergeCell ref="IYX86:IZC86"/>
    <mergeCell ref="IZE86:IZJ86"/>
    <mergeCell ref="IZL86:IZQ86"/>
    <mergeCell ref="IZS86:IZX86"/>
    <mergeCell ref="IZZ86:JAE86"/>
    <mergeCell ref="JAG86:JAL86"/>
    <mergeCell ref="IXH86:IXM86"/>
    <mergeCell ref="IXO86:IXT86"/>
    <mergeCell ref="IXV86:IYA86"/>
    <mergeCell ref="IYC86:IYH86"/>
    <mergeCell ref="IYJ86:IYO86"/>
    <mergeCell ref="IYQ86:IYV86"/>
    <mergeCell ref="IVR86:IVW86"/>
    <mergeCell ref="IVY86:IWD86"/>
    <mergeCell ref="IWF86:IWK86"/>
    <mergeCell ref="IWM86:IWR86"/>
    <mergeCell ref="IWT86:IWY86"/>
    <mergeCell ref="IXA86:IXF86"/>
    <mergeCell ref="IUB86:IUG86"/>
    <mergeCell ref="IUI86:IUN86"/>
    <mergeCell ref="IUP86:IUU86"/>
    <mergeCell ref="IUW86:IVB86"/>
    <mergeCell ref="IVD86:IVI86"/>
    <mergeCell ref="IVK86:IVP86"/>
    <mergeCell ref="ISL86:ISQ86"/>
    <mergeCell ref="ISS86:ISX86"/>
    <mergeCell ref="ISZ86:ITE86"/>
    <mergeCell ref="ITG86:ITL86"/>
    <mergeCell ref="ITN86:ITS86"/>
    <mergeCell ref="ITU86:ITZ86"/>
    <mergeCell ref="IQV86:IRA86"/>
    <mergeCell ref="IRC86:IRH86"/>
    <mergeCell ref="IRJ86:IRO86"/>
    <mergeCell ref="IRQ86:IRV86"/>
    <mergeCell ref="IRX86:ISC86"/>
    <mergeCell ref="ISE86:ISJ86"/>
    <mergeCell ref="IPF86:IPK86"/>
    <mergeCell ref="IPM86:IPR86"/>
    <mergeCell ref="IPT86:IPY86"/>
    <mergeCell ref="IQA86:IQF86"/>
    <mergeCell ref="IQH86:IQM86"/>
    <mergeCell ref="IQO86:IQT86"/>
    <mergeCell ref="INP86:INU86"/>
    <mergeCell ref="INW86:IOB86"/>
    <mergeCell ref="IOD86:IOI86"/>
    <mergeCell ref="IOK86:IOP86"/>
    <mergeCell ref="IOR86:IOW86"/>
    <mergeCell ref="IOY86:IPD86"/>
    <mergeCell ref="ILZ86:IME86"/>
    <mergeCell ref="IMG86:IML86"/>
    <mergeCell ref="IMN86:IMS86"/>
    <mergeCell ref="IMU86:IMZ86"/>
    <mergeCell ref="INB86:ING86"/>
    <mergeCell ref="INI86:INN86"/>
    <mergeCell ref="IKJ86:IKO86"/>
    <mergeCell ref="IKQ86:IKV86"/>
    <mergeCell ref="IKX86:ILC86"/>
    <mergeCell ref="ILE86:ILJ86"/>
    <mergeCell ref="ILL86:ILQ86"/>
    <mergeCell ref="ILS86:ILX86"/>
    <mergeCell ref="IIT86:IIY86"/>
    <mergeCell ref="IJA86:IJF86"/>
    <mergeCell ref="IJH86:IJM86"/>
    <mergeCell ref="IJO86:IJT86"/>
    <mergeCell ref="IJV86:IKA86"/>
    <mergeCell ref="IKC86:IKH86"/>
    <mergeCell ref="IHD86:IHI86"/>
    <mergeCell ref="IHK86:IHP86"/>
    <mergeCell ref="IHR86:IHW86"/>
    <mergeCell ref="IHY86:IID86"/>
    <mergeCell ref="IIF86:IIK86"/>
    <mergeCell ref="IIM86:IIR86"/>
    <mergeCell ref="IFN86:IFS86"/>
    <mergeCell ref="IFU86:IFZ86"/>
    <mergeCell ref="IGB86:IGG86"/>
    <mergeCell ref="IGI86:IGN86"/>
    <mergeCell ref="IGP86:IGU86"/>
    <mergeCell ref="IGW86:IHB86"/>
    <mergeCell ref="IDX86:IEC86"/>
    <mergeCell ref="IEE86:IEJ86"/>
    <mergeCell ref="IEL86:IEQ86"/>
    <mergeCell ref="IES86:IEX86"/>
    <mergeCell ref="IEZ86:IFE86"/>
    <mergeCell ref="IFG86:IFL86"/>
    <mergeCell ref="ICH86:ICM86"/>
    <mergeCell ref="ICO86:ICT86"/>
    <mergeCell ref="ICV86:IDA86"/>
    <mergeCell ref="IDC86:IDH86"/>
    <mergeCell ref="IDJ86:IDO86"/>
    <mergeCell ref="IDQ86:IDV86"/>
    <mergeCell ref="IAR86:IAW86"/>
    <mergeCell ref="IAY86:IBD86"/>
    <mergeCell ref="IBF86:IBK86"/>
    <mergeCell ref="IBM86:IBR86"/>
    <mergeCell ref="IBT86:IBY86"/>
    <mergeCell ref="ICA86:ICF86"/>
    <mergeCell ref="HZB86:HZG86"/>
    <mergeCell ref="HZI86:HZN86"/>
    <mergeCell ref="HZP86:HZU86"/>
    <mergeCell ref="HZW86:IAB86"/>
    <mergeCell ref="IAD86:IAI86"/>
    <mergeCell ref="IAK86:IAP86"/>
    <mergeCell ref="HXL86:HXQ86"/>
    <mergeCell ref="HXS86:HXX86"/>
    <mergeCell ref="HXZ86:HYE86"/>
    <mergeCell ref="HYG86:HYL86"/>
    <mergeCell ref="HYN86:HYS86"/>
    <mergeCell ref="HYU86:HYZ86"/>
    <mergeCell ref="HVV86:HWA86"/>
    <mergeCell ref="HWC86:HWH86"/>
    <mergeCell ref="HWJ86:HWO86"/>
    <mergeCell ref="HWQ86:HWV86"/>
    <mergeCell ref="HWX86:HXC86"/>
    <mergeCell ref="HXE86:HXJ86"/>
    <mergeCell ref="HUF86:HUK86"/>
    <mergeCell ref="HUM86:HUR86"/>
    <mergeCell ref="HUT86:HUY86"/>
    <mergeCell ref="HVA86:HVF86"/>
    <mergeCell ref="HVH86:HVM86"/>
    <mergeCell ref="HVO86:HVT86"/>
    <mergeCell ref="HSP86:HSU86"/>
    <mergeCell ref="HSW86:HTB86"/>
    <mergeCell ref="HTD86:HTI86"/>
    <mergeCell ref="HTK86:HTP86"/>
    <mergeCell ref="HTR86:HTW86"/>
    <mergeCell ref="HTY86:HUD86"/>
    <mergeCell ref="HQZ86:HRE86"/>
    <mergeCell ref="HRG86:HRL86"/>
    <mergeCell ref="HRN86:HRS86"/>
    <mergeCell ref="HRU86:HRZ86"/>
    <mergeCell ref="HSB86:HSG86"/>
    <mergeCell ref="HSI86:HSN86"/>
    <mergeCell ref="HPJ86:HPO86"/>
    <mergeCell ref="HPQ86:HPV86"/>
    <mergeCell ref="HPX86:HQC86"/>
    <mergeCell ref="HQE86:HQJ86"/>
    <mergeCell ref="HQL86:HQQ86"/>
    <mergeCell ref="HQS86:HQX86"/>
    <mergeCell ref="HNT86:HNY86"/>
    <mergeCell ref="HOA86:HOF86"/>
    <mergeCell ref="HOH86:HOM86"/>
    <mergeCell ref="HOO86:HOT86"/>
    <mergeCell ref="HOV86:HPA86"/>
    <mergeCell ref="HPC86:HPH86"/>
    <mergeCell ref="HMD86:HMI86"/>
    <mergeCell ref="HMK86:HMP86"/>
    <mergeCell ref="HMR86:HMW86"/>
    <mergeCell ref="HMY86:HND86"/>
    <mergeCell ref="HNF86:HNK86"/>
    <mergeCell ref="HNM86:HNR86"/>
    <mergeCell ref="HKN86:HKS86"/>
    <mergeCell ref="HKU86:HKZ86"/>
    <mergeCell ref="HLB86:HLG86"/>
    <mergeCell ref="HLI86:HLN86"/>
    <mergeCell ref="HLP86:HLU86"/>
    <mergeCell ref="HLW86:HMB86"/>
    <mergeCell ref="HIX86:HJC86"/>
    <mergeCell ref="HJE86:HJJ86"/>
    <mergeCell ref="HJL86:HJQ86"/>
    <mergeCell ref="HJS86:HJX86"/>
    <mergeCell ref="HJZ86:HKE86"/>
    <mergeCell ref="HKG86:HKL86"/>
    <mergeCell ref="HHH86:HHM86"/>
    <mergeCell ref="HHO86:HHT86"/>
    <mergeCell ref="HHV86:HIA86"/>
    <mergeCell ref="HIC86:HIH86"/>
    <mergeCell ref="HIJ86:HIO86"/>
    <mergeCell ref="HIQ86:HIV86"/>
    <mergeCell ref="HFR86:HFW86"/>
    <mergeCell ref="HFY86:HGD86"/>
    <mergeCell ref="HGF86:HGK86"/>
    <mergeCell ref="HGM86:HGR86"/>
    <mergeCell ref="HGT86:HGY86"/>
    <mergeCell ref="HHA86:HHF86"/>
    <mergeCell ref="HEB86:HEG86"/>
    <mergeCell ref="HEI86:HEN86"/>
    <mergeCell ref="HEP86:HEU86"/>
    <mergeCell ref="HEW86:HFB86"/>
    <mergeCell ref="HFD86:HFI86"/>
    <mergeCell ref="HFK86:HFP86"/>
    <mergeCell ref="HCL86:HCQ86"/>
    <mergeCell ref="HCS86:HCX86"/>
    <mergeCell ref="HCZ86:HDE86"/>
    <mergeCell ref="HDG86:HDL86"/>
    <mergeCell ref="HDN86:HDS86"/>
    <mergeCell ref="HDU86:HDZ86"/>
    <mergeCell ref="HAV86:HBA86"/>
    <mergeCell ref="HBC86:HBH86"/>
    <mergeCell ref="HBJ86:HBO86"/>
    <mergeCell ref="HBQ86:HBV86"/>
    <mergeCell ref="HBX86:HCC86"/>
    <mergeCell ref="HCE86:HCJ86"/>
    <mergeCell ref="GZF86:GZK86"/>
    <mergeCell ref="GZM86:GZR86"/>
    <mergeCell ref="GZT86:GZY86"/>
    <mergeCell ref="HAA86:HAF86"/>
    <mergeCell ref="HAH86:HAM86"/>
    <mergeCell ref="HAO86:HAT86"/>
    <mergeCell ref="GXP86:GXU86"/>
    <mergeCell ref="GXW86:GYB86"/>
    <mergeCell ref="GYD86:GYI86"/>
    <mergeCell ref="GYK86:GYP86"/>
    <mergeCell ref="GYR86:GYW86"/>
    <mergeCell ref="GYY86:GZD86"/>
    <mergeCell ref="GVZ86:GWE86"/>
    <mergeCell ref="GWG86:GWL86"/>
    <mergeCell ref="GWN86:GWS86"/>
    <mergeCell ref="GWU86:GWZ86"/>
    <mergeCell ref="GXB86:GXG86"/>
    <mergeCell ref="GXI86:GXN86"/>
    <mergeCell ref="GUJ86:GUO86"/>
    <mergeCell ref="GUQ86:GUV86"/>
    <mergeCell ref="GUX86:GVC86"/>
    <mergeCell ref="GVE86:GVJ86"/>
    <mergeCell ref="GVL86:GVQ86"/>
    <mergeCell ref="GVS86:GVX86"/>
    <mergeCell ref="GST86:GSY86"/>
    <mergeCell ref="GTA86:GTF86"/>
    <mergeCell ref="GTH86:GTM86"/>
    <mergeCell ref="GTO86:GTT86"/>
    <mergeCell ref="GTV86:GUA86"/>
    <mergeCell ref="GUC86:GUH86"/>
    <mergeCell ref="GRD86:GRI86"/>
    <mergeCell ref="GRK86:GRP86"/>
    <mergeCell ref="GRR86:GRW86"/>
    <mergeCell ref="GRY86:GSD86"/>
    <mergeCell ref="GSF86:GSK86"/>
    <mergeCell ref="GSM86:GSR86"/>
    <mergeCell ref="GPN86:GPS86"/>
    <mergeCell ref="GPU86:GPZ86"/>
    <mergeCell ref="GQB86:GQG86"/>
    <mergeCell ref="GQI86:GQN86"/>
    <mergeCell ref="GQP86:GQU86"/>
    <mergeCell ref="GQW86:GRB86"/>
    <mergeCell ref="GNX86:GOC86"/>
    <mergeCell ref="GOE86:GOJ86"/>
    <mergeCell ref="GOL86:GOQ86"/>
    <mergeCell ref="GOS86:GOX86"/>
    <mergeCell ref="GOZ86:GPE86"/>
    <mergeCell ref="GPG86:GPL86"/>
    <mergeCell ref="GMH86:GMM86"/>
    <mergeCell ref="GMO86:GMT86"/>
    <mergeCell ref="GMV86:GNA86"/>
    <mergeCell ref="GNC86:GNH86"/>
    <mergeCell ref="GNJ86:GNO86"/>
    <mergeCell ref="GNQ86:GNV86"/>
    <mergeCell ref="GKR86:GKW86"/>
    <mergeCell ref="GKY86:GLD86"/>
    <mergeCell ref="GLF86:GLK86"/>
    <mergeCell ref="GLM86:GLR86"/>
    <mergeCell ref="GLT86:GLY86"/>
    <mergeCell ref="GMA86:GMF86"/>
    <mergeCell ref="GJB86:GJG86"/>
    <mergeCell ref="GJI86:GJN86"/>
    <mergeCell ref="GJP86:GJU86"/>
    <mergeCell ref="GJW86:GKB86"/>
    <mergeCell ref="GKD86:GKI86"/>
    <mergeCell ref="GKK86:GKP86"/>
    <mergeCell ref="GHL86:GHQ86"/>
    <mergeCell ref="GHS86:GHX86"/>
    <mergeCell ref="GHZ86:GIE86"/>
    <mergeCell ref="GIG86:GIL86"/>
    <mergeCell ref="GIN86:GIS86"/>
    <mergeCell ref="GIU86:GIZ86"/>
    <mergeCell ref="GFV86:GGA86"/>
    <mergeCell ref="GGC86:GGH86"/>
    <mergeCell ref="GGJ86:GGO86"/>
    <mergeCell ref="GGQ86:GGV86"/>
    <mergeCell ref="GGX86:GHC86"/>
    <mergeCell ref="GHE86:GHJ86"/>
    <mergeCell ref="GEF86:GEK86"/>
    <mergeCell ref="GEM86:GER86"/>
    <mergeCell ref="GET86:GEY86"/>
    <mergeCell ref="GFA86:GFF86"/>
    <mergeCell ref="GFH86:GFM86"/>
    <mergeCell ref="GFO86:GFT86"/>
    <mergeCell ref="GCP86:GCU86"/>
    <mergeCell ref="GCW86:GDB86"/>
    <mergeCell ref="GDD86:GDI86"/>
    <mergeCell ref="GDK86:GDP86"/>
    <mergeCell ref="GDR86:GDW86"/>
    <mergeCell ref="GDY86:GED86"/>
    <mergeCell ref="GAZ86:GBE86"/>
    <mergeCell ref="GBG86:GBL86"/>
    <mergeCell ref="GBN86:GBS86"/>
    <mergeCell ref="GBU86:GBZ86"/>
    <mergeCell ref="GCB86:GCG86"/>
    <mergeCell ref="GCI86:GCN86"/>
    <mergeCell ref="FZJ86:FZO86"/>
    <mergeCell ref="FZQ86:FZV86"/>
    <mergeCell ref="FZX86:GAC86"/>
    <mergeCell ref="GAE86:GAJ86"/>
    <mergeCell ref="GAL86:GAQ86"/>
    <mergeCell ref="GAS86:GAX86"/>
    <mergeCell ref="FXT86:FXY86"/>
    <mergeCell ref="FYA86:FYF86"/>
    <mergeCell ref="FYH86:FYM86"/>
    <mergeCell ref="FYO86:FYT86"/>
    <mergeCell ref="FYV86:FZA86"/>
    <mergeCell ref="FZC86:FZH86"/>
    <mergeCell ref="FWD86:FWI86"/>
    <mergeCell ref="FWK86:FWP86"/>
    <mergeCell ref="FWR86:FWW86"/>
    <mergeCell ref="FWY86:FXD86"/>
    <mergeCell ref="FXF86:FXK86"/>
    <mergeCell ref="FXM86:FXR86"/>
    <mergeCell ref="FUN86:FUS86"/>
    <mergeCell ref="FUU86:FUZ86"/>
    <mergeCell ref="FVB86:FVG86"/>
    <mergeCell ref="FVI86:FVN86"/>
    <mergeCell ref="FVP86:FVU86"/>
    <mergeCell ref="FVW86:FWB86"/>
    <mergeCell ref="FSX86:FTC86"/>
    <mergeCell ref="FTE86:FTJ86"/>
    <mergeCell ref="FTL86:FTQ86"/>
    <mergeCell ref="FTS86:FTX86"/>
    <mergeCell ref="FTZ86:FUE86"/>
    <mergeCell ref="FUG86:FUL86"/>
    <mergeCell ref="FRH86:FRM86"/>
    <mergeCell ref="FRO86:FRT86"/>
    <mergeCell ref="FRV86:FSA86"/>
    <mergeCell ref="FSC86:FSH86"/>
    <mergeCell ref="FSJ86:FSO86"/>
    <mergeCell ref="FSQ86:FSV86"/>
    <mergeCell ref="FPR86:FPW86"/>
    <mergeCell ref="FPY86:FQD86"/>
    <mergeCell ref="FQF86:FQK86"/>
    <mergeCell ref="FQM86:FQR86"/>
    <mergeCell ref="FQT86:FQY86"/>
    <mergeCell ref="FRA86:FRF86"/>
    <mergeCell ref="FOB86:FOG86"/>
    <mergeCell ref="FOI86:FON86"/>
    <mergeCell ref="FOP86:FOU86"/>
    <mergeCell ref="FOW86:FPB86"/>
    <mergeCell ref="FPD86:FPI86"/>
    <mergeCell ref="FPK86:FPP86"/>
    <mergeCell ref="FML86:FMQ86"/>
    <mergeCell ref="FMS86:FMX86"/>
    <mergeCell ref="FMZ86:FNE86"/>
    <mergeCell ref="FNG86:FNL86"/>
    <mergeCell ref="FNN86:FNS86"/>
    <mergeCell ref="FNU86:FNZ86"/>
    <mergeCell ref="FKV86:FLA86"/>
    <mergeCell ref="FLC86:FLH86"/>
    <mergeCell ref="FLJ86:FLO86"/>
    <mergeCell ref="FLQ86:FLV86"/>
    <mergeCell ref="FLX86:FMC86"/>
    <mergeCell ref="FME86:FMJ86"/>
    <mergeCell ref="FJF86:FJK86"/>
    <mergeCell ref="FJM86:FJR86"/>
    <mergeCell ref="FJT86:FJY86"/>
    <mergeCell ref="FKA86:FKF86"/>
    <mergeCell ref="FKH86:FKM86"/>
    <mergeCell ref="FKO86:FKT86"/>
    <mergeCell ref="FHP86:FHU86"/>
    <mergeCell ref="FHW86:FIB86"/>
    <mergeCell ref="FID86:FII86"/>
    <mergeCell ref="FIK86:FIP86"/>
    <mergeCell ref="FIR86:FIW86"/>
    <mergeCell ref="FIY86:FJD86"/>
    <mergeCell ref="FFZ86:FGE86"/>
    <mergeCell ref="FGG86:FGL86"/>
    <mergeCell ref="FGN86:FGS86"/>
    <mergeCell ref="FGU86:FGZ86"/>
    <mergeCell ref="FHB86:FHG86"/>
    <mergeCell ref="FHI86:FHN86"/>
    <mergeCell ref="FEJ86:FEO86"/>
    <mergeCell ref="FEQ86:FEV86"/>
    <mergeCell ref="FEX86:FFC86"/>
    <mergeCell ref="FFE86:FFJ86"/>
    <mergeCell ref="FFL86:FFQ86"/>
    <mergeCell ref="FFS86:FFX86"/>
    <mergeCell ref="FCT86:FCY86"/>
    <mergeCell ref="FDA86:FDF86"/>
    <mergeCell ref="FDH86:FDM86"/>
    <mergeCell ref="FDO86:FDT86"/>
    <mergeCell ref="FDV86:FEA86"/>
    <mergeCell ref="FEC86:FEH86"/>
    <mergeCell ref="FBD86:FBI86"/>
    <mergeCell ref="FBK86:FBP86"/>
    <mergeCell ref="FBR86:FBW86"/>
    <mergeCell ref="FBY86:FCD86"/>
    <mergeCell ref="FCF86:FCK86"/>
    <mergeCell ref="FCM86:FCR86"/>
    <mergeCell ref="EZN86:EZS86"/>
    <mergeCell ref="EZU86:EZZ86"/>
    <mergeCell ref="FAB86:FAG86"/>
    <mergeCell ref="FAI86:FAN86"/>
    <mergeCell ref="FAP86:FAU86"/>
    <mergeCell ref="FAW86:FBB86"/>
    <mergeCell ref="EXX86:EYC86"/>
    <mergeCell ref="EYE86:EYJ86"/>
    <mergeCell ref="EYL86:EYQ86"/>
    <mergeCell ref="EYS86:EYX86"/>
    <mergeCell ref="EYZ86:EZE86"/>
    <mergeCell ref="EZG86:EZL86"/>
    <mergeCell ref="EWH86:EWM86"/>
    <mergeCell ref="EWO86:EWT86"/>
    <mergeCell ref="EWV86:EXA86"/>
    <mergeCell ref="EXC86:EXH86"/>
    <mergeCell ref="EXJ86:EXO86"/>
    <mergeCell ref="EXQ86:EXV86"/>
    <mergeCell ref="EUR86:EUW86"/>
    <mergeCell ref="EUY86:EVD86"/>
    <mergeCell ref="EVF86:EVK86"/>
    <mergeCell ref="EVM86:EVR86"/>
    <mergeCell ref="EVT86:EVY86"/>
    <mergeCell ref="EWA86:EWF86"/>
    <mergeCell ref="ETB86:ETG86"/>
    <mergeCell ref="ETI86:ETN86"/>
    <mergeCell ref="ETP86:ETU86"/>
    <mergeCell ref="ETW86:EUB86"/>
    <mergeCell ref="EUD86:EUI86"/>
    <mergeCell ref="EUK86:EUP86"/>
    <mergeCell ref="ERL86:ERQ86"/>
    <mergeCell ref="ERS86:ERX86"/>
    <mergeCell ref="ERZ86:ESE86"/>
    <mergeCell ref="ESG86:ESL86"/>
    <mergeCell ref="ESN86:ESS86"/>
    <mergeCell ref="ESU86:ESZ86"/>
    <mergeCell ref="EPV86:EQA86"/>
    <mergeCell ref="EQC86:EQH86"/>
    <mergeCell ref="EQJ86:EQO86"/>
    <mergeCell ref="EQQ86:EQV86"/>
    <mergeCell ref="EQX86:ERC86"/>
    <mergeCell ref="ERE86:ERJ86"/>
    <mergeCell ref="EOF86:EOK86"/>
    <mergeCell ref="EOM86:EOR86"/>
    <mergeCell ref="EOT86:EOY86"/>
    <mergeCell ref="EPA86:EPF86"/>
    <mergeCell ref="EPH86:EPM86"/>
    <mergeCell ref="EPO86:EPT86"/>
    <mergeCell ref="EMP86:EMU86"/>
    <mergeCell ref="EMW86:ENB86"/>
    <mergeCell ref="END86:ENI86"/>
    <mergeCell ref="ENK86:ENP86"/>
    <mergeCell ref="ENR86:ENW86"/>
    <mergeCell ref="ENY86:EOD86"/>
    <mergeCell ref="EKZ86:ELE86"/>
    <mergeCell ref="ELG86:ELL86"/>
    <mergeCell ref="ELN86:ELS86"/>
    <mergeCell ref="ELU86:ELZ86"/>
    <mergeCell ref="EMB86:EMG86"/>
    <mergeCell ref="EMI86:EMN86"/>
    <mergeCell ref="EJJ86:EJO86"/>
    <mergeCell ref="EJQ86:EJV86"/>
    <mergeCell ref="EJX86:EKC86"/>
    <mergeCell ref="EKE86:EKJ86"/>
    <mergeCell ref="EKL86:EKQ86"/>
    <mergeCell ref="EKS86:EKX86"/>
    <mergeCell ref="EHT86:EHY86"/>
    <mergeCell ref="EIA86:EIF86"/>
    <mergeCell ref="EIH86:EIM86"/>
    <mergeCell ref="EIO86:EIT86"/>
    <mergeCell ref="EIV86:EJA86"/>
    <mergeCell ref="EJC86:EJH86"/>
    <mergeCell ref="EGD86:EGI86"/>
    <mergeCell ref="EGK86:EGP86"/>
    <mergeCell ref="EGR86:EGW86"/>
    <mergeCell ref="EGY86:EHD86"/>
    <mergeCell ref="EHF86:EHK86"/>
    <mergeCell ref="EHM86:EHR86"/>
    <mergeCell ref="EEN86:EES86"/>
    <mergeCell ref="EEU86:EEZ86"/>
    <mergeCell ref="EFB86:EFG86"/>
    <mergeCell ref="EFI86:EFN86"/>
    <mergeCell ref="EFP86:EFU86"/>
    <mergeCell ref="EFW86:EGB86"/>
    <mergeCell ref="ECX86:EDC86"/>
    <mergeCell ref="EDE86:EDJ86"/>
    <mergeCell ref="EDL86:EDQ86"/>
    <mergeCell ref="EDS86:EDX86"/>
    <mergeCell ref="EDZ86:EEE86"/>
    <mergeCell ref="EEG86:EEL86"/>
    <mergeCell ref="EBH86:EBM86"/>
    <mergeCell ref="EBO86:EBT86"/>
    <mergeCell ref="EBV86:ECA86"/>
    <mergeCell ref="ECC86:ECH86"/>
    <mergeCell ref="ECJ86:ECO86"/>
    <mergeCell ref="ECQ86:ECV86"/>
    <mergeCell ref="DZR86:DZW86"/>
    <mergeCell ref="DZY86:EAD86"/>
    <mergeCell ref="EAF86:EAK86"/>
    <mergeCell ref="EAM86:EAR86"/>
    <mergeCell ref="EAT86:EAY86"/>
    <mergeCell ref="EBA86:EBF86"/>
    <mergeCell ref="DYB86:DYG86"/>
    <mergeCell ref="DYI86:DYN86"/>
    <mergeCell ref="DYP86:DYU86"/>
    <mergeCell ref="DYW86:DZB86"/>
    <mergeCell ref="DZD86:DZI86"/>
    <mergeCell ref="DZK86:DZP86"/>
    <mergeCell ref="DWL86:DWQ86"/>
    <mergeCell ref="DWS86:DWX86"/>
    <mergeCell ref="DWZ86:DXE86"/>
    <mergeCell ref="DXG86:DXL86"/>
    <mergeCell ref="DXN86:DXS86"/>
    <mergeCell ref="DXU86:DXZ86"/>
    <mergeCell ref="DUV86:DVA86"/>
    <mergeCell ref="DVC86:DVH86"/>
    <mergeCell ref="DVJ86:DVO86"/>
    <mergeCell ref="DVQ86:DVV86"/>
    <mergeCell ref="DVX86:DWC86"/>
    <mergeCell ref="DWE86:DWJ86"/>
    <mergeCell ref="DTF86:DTK86"/>
    <mergeCell ref="DTM86:DTR86"/>
    <mergeCell ref="DTT86:DTY86"/>
    <mergeCell ref="DUA86:DUF86"/>
    <mergeCell ref="DUH86:DUM86"/>
    <mergeCell ref="DUO86:DUT86"/>
    <mergeCell ref="DRP86:DRU86"/>
    <mergeCell ref="DRW86:DSB86"/>
    <mergeCell ref="DSD86:DSI86"/>
    <mergeCell ref="DSK86:DSP86"/>
    <mergeCell ref="DSR86:DSW86"/>
    <mergeCell ref="DSY86:DTD86"/>
    <mergeCell ref="DPZ86:DQE86"/>
    <mergeCell ref="DQG86:DQL86"/>
    <mergeCell ref="DQN86:DQS86"/>
    <mergeCell ref="DQU86:DQZ86"/>
    <mergeCell ref="DRB86:DRG86"/>
    <mergeCell ref="DRI86:DRN86"/>
    <mergeCell ref="DOJ86:DOO86"/>
    <mergeCell ref="DOQ86:DOV86"/>
    <mergeCell ref="DOX86:DPC86"/>
    <mergeCell ref="DPE86:DPJ86"/>
    <mergeCell ref="DPL86:DPQ86"/>
    <mergeCell ref="DPS86:DPX86"/>
    <mergeCell ref="DMT86:DMY86"/>
    <mergeCell ref="DNA86:DNF86"/>
    <mergeCell ref="DNH86:DNM86"/>
    <mergeCell ref="DNO86:DNT86"/>
    <mergeCell ref="DNV86:DOA86"/>
    <mergeCell ref="DOC86:DOH86"/>
    <mergeCell ref="DLD86:DLI86"/>
    <mergeCell ref="DLK86:DLP86"/>
    <mergeCell ref="DLR86:DLW86"/>
    <mergeCell ref="DLY86:DMD86"/>
    <mergeCell ref="DMF86:DMK86"/>
    <mergeCell ref="DMM86:DMR86"/>
    <mergeCell ref="DJN86:DJS86"/>
    <mergeCell ref="DJU86:DJZ86"/>
    <mergeCell ref="DKB86:DKG86"/>
    <mergeCell ref="DKI86:DKN86"/>
    <mergeCell ref="DKP86:DKU86"/>
    <mergeCell ref="DKW86:DLB86"/>
    <mergeCell ref="DHX86:DIC86"/>
    <mergeCell ref="DIE86:DIJ86"/>
    <mergeCell ref="DIL86:DIQ86"/>
    <mergeCell ref="DIS86:DIX86"/>
    <mergeCell ref="DIZ86:DJE86"/>
    <mergeCell ref="DJG86:DJL86"/>
    <mergeCell ref="DGH86:DGM86"/>
    <mergeCell ref="DGO86:DGT86"/>
    <mergeCell ref="DGV86:DHA86"/>
    <mergeCell ref="DHC86:DHH86"/>
    <mergeCell ref="DHJ86:DHO86"/>
    <mergeCell ref="DHQ86:DHV86"/>
    <mergeCell ref="DER86:DEW86"/>
    <mergeCell ref="DEY86:DFD86"/>
    <mergeCell ref="DFF86:DFK86"/>
    <mergeCell ref="DFM86:DFR86"/>
    <mergeCell ref="DFT86:DFY86"/>
    <mergeCell ref="DGA86:DGF86"/>
    <mergeCell ref="DDB86:DDG86"/>
    <mergeCell ref="DDI86:DDN86"/>
    <mergeCell ref="DDP86:DDU86"/>
    <mergeCell ref="DDW86:DEB86"/>
    <mergeCell ref="DED86:DEI86"/>
    <mergeCell ref="DEK86:DEP86"/>
    <mergeCell ref="DBL86:DBQ86"/>
    <mergeCell ref="DBS86:DBX86"/>
    <mergeCell ref="DBZ86:DCE86"/>
    <mergeCell ref="DCG86:DCL86"/>
    <mergeCell ref="DCN86:DCS86"/>
    <mergeCell ref="DCU86:DCZ86"/>
    <mergeCell ref="CZV86:DAA86"/>
    <mergeCell ref="DAC86:DAH86"/>
    <mergeCell ref="DAJ86:DAO86"/>
    <mergeCell ref="DAQ86:DAV86"/>
    <mergeCell ref="DAX86:DBC86"/>
    <mergeCell ref="DBE86:DBJ86"/>
    <mergeCell ref="CYF86:CYK86"/>
    <mergeCell ref="CYM86:CYR86"/>
    <mergeCell ref="CYT86:CYY86"/>
    <mergeCell ref="CZA86:CZF86"/>
    <mergeCell ref="CZH86:CZM86"/>
    <mergeCell ref="CZO86:CZT86"/>
    <mergeCell ref="CWP86:CWU86"/>
    <mergeCell ref="CWW86:CXB86"/>
    <mergeCell ref="CXD86:CXI86"/>
    <mergeCell ref="CXK86:CXP86"/>
    <mergeCell ref="CXR86:CXW86"/>
    <mergeCell ref="CXY86:CYD86"/>
    <mergeCell ref="CUZ86:CVE86"/>
    <mergeCell ref="CVG86:CVL86"/>
    <mergeCell ref="CVN86:CVS86"/>
    <mergeCell ref="CVU86:CVZ86"/>
    <mergeCell ref="CWB86:CWG86"/>
    <mergeCell ref="CWI86:CWN86"/>
    <mergeCell ref="CTJ86:CTO86"/>
    <mergeCell ref="CTQ86:CTV86"/>
    <mergeCell ref="CTX86:CUC86"/>
    <mergeCell ref="CUE86:CUJ86"/>
    <mergeCell ref="CUL86:CUQ86"/>
    <mergeCell ref="CUS86:CUX86"/>
    <mergeCell ref="CRT86:CRY86"/>
    <mergeCell ref="CSA86:CSF86"/>
    <mergeCell ref="CSH86:CSM86"/>
    <mergeCell ref="CSO86:CST86"/>
    <mergeCell ref="CSV86:CTA86"/>
    <mergeCell ref="CTC86:CTH86"/>
    <mergeCell ref="CQD86:CQI86"/>
    <mergeCell ref="CQK86:CQP86"/>
    <mergeCell ref="CQR86:CQW86"/>
    <mergeCell ref="CQY86:CRD86"/>
    <mergeCell ref="CRF86:CRK86"/>
    <mergeCell ref="CRM86:CRR86"/>
    <mergeCell ref="CON86:COS86"/>
    <mergeCell ref="COU86:COZ86"/>
    <mergeCell ref="CPB86:CPG86"/>
    <mergeCell ref="CPI86:CPN86"/>
    <mergeCell ref="CPP86:CPU86"/>
    <mergeCell ref="CPW86:CQB86"/>
    <mergeCell ref="CMX86:CNC86"/>
    <mergeCell ref="CNE86:CNJ86"/>
    <mergeCell ref="CNL86:CNQ86"/>
    <mergeCell ref="CNS86:CNX86"/>
    <mergeCell ref="CNZ86:COE86"/>
    <mergeCell ref="COG86:COL86"/>
    <mergeCell ref="CLH86:CLM86"/>
    <mergeCell ref="CLO86:CLT86"/>
    <mergeCell ref="CLV86:CMA86"/>
    <mergeCell ref="CMC86:CMH86"/>
    <mergeCell ref="CMJ86:CMO86"/>
    <mergeCell ref="CMQ86:CMV86"/>
    <mergeCell ref="CJR86:CJW86"/>
    <mergeCell ref="CJY86:CKD86"/>
    <mergeCell ref="CKF86:CKK86"/>
    <mergeCell ref="CKM86:CKR86"/>
    <mergeCell ref="CKT86:CKY86"/>
    <mergeCell ref="CLA86:CLF86"/>
    <mergeCell ref="CIB86:CIG86"/>
    <mergeCell ref="CII86:CIN86"/>
    <mergeCell ref="CIP86:CIU86"/>
    <mergeCell ref="CIW86:CJB86"/>
    <mergeCell ref="CJD86:CJI86"/>
    <mergeCell ref="CJK86:CJP86"/>
    <mergeCell ref="CGL86:CGQ86"/>
    <mergeCell ref="CGS86:CGX86"/>
    <mergeCell ref="CGZ86:CHE86"/>
    <mergeCell ref="CHG86:CHL86"/>
    <mergeCell ref="CHN86:CHS86"/>
    <mergeCell ref="CHU86:CHZ86"/>
    <mergeCell ref="CEV86:CFA86"/>
    <mergeCell ref="CFC86:CFH86"/>
    <mergeCell ref="CFJ86:CFO86"/>
    <mergeCell ref="CFQ86:CFV86"/>
    <mergeCell ref="CFX86:CGC86"/>
    <mergeCell ref="CGE86:CGJ86"/>
    <mergeCell ref="CDF86:CDK86"/>
    <mergeCell ref="CDM86:CDR86"/>
    <mergeCell ref="CDT86:CDY86"/>
    <mergeCell ref="CEA86:CEF86"/>
    <mergeCell ref="CEH86:CEM86"/>
    <mergeCell ref="CEO86:CET86"/>
    <mergeCell ref="CBP86:CBU86"/>
    <mergeCell ref="CBW86:CCB86"/>
    <mergeCell ref="CCD86:CCI86"/>
    <mergeCell ref="CCK86:CCP86"/>
    <mergeCell ref="CCR86:CCW86"/>
    <mergeCell ref="CCY86:CDD86"/>
    <mergeCell ref="BZZ86:CAE86"/>
    <mergeCell ref="CAG86:CAL86"/>
    <mergeCell ref="CAN86:CAS86"/>
    <mergeCell ref="CAU86:CAZ86"/>
    <mergeCell ref="CBB86:CBG86"/>
    <mergeCell ref="CBI86:CBN86"/>
    <mergeCell ref="BYJ86:BYO86"/>
    <mergeCell ref="BYQ86:BYV86"/>
    <mergeCell ref="BYX86:BZC86"/>
    <mergeCell ref="BZE86:BZJ86"/>
    <mergeCell ref="BZL86:BZQ86"/>
    <mergeCell ref="BZS86:BZX86"/>
    <mergeCell ref="BWT86:BWY86"/>
    <mergeCell ref="BXA86:BXF86"/>
    <mergeCell ref="BXH86:BXM86"/>
    <mergeCell ref="BXO86:BXT86"/>
    <mergeCell ref="BXV86:BYA86"/>
    <mergeCell ref="BYC86:BYH86"/>
    <mergeCell ref="BVD86:BVI86"/>
    <mergeCell ref="BVK86:BVP86"/>
    <mergeCell ref="BVR86:BVW86"/>
    <mergeCell ref="BVY86:BWD86"/>
    <mergeCell ref="BWF86:BWK86"/>
    <mergeCell ref="BWM86:BWR86"/>
    <mergeCell ref="BTN86:BTS86"/>
    <mergeCell ref="BTU86:BTZ86"/>
    <mergeCell ref="BUB86:BUG86"/>
    <mergeCell ref="BUI86:BUN86"/>
    <mergeCell ref="BUP86:BUU86"/>
    <mergeCell ref="BUW86:BVB86"/>
    <mergeCell ref="BRX86:BSC86"/>
    <mergeCell ref="BSE86:BSJ86"/>
    <mergeCell ref="BSL86:BSQ86"/>
    <mergeCell ref="BSS86:BSX86"/>
    <mergeCell ref="BSZ86:BTE86"/>
    <mergeCell ref="BTG86:BTL86"/>
    <mergeCell ref="BQH86:BQM86"/>
    <mergeCell ref="BQO86:BQT86"/>
    <mergeCell ref="BQV86:BRA86"/>
    <mergeCell ref="BRC86:BRH86"/>
    <mergeCell ref="BRJ86:BRO86"/>
    <mergeCell ref="BRQ86:BRV86"/>
    <mergeCell ref="BOR86:BOW86"/>
    <mergeCell ref="BOY86:BPD86"/>
    <mergeCell ref="BPF86:BPK86"/>
    <mergeCell ref="BPM86:BPR86"/>
    <mergeCell ref="BPT86:BPY86"/>
    <mergeCell ref="BQA86:BQF86"/>
    <mergeCell ref="BNB86:BNG86"/>
    <mergeCell ref="BNI86:BNN86"/>
    <mergeCell ref="BNP86:BNU86"/>
    <mergeCell ref="BNW86:BOB86"/>
    <mergeCell ref="BOD86:BOI86"/>
    <mergeCell ref="BOK86:BOP86"/>
    <mergeCell ref="BLL86:BLQ86"/>
    <mergeCell ref="BLS86:BLX86"/>
    <mergeCell ref="BLZ86:BME86"/>
    <mergeCell ref="BMG86:BML86"/>
    <mergeCell ref="BMN86:BMS86"/>
    <mergeCell ref="BMU86:BMZ86"/>
    <mergeCell ref="BJV86:BKA86"/>
    <mergeCell ref="BKC86:BKH86"/>
    <mergeCell ref="BKJ86:BKO86"/>
    <mergeCell ref="BKQ86:BKV86"/>
    <mergeCell ref="BKX86:BLC86"/>
    <mergeCell ref="BLE86:BLJ86"/>
    <mergeCell ref="BIF86:BIK86"/>
    <mergeCell ref="BIM86:BIR86"/>
    <mergeCell ref="BIT86:BIY86"/>
    <mergeCell ref="BJA86:BJF86"/>
    <mergeCell ref="BJH86:BJM86"/>
    <mergeCell ref="BJO86:BJT86"/>
    <mergeCell ref="BGP86:BGU86"/>
    <mergeCell ref="BGW86:BHB86"/>
    <mergeCell ref="BHD86:BHI86"/>
    <mergeCell ref="BHK86:BHP86"/>
    <mergeCell ref="BHR86:BHW86"/>
    <mergeCell ref="BHY86:BID86"/>
    <mergeCell ref="BEZ86:BFE86"/>
    <mergeCell ref="BFG86:BFL86"/>
    <mergeCell ref="BFN86:BFS86"/>
    <mergeCell ref="BFU86:BFZ86"/>
    <mergeCell ref="BGB86:BGG86"/>
    <mergeCell ref="BGI86:BGN86"/>
    <mergeCell ref="BDJ86:BDO86"/>
    <mergeCell ref="BDQ86:BDV86"/>
    <mergeCell ref="BDX86:BEC86"/>
    <mergeCell ref="BEE86:BEJ86"/>
    <mergeCell ref="BEL86:BEQ86"/>
    <mergeCell ref="BES86:BEX86"/>
    <mergeCell ref="BBT86:BBY86"/>
    <mergeCell ref="BCA86:BCF86"/>
    <mergeCell ref="BCH86:BCM86"/>
    <mergeCell ref="BCO86:BCT86"/>
    <mergeCell ref="BCV86:BDA86"/>
    <mergeCell ref="BDC86:BDH86"/>
    <mergeCell ref="BAD86:BAI86"/>
    <mergeCell ref="BAK86:BAP86"/>
    <mergeCell ref="BAR86:BAW86"/>
    <mergeCell ref="BAY86:BBD86"/>
    <mergeCell ref="BBF86:BBK86"/>
    <mergeCell ref="BBM86:BBR86"/>
    <mergeCell ref="AYN86:AYS86"/>
    <mergeCell ref="AYU86:AYZ86"/>
    <mergeCell ref="AZB86:AZG86"/>
    <mergeCell ref="AZI86:AZN86"/>
    <mergeCell ref="AZP86:AZU86"/>
    <mergeCell ref="AZW86:BAB86"/>
    <mergeCell ref="AWX86:AXC86"/>
    <mergeCell ref="AXE86:AXJ86"/>
    <mergeCell ref="AXL86:AXQ86"/>
    <mergeCell ref="AXS86:AXX86"/>
    <mergeCell ref="AXZ86:AYE86"/>
    <mergeCell ref="AYG86:AYL86"/>
    <mergeCell ref="AVH86:AVM86"/>
    <mergeCell ref="AVO86:AVT86"/>
    <mergeCell ref="AVV86:AWA86"/>
    <mergeCell ref="AWC86:AWH86"/>
    <mergeCell ref="AWJ86:AWO86"/>
    <mergeCell ref="AWQ86:AWV86"/>
    <mergeCell ref="ATR86:ATW86"/>
    <mergeCell ref="ATY86:AUD86"/>
    <mergeCell ref="AUF86:AUK86"/>
    <mergeCell ref="AUM86:AUR86"/>
    <mergeCell ref="AUT86:AUY86"/>
    <mergeCell ref="AVA86:AVF86"/>
    <mergeCell ref="ASB86:ASG86"/>
    <mergeCell ref="ASI86:ASN86"/>
    <mergeCell ref="ASP86:ASU86"/>
    <mergeCell ref="ASW86:ATB86"/>
    <mergeCell ref="ATD86:ATI86"/>
    <mergeCell ref="ATK86:ATP86"/>
    <mergeCell ref="AQL86:AQQ86"/>
    <mergeCell ref="AQS86:AQX86"/>
    <mergeCell ref="AQZ86:ARE86"/>
    <mergeCell ref="ARG86:ARL86"/>
    <mergeCell ref="ARN86:ARS86"/>
    <mergeCell ref="ARU86:ARZ86"/>
    <mergeCell ref="AOV86:APA86"/>
    <mergeCell ref="APC86:APH86"/>
    <mergeCell ref="APJ86:APO86"/>
    <mergeCell ref="APQ86:APV86"/>
    <mergeCell ref="APX86:AQC86"/>
    <mergeCell ref="AQE86:AQJ86"/>
    <mergeCell ref="ANF86:ANK86"/>
    <mergeCell ref="ANM86:ANR86"/>
    <mergeCell ref="ANT86:ANY86"/>
    <mergeCell ref="AOA86:AOF86"/>
    <mergeCell ref="AOH86:AOM86"/>
    <mergeCell ref="AOO86:AOT86"/>
    <mergeCell ref="ALP86:ALU86"/>
    <mergeCell ref="ALW86:AMB86"/>
    <mergeCell ref="AMD86:AMI86"/>
    <mergeCell ref="AMK86:AMP86"/>
    <mergeCell ref="AMR86:AMW86"/>
    <mergeCell ref="AMY86:AND86"/>
    <mergeCell ref="AJZ86:AKE86"/>
    <mergeCell ref="AKG86:AKL86"/>
    <mergeCell ref="AKN86:AKS86"/>
    <mergeCell ref="AKU86:AKZ86"/>
    <mergeCell ref="ALB86:ALG86"/>
    <mergeCell ref="ALI86:ALN86"/>
    <mergeCell ref="AIJ86:AIO86"/>
    <mergeCell ref="AIQ86:AIV86"/>
    <mergeCell ref="AIX86:AJC86"/>
    <mergeCell ref="AJE86:AJJ86"/>
    <mergeCell ref="AJL86:AJQ86"/>
    <mergeCell ref="AJS86:AJX86"/>
    <mergeCell ref="AGT86:AGY86"/>
    <mergeCell ref="AHA86:AHF86"/>
    <mergeCell ref="AHH86:AHM86"/>
    <mergeCell ref="AHO86:AHT86"/>
    <mergeCell ref="AHV86:AIA86"/>
    <mergeCell ref="AIC86:AIH86"/>
    <mergeCell ref="AFD86:AFI86"/>
    <mergeCell ref="AFK86:AFP86"/>
    <mergeCell ref="AFR86:AFW86"/>
    <mergeCell ref="AFY86:AGD86"/>
    <mergeCell ref="AGF86:AGK86"/>
    <mergeCell ref="AGM86:AGR86"/>
    <mergeCell ref="ADN86:ADS86"/>
    <mergeCell ref="ADU86:ADZ86"/>
    <mergeCell ref="AEB86:AEG86"/>
    <mergeCell ref="AEI86:AEN86"/>
    <mergeCell ref="AEP86:AEU86"/>
    <mergeCell ref="AEW86:AFB86"/>
    <mergeCell ref="ABX86:ACC86"/>
    <mergeCell ref="ACE86:ACJ86"/>
    <mergeCell ref="ACL86:ACQ86"/>
    <mergeCell ref="ACS86:ACX86"/>
    <mergeCell ref="ACZ86:ADE86"/>
    <mergeCell ref="ADG86:ADL86"/>
    <mergeCell ref="AAH86:AAM86"/>
    <mergeCell ref="AAO86:AAT86"/>
    <mergeCell ref="AAV86:ABA86"/>
    <mergeCell ref="ABC86:ABH86"/>
    <mergeCell ref="ABJ86:ABO86"/>
    <mergeCell ref="ABQ86:ABV86"/>
    <mergeCell ref="YR86:YW86"/>
    <mergeCell ref="YY86:ZD86"/>
    <mergeCell ref="ZF86:ZK86"/>
    <mergeCell ref="ZM86:ZR86"/>
    <mergeCell ref="ZT86:ZY86"/>
    <mergeCell ref="AAA86:AAF86"/>
    <mergeCell ref="XB86:XG86"/>
    <mergeCell ref="XI86:XN86"/>
    <mergeCell ref="XP86:XU86"/>
    <mergeCell ref="XW86:YB86"/>
    <mergeCell ref="YD86:YI86"/>
    <mergeCell ref="YK86:YP86"/>
    <mergeCell ref="VL86:VQ86"/>
    <mergeCell ref="VS86:VX86"/>
    <mergeCell ref="VZ86:WE86"/>
    <mergeCell ref="WG86:WL86"/>
    <mergeCell ref="WN86:WS86"/>
    <mergeCell ref="WU86:WZ86"/>
    <mergeCell ref="TV86:UA86"/>
    <mergeCell ref="UC86:UH86"/>
    <mergeCell ref="UJ86:UO86"/>
    <mergeCell ref="UQ86:UV86"/>
    <mergeCell ref="UX86:VC86"/>
    <mergeCell ref="VE86:VJ86"/>
    <mergeCell ref="SF86:SK86"/>
    <mergeCell ref="SM86:SR86"/>
    <mergeCell ref="ST86:SY86"/>
    <mergeCell ref="TA86:TF86"/>
    <mergeCell ref="TH86:TM86"/>
    <mergeCell ref="TO86:TT86"/>
    <mergeCell ref="QP86:QU86"/>
    <mergeCell ref="QW86:RB86"/>
    <mergeCell ref="RD86:RI86"/>
    <mergeCell ref="RK86:RP86"/>
    <mergeCell ref="RR86:RW86"/>
    <mergeCell ref="RY86:SD86"/>
    <mergeCell ref="OZ86:PE86"/>
    <mergeCell ref="PG86:PL86"/>
    <mergeCell ref="PN86:PS86"/>
    <mergeCell ref="PU86:PZ86"/>
    <mergeCell ref="QB86:QG86"/>
    <mergeCell ref="QI86:QN86"/>
    <mergeCell ref="NJ86:NO86"/>
    <mergeCell ref="NQ86:NV86"/>
    <mergeCell ref="NX86:OC86"/>
    <mergeCell ref="OE86:OJ86"/>
    <mergeCell ref="OL86:OQ86"/>
    <mergeCell ref="OS86:OX86"/>
    <mergeCell ref="LT86:LY86"/>
    <mergeCell ref="MA86:MF86"/>
    <mergeCell ref="MH86:MM86"/>
    <mergeCell ref="MO86:MT86"/>
    <mergeCell ref="MV86:NA86"/>
    <mergeCell ref="NC86:NH86"/>
    <mergeCell ref="KD86:KI86"/>
    <mergeCell ref="KK86:KP86"/>
    <mergeCell ref="KR86:KW86"/>
    <mergeCell ref="KY86:LD86"/>
    <mergeCell ref="LF86:LK86"/>
    <mergeCell ref="LM86:LR86"/>
    <mergeCell ref="IN86:IS86"/>
    <mergeCell ref="IU86:IZ86"/>
    <mergeCell ref="JB86:JG86"/>
    <mergeCell ref="JI86:JN86"/>
    <mergeCell ref="JP86:JU86"/>
    <mergeCell ref="JW86:KB86"/>
    <mergeCell ref="GX86:HC86"/>
    <mergeCell ref="HE86:HJ86"/>
    <mergeCell ref="HL86:HQ86"/>
    <mergeCell ref="HS86:HX86"/>
    <mergeCell ref="HZ86:IE86"/>
    <mergeCell ref="IG86:IL86"/>
    <mergeCell ref="FH86:FM86"/>
    <mergeCell ref="FO86:FT86"/>
    <mergeCell ref="FV86:GA86"/>
    <mergeCell ref="GC86:GH86"/>
    <mergeCell ref="GJ86:GO86"/>
    <mergeCell ref="GQ86:GV86"/>
    <mergeCell ref="DR86:DW86"/>
    <mergeCell ref="DY86:ED86"/>
    <mergeCell ref="EF86:EK86"/>
    <mergeCell ref="EM86:ER86"/>
    <mergeCell ref="ET86:EY86"/>
    <mergeCell ref="FA86:FF86"/>
    <mergeCell ref="CB86:CG86"/>
    <mergeCell ref="CI86:CN86"/>
    <mergeCell ref="CP86:CU86"/>
    <mergeCell ref="CW86:DB86"/>
    <mergeCell ref="DD86:DI86"/>
    <mergeCell ref="DK86:DP86"/>
    <mergeCell ref="AL86:AQ86"/>
    <mergeCell ref="AS86:AX86"/>
    <mergeCell ref="AZ86:BE86"/>
    <mergeCell ref="BG86:BL86"/>
    <mergeCell ref="BN86:BS86"/>
    <mergeCell ref="BU86:BZ86"/>
    <mergeCell ref="XEH83:XEM83"/>
    <mergeCell ref="XEO83:XET83"/>
    <mergeCell ref="XEV83:XEX83"/>
    <mergeCell ref="B84:G84"/>
    <mergeCell ref="B85:G85"/>
    <mergeCell ref="B86:G86"/>
    <mergeCell ref="J86:O86"/>
    <mergeCell ref="Q86:V86"/>
    <mergeCell ref="X86:AC86"/>
    <mergeCell ref="AE86:AJ86"/>
    <mergeCell ref="XCR83:XCW83"/>
    <mergeCell ref="XCY83:XDD83"/>
    <mergeCell ref="XDF83:XDK83"/>
    <mergeCell ref="XDM83:XDR83"/>
    <mergeCell ref="XDT83:XDY83"/>
    <mergeCell ref="XEA83:XEF83"/>
    <mergeCell ref="XBB83:XBG83"/>
    <mergeCell ref="XBI83:XBN83"/>
    <mergeCell ref="XBP83:XBU83"/>
    <mergeCell ref="XBW83:XCB83"/>
    <mergeCell ref="XCD83:XCI83"/>
    <mergeCell ref="XCK83:XCP83"/>
    <mergeCell ref="WZL83:WZQ83"/>
    <mergeCell ref="WZS83:WZX83"/>
    <mergeCell ref="WZZ83:XAE83"/>
    <mergeCell ref="XAG83:XAL83"/>
    <mergeCell ref="XAN83:XAS83"/>
    <mergeCell ref="XAU83:XAZ83"/>
    <mergeCell ref="WXV83:WYA83"/>
    <mergeCell ref="WYC83:WYH83"/>
    <mergeCell ref="WYJ83:WYO83"/>
    <mergeCell ref="WYQ83:WYV83"/>
    <mergeCell ref="WYX83:WZC83"/>
    <mergeCell ref="WZE83:WZJ83"/>
    <mergeCell ref="WWF83:WWK83"/>
    <mergeCell ref="WWM83:WWR83"/>
    <mergeCell ref="WWT83:WWY83"/>
    <mergeCell ref="WXA83:WXF83"/>
    <mergeCell ref="WXH83:WXM83"/>
    <mergeCell ref="WXO83:WXT83"/>
    <mergeCell ref="WUP83:WUU83"/>
    <mergeCell ref="WUW83:WVB83"/>
    <mergeCell ref="WVD83:WVI83"/>
    <mergeCell ref="WVK83:WVP83"/>
    <mergeCell ref="WVR83:WVW83"/>
    <mergeCell ref="WVY83:WWD83"/>
    <mergeCell ref="WSZ83:WTE83"/>
    <mergeCell ref="WTG83:WTL83"/>
    <mergeCell ref="WTN83:WTS83"/>
    <mergeCell ref="WTU83:WTZ83"/>
    <mergeCell ref="WUB83:WUG83"/>
    <mergeCell ref="WUI83:WUN83"/>
    <mergeCell ref="WRJ83:WRO83"/>
    <mergeCell ref="WRQ83:WRV83"/>
    <mergeCell ref="WRX83:WSC83"/>
    <mergeCell ref="WSE83:WSJ83"/>
    <mergeCell ref="WSL83:WSQ83"/>
    <mergeCell ref="WSS83:WSX83"/>
    <mergeCell ref="WPT83:WPY83"/>
    <mergeCell ref="WQA83:WQF83"/>
    <mergeCell ref="WQH83:WQM83"/>
    <mergeCell ref="WQO83:WQT83"/>
    <mergeCell ref="WQV83:WRA83"/>
    <mergeCell ref="WRC83:WRH83"/>
    <mergeCell ref="WOD83:WOI83"/>
    <mergeCell ref="WOK83:WOP83"/>
    <mergeCell ref="WOR83:WOW83"/>
    <mergeCell ref="WOY83:WPD83"/>
    <mergeCell ref="WPF83:WPK83"/>
    <mergeCell ref="WPM83:WPR83"/>
    <mergeCell ref="WMN83:WMS83"/>
    <mergeCell ref="WMU83:WMZ83"/>
    <mergeCell ref="WNB83:WNG83"/>
    <mergeCell ref="WNI83:WNN83"/>
    <mergeCell ref="WNP83:WNU83"/>
    <mergeCell ref="WNW83:WOB83"/>
    <mergeCell ref="WKX83:WLC83"/>
    <mergeCell ref="WLE83:WLJ83"/>
    <mergeCell ref="WLL83:WLQ83"/>
    <mergeCell ref="WLS83:WLX83"/>
    <mergeCell ref="WLZ83:WME83"/>
    <mergeCell ref="WMG83:WML83"/>
    <mergeCell ref="WJH83:WJM83"/>
    <mergeCell ref="WJO83:WJT83"/>
    <mergeCell ref="WJV83:WKA83"/>
    <mergeCell ref="WKC83:WKH83"/>
    <mergeCell ref="WKJ83:WKO83"/>
    <mergeCell ref="WKQ83:WKV83"/>
    <mergeCell ref="WHR83:WHW83"/>
    <mergeCell ref="WHY83:WID83"/>
    <mergeCell ref="WIF83:WIK83"/>
    <mergeCell ref="WIM83:WIR83"/>
    <mergeCell ref="WIT83:WIY83"/>
    <mergeCell ref="WJA83:WJF83"/>
    <mergeCell ref="WGB83:WGG83"/>
    <mergeCell ref="WGI83:WGN83"/>
    <mergeCell ref="WGP83:WGU83"/>
    <mergeCell ref="WGW83:WHB83"/>
    <mergeCell ref="WHD83:WHI83"/>
    <mergeCell ref="WHK83:WHP83"/>
    <mergeCell ref="WEL83:WEQ83"/>
    <mergeCell ref="WES83:WEX83"/>
    <mergeCell ref="WEZ83:WFE83"/>
    <mergeCell ref="WFG83:WFL83"/>
    <mergeCell ref="WFN83:WFS83"/>
    <mergeCell ref="WFU83:WFZ83"/>
    <mergeCell ref="WCV83:WDA83"/>
    <mergeCell ref="WDC83:WDH83"/>
    <mergeCell ref="WDJ83:WDO83"/>
    <mergeCell ref="WDQ83:WDV83"/>
    <mergeCell ref="WDX83:WEC83"/>
    <mergeCell ref="WEE83:WEJ83"/>
    <mergeCell ref="WBF83:WBK83"/>
    <mergeCell ref="WBM83:WBR83"/>
    <mergeCell ref="WBT83:WBY83"/>
    <mergeCell ref="WCA83:WCF83"/>
    <mergeCell ref="WCH83:WCM83"/>
    <mergeCell ref="WCO83:WCT83"/>
    <mergeCell ref="VZP83:VZU83"/>
    <mergeCell ref="VZW83:WAB83"/>
    <mergeCell ref="WAD83:WAI83"/>
    <mergeCell ref="WAK83:WAP83"/>
    <mergeCell ref="WAR83:WAW83"/>
    <mergeCell ref="WAY83:WBD83"/>
    <mergeCell ref="VXZ83:VYE83"/>
    <mergeCell ref="VYG83:VYL83"/>
    <mergeCell ref="VYN83:VYS83"/>
    <mergeCell ref="VYU83:VYZ83"/>
    <mergeCell ref="VZB83:VZG83"/>
    <mergeCell ref="VZI83:VZN83"/>
    <mergeCell ref="VWJ83:VWO83"/>
    <mergeCell ref="VWQ83:VWV83"/>
    <mergeCell ref="VWX83:VXC83"/>
    <mergeCell ref="VXE83:VXJ83"/>
    <mergeCell ref="VXL83:VXQ83"/>
    <mergeCell ref="VXS83:VXX83"/>
    <mergeCell ref="VUT83:VUY83"/>
    <mergeCell ref="VVA83:VVF83"/>
    <mergeCell ref="VVH83:VVM83"/>
    <mergeCell ref="VVO83:VVT83"/>
    <mergeCell ref="VVV83:VWA83"/>
    <mergeCell ref="VWC83:VWH83"/>
    <mergeCell ref="VTD83:VTI83"/>
    <mergeCell ref="VTK83:VTP83"/>
    <mergeCell ref="VTR83:VTW83"/>
    <mergeCell ref="VTY83:VUD83"/>
    <mergeCell ref="VUF83:VUK83"/>
    <mergeCell ref="VUM83:VUR83"/>
    <mergeCell ref="VRN83:VRS83"/>
    <mergeCell ref="VRU83:VRZ83"/>
    <mergeCell ref="VSB83:VSG83"/>
    <mergeCell ref="VSI83:VSN83"/>
    <mergeCell ref="VSP83:VSU83"/>
    <mergeCell ref="VSW83:VTB83"/>
    <mergeCell ref="VPX83:VQC83"/>
    <mergeCell ref="VQE83:VQJ83"/>
    <mergeCell ref="VQL83:VQQ83"/>
    <mergeCell ref="VQS83:VQX83"/>
    <mergeCell ref="VQZ83:VRE83"/>
    <mergeCell ref="VRG83:VRL83"/>
    <mergeCell ref="VOH83:VOM83"/>
    <mergeCell ref="VOO83:VOT83"/>
    <mergeCell ref="VOV83:VPA83"/>
    <mergeCell ref="VPC83:VPH83"/>
    <mergeCell ref="VPJ83:VPO83"/>
    <mergeCell ref="VPQ83:VPV83"/>
    <mergeCell ref="VMR83:VMW83"/>
    <mergeCell ref="VMY83:VND83"/>
    <mergeCell ref="VNF83:VNK83"/>
    <mergeCell ref="VNM83:VNR83"/>
    <mergeCell ref="VNT83:VNY83"/>
    <mergeCell ref="VOA83:VOF83"/>
    <mergeCell ref="VLB83:VLG83"/>
    <mergeCell ref="VLI83:VLN83"/>
    <mergeCell ref="VLP83:VLU83"/>
    <mergeCell ref="VLW83:VMB83"/>
    <mergeCell ref="VMD83:VMI83"/>
    <mergeCell ref="VMK83:VMP83"/>
    <mergeCell ref="VJL83:VJQ83"/>
    <mergeCell ref="VJS83:VJX83"/>
    <mergeCell ref="VJZ83:VKE83"/>
    <mergeCell ref="VKG83:VKL83"/>
    <mergeCell ref="VKN83:VKS83"/>
    <mergeCell ref="VKU83:VKZ83"/>
    <mergeCell ref="VHV83:VIA83"/>
    <mergeCell ref="VIC83:VIH83"/>
    <mergeCell ref="VIJ83:VIO83"/>
    <mergeCell ref="VIQ83:VIV83"/>
    <mergeCell ref="VIX83:VJC83"/>
    <mergeCell ref="VJE83:VJJ83"/>
    <mergeCell ref="VGF83:VGK83"/>
    <mergeCell ref="VGM83:VGR83"/>
    <mergeCell ref="VGT83:VGY83"/>
    <mergeCell ref="VHA83:VHF83"/>
    <mergeCell ref="VHH83:VHM83"/>
    <mergeCell ref="VHO83:VHT83"/>
    <mergeCell ref="VEP83:VEU83"/>
    <mergeCell ref="VEW83:VFB83"/>
    <mergeCell ref="VFD83:VFI83"/>
    <mergeCell ref="VFK83:VFP83"/>
    <mergeCell ref="VFR83:VFW83"/>
    <mergeCell ref="VFY83:VGD83"/>
    <mergeCell ref="VCZ83:VDE83"/>
    <mergeCell ref="VDG83:VDL83"/>
    <mergeCell ref="VDN83:VDS83"/>
    <mergeCell ref="VDU83:VDZ83"/>
    <mergeCell ref="VEB83:VEG83"/>
    <mergeCell ref="VEI83:VEN83"/>
    <mergeCell ref="VBJ83:VBO83"/>
    <mergeCell ref="VBQ83:VBV83"/>
    <mergeCell ref="VBX83:VCC83"/>
    <mergeCell ref="VCE83:VCJ83"/>
    <mergeCell ref="VCL83:VCQ83"/>
    <mergeCell ref="VCS83:VCX83"/>
    <mergeCell ref="UZT83:UZY83"/>
    <mergeCell ref="VAA83:VAF83"/>
    <mergeCell ref="VAH83:VAM83"/>
    <mergeCell ref="VAO83:VAT83"/>
    <mergeCell ref="VAV83:VBA83"/>
    <mergeCell ref="VBC83:VBH83"/>
    <mergeCell ref="UYD83:UYI83"/>
    <mergeCell ref="UYK83:UYP83"/>
    <mergeCell ref="UYR83:UYW83"/>
    <mergeCell ref="UYY83:UZD83"/>
    <mergeCell ref="UZF83:UZK83"/>
    <mergeCell ref="UZM83:UZR83"/>
    <mergeCell ref="UWN83:UWS83"/>
    <mergeCell ref="UWU83:UWZ83"/>
    <mergeCell ref="UXB83:UXG83"/>
    <mergeCell ref="UXI83:UXN83"/>
    <mergeCell ref="UXP83:UXU83"/>
    <mergeCell ref="UXW83:UYB83"/>
    <mergeCell ref="UUX83:UVC83"/>
    <mergeCell ref="UVE83:UVJ83"/>
    <mergeCell ref="UVL83:UVQ83"/>
    <mergeCell ref="UVS83:UVX83"/>
    <mergeCell ref="UVZ83:UWE83"/>
    <mergeCell ref="UWG83:UWL83"/>
    <mergeCell ref="UTH83:UTM83"/>
    <mergeCell ref="UTO83:UTT83"/>
    <mergeCell ref="UTV83:UUA83"/>
    <mergeCell ref="UUC83:UUH83"/>
    <mergeCell ref="UUJ83:UUO83"/>
    <mergeCell ref="UUQ83:UUV83"/>
    <mergeCell ref="URR83:URW83"/>
    <mergeCell ref="URY83:USD83"/>
    <mergeCell ref="USF83:USK83"/>
    <mergeCell ref="USM83:USR83"/>
    <mergeCell ref="UST83:USY83"/>
    <mergeCell ref="UTA83:UTF83"/>
    <mergeCell ref="UQB83:UQG83"/>
    <mergeCell ref="UQI83:UQN83"/>
    <mergeCell ref="UQP83:UQU83"/>
    <mergeCell ref="UQW83:URB83"/>
    <mergeCell ref="URD83:URI83"/>
    <mergeCell ref="URK83:URP83"/>
    <mergeCell ref="UOL83:UOQ83"/>
    <mergeCell ref="UOS83:UOX83"/>
    <mergeCell ref="UOZ83:UPE83"/>
    <mergeCell ref="UPG83:UPL83"/>
    <mergeCell ref="UPN83:UPS83"/>
    <mergeCell ref="UPU83:UPZ83"/>
    <mergeCell ref="UMV83:UNA83"/>
    <mergeCell ref="UNC83:UNH83"/>
    <mergeCell ref="UNJ83:UNO83"/>
    <mergeCell ref="UNQ83:UNV83"/>
    <mergeCell ref="UNX83:UOC83"/>
    <mergeCell ref="UOE83:UOJ83"/>
    <mergeCell ref="ULF83:ULK83"/>
    <mergeCell ref="ULM83:ULR83"/>
    <mergeCell ref="ULT83:ULY83"/>
    <mergeCell ref="UMA83:UMF83"/>
    <mergeCell ref="UMH83:UMM83"/>
    <mergeCell ref="UMO83:UMT83"/>
    <mergeCell ref="UJP83:UJU83"/>
    <mergeCell ref="UJW83:UKB83"/>
    <mergeCell ref="UKD83:UKI83"/>
    <mergeCell ref="UKK83:UKP83"/>
    <mergeCell ref="UKR83:UKW83"/>
    <mergeCell ref="UKY83:ULD83"/>
    <mergeCell ref="UHZ83:UIE83"/>
    <mergeCell ref="UIG83:UIL83"/>
    <mergeCell ref="UIN83:UIS83"/>
    <mergeCell ref="UIU83:UIZ83"/>
    <mergeCell ref="UJB83:UJG83"/>
    <mergeCell ref="UJI83:UJN83"/>
    <mergeCell ref="UGJ83:UGO83"/>
    <mergeCell ref="UGQ83:UGV83"/>
    <mergeCell ref="UGX83:UHC83"/>
    <mergeCell ref="UHE83:UHJ83"/>
    <mergeCell ref="UHL83:UHQ83"/>
    <mergeCell ref="UHS83:UHX83"/>
    <mergeCell ref="UET83:UEY83"/>
    <mergeCell ref="UFA83:UFF83"/>
    <mergeCell ref="UFH83:UFM83"/>
    <mergeCell ref="UFO83:UFT83"/>
    <mergeCell ref="UFV83:UGA83"/>
    <mergeCell ref="UGC83:UGH83"/>
    <mergeCell ref="UDD83:UDI83"/>
    <mergeCell ref="UDK83:UDP83"/>
    <mergeCell ref="UDR83:UDW83"/>
    <mergeCell ref="UDY83:UED83"/>
    <mergeCell ref="UEF83:UEK83"/>
    <mergeCell ref="UEM83:UER83"/>
    <mergeCell ref="UBN83:UBS83"/>
    <mergeCell ref="UBU83:UBZ83"/>
    <mergeCell ref="UCB83:UCG83"/>
    <mergeCell ref="UCI83:UCN83"/>
    <mergeCell ref="UCP83:UCU83"/>
    <mergeCell ref="UCW83:UDB83"/>
    <mergeCell ref="TZX83:UAC83"/>
    <mergeCell ref="UAE83:UAJ83"/>
    <mergeCell ref="UAL83:UAQ83"/>
    <mergeCell ref="UAS83:UAX83"/>
    <mergeCell ref="UAZ83:UBE83"/>
    <mergeCell ref="UBG83:UBL83"/>
    <mergeCell ref="TYH83:TYM83"/>
    <mergeCell ref="TYO83:TYT83"/>
    <mergeCell ref="TYV83:TZA83"/>
    <mergeCell ref="TZC83:TZH83"/>
    <mergeCell ref="TZJ83:TZO83"/>
    <mergeCell ref="TZQ83:TZV83"/>
    <mergeCell ref="TWR83:TWW83"/>
    <mergeCell ref="TWY83:TXD83"/>
    <mergeCell ref="TXF83:TXK83"/>
    <mergeCell ref="TXM83:TXR83"/>
    <mergeCell ref="TXT83:TXY83"/>
    <mergeCell ref="TYA83:TYF83"/>
    <mergeCell ref="TVB83:TVG83"/>
    <mergeCell ref="TVI83:TVN83"/>
    <mergeCell ref="TVP83:TVU83"/>
    <mergeCell ref="TVW83:TWB83"/>
    <mergeCell ref="TWD83:TWI83"/>
    <mergeCell ref="TWK83:TWP83"/>
    <mergeCell ref="TTL83:TTQ83"/>
    <mergeCell ref="TTS83:TTX83"/>
    <mergeCell ref="TTZ83:TUE83"/>
    <mergeCell ref="TUG83:TUL83"/>
    <mergeCell ref="TUN83:TUS83"/>
    <mergeCell ref="TUU83:TUZ83"/>
    <mergeCell ref="TRV83:TSA83"/>
    <mergeCell ref="TSC83:TSH83"/>
    <mergeCell ref="TSJ83:TSO83"/>
    <mergeCell ref="TSQ83:TSV83"/>
    <mergeCell ref="TSX83:TTC83"/>
    <mergeCell ref="TTE83:TTJ83"/>
    <mergeCell ref="TQF83:TQK83"/>
    <mergeCell ref="TQM83:TQR83"/>
    <mergeCell ref="TQT83:TQY83"/>
    <mergeCell ref="TRA83:TRF83"/>
    <mergeCell ref="TRH83:TRM83"/>
    <mergeCell ref="TRO83:TRT83"/>
    <mergeCell ref="TOP83:TOU83"/>
    <mergeCell ref="TOW83:TPB83"/>
    <mergeCell ref="TPD83:TPI83"/>
    <mergeCell ref="TPK83:TPP83"/>
    <mergeCell ref="TPR83:TPW83"/>
    <mergeCell ref="TPY83:TQD83"/>
    <mergeCell ref="TMZ83:TNE83"/>
    <mergeCell ref="TNG83:TNL83"/>
    <mergeCell ref="TNN83:TNS83"/>
    <mergeCell ref="TNU83:TNZ83"/>
    <mergeCell ref="TOB83:TOG83"/>
    <mergeCell ref="TOI83:TON83"/>
    <mergeCell ref="TLJ83:TLO83"/>
    <mergeCell ref="TLQ83:TLV83"/>
    <mergeCell ref="TLX83:TMC83"/>
    <mergeCell ref="TME83:TMJ83"/>
    <mergeCell ref="TML83:TMQ83"/>
    <mergeCell ref="TMS83:TMX83"/>
    <mergeCell ref="TJT83:TJY83"/>
    <mergeCell ref="TKA83:TKF83"/>
    <mergeCell ref="TKH83:TKM83"/>
    <mergeCell ref="TKO83:TKT83"/>
    <mergeCell ref="TKV83:TLA83"/>
    <mergeCell ref="TLC83:TLH83"/>
    <mergeCell ref="TID83:TII83"/>
    <mergeCell ref="TIK83:TIP83"/>
    <mergeCell ref="TIR83:TIW83"/>
    <mergeCell ref="TIY83:TJD83"/>
    <mergeCell ref="TJF83:TJK83"/>
    <mergeCell ref="TJM83:TJR83"/>
    <mergeCell ref="TGN83:TGS83"/>
    <mergeCell ref="TGU83:TGZ83"/>
    <mergeCell ref="THB83:THG83"/>
    <mergeCell ref="THI83:THN83"/>
    <mergeCell ref="THP83:THU83"/>
    <mergeCell ref="THW83:TIB83"/>
    <mergeCell ref="TEX83:TFC83"/>
    <mergeCell ref="TFE83:TFJ83"/>
    <mergeCell ref="TFL83:TFQ83"/>
    <mergeCell ref="TFS83:TFX83"/>
    <mergeCell ref="TFZ83:TGE83"/>
    <mergeCell ref="TGG83:TGL83"/>
    <mergeCell ref="TDH83:TDM83"/>
    <mergeCell ref="TDO83:TDT83"/>
    <mergeCell ref="TDV83:TEA83"/>
    <mergeCell ref="TEC83:TEH83"/>
    <mergeCell ref="TEJ83:TEO83"/>
    <mergeCell ref="TEQ83:TEV83"/>
    <mergeCell ref="TBR83:TBW83"/>
    <mergeCell ref="TBY83:TCD83"/>
    <mergeCell ref="TCF83:TCK83"/>
    <mergeCell ref="TCM83:TCR83"/>
    <mergeCell ref="TCT83:TCY83"/>
    <mergeCell ref="TDA83:TDF83"/>
    <mergeCell ref="TAB83:TAG83"/>
    <mergeCell ref="TAI83:TAN83"/>
    <mergeCell ref="TAP83:TAU83"/>
    <mergeCell ref="TAW83:TBB83"/>
    <mergeCell ref="TBD83:TBI83"/>
    <mergeCell ref="TBK83:TBP83"/>
    <mergeCell ref="SYL83:SYQ83"/>
    <mergeCell ref="SYS83:SYX83"/>
    <mergeCell ref="SYZ83:SZE83"/>
    <mergeCell ref="SZG83:SZL83"/>
    <mergeCell ref="SZN83:SZS83"/>
    <mergeCell ref="SZU83:SZZ83"/>
    <mergeCell ref="SWV83:SXA83"/>
    <mergeCell ref="SXC83:SXH83"/>
    <mergeCell ref="SXJ83:SXO83"/>
    <mergeCell ref="SXQ83:SXV83"/>
    <mergeCell ref="SXX83:SYC83"/>
    <mergeCell ref="SYE83:SYJ83"/>
    <mergeCell ref="SVF83:SVK83"/>
    <mergeCell ref="SVM83:SVR83"/>
    <mergeCell ref="SVT83:SVY83"/>
    <mergeCell ref="SWA83:SWF83"/>
    <mergeCell ref="SWH83:SWM83"/>
    <mergeCell ref="SWO83:SWT83"/>
    <mergeCell ref="STP83:STU83"/>
    <mergeCell ref="STW83:SUB83"/>
    <mergeCell ref="SUD83:SUI83"/>
    <mergeCell ref="SUK83:SUP83"/>
    <mergeCell ref="SUR83:SUW83"/>
    <mergeCell ref="SUY83:SVD83"/>
    <mergeCell ref="SRZ83:SSE83"/>
    <mergeCell ref="SSG83:SSL83"/>
    <mergeCell ref="SSN83:SSS83"/>
    <mergeCell ref="SSU83:SSZ83"/>
    <mergeCell ref="STB83:STG83"/>
    <mergeCell ref="STI83:STN83"/>
    <mergeCell ref="SQJ83:SQO83"/>
    <mergeCell ref="SQQ83:SQV83"/>
    <mergeCell ref="SQX83:SRC83"/>
    <mergeCell ref="SRE83:SRJ83"/>
    <mergeCell ref="SRL83:SRQ83"/>
    <mergeCell ref="SRS83:SRX83"/>
    <mergeCell ref="SOT83:SOY83"/>
    <mergeCell ref="SPA83:SPF83"/>
    <mergeCell ref="SPH83:SPM83"/>
    <mergeCell ref="SPO83:SPT83"/>
    <mergeCell ref="SPV83:SQA83"/>
    <mergeCell ref="SQC83:SQH83"/>
    <mergeCell ref="SND83:SNI83"/>
    <mergeCell ref="SNK83:SNP83"/>
    <mergeCell ref="SNR83:SNW83"/>
    <mergeCell ref="SNY83:SOD83"/>
    <mergeCell ref="SOF83:SOK83"/>
    <mergeCell ref="SOM83:SOR83"/>
    <mergeCell ref="SLN83:SLS83"/>
    <mergeCell ref="SLU83:SLZ83"/>
    <mergeCell ref="SMB83:SMG83"/>
    <mergeCell ref="SMI83:SMN83"/>
    <mergeCell ref="SMP83:SMU83"/>
    <mergeCell ref="SMW83:SNB83"/>
    <mergeCell ref="SJX83:SKC83"/>
    <mergeCell ref="SKE83:SKJ83"/>
    <mergeCell ref="SKL83:SKQ83"/>
    <mergeCell ref="SKS83:SKX83"/>
    <mergeCell ref="SKZ83:SLE83"/>
    <mergeCell ref="SLG83:SLL83"/>
    <mergeCell ref="SIH83:SIM83"/>
    <mergeCell ref="SIO83:SIT83"/>
    <mergeCell ref="SIV83:SJA83"/>
    <mergeCell ref="SJC83:SJH83"/>
    <mergeCell ref="SJJ83:SJO83"/>
    <mergeCell ref="SJQ83:SJV83"/>
    <mergeCell ref="SGR83:SGW83"/>
    <mergeCell ref="SGY83:SHD83"/>
    <mergeCell ref="SHF83:SHK83"/>
    <mergeCell ref="SHM83:SHR83"/>
    <mergeCell ref="SHT83:SHY83"/>
    <mergeCell ref="SIA83:SIF83"/>
    <mergeCell ref="SFB83:SFG83"/>
    <mergeCell ref="SFI83:SFN83"/>
    <mergeCell ref="SFP83:SFU83"/>
    <mergeCell ref="SFW83:SGB83"/>
    <mergeCell ref="SGD83:SGI83"/>
    <mergeCell ref="SGK83:SGP83"/>
    <mergeCell ref="SDL83:SDQ83"/>
    <mergeCell ref="SDS83:SDX83"/>
    <mergeCell ref="SDZ83:SEE83"/>
    <mergeCell ref="SEG83:SEL83"/>
    <mergeCell ref="SEN83:SES83"/>
    <mergeCell ref="SEU83:SEZ83"/>
    <mergeCell ref="SBV83:SCA83"/>
    <mergeCell ref="SCC83:SCH83"/>
    <mergeCell ref="SCJ83:SCO83"/>
    <mergeCell ref="SCQ83:SCV83"/>
    <mergeCell ref="SCX83:SDC83"/>
    <mergeCell ref="SDE83:SDJ83"/>
    <mergeCell ref="SAF83:SAK83"/>
    <mergeCell ref="SAM83:SAR83"/>
    <mergeCell ref="SAT83:SAY83"/>
    <mergeCell ref="SBA83:SBF83"/>
    <mergeCell ref="SBH83:SBM83"/>
    <mergeCell ref="SBO83:SBT83"/>
    <mergeCell ref="RYP83:RYU83"/>
    <mergeCell ref="RYW83:RZB83"/>
    <mergeCell ref="RZD83:RZI83"/>
    <mergeCell ref="RZK83:RZP83"/>
    <mergeCell ref="RZR83:RZW83"/>
    <mergeCell ref="RZY83:SAD83"/>
    <mergeCell ref="RWZ83:RXE83"/>
    <mergeCell ref="RXG83:RXL83"/>
    <mergeCell ref="RXN83:RXS83"/>
    <mergeCell ref="RXU83:RXZ83"/>
    <mergeCell ref="RYB83:RYG83"/>
    <mergeCell ref="RYI83:RYN83"/>
    <mergeCell ref="RVJ83:RVO83"/>
    <mergeCell ref="RVQ83:RVV83"/>
    <mergeCell ref="RVX83:RWC83"/>
    <mergeCell ref="RWE83:RWJ83"/>
    <mergeCell ref="RWL83:RWQ83"/>
    <mergeCell ref="RWS83:RWX83"/>
    <mergeCell ref="RTT83:RTY83"/>
    <mergeCell ref="RUA83:RUF83"/>
    <mergeCell ref="RUH83:RUM83"/>
    <mergeCell ref="RUO83:RUT83"/>
    <mergeCell ref="RUV83:RVA83"/>
    <mergeCell ref="RVC83:RVH83"/>
    <mergeCell ref="RSD83:RSI83"/>
    <mergeCell ref="RSK83:RSP83"/>
    <mergeCell ref="RSR83:RSW83"/>
    <mergeCell ref="RSY83:RTD83"/>
    <mergeCell ref="RTF83:RTK83"/>
    <mergeCell ref="RTM83:RTR83"/>
    <mergeCell ref="RQN83:RQS83"/>
    <mergeCell ref="RQU83:RQZ83"/>
    <mergeCell ref="RRB83:RRG83"/>
    <mergeCell ref="RRI83:RRN83"/>
    <mergeCell ref="RRP83:RRU83"/>
    <mergeCell ref="RRW83:RSB83"/>
    <mergeCell ref="ROX83:RPC83"/>
    <mergeCell ref="RPE83:RPJ83"/>
    <mergeCell ref="RPL83:RPQ83"/>
    <mergeCell ref="RPS83:RPX83"/>
    <mergeCell ref="RPZ83:RQE83"/>
    <mergeCell ref="RQG83:RQL83"/>
    <mergeCell ref="RNH83:RNM83"/>
    <mergeCell ref="RNO83:RNT83"/>
    <mergeCell ref="RNV83:ROA83"/>
    <mergeCell ref="ROC83:ROH83"/>
    <mergeCell ref="ROJ83:ROO83"/>
    <mergeCell ref="ROQ83:ROV83"/>
    <mergeCell ref="RLR83:RLW83"/>
    <mergeCell ref="RLY83:RMD83"/>
    <mergeCell ref="RMF83:RMK83"/>
    <mergeCell ref="RMM83:RMR83"/>
    <mergeCell ref="RMT83:RMY83"/>
    <mergeCell ref="RNA83:RNF83"/>
    <mergeCell ref="RKB83:RKG83"/>
    <mergeCell ref="RKI83:RKN83"/>
    <mergeCell ref="RKP83:RKU83"/>
    <mergeCell ref="RKW83:RLB83"/>
    <mergeCell ref="RLD83:RLI83"/>
    <mergeCell ref="RLK83:RLP83"/>
    <mergeCell ref="RIL83:RIQ83"/>
    <mergeCell ref="RIS83:RIX83"/>
    <mergeCell ref="RIZ83:RJE83"/>
    <mergeCell ref="RJG83:RJL83"/>
    <mergeCell ref="RJN83:RJS83"/>
    <mergeCell ref="RJU83:RJZ83"/>
    <mergeCell ref="RGV83:RHA83"/>
    <mergeCell ref="RHC83:RHH83"/>
    <mergeCell ref="RHJ83:RHO83"/>
    <mergeCell ref="RHQ83:RHV83"/>
    <mergeCell ref="RHX83:RIC83"/>
    <mergeCell ref="RIE83:RIJ83"/>
    <mergeCell ref="RFF83:RFK83"/>
    <mergeCell ref="RFM83:RFR83"/>
    <mergeCell ref="RFT83:RFY83"/>
    <mergeCell ref="RGA83:RGF83"/>
    <mergeCell ref="RGH83:RGM83"/>
    <mergeCell ref="RGO83:RGT83"/>
    <mergeCell ref="RDP83:RDU83"/>
    <mergeCell ref="RDW83:REB83"/>
    <mergeCell ref="RED83:REI83"/>
    <mergeCell ref="REK83:REP83"/>
    <mergeCell ref="RER83:REW83"/>
    <mergeCell ref="REY83:RFD83"/>
    <mergeCell ref="RBZ83:RCE83"/>
    <mergeCell ref="RCG83:RCL83"/>
    <mergeCell ref="RCN83:RCS83"/>
    <mergeCell ref="RCU83:RCZ83"/>
    <mergeCell ref="RDB83:RDG83"/>
    <mergeCell ref="RDI83:RDN83"/>
    <mergeCell ref="RAJ83:RAO83"/>
    <mergeCell ref="RAQ83:RAV83"/>
    <mergeCell ref="RAX83:RBC83"/>
    <mergeCell ref="RBE83:RBJ83"/>
    <mergeCell ref="RBL83:RBQ83"/>
    <mergeCell ref="RBS83:RBX83"/>
    <mergeCell ref="QYT83:QYY83"/>
    <mergeCell ref="QZA83:QZF83"/>
    <mergeCell ref="QZH83:QZM83"/>
    <mergeCell ref="QZO83:QZT83"/>
    <mergeCell ref="QZV83:RAA83"/>
    <mergeCell ref="RAC83:RAH83"/>
    <mergeCell ref="QXD83:QXI83"/>
    <mergeCell ref="QXK83:QXP83"/>
    <mergeCell ref="QXR83:QXW83"/>
    <mergeCell ref="QXY83:QYD83"/>
    <mergeCell ref="QYF83:QYK83"/>
    <mergeCell ref="QYM83:QYR83"/>
    <mergeCell ref="QVN83:QVS83"/>
    <mergeCell ref="QVU83:QVZ83"/>
    <mergeCell ref="QWB83:QWG83"/>
    <mergeCell ref="QWI83:QWN83"/>
    <mergeCell ref="QWP83:QWU83"/>
    <mergeCell ref="QWW83:QXB83"/>
    <mergeCell ref="QTX83:QUC83"/>
    <mergeCell ref="QUE83:QUJ83"/>
    <mergeCell ref="QUL83:QUQ83"/>
    <mergeCell ref="QUS83:QUX83"/>
    <mergeCell ref="QUZ83:QVE83"/>
    <mergeCell ref="QVG83:QVL83"/>
    <mergeCell ref="QSH83:QSM83"/>
    <mergeCell ref="QSO83:QST83"/>
    <mergeCell ref="QSV83:QTA83"/>
    <mergeCell ref="QTC83:QTH83"/>
    <mergeCell ref="QTJ83:QTO83"/>
    <mergeCell ref="QTQ83:QTV83"/>
    <mergeCell ref="QQR83:QQW83"/>
    <mergeCell ref="QQY83:QRD83"/>
    <mergeCell ref="QRF83:QRK83"/>
    <mergeCell ref="QRM83:QRR83"/>
    <mergeCell ref="QRT83:QRY83"/>
    <mergeCell ref="QSA83:QSF83"/>
    <mergeCell ref="QPB83:QPG83"/>
    <mergeCell ref="QPI83:QPN83"/>
    <mergeCell ref="QPP83:QPU83"/>
    <mergeCell ref="QPW83:QQB83"/>
    <mergeCell ref="QQD83:QQI83"/>
    <mergeCell ref="QQK83:QQP83"/>
    <mergeCell ref="QNL83:QNQ83"/>
    <mergeCell ref="QNS83:QNX83"/>
    <mergeCell ref="QNZ83:QOE83"/>
    <mergeCell ref="QOG83:QOL83"/>
    <mergeCell ref="QON83:QOS83"/>
    <mergeCell ref="QOU83:QOZ83"/>
    <mergeCell ref="QLV83:QMA83"/>
    <mergeCell ref="QMC83:QMH83"/>
    <mergeCell ref="QMJ83:QMO83"/>
    <mergeCell ref="QMQ83:QMV83"/>
    <mergeCell ref="QMX83:QNC83"/>
    <mergeCell ref="QNE83:QNJ83"/>
    <mergeCell ref="QKF83:QKK83"/>
    <mergeCell ref="QKM83:QKR83"/>
    <mergeCell ref="QKT83:QKY83"/>
    <mergeCell ref="QLA83:QLF83"/>
    <mergeCell ref="QLH83:QLM83"/>
    <mergeCell ref="QLO83:QLT83"/>
    <mergeCell ref="QIP83:QIU83"/>
    <mergeCell ref="QIW83:QJB83"/>
    <mergeCell ref="QJD83:QJI83"/>
    <mergeCell ref="QJK83:QJP83"/>
    <mergeCell ref="QJR83:QJW83"/>
    <mergeCell ref="QJY83:QKD83"/>
    <mergeCell ref="QGZ83:QHE83"/>
    <mergeCell ref="QHG83:QHL83"/>
    <mergeCell ref="QHN83:QHS83"/>
    <mergeCell ref="QHU83:QHZ83"/>
    <mergeCell ref="QIB83:QIG83"/>
    <mergeCell ref="QII83:QIN83"/>
    <mergeCell ref="QFJ83:QFO83"/>
    <mergeCell ref="QFQ83:QFV83"/>
    <mergeCell ref="QFX83:QGC83"/>
    <mergeCell ref="QGE83:QGJ83"/>
    <mergeCell ref="QGL83:QGQ83"/>
    <mergeCell ref="QGS83:QGX83"/>
    <mergeCell ref="QDT83:QDY83"/>
    <mergeCell ref="QEA83:QEF83"/>
    <mergeCell ref="QEH83:QEM83"/>
    <mergeCell ref="QEO83:QET83"/>
    <mergeCell ref="QEV83:QFA83"/>
    <mergeCell ref="QFC83:QFH83"/>
    <mergeCell ref="QCD83:QCI83"/>
    <mergeCell ref="QCK83:QCP83"/>
    <mergeCell ref="QCR83:QCW83"/>
    <mergeCell ref="QCY83:QDD83"/>
    <mergeCell ref="QDF83:QDK83"/>
    <mergeCell ref="QDM83:QDR83"/>
    <mergeCell ref="QAN83:QAS83"/>
    <mergeCell ref="QAU83:QAZ83"/>
    <mergeCell ref="QBB83:QBG83"/>
    <mergeCell ref="QBI83:QBN83"/>
    <mergeCell ref="QBP83:QBU83"/>
    <mergeCell ref="QBW83:QCB83"/>
    <mergeCell ref="PYX83:PZC83"/>
    <mergeCell ref="PZE83:PZJ83"/>
    <mergeCell ref="PZL83:PZQ83"/>
    <mergeCell ref="PZS83:PZX83"/>
    <mergeCell ref="PZZ83:QAE83"/>
    <mergeCell ref="QAG83:QAL83"/>
    <mergeCell ref="PXH83:PXM83"/>
    <mergeCell ref="PXO83:PXT83"/>
    <mergeCell ref="PXV83:PYA83"/>
    <mergeCell ref="PYC83:PYH83"/>
    <mergeCell ref="PYJ83:PYO83"/>
    <mergeCell ref="PYQ83:PYV83"/>
    <mergeCell ref="PVR83:PVW83"/>
    <mergeCell ref="PVY83:PWD83"/>
    <mergeCell ref="PWF83:PWK83"/>
    <mergeCell ref="PWM83:PWR83"/>
    <mergeCell ref="PWT83:PWY83"/>
    <mergeCell ref="PXA83:PXF83"/>
    <mergeCell ref="PUB83:PUG83"/>
    <mergeCell ref="PUI83:PUN83"/>
    <mergeCell ref="PUP83:PUU83"/>
    <mergeCell ref="PUW83:PVB83"/>
    <mergeCell ref="PVD83:PVI83"/>
    <mergeCell ref="PVK83:PVP83"/>
    <mergeCell ref="PSL83:PSQ83"/>
    <mergeCell ref="PSS83:PSX83"/>
    <mergeCell ref="PSZ83:PTE83"/>
    <mergeCell ref="PTG83:PTL83"/>
    <mergeCell ref="PTN83:PTS83"/>
    <mergeCell ref="PTU83:PTZ83"/>
    <mergeCell ref="PQV83:PRA83"/>
    <mergeCell ref="PRC83:PRH83"/>
    <mergeCell ref="PRJ83:PRO83"/>
    <mergeCell ref="PRQ83:PRV83"/>
    <mergeCell ref="PRX83:PSC83"/>
    <mergeCell ref="PSE83:PSJ83"/>
    <mergeCell ref="PPF83:PPK83"/>
    <mergeCell ref="PPM83:PPR83"/>
    <mergeCell ref="PPT83:PPY83"/>
    <mergeCell ref="PQA83:PQF83"/>
    <mergeCell ref="PQH83:PQM83"/>
    <mergeCell ref="PQO83:PQT83"/>
    <mergeCell ref="PNP83:PNU83"/>
    <mergeCell ref="PNW83:POB83"/>
    <mergeCell ref="POD83:POI83"/>
    <mergeCell ref="POK83:POP83"/>
    <mergeCell ref="POR83:POW83"/>
    <mergeCell ref="POY83:PPD83"/>
    <mergeCell ref="PLZ83:PME83"/>
    <mergeCell ref="PMG83:PML83"/>
    <mergeCell ref="PMN83:PMS83"/>
    <mergeCell ref="PMU83:PMZ83"/>
    <mergeCell ref="PNB83:PNG83"/>
    <mergeCell ref="PNI83:PNN83"/>
    <mergeCell ref="PKJ83:PKO83"/>
    <mergeCell ref="PKQ83:PKV83"/>
    <mergeCell ref="PKX83:PLC83"/>
    <mergeCell ref="PLE83:PLJ83"/>
    <mergeCell ref="PLL83:PLQ83"/>
    <mergeCell ref="PLS83:PLX83"/>
    <mergeCell ref="PIT83:PIY83"/>
    <mergeCell ref="PJA83:PJF83"/>
    <mergeCell ref="PJH83:PJM83"/>
    <mergeCell ref="PJO83:PJT83"/>
    <mergeCell ref="PJV83:PKA83"/>
    <mergeCell ref="PKC83:PKH83"/>
    <mergeCell ref="PHD83:PHI83"/>
    <mergeCell ref="PHK83:PHP83"/>
    <mergeCell ref="PHR83:PHW83"/>
    <mergeCell ref="PHY83:PID83"/>
    <mergeCell ref="PIF83:PIK83"/>
    <mergeCell ref="PIM83:PIR83"/>
    <mergeCell ref="PFN83:PFS83"/>
    <mergeCell ref="PFU83:PFZ83"/>
    <mergeCell ref="PGB83:PGG83"/>
    <mergeCell ref="PGI83:PGN83"/>
    <mergeCell ref="PGP83:PGU83"/>
    <mergeCell ref="PGW83:PHB83"/>
    <mergeCell ref="PDX83:PEC83"/>
    <mergeCell ref="PEE83:PEJ83"/>
    <mergeCell ref="PEL83:PEQ83"/>
    <mergeCell ref="PES83:PEX83"/>
    <mergeCell ref="PEZ83:PFE83"/>
    <mergeCell ref="PFG83:PFL83"/>
    <mergeCell ref="PCH83:PCM83"/>
    <mergeCell ref="PCO83:PCT83"/>
    <mergeCell ref="PCV83:PDA83"/>
    <mergeCell ref="PDC83:PDH83"/>
    <mergeCell ref="PDJ83:PDO83"/>
    <mergeCell ref="PDQ83:PDV83"/>
    <mergeCell ref="PAR83:PAW83"/>
    <mergeCell ref="PAY83:PBD83"/>
    <mergeCell ref="PBF83:PBK83"/>
    <mergeCell ref="PBM83:PBR83"/>
    <mergeCell ref="PBT83:PBY83"/>
    <mergeCell ref="PCA83:PCF83"/>
    <mergeCell ref="OZB83:OZG83"/>
    <mergeCell ref="OZI83:OZN83"/>
    <mergeCell ref="OZP83:OZU83"/>
    <mergeCell ref="OZW83:PAB83"/>
    <mergeCell ref="PAD83:PAI83"/>
    <mergeCell ref="PAK83:PAP83"/>
    <mergeCell ref="OXL83:OXQ83"/>
    <mergeCell ref="OXS83:OXX83"/>
    <mergeCell ref="OXZ83:OYE83"/>
    <mergeCell ref="OYG83:OYL83"/>
    <mergeCell ref="OYN83:OYS83"/>
    <mergeCell ref="OYU83:OYZ83"/>
    <mergeCell ref="OVV83:OWA83"/>
    <mergeCell ref="OWC83:OWH83"/>
    <mergeCell ref="OWJ83:OWO83"/>
    <mergeCell ref="OWQ83:OWV83"/>
    <mergeCell ref="OWX83:OXC83"/>
    <mergeCell ref="OXE83:OXJ83"/>
    <mergeCell ref="OUF83:OUK83"/>
    <mergeCell ref="OUM83:OUR83"/>
    <mergeCell ref="OUT83:OUY83"/>
    <mergeCell ref="OVA83:OVF83"/>
    <mergeCell ref="OVH83:OVM83"/>
    <mergeCell ref="OVO83:OVT83"/>
    <mergeCell ref="OSP83:OSU83"/>
    <mergeCell ref="OSW83:OTB83"/>
    <mergeCell ref="OTD83:OTI83"/>
    <mergeCell ref="OTK83:OTP83"/>
    <mergeCell ref="OTR83:OTW83"/>
    <mergeCell ref="OTY83:OUD83"/>
    <mergeCell ref="OQZ83:ORE83"/>
    <mergeCell ref="ORG83:ORL83"/>
    <mergeCell ref="ORN83:ORS83"/>
    <mergeCell ref="ORU83:ORZ83"/>
    <mergeCell ref="OSB83:OSG83"/>
    <mergeCell ref="OSI83:OSN83"/>
    <mergeCell ref="OPJ83:OPO83"/>
    <mergeCell ref="OPQ83:OPV83"/>
    <mergeCell ref="OPX83:OQC83"/>
    <mergeCell ref="OQE83:OQJ83"/>
    <mergeCell ref="OQL83:OQQ83"/>
    <mergeCell ref="OQS83:OQX83"/>
    <mergeCell ref="ONT83:ONY83"/>
    <mergeCell ref="OOA83:OOF83"/>
    <mergeCell ref="OOH83:OOM83"/>
    <mergeCell ref="OOO83:OOT83"/>
    <mergeCell ref="OOV83:OPA83"/>
    <mergeCell ref="OPC83:OPH83"/>
    <mergeCell ref="OMD83:OMI83"/>
    <mergeCell ref="OMK83:OMP83"/>
    <mergeCell ref="OMR83:OMW83"/>
    <mergeCell ref="OMY83:OND83"/>
    <mergeCell ref="ONF83:ONK83"/>
    <mergeCell ref="ONM83:ONR83"/>
    <mergeCell ref="OKN83:OKS83"/>
    <mergeCell ref="OKU83:OKZ83"/>
    <mergeCell ref="OLB83:OLG83"/>
    <mergeCell ref="OLI83:OLN83"/>
    <mergeCell ref="OLP83:OLU83"/>
    <mergeCell ref="OLW83:OMB83"/>
    <mergeCell ref="OIX83:OJC83"/>
    <mergeCell ref="OJE83:OJJ83"/>
    <mergeCell ref="OJL83:OJQ83"/>
    <mergeCell ref="OJS83:OJX83"/>
    <mergeCell ref="OJZ83:OKE83"/>
    <mergeCell ref="OKG83:OKL83"/>
    <mergeCell ref="OHH83:OHM83"/>
    <mergeCell ref="OHO83:OHT83"/>
    <mergeCell ref="OHV83:OIA83"/>
    <mergeCell ref="OIC83:OIH83"/>
    <mergeCell ref="OIJ83:OIO83"/>
    <mergeCell ref="OIQ83:OIV83"/>
    <mergeCell ref="OFR83:OFW83"/>
    <mergeCell ref="OFY83:OGD83"/>
    <mergeCell ref="OGF83:OGK83"/>
    <mergeCell ref="OGM83:OGR83"/>
    <mergeCell ref="OGT83:OGY83"/>
    <mergeCell ref="OHA83:OHF83"/>
    <mergeCell ref="OEB83:OEG83"/>
    <mergeCell ref="OEI83:OEN83"/>
    <mergeCell ref="OEP83:OEU83"/>
    <mergeCell ref="OEW83:OFB83"/>
    <mergeCell ref="OFD83:OFI83"/>
    <mergeCell ref="OFK83:OFP83"/>
    <mergeCell ref="OCL83:OCQ83"/>
    <mergeCell ref="OCS83:OCX83"/>
    <mergeCell ref="OCZ83:ODE83"/>
    <mergeCell ref="ODG83:ODL83"/>
    <mergeCell ref="ODN83:ODS83"/>
    <mergeCell ref="ODU83:ODZ83"/>
    <mergeCell ref="OAV83:OBA83"/>
    <mergeCell ref="OBC83:OBH83"/>
    <mergeCell ref="OBJ83:OBO83"/>
    <mergeCell ref="OBQ83:OBV83"/>
    <mergeCell ref="OBX83:OCC83"/>
    <mergeCell ref="OCE83:OCJ83"/>
    <mergeCell ref="NZF83:NZK83"/>
    <mergeCell ref="NZM83:NZR83"/>
    <mergeCell ref="NZT83:NZY83"/>
    <mergeCell ref="OAA83:OAF83"/>
    <mergeCell ref="OAH83:OAM83"/>
    <mergeCell ref="OAO83:OAT83"/>
    <mergeCell ref="NXP83:NXU83"/>
    <mergeCell ref="NXW83:NYB83"/>
    <mergeCell ref="NYD83:NYI83"/>
    <mergeCell ref="NYK83:NYP83"/>
    <mergeCell ref="NYR83:NYW83"/>
    <mergeCell ref="NYY83:NZD83"/>
    <mergeCell ref="NVZ83:NWE83"/>
    <mergeCell ref="NWG83:NWL83"/>
    <mergeCell ref="NWN83:NWS83"/>
    <mergeCell ref="NWU83:NWZ83"/>
    <mergeCell ref="NXB83:NXG83"/>
    <mergeCell ref="NXI83:NXN83"/>
    <mergeCell ref="NUJ83:NUO83"/>
    <mergeCell ref="NUQ83:NUV83"/>
    <mergeCell ref="NUX83:NVC83"/>
    <mergeCell ref="NVE83:NVJ83"/>
    <mergeCell ref="NVL83:NVQ83"/>
    <mergeCell ref="NVS83:NVX83"/>
    <mergeCell ref="NST83:NSY83"/>
    <mergeCell ref="NTA83:NTF83"/>
    <mergeCell ref="NTH83:NTM83"/>
    <mergeCell ref="NTO83:NTT83"/>
    <mergeCell ref="NTV83:NUA83"/>
    <mergeCell ref="NUC83:NUH83"/>
    <mergeCell ref="NRD83:NRI83"/>
    <mergeCell ref="NRK83:NRP83"/>
    <mergeCell ref="NRR83:NRW83"/>
    <mergeCell ref="NRY83:NSD83"/>
    <mergeCell ref="NSF83:NSK83"/>
    <mergeCell ref="NSM83:NSR83"/>
    <mergeCell ref="NPN83:NPS83"/>
    <mergeCell ref="NPU83:NPZ83"/>
    <mergeCell ref="NQB83:NQG83"/>
    <mergeCell ref="NQI83:NQN83"/>
    <mergeCell ref="NQP83:NQU83"/>
    <mergeCell ref="NQW83:NRB83"/>
    <mergeCell ref="NNX83:NOC83"/>
    <mergeCell ref="NOE83:NOJ83"/>
    <mergeCell ref="NOL83:NOQ83"/>
    <mergeCell ref="NOS83:NOX83"/>
    <mergeCell ref="NOZ83:NPE83"/>
    <mergeCell ref="NPG83:NPL83"/>
    <mergeCell ref="NMH83:NMM83"/>
    <mergeCell ref="NMO83:NMT83"/>
    <mergeCell ref="NMV83:NNA83"/>
    <mergeCell ref="NNC83:NNH83"/>
    <mergeCell ref="NNJ83:NNO83"/>
    <mergeCell ref="NNQ83:NNV83"/>
    <mergeCell ref="NKR83:NKW83"/>
    <mergeCell ref="NKY83:NLD83"/>
    <mergeCell ref="NLF83:NLK83"/>
    <mergeCell ref="NLM83:NLR83"/>
    <mergeCell ref="NLT83:NLY83"/>
    <mergeCell ref="NMA83:NMF83"/>
    <mergeCell ref="NJB83:NJG83"/>
    <mergeCell ref="NJI83:NJN83"/>
    <mergeCell ref="NJP83:NJU83"/>
    <mergeCell ref="NJW83:NKB83"/>
    <mergeCell ref="NKD83:NKI83"/>
    <mergeCell ref="NKK83:NKP83"/>
    <mergeCell ref="NHL83:NHQ83"/>
    <mergeCell ref="NHS83:NHX83"/>
    <mergeCell ref="NHZ83:NIE83"/>
    <mergeCell ref="NIG83:NIL83"/>
    <mergeCell ref="NIN83:NIS83"/>
    <mergeCell ref="NIU83:NIZ83"/>
    <mergeCell ref="NFV83:NGA83"/>
    <mergeCell ref="NGC83:NGH83"/>
    <mergeCell ref="NGJ83:NGO83"/>
    <mergeCell ref="NGQ83:NGV83"/>
    <mergeCell ref="NGX83:NHC83"/>
    <mergeCell ref="NHE83:NHJ83"/>
    <mergeCell ref="NEF83:NEK83"/>
    <mergeCell ref="NEM83:NER83"/>
    <mergeCell ref="NET83:NEY83"/>
    <mergeCell ref="NFA83:NFF83"/>
    <mergeCell ref="NFH83:NFM83"/>
    <mergeCell ref="NFO83:NFT83"/>
    <mergeCell ref="NCP83:NCU83"/>
    <mergeCell ref="NCW83:NDB83"/>
    <mergeCell ref="NDD83:NDI83"/>
    <mergeCell ref="NDK83:NDP83"/>
    <mergeCell ref="NDR83:NDW83"/>
    <mergeCell ref="NDY83:NED83"/>
    <mergeCell ref="NAZ83:NBE83"/>
    <mergeCell ref="NBG83:NBL83"/>
    <mergeCell ref="NBN83:NBS83"/>
    <mergeCell ref="NBU83:NBZ83"/>
    <mergeCell ref="NCB83:NCG83"/>
    <mergeCell ref="NCI83:NCN83"/>
    <mergeCell ref="MZJ83:MZO83"/>
    <mergeCell ref="MZQ83:MZV83"/>
    <mergeCell ref="MZX83:NAC83"/>
    <mergeCell ref="NAE83:NAJ83"/>
    <mergeCell ref="NAL83:NAQ83"/>
    <mergeCell ref="NAS83:NAX83"/>
    <mergeCell ref="MXT83:MXY83"/>
    <mergeCell ref="MYA83:MYF83"/>
    <mergeCell ref="MYH83:MYM83"/>
    <mergeCell ref="MYO83:MYT83"/>
    <mergeCell ref="MYV83:MZA83"/>
    <mergeCell ref="MZC83:MZH83"/>
    <mergeCell ref="MWD83:MWI83"/>
    <mergeCell ref="MWK83:MWP83"/>
    <mergeCell ref="MWR83:MWW83"/>
    <mergeCell ref="MWY83:MXD83"/>
    <mergeCell ref="MXF83:MXK83"/>
    <mergeCell ref="MXM83:MXR83"/>
    <mergeCell ref="MUN83:MUS83"/>
    <mergeCell ref="MUU83:MUZ83"/>
    <mergeCell ref="MVB83:MVG83"/>
    <mergeCell ref="MVI83:MVN83"/>
    <mergeCell ref="MVP83:MVU83"/>
    <mergeCell ref="MVW83:MWB83"/>
    <mergeCell ref="MSX83:MTC83"/>
    <mergeCell ref="MTE83:MTJ83"/>
    <mergeCell ref="MTL83:MTQ83"/>
    <mergeCell ref="MTS83:MTX83"/>
    <mergeCell ref="MTZ83:MUE83"/>
    <mergeCell ref="MUG83:MUL83"/>
    <mergeCell ref="MRH83:MRM83"/>
    <mergeCell ref="MRO83:MRT83"/>
    <mergeCell ref="MRV83:MSA83"/>
    <mergeCell ref="MSC83:MSH83"/>
    <mergeCell ref="MSJ83:MSO83"/>
    <mergeCell ref="MSQ83:MSV83"/>
    <mergeCell ref="MPR83:MPW83"/>
    <mergeCell ref="MPY83:MQD83"/>
    <mergeCell ref="MQF83:MQK83"/>
    <mergeCell ref="MQM83:MQR83"/>
    <mergeCell ref="MQT83:MQY83"/>
    <mergeCell ref="MRA83:MRF83"/>
    <mergeCell ref="MOB83:MOG83"/>
    <mergeCell ref="MOI83:MON83"/>
    <mergeCell ref="MOP83:MOU83"/>
    <mergeCell ref="MOW83:MPB83"/>
    <mergeCell ref="MPD83:MPI83"/>
    <mergeCell ref="MPK83:MPP83"/>
    <mergeCell ref="MML83:MMQ83"/>
    <mergeCell ref="MMS83:MMX83"/>
    <mergeCell ref="MMZ83:MNE83"/>
    <mergeCell ref="MNG83:MNL83"/>
    <mergeCell ref="MNN83:MNS83"/>
    <mergeCell ref="MNU83:MNZ83"/>
    <mergeCell ref="MKV83:MLA83"/>
    <mergeCell ref="MLC83:MLH83"/>
    <mergeCell ref="MLJ83:MLO83"/>
    <mergeCell ref="MLQ83:MLV83"/>
    <mergeCell ref="MLX83:MMC83"/>
    <mergeCell ref="MME83:MMJ83"/>
    <mergeCell ref="MJF83:MJK83"/>
    <mergeCell ref="MJM83:MJR83"/>
    <mergeCell ref="MJT83:MJY83"/>
    <mergeCell ref="MKA83:MKF83"/>
    <mergeCell ref="MKH83:MKM83"/>
    <mergeCell ref="MKO83:MKT83"/>
    <mergeCell ref="MHP83:MHU83"/>
    <mergeCell ref="MHW83:MIB83"/>
    <mergeCell ref="MID83:MII83"/>
    <mergeCell ref="MIK83:MIP83"/>
    <mergeCell ref="MIR83:MIW83"/>
    <mergeCell ref="MIY83:MJD83"/>
    <mergeCell ref="MFZ83:MGE83"/>
    <mergeCell ref="MGG83:MGL83"/>
    <mergeCell ref="MGN83:MGS83"/>
    <mergeCell ref="MGU83:MGZ83"/>
    <mergeCell ref="MHB83:MHG83"/>
    <mergeCell ref="MHI83:MHN83"/>
    <mergeCell ref="MEJ83:MEO83"/>
    <mergeCell ref="MEQ83:MEV83"/>
    <mergeCell ref="MEX83:MFC83"/>
    <mergeCell ref="MFE83:MFJ83"/>
    <mergeCell ref="MFL83:MFQ83"/>
    <mergeCell ref="MFS83:MFX83"/>
    <mergeCell ref="MCT83:MCY83"/>
    <mergeCell ref="MDA83:MDF83"/>
    <mergeCell ref="MDH83:MDM83"/>
    <mergeCell ref="MDO83:MDT83"/>
    <mergeCell ref="MDV83:MEA83"/>
    <mergeCell ref="MEC83:MEH83"/>
    <mergeCell ref="MBD83:MBI83"/>
    <mergeCell ref="MBK83:MBP83"/>
    <mergeCell ref="MBR83:MBW83"/>
    <mergeCell ref="MBY83:MCD83"/>
    <mergeCell ref="MCF83:MCK83"/>
    <mergeCell ref="MCM83:MCR83"/>
    <mergeCell ref="LZN83:LZS83"/>
    <mergeCell ref="LZU83:LZZ83"/>
    <mergeCell ref="MAB83:MAG83"/>
    <mergeCell ref="MAI83:MAN83"/>
    <mergeCell ref="MAP83:MAU83"/>
    <mergeCell ref="MAW83:MBB83"/>
    <mergeCell ref="LXX83:LYC83"/>
    <mergeCell ref="LYE83:LYJ83"/>
    <mergeCell ref="LYL83:LYQ83"/>
    <mergeCell ref="LYS83:LYX83"/>
    <mergeCell ref="LYZ83:LZE83"/>
    <mergeCell ref="LZG83:LZL83"/>
    <mergeCell ref="LWH83:LWM83"/>
    <mergeCell ref="LWO83:LWT83"/>
    <mergeCell ref="LWV83:LXA83"/>
    <mergeCell ref="LXC83:LXH83"/>
    <mergeCell ref="LXJ83:LXO83"/>
    <mergeCell ref="LXQ83:LXV83"/>
    <mergeCell ref="LUR83:LUW83"/>
    <mergeCell ref="LUY83:LVD83"/>
    <mergeCell ref="LVF83:LVK83"/>
    <mergeCell ref="LVM83:LVR83"/>
    <mergeCell ref="LVT83:LVY83"/>
    <mergeCell ref="LWA83:LWF83"/>
    <mergeCell ref="LTB83:LTG83"/>
    <mergeCell ref="LTI83:LTN83"/>
    <mergeCell ref="LTP83:LTU83"/>
    <mergeCell ref="LTW83:LUB83"/>
    <mergeCell ref="LUD83:LUI83"/>
    <mergeCell ref="LUK83:LUP83"/>
    <mergeCell ref="LRL83:LRQ83"/>
    <mergeCell ref="LRS83:LRX83"/>
    <mergeCell ref="LRZ83:LSE83"/>
    <mergeCell ref="LSG83:LSL83"/>
    <mergeCell ref="LSN83:LSS83"/>
    <mergeCell ref="LSU83:LSZ83"/>
    <mergeCell ref="LPV83:LQA83"/>
    <mergeCell ref="LQC83:LQH83"/>
    <mergeCell ref="LQJ83:LQO83"/>
    <mergeCell ref="LQQ83:LQV83"/>
    <mergeCell ref="LQX83:LRC83"/>
    <mergeCell ref="LRE83:LRJ83"/>
    <mergeCell ref="LOF83:LOK83"/>
    <mergeCell ref="LOM83:LOR83"/>
    <mergeCell ref="LOT83:LOY83"/>
    <mergeCell ref="LPA83:LPF83"/>
    <mergeCell ref="LPH83:LPM83"/>
    <mergeCell ref="LPO83:LPT83"/>
    <mergeCell ref="LMP83:LMU83"/>
    <mergeCell ref="LMW83:LNB83"/>
    <mergeCell ref="LND83:LNI83"/>
    <mergeCell ref="LNK83:LNP83"/>
    <mergeCell ref="LNR83:LNW83"/>
    <mergeCell ref="LNY83:LOD83"/>
    <mergeCell ref="LKZ83:LLE83"/>
    <mergeCell ref="LLG83:LLL83"/>
    <mergeCell ref="LLN83:LLS83"/>
    <mergeCell ref="LLU83:LLZ83"/>
    <mergeCell ref="LMB83:LMG83"/>
    <mergeCell ref="LMI83:LMN83"/>
    <mergeCell ref="LJJ83:LJO83"/>
    <mergeCell ref="LJQ83:LJV83"/>
    <mergeCell ref="LJX83:LKC83"/>
    <mergeCell ref="LKE83:LKJ83"/>
    <mergeCell ref="LKL83:LKQ83"/>
    <mergeCell ref="LKS83:LKX83"/>
    <mergeCell ref="LHT83:LHY83"/>
    <mergeCell ref="LIA83:LIF83"/>
    <mergeCell ref="LIH83:LIM83"/>
    <mergeCell ref="LIO83:LIT83"/>
    <mergeCell ref="LIV83:LJA83"/>
    <mergeCell ref="LJC83:LJH83"/>
    <mergeCell ref="LGD83:LGI83"/>
    <mergeCell ref="LGK83:LGP83"/>
    <mergeCell ref="LGR83:LGW83"/>
    <mergeCell ref="LGY83:LHD83"/>
    <mergeCell ref="LHF83:LHK83"/>
    <mergeCell ref="LHM83:LHR83"/>
    <mergeCell ref="LEN83:LES83"/>
    <mergeCell ref="LEU83:LEZ83"/>
    <mergeCell ref="LFB83:LFG83"/>
    <mergeCell ref="LFI83:LFN83"/>
    <mergeCell ref="LFP83:LFU83"/>
    <mergeCell ref="LFW83:LGB83"/>
    <mergeCell ref="LCX83:LDC83"/>
    <mergeCell ref="LDE83:LDJ83"/>
    <mergeCell ref="LDL83:LDQ83"/>
    <mergeCell ref="LDS83:LDX83"/>
    <mergeCell ref="LDZ83:LEE83"/>
    <mergeCell ref="LEG83:LEL83"/>
    <mergeCell ref="LBH83:LBM83"/>
    <mergeCell ref="LBO83:LBT83"/>
    <mergeCell ref="LBV83:LCA83"/>
    <mergeCell ref="LCC83:LCH83"/>
    <mergeCell ref="LCJ83:LCO83"/>
    <mergeCell ref="LCQ83:LCV83"/>
    <mergeCell ref="KZR83:KZW83"/>
    <mergeCell ref="KZY83:LAD83"/>
    <mergeCell ref="LAF83:LAK83"/>
    <mergeCell ref="LAM83:LAR83"/>
    <mergeCell ref="LAT83:LAY83"/>
    <mergeCell ref="LBA83:LBF83"/>
    <mergeCell ref="KYB83:KYG83"/>
    <mergeCell ref="KYI83:KYN83"/>
    <mergeCell ref="KYP83:KYU83"/>
    <mergeCell ref="KYW83:KZB83"/>
    <mergeCell ref="KZD83:KZI83"/>
    <mergeCell ref="KZK83:KZP83"/>
    <mergeCell ref="KWL83:KWQ83"/>
    <mergeCell ref="KWS83:KWX83"/>
    <mergeCell ref="KWZ83:KXE83"/>
    <mergeCell ref="KXG83:KXL83"/>
    <mergeCell ref="KXN83:KXS83"/>
    <mergeCell ref="KXU83:KXZ83"/>
    <mergeCell ref="KUV83:KVA83"/>
    <mergeCell ref="KVC83:KVH83"/>
    <mergeCell ref="KVJ83:KVO83"/>
    <mergeCell ref="KVQ83:KVV83"/>
    <mergeCell ref="KVX83:KWC83"/>
    <mergeCell ref="KWE83:KWJ83"/>
    <mergeCell ref="KTF83:KTK83"/>
    <mergeCell ref="KTM83:KTR83"/>
    <mergeCell ref="KTT83:KTY83"/>
    <mergeCell ref="KUA83:KUF83"/>
    <mergeCell ref="KUH83:KUM83"/>
    <mergeCell ref="KUO83:KUT83"/>
    <mergeCell ref="KRP83:KRU83"/>
    <mergeCell ref="KRW83:KSB83"/>
    <mergeCell ref="KSD83:KSI83"/>
    <mergeCell ref="KSK83:KSP83"/>
    <mergeCell ref="KSR83:KSW83"/>
    <mergeCell ref="KSY83:KTD83"/>
    <mergeCell ref="KPZ83:KQE83"/>
    <mergeCell ref="KQG83:KQL83"/>
    <mergeCell ref="KQN83:KQS83"/>
    <mergeCell ref="KQU83:KQZ83"/>
    <mergeCell ref="KRB83:KRG83"/>
    <mergeCell ref="KRI83:KRN83"/>
    <mergeCell ref="KOJ83:KOO83"/>
    <mergeCell ref="KOQ83:KOV83"/>
    <mergeCell ref="KOX83:KPC83"/>
    <mergeCell ref="KPE83:KPJ83"/>
    <mergeCell ref="KPL83:KPQ83"/>
    <mergeCell ref="KPS83:KPX83"/>
    <mergeCell ref="KMT83:KMY83"/>
    <mergeCell ref="KNA83:KNF83"/>
    <mergeCell ref="KNH83:KNM83"/>
    <mergeCell ref="KNO83:KNT83"/>
    <mergeCell ref="KNV83:KOA83"/>
    <mergeCell ref="KOC83:KOH83"/>
    <mergeCell ref="KLD83:KLI83"/>
    <mergeCell ref="KLK83:KLP83"/>
    <mergeCell ref="KLR83:KLW83"/>
    <mergeCell ref="KLY83:KMD83"/>
    <mergeCell ref="KMF83:KMK83"/>
    <mergeCell ref="KMM83:KMR83"/>
    <mergeCell ref="KJN83:KJS83"/>
    <mergeCell ref="KJU83:KJZ83"/>
    <mergeCell ref="KKB83:KKG83"/>
    <mergeCell ref="KKI83:KKN83"/>
    <mergeCell ref="KKP83:KKU83"/>
    <mergeCell ref="KKW83:KLB83"/>
    <mergeCell ref="KHX83:KIC83"/>
    <mergeCell ref="KIE83:KIJ83"/>
    <mergeCell ref="KIL83:KIQ83"/>
    <mergeCell ref="KIS83:KIX83"/>
    <mergeCell ref="KIZ83:KJE83"/>
    <mergeCell ref="KJG83:KJL83"/>
    <mergeCell ref="KGH83:KGM83"/>
    <mergeCell ref="KGO83:KGT83"/>
    <mergeCell ref="KGV83:KHA83"/>
    <mergeCell ref="KHC83:KHH83"/>
    <mergeCell ref="KHJ83:KHO83"/>
    <mergeCell ref="KHQ83:KHV83"/>
    <mergeCell ref="KER83:KEW83"/>
    <mergeCell ref="KEY83:KFD83"/>
    <mergeCell ref="KFF83:KFK83"/>
    <mergeCell ref="KFM83:KFR83"/>
    <mergeCell ref="KFT83:KFY83"/>
    <mergeCell ref="KGA83:KGF83"/>
    <mergeCell ref="KDB83:KDG83"/>
    <mergeCell ref="KDI83:KDN83"/>
    <mergeCell ref="KDP83:KDU83"/>
    <mergeCell ref="KDW83:KEB83"/>
    <mergeCell ref="KED83:KEI83"/>
    <mergeCell ref="KEK83:KEP83"/>
    <mergeCell ref="KBL83:KBQ83"/>
    <mergeCell ref="KBS83:KBX83"/>
    <mergeCell ref="KBZ83:KCE83"/>
    <mergeCell ref="KCG83:KCL83"/>
    <mergeCell ref="KCN83:KCS83"/>
    <mergeCell ref="KCU83:KCZ83"/>
    <mergeCell ref="JZV83:KAA83"/>
    <mergeCell ref="KAC83:KAH83"/>
    <mergeCell ref="KAJ83:KAO83"/>
    <mergeCell ref="KAQ83:KAV83"/>
    <mergeCell ref="KAX83:KBC83"/>
    <mergeCell ref="KBE83:KBJ83"/>
    <mergeCell ref="JYF83:JYK83"/>
    <mergeCell ref="JYM83:JYR83"/>
    <mergeCell ref="JYT83:JYY83"/>
    <mergeCell ref="JZA83:JZF83"/>
    <mergeCell ref="JZH83:JZM83"/>
    <mergeCell ref="JZO83:JZT83"/>
    <mergeCell ref="JWP83:JWU83"/>
    <mergeCell ref="JWW83:JXB83"/>
    <mergeCell ref="JXD83:JXI83"/>
    <mergeCell ref="JXK83:JXP83"/>
    <mergeCell ref="JXR83:JXW83"/>
    <mergeCell ref="JXY83:JYD83"/>
    <mergeCell ref="JUZ83:JVE83"/>
    <mergeCell ref="JVG83:JVL83"/>
    <mergeCell ref="JVN83:JVS83"/>
    <mergeCell ref="JVU83:JVZ83"/>
    <mergeCell ref="JWB83:JWG83"/>
    <mergeCell ref="JWI83:JWN83"/>
    <mergeCell ref="JTJ83:JTO83"/>
    <mergeCell ref="JTQ83:JTV83"/>
    <mergeCell ref="JTX83:JUC83"/>
    <mergeCell ref="JUE83:JUJ83"/>
    <mergeCell ref="JUL83:JUQ83"/>
    <mergeCell ref="JUS83:JUX83"/>
    <mergeCell ref="JRT83:JRY83"/>
    <mergeCell ref="JSA83:JSF83"/>
    <mergeCell ref="JSH83:JSM83"/>
    <mergeCell ref="JSO83:JST83"/>
    <mergeCell ref="JSV83:JTA83"/>
    <mergeCell ref="JTC83:JTH83"/>
    <mergeCell ref="JQD83:JQI83"/>
    <mergeCell ref="JQK83:JQP83"/>
    <mergeCell ref="JQR83:JQW83"/>
    <mergeCell ref="JQY83:JRD83"/>
    <mergeCell ref="JRF83:JRK83"/>
    <mergeCell ref="JRM83:JRR83"/>
    <mergeCell ref="JON83:JOS83"/>
    <mergeCell ref="JOU83:JOZ83"/>
    <mergeCell ref="JPB83:JPG83"/>
    <mergeCell ref="JPI83:JPN83"/>
    <mergeCell ref="JPP83:JPU83"/>
    <mergeCell ref="JPW83:JQB83"/>
    <mergeCell ref="JMX83:JNC83"/>
    <mergeCell ref="JNE83:JNJ83"/>
    <mergeCell ref="JNL83:JNQ83"/>
    <mergeCell ref="JNS83:JNX83"/>
    <mergeCell ref="JNZ83:JOE83"/>
    <mergeCell ref="JOG83:JOL83"/>
    <mergeCell ref="JLH83:JLM83"/>
    <mergeCell ref="JLO83:JLT83"/>
    <mergeCell ref="JLV83:JMA83"/>
    <mergeCell ref="JMC83:JMH83"/>
    <mergeCell ref="JMJ83:JMO83"/>
    <mergeCell ref="JMQ83:JMV83"/>
    <mergeCell ref="JJR83:JJW83"/>
    <mergeCell ref="JJY83:JKD83"/>
    <mergeCell ref="JKF83:JKK83"/>
    <mergeCell ref="JKM83:JKR83"/>
    <mergeCell ref="JKT83:JKY83"/>
    <mergeCell ref="JLA83:JLF83"/>
    <mergeCell ref="JIB83:JIG83"/>
    <mergeCell ref="JII83:JIN83"/>
    <mergeCell ref="JIP83:JIU83"/>
    <mergeCell ref="JIW83:JJB83"/>
    <mergeCell ref="JJD83:JJI83"/>
    <mergeCell ref="JJK83:JJP83"/>
    <mergeCell ref="JGL83:JGQ83"/>
    <mergeCell ref="JGS83:JGX83"/>
    <mergeCell ref="JGZ83:JHE83"/>
    <mergeCell ref="JHG83:JHL83"/>
    <mergeCell ref="JHN83:JHS83"/>
    <mergeCell ref="JHU83:JHZ83"/>
    <mergeCell ref="JEV83:JFA83"/>
    <mergeCell ref="JFC83:JFH83"/>
    <mergeCell ref="JFJ83:JFO83"/>
    <mergeCell ref="JFQ83:JFV83"/>
    <mergeCell ref="JFX83:JGC83"/>
    <mergeCell ref="JGE83:JGJ83"/>
    <mergeCell ref="JDF83:JDK83"/>
    <mergeCell ref="JDM83:JDR83"/>
    <mergeCell ref="JDT83:JDY83"/>
    <mergeCell ref="JEA83:JEF83"/>
    <mergeCell ref="JEH83:JEM83"/>
    <mergeCell ref="JEO83:JET83"/>
    <mergeCell ref="JBP83:JBU83"/>
    <mergeCell ref="JBW83:JCB83"/>
    <mergeCell ref="JCD83:JCI83"/>
    <mergeCell ref="JCK83:JCP83"/>
    <mergeCell ref="JCR83:JCW83"/>
    <mergeCell ref="JCY83:JDD83"/>
    <mergeCell ref="IZZ83:JAE83"/>
    <mergeCell ref="JAG83:JAL83"/>
    <mergeCell ref="JAN83:JAS83"/>
    <mergeCell ref="JAU83:JAZ83"/>
    <mergeCell ref="JBB83:JBG83"/>
    <mergeCell ref="JBI83:JBN83"/>
    <mergeCell ref="IYJ83:IYO83"/>
    <mergeCell ref="IYQ83:IYV83"/>
    <mergeCell ref="IYX83:IZC83"/>
    <mergeCell ref="IZE83:IZJ83"/>
    <mergeCell ref="IZL83:IZQ83"/>
    <mergeCell ref="IZS83:IZX83"/>
    <mergeCell ref="IWT83:IWY83"/>
    <mergeCell ref="IXA83:IXF83"/>
    <mergeCell ref="IXH83:IXM83"/>
    <mergeCell ref="IXO83:IXT83"/>
    <mergeCell ref="IXV83:IYA83"/>
    <mergeCell ref="IYC83:IYH83"/>
    <mergeCell ref="IVD83:IVI83"/>
    <mergeCell ref="IVK83:IVP83"/>
    <mergeCell ref="IVR83:IVW83"/>
    <mergeCell ref="IVY83:IWD83"/>
    <mergeCell ref="IWF83:IWK83"/>
    <mergeCell ref="IWM83:IWR83"/>
    <mergeCell ref="ITN83:ITS83"/>
    <mergeCell ref="ITU83:ITZ83"/>
    <mergeCell ref="IUB83:IUG83"/>
    <mergeCell ref="IUI83:IUN83"/>
    <mergeCell ref="IUP83:IUU83"/>
    <mergeCell ref="IUW83:IVB83"/>
    <mergeCell ref="IRX83:ISC83"/>
    <mergeCell ref="ISE83:ISJ83"/>
    <mergeCell ref="ISL83:ISQ83"/>
    <mergeCell ref="ISS83:ISX83"/>
    <mergeCell ref="ISZ83:ITE83"/>
    <mergeCell ref="ITG83:ITL83"/>
    <mergeCell ref="IQH83:IQM83"/>
    <mergeCell ref="IQO83:IQT83"/>
    <mergeCell ref="IQV83:IRA83"/>
    <mergeCell ref="IRC83:IRH83"/>
    <mergeCell ref="IRJ83:IRO83"/>
    <mergeCell ref="IRQ83:IRV83"/>
    <mergeCell ref="IOR83:IOW83"/>
    <mergeCell ref="IOY83:IPD83"/>
    <mergeCell ref="IPF83:IPK83"/>
    <mergeCell ref="IPM83:IPR83"/>
    <mergeCell ref="IPT83:IPY83"/>
    <mergeCell ref="IQA83:IQF83"/>
    <mergeCell ref="INB83:ING83"/>
    <mergeCell ref="INI83:INN83"/>
    <mergeCell ref="INP83:INU83"/>
    <mergeCell ref="INW83:IOB83"/>
    <mergeCell ref="IOD83:IOI83"/>
    <mergeCell ref="IOK83:IOP83"/>
    <mergeCell ref="ILL83:ILQ83"/>
    <mergeCell ref="ILS83:ILX83"/>
    <mergeCell ref="ILZ83:IME83"/>
    <mergeCell ref="IMG83:IML83"/>
    <mergeCell ref="IMN83:IMS83"/>
    <mergeCell ref="IMU83:IMZ83"/>
    <mergeCell ref="IJV83:IKA83"/>
    <mergeCell ref="IKC83:IKH83"/>
    <mergeCell ref="IKJ83:IKO83"/>
    <mergeCell ref="IKQ83:IKV83"/>
    <mergeCell ref="IKX83:ILC83"/>
    <mergeCell ref="ILE83:ILJ83"/>
    <mergeCell ref="IIF83:IIK83"/>
    <mergeCell ref="IIM83:IIR83"/>
    <mergeCell ref="IIT83:IIY83"/>
    <mergeCell ref="IJA83:IJF83"/>
    <mergeCell ref="IJH83:IJM83"/>
    <mergeCell ref="IJO83:IJT83"/>
    <mergeCell ref="IGP83:IGU83"/>
    <mergeCell ref="IGW83:IHB83"/>
    <mergeCell ref="IHD83:IHI83"/>
    <mergeCell ref="IHK83:IHP83"/>
    <mergeCell ref="IHR83:IHW83"/>
    <mergeCell ref="IHY83:IID83"/>
    <mergeCell ref="IEZ83:IFE83"/>
    <mergeCell ref="IFG83:IFL83"/>
    <mergeCell ref="IFN83:IFS83"/>
    <mergeCell ref="IFU83:IFZ83"/>
    <mergeCell ref="IGB83:IGG83"/>
    <mergeCell ref="IGI83:IGN83"/>
    <mergeCell ref="IDJ83:IDO83"/>
    <mergeCell ref="IDQ83:IDV83"/>
    <mergeCell ref="IDX83:IEC83"/>
    <mergeCell ref="IEE83:IEJ83"/>
    <mergeCell ref="IEL83:IEQ83"/>
    <mergeCell ref="IES83:IEX83"/>
    <mergeCell ref="IBT83:IBY83"/>
    <mergeCell ref="ICA83:ICF83"/>
    <mergeCell ref="ICH83:ICM83"/>
    <mergeCell ref="ICO83:ICT83"/>
    <mergeCell ref="ICV83:IDA83"/>
    <mergeCell ref="IDC83:IDH83"/>
    <mergeCell ref="IAD83:IAI83"/>
    <mergeCell ref="IAK83:IAP83"/>
    <mergeCell ref="IAR83:IAW83"/>
    <mergeCell ref="IAY83:IBD83"/>
    <mergeCell ref="IBF83:IBK83"/>
    <mergeCell ref="IBM83:IBR83"/>
    <mergeCell ref="HYN83:HYS83"/>
    <mergeCell ref="HYU83:HYZ83"/>
    <mergeCell ref="HZB83:HZG83"/>
    <mergeCell ref="HZI83:HZN83"/>
    <mergeCell ref="HZP83:HZU83"/>
    <mergeCell ref="HZW83:IAB83"/>
    <mergeCell ref="HWX83:HXC83"/>
    <mergeCell ref="HXE83:HXJ83"/>
    <mergeCell ref="HXL83:HXQ83"/>
    <mergeCell ref="HXS83:HXX83"/>
    <mergeCell ref="HXZ83:HYE83"/>
    <mergeCell ref="HYG83:HYL83"/>
    <mergeCell ref="HVH83:HVM83"/>
    <mergeCell ref="HVO83:HVT83"/>
    <mergeCell ref="HVV83:HWA83"/>
    <mergeCell ref="HWC83:HWH83"/>
    <mergeCell ref="HWJ83:HWO83"/>
    <mergeCell ref="HWQ83:HWV83"/>
    <mergeCell ref="HTR83:HTW83"/>
    <mergeCell ref="HTY83:HUD83"/>
    <mergeCell ref="HUF83:HUK83"/>
    <mergeCell ref="HUM83:HUR83"/>
    <mergeCell ref="HUT83:HUY83"/>
    <mergeCell ref="HVA83:HVF83"/>
    <mergeCell ref="HSB83:HSG83"/>
    <mergeCell ref="HSI83:HSN83"/>
    <mergeCell ref="HSP83:HSU83"/>
    <mergeCell ref="HSW83:HTB83"/>
    <mergeCell ref="HTD83:HTI83"/>
    <mergeCell ref="HTK83:HTP83"/>
    <mergeCell ref="HQL83:HQQ83"/>
    <mergeCell ref="HQS83:HQX83"/>
    <mergeCell ref="HQZ83:HRE83"/>
    <mergeCell ref="HRG83:HRL83"/>
    <mergeCell ref="HRN83:HRS83"/>
    <mergeCell ref="HRU83:HRZ83"/>
    <mergeCell ref="HOV83:HPA83"/>
    <mergeCell ref="HPC83:HPH83"/>
    <mergeCell ref="HPJ83:HPO83"/>
    <mergeCell ref="HPQ83:HPV83"/>
    <mergeCell ref="HPX83:HQC83"/>
    <mergeCell ref="HQE83:HQJ83"/>
    <mergeCell ref="HNF83:HNK83"/>
    <mergeCell ref="HNM83:HNR83"/>
    <mergeCell ref="HNT83:HNY83"/>
    <mergeCell ref="HOA83:HOF83"/>
    <mergeCell ref="HOH83:HOM83"/>
    <mergeCell ref="HOO83:HOT83"/>
    <mergeCell ref="HLP83:HLU83"/>
    <mergeCell ref="HLW83:HMB83"/>
    <mergeCell ref="HMD83:HMI83"/>
    <mergeCell ref="HMK83:HMP83"/>
    <mergeCell ref="HMR83:HMW83"/>
    <mergeCell ref="HMY83:HND83"/>
    <mergeCell ref="HJZ83:HKE83"/>
    <mergeCell ref="HKG83:HKL83"/>
    <mergeCell ref="HKN83:HKS83"/>
    <mergeCell ref="HKU83:HKZ83"/>
    <mergeCell ref="HLB83:HLG83"/>
    <mergeCell ref="HLI83:HLN83"/>
    <mergeCell ref="HIJ83:HIO83"/>
    <mergeCell ref="HIQ83:HIV83"/>
    <mergeCell ref="HIX83:HJC83"/>
    <mergeCell ref="HJE83:HJJ83"/>
    <mergeCell ref="HJL83:HJQ83"/>
    <mergeCell ref="HJS83:HJX83"/>
    <mergeCell ref="HGT83:HGY83"/>
    <mergeCell ref="HHA83:HHF83"/>
    <mergeCell ref="HHH83:HHM83"/>
    <mergeCell ref="HHO83:HHT83"/>
    <mergeCell ref="HHV83:HIA83"/>
    <mergeCell ref="HIC83:HIH83"/>
    <mergeCell ref="HFD83:HFI83"/>
    <mergeCell ref="HFK83:HFP83"/>
    <mergeCell ref="HFR83:HFW83"/>
    <mergeCell ref="HFY83:HGD83"/>
    <mergeCell ref="HGF83:HGK83"/>
    <mergeCell ref="HGM83:HGR83"/>
    <mergeCell ref="HDN83:HDS83"/>
    <mergeCell ref="HDU83:HDZ83"/>
    <mergeCell ref="HEB83:HEG83"/>
    <mergeCell ref="HEI83:HEN83"/>
    <mergeCell ref="HEP83:HEU83"/>
    <mergeCell ref="HEW83:HFB83"/>
    <mergeCell ref="HBX83:HCC83"/>
    <mergeCell ref="HCE83:HCJ83"/>
    <mergeCell ref="HCL83:HCQ83"/>
    <mergeCell ref="HCS83:HCX83"/>
    <mergeCell ref="HCZ83:HDE83"/>
    <mergeCell ref="HDG83:HDL83"/>
    <mergeCell ref="HAH83:HAM83"/>
    <mergeCell ref="HAO83:HAT83"/>
    <mergeCell ref="HAV83:HBA83"/>
    <mergeCell ref="HBC83:HBH83"/>
    <mergeCell ref="HBJ83:HBO83"/>
    <mergeCell ref="HBQ83:HBV83"/>
    <mergeCell ref="GYR83:GYW83"/>
    <mergeCell ref="GYY83:GZD83"/>
    <mergeCell ref="GZF83:GZK83"/>
    <mergeCell ref="GZM83:GZR83"/>
    <mergeCell ref="GZT83:GZY83"/>
    <mergeCell ref="HAA83:HAF83"/>
    <mergeCell ref="GXB83:GXG83"/>
    <mergeCell ref="GXI83:GXN83"/>
    <mergeCell ref="GXP83:GXU83"/>
    <mergeCell ref="GXW83:GYB83"/>
    <mergeCell ref="GYD83:GYI83"/>
    <mergeCell ref="GYK83:GYP83"/>
    <mergeCell ref="GVL83:GVQ83"/>
    <mergeCell ref="GVS83:GVX83"/>
    <mergeCell ref="GVZ83:GWE83"/>
    <mergeCell ref="GWG83:GWL83"/>
    <mergeCell ref="GWN83:GWS83"/>
    <mergeCell ref="GWU83:GWZ83"/>
    <mergeCell ref="GTV83:GUA83"/>
    <mergeCell ref="GUC83:GUH83"/>
    <mergeCell ref="GUJ83:GUO83"/>
    <mergeCell ref="GUQ83:GUV83"/>
    <mergeCell ref="GUX83:GVC83"/>
    <mergeCell ref="GVE83:GVJ83"/>
    <mergeCell ref="GSF83:GSK83"/>
    <mergeCell ref="GSM83:GSR83"/>
    <mergeCell ref="GST83:GSY83"/>
    <mergeCell ref="GTA83:GTF83"/>
    <mergeCell ref="GTH83:GTM83"/>
    <mergeCell ref="GTO83:GTT83"/>
    <mergeCell ref="GQP83:GQU83"/>
    <mergeCell ref="GQW83:GRB83"/>
    <mergeCell ref="GRD83:GRI83"/>
    <mergeCell ref="GRK83:GRP83"/>
    <mergeCell ref="GRR83:GRW83"/>
    <mergeCell ref="GRY83:GSD83"/>
    <mergeCell ref="GOZ83:GPE83"/>
    <mergeCell ref="GPG83:GPL83"/>
    <mergeCell ref="GPN83:GPS83"/>
    <mergeCell ref="GPU83:GPZ83"/>
    <mergeCell ref="GQB83:GQG83"/>
    <mergeCell ref="GQI83:GQN83"/>
    <mergeCell ref="GNJ83:GNO83"/>
    <mergeCell ref="GNQ83:GNV83"/>
    <mergeCell ref="GNX83:GOC83"/>
    <mergeCell ref="GOE83:GOJ83"/>
    <mergeCell ref="GOL83:GOQ83"/>
    <mergeCell ref="GOS83:GOX83"/>
    <mergeCell ref="GLT83:GLY83"/>
    <mergeCell ref="GMA83:GMF83"/>
    <mergeCell ref="GMH83:GMM83"/>
    <mergeCell ref="GMO83:GMT83"/>
    <mergeCell ref="GMV83:GNA83"/>
    <mergeCell ref="GNC83:GNH83"/>
    <mergeCell ref="GKD83:GKI83"/>
    <mergeCell ref="GKK83:GKP83"/>
    <mergeCell ref="GKR83:GKW83"/>
    <mergeCell ref="GKY83:GLD83"/>
    <mergeCell ref="GLF83:GLK83"/>
    <mergeCell ref="GLM83:GLR83"/>
    <mergeCell ref="GIN83:GIS83"/>
    <mergeCell ref="GIU83:GIZ83"/>
    <mergeCell ref="GJB83:GJG83"/>
    <mergeCell ref="GJI83:GJN83"/>
    <mergeCell ref="GJP83:GJU83"/>
    <mergeCell ref="GJW83:GKB83"/>
    <mergeCell ref="GGX83:GHC83"/>
    <mergeCell ref="GHE83:GHJ83"/>
    <mergeCell ref="GHL83:GHQ83"/>
    <mergeCell ref="GHS83:GHX83"/>
    <mergeCell ref="GHZ83:GIE83"/>
    <mergeCell ref="GIG83:GIL83"/>
    <mergeCell ref="GFH83:GFM83"/>
    <mergeCell ref="GFO83:GFT83"/>
    <mergeCell ref="GFV83:GGA83"/>
    <mergeCell ref="GGC83:GGH83"/>
    <mergeCell ref="GGJ83:GGO83"/>
    <mergeCell ref="GGQ83:GGV83"/>
    <mergeCell ref="GDR83:GDW83"/>
    <mergeCell ref="GDY83:GED83"/>
    <mergeCell ref="GEF83:GEK83"/>
    <mergeCell ref="GEM83:GER83"/>
    <mergeCell ref="GET83:GEY83"/>
    <mergeCell ref="GFA83:GFF83"/>
    <mergeCell ref="GCB83:GCG83"/>
    <mergeCell ref="GCI83:GCN83"/>
    <mergeCell ref="GCP83:GCU83"/>
    <mergeCell ref="GCW83:GDB83"/>
    <mergeCell ref="GDD83:GDI83"/>
    <mergeCell ref="GDK83:GDP83"/>
    <mergeCell ref="GAL83:GAQ83"/>
    <mergeCell ref="GAS83:GAX83"/>
    <mergeCell ref="GAZ83:GBE83"/>
    <mergeCell ref="GBG83:GBL83"/>
    <mergeCell ref="GBN83:GBS83"/>
    <mergeCell ref="GBU83:GBZ83"/>
    <mergeCell ref="FYV83:FZA83"/>
    <mergeCell ref="FZC83:FZH83"/>
    <mergeCell ref="FZJ83:FZO83"/>
    <mergeCell ref="FZQ83:FZV83"/>
    <mergeCell ref="FZX83:GAC83"/>
    <mergeCell ref="GAE83:GAJ83"/>
    <mergeCell ref="FXF83:FXK83"/>
    <mergeCell ref="FXM83:FXR83"/>
    <mergeCell ref="FXT83:FXY83"/>
    <mergeCell ref="FYA83:FYF83"/>
    <mergeCell ref="FYH83:FYM83"/>
    <mergeCell ref="FYO83:FYT83"/>
    <mergeCell ref="FVP83:FVU83"/>
    <mergeCell ref="FVW83:FWB83"/>
    <mergeCell ref="FWD83:FWI83"/>
    <mergeCell ref="FWK83:FWP83"/>
    <mergeCell ref="FWR83:FWW83"/>
    <mergeCell ref="FWY83:FXD83"/>
    <mergeCell ref="FTZ83:FUE83"/>
    <mergeCell ref="FUG83:FUL83"/>
    <mergeCell ref="FUN83:FUS83"/>
    <mergeCell ref="FUU83:FUZ83"/>
    <mergeCell ref="FVB83:FVG83"/>
    <mergeCell ref="FVI83:FVN83"/>
    <mergeCell ref="FSJ83:FSO83"/>
    <mergeCell ref="FSQ83:FSV83"/>
    <mergeCell ref="FSX83:FTC83"/>
    <mergeCell ref="FTE83:FTJ83"/>
    <mergeCell ref="FTL83:FTQ83"/>
    <mergeCell ref="FTS83:FTX83"/>
    <mergeCell ref="FQT83:FQY83"/>
    <mergeCell ref="FRA83:FRF83"/>
    <mergeCell ref="FRH83:FRM83"/>
    <mergeCell ref="FRO83:FRT83"/>
    <mergeCell ref="FRV83:FSA83"/>
    <mergeCell ref="FSC83:FSH83"/>
    <mergeCell ref="FPD83:FPI83"/>
    <mergeCell ref="FPK83:FPP83"/>
    <mergeCell ref="FPR83:FPW83"/>
    <mergeCell ref="FPY83:FQD83"/>
    <mergeCell ref="FQF83:FQK83"/>
    <mergeCell ref="FQM83:FQR83"/>
    <mergeCell ref="FNN83:FNS83"/>
    <mergeCell ref="FNU83:FNZ83"/>
    <mergeCell ref="FOB83:FOG83"/>
    <mergeCell ref="FOI83:FON83"/>
    <mergeCell ref="FOP83:FOU83"/>
    <mergeCell ref="FOW83:FPB83"/>
    <mergeCell ref="FLX83:FMC83"/>
    <mergeCell ref="FME83:FMJ83"/>
    <mergeCell ref="FML83:FMQ83"/>
    <mergeCell ref="FMS83:FMX83"/>
    <mergeCell ref="FMZ83:FNE83"/>
    <mergeCell ref="FNG83:FNL83"/>
    <mergeCell ref="FKH83:FKM83"/>
    <mergeCell ref="FKO83:FKT83"/>
    <mergeCell ref="FKV83:FLA83"/>
    <mergeCell ref="FLC83:FLH83"/>
    <mergeCell ref="FLJ83:FLO83"/>
    <mergeCell ref="FLQ83:FLV83"/>
    <mergeCell ref="FIR83:FIW83"/>
    <mergeCell ref="FIY83:FJD83"/>
    <mergeCell ref="FJF83:FJK83"/>
    <mergeCell ref="FJM83:FJR83"/>
    <mergeCell ref="FJT83:FJY83"/>
    <mergeCell ref="FKA83:FKF83"/>
    <mergeCell ref="FHB83:FHG83"/>
    <mergeCell ref="FHI83:FHN83"/>
    <mergeCell ref="FHP83:FHU83"/>
    <mergeCell ref="FHW83:FIB83"/>
    <mergeCell ref="FID83:FII83"/>
    <mergeCell ref="FIK83:FIP83"/>
    <mergeCell ref="FFL83:FFQ83"/>
    <mergeCell ref="FFS83:FFX83"/>
    <mergeCell ref="FFZ83:FGE83"/>
    <mergeCell ref="FGG83:FGL83"/>
    <mergeCell ref="FGN83:FGS83"/>
    <mergeCell ref="FGU83:FGZ83"/>
    <mergeCell ref="FDV83:FEA83"/>
    <mergeCell ref="FEC83:FEH83"/>
    <mergeCell ref="FEJ83:FEO83"/>
    <mergeCell ref="FEQ83:FEV83"/>
    <mergeCell ref="FEX83:FFC83"/>
    <mergeCell ref="FFE83:FFJ83"/>
    <mergeCell ref="FCF83:FCK83"/>
    <mergeCell ref="FCM83:FCR83"/>
    <mergeCell ref="FCT83:FCY83"/>
    <mergeCell ref="FDA83:FDF83"/>
    <mergeCell ref="FDH83:FDM83"/>
    <mergeCell ref="FDO83:FDT83"/>
    <mergeCell ref="FAP83:FAU83"/>
    <mergeCell ref="FAW83:FBB83"/>
    <mergeCell ref="FBD83:FBI83"/>
    <mergeCell ref="FBK83:FBP83"/>
    <mergeCell ref="FBR83:FBW83"/>
    <mergeCell ref="FBY83:FCD83"/>
    <mergeCell ref="EYZ83:EZE83"/>
    <mergeCell ref="EZG83:EZL83"/>
    <mergeCell ref="EZN83:EZS83"/>
    <mergeCell ref="EZU83:EZZ83"/>
    <mergeCell ref="FAB83:FAG83"/>
    <mergeCell ref="FAI83:FAN83"/>
    <mergeCell ref="EXJ83:EXO83"/>
    <mergeCell ref="EXQ83:EXV83"/>
    <mergeCell ref="EXX83:EYC83"/>
    <mergeCell ref="EYE83:EYJ83"/>
    <mergeCell ref="EYL83:EYQ83"/>
    <mergeCell ref="EYS83:EYX83"/>
    <mergeCell ref="EVT83:EVY83"/>
    <mergeCell ref="EWA83:EWF83"/>
    <mergeCell ref="EWH83:EWM83"/>
    <mergeCell ref="EWO83:EWT83"/>
    <mergeCell ref="EWV83:EXA83"/>
    <mergeCell ref="EXC83:EXH83"/>
    <mergeCell ref="EUD83:EUI83"/>
    <mergeCell ref="EUK83:EUP83"/>
    <mergeCell ref="EUR83:EUW83"/>
    <mergeCell ref="EUY83:EVD83"/>
    <mergeCell ref="EVF83:EVK83"/>
    <mergeCell ref="EVM83:EVR83"/>
    <mergeCell ref="ESN83:ESS83"/>
    <mergeCell ref="ESU83:ESZ83"/>
    <mergeCell ref="ETB83:ETG83"/>
    <mergeCell ref="ETI83:ETN83"/>
    <mergeCell ref="ETP83:ETU83"/>
    <mergeCell ref="ETW83:EUB83"/>
    <mergeCell ref="EQX83:ERC83"/>
    <mergeCell ref="ERE83:ERJ83"/>
    <mergeCell ref="ERL83:ERQ83"/>
    <mergeCell ref="ERS83:ERX83"/>
    <mergeCell ref="ERZ83:ESE83"/>
    <mergeCell ref="ESG83:ESL83"/>
    <mergeCell ref="EPH83:EPM83"/>
    <mergeCell ref="EPO83:EPT83"/>
    <mergeCell ref="EPV83:EQA83"/>
    <mergeCell ref="EQC83:EQH83"/>
    <mergeCell ref="EQJ83:EQO83"/>
    <mergeCell ref="EQQ83:EQV83"/>
    <mergeCell ref="ENR83:ENW83"/>
    <mergeCell ref="ENY83:EOD83"/>
    <mergeCell ref="EOF83:EOK83"/>
    <mergeCell ref="EOM83:EOR83"/>
    <mergeCell ref="EOT83:EOY83"/>
    <mergeCell ref="EPA83:EPF83"/>
    <mergeCell ref="EMB83:EMG83"/>
    <mergeCell ref="EMI83:EMN83"/>
    <mergeCell ref="EMP83:EMU83"/>
    <mergeCell ref="EMW83:ENB83"/>
    <mergeCell ref="END83:ENI83"/>
    <mergeCell ref="ENK83:ENP83"/>
    <mergeCell ref="EKL83:EKQ83"/>
    <mergeCell ref="EKS83:EKX83"/>
    <mergeCell ref="EKZ83:ELE83"/>
    <mergeCell ref="ELG83:ELL83"/>
    <mergeCell ref="ELN83:ELS83"/>
    <mergeCell ref="ELU83:ELZ83"/>
    <mergeCell ref="EIV83:EJA83"/>
    <mergeCell ref="EJC83:EJH83"/>
    <mergeCell ref="EJJ83:EJO83"/>
    <mergeCell ref="EJQ83:EJV83"/>
    <mergeCell ref="EJX83:EKC83"/>
    <mergeCell ref="EKE83:EKJ83"/>
    <mergeCell ref="EHF83:EHK83"/>
    <mergeCell ref="EHM83:EHR83"/>
    <mergeCell ref="EHT83:EHY83"/>
    <mergeCell ref="EIA83:EIF83"/>
    <mergeCell ref="EIH83:EIM83"/>
    <mergeCell ref="EIO83:EIT83"/>
    <mergeCell ref="EFP83:EFU83"/>
    <mergeCell ref="EFW83:EGB83"/>
    <mergeCell ref="EGD83:EGI83"/>
    <mergeCell ref="EGK83:EGP83"/>
    <mergeCell ref="EGR83:EGW83"/>
    <mergeCell ref="EGY83:EHD83"/>
    <mergeCell ref="EDZ83:EEE83"/>
    <mergeCell ref="EEG83:EEL83"/>
    <mergeCell ref="EEN83:EES83"/>
    <mergeCell ref="EEU83:EEZ83"/>
    <mergeCell ref="EFB83:EFG83"/>
    <mergeCell ref="EFI83:EFN83"/>
    <mergeCell ref="ECJ83:ECO83"/>
    <mergeCell ref="ECQ83:ECV83"/>
    <mergeCell ref="ECX83:EDC83"/>
    <mergeCell ref="EDE83:EDJ83"/>
    <mergeCell ref="EDL83:EDQ83"/>
    <mergeCell ref="EDS83:EDX83"/>
    <mergeCell ref="EAT83:EAY83"/>
    <mergeCell ref="EBA83:EBF83"/>
    <mergeCell ref="EBH83:EBM83"/>
    <mergeCell ref="EBO83:EBT83"/>
    <mergeCell ref="EBV83:ECA83"/>
    <mergeCell ref="ECC83:ECH83"/>
    <mergeCell ref="DZD83:DZI83"/>
    <mergeCell ref="DZK83:DZP83"/>
    <mergeCell ref="DZR83:DZW83"/>
    <mergeCell ref="DZY83:EAD83"/>
    <mergeCell ref="EAF83:EAK83"/>
    <mergeCell ref="EAM83:EAR83"/>
    <mergeCell ref="DXN83:DXS83"/>
    <mergeCell ref="DXU83:DXZ83"/>
    <mergeCell ref="DYB83:DYG83"/>
    <mergeCell ref="DYI83:DYN83"/>
    <mergeCell ref="DYP83:DYU83"/>
    <mergeCell ref="DYW83:DZB83"/>
    <mergeCell ref="DVX83:DWC83"/>
    <mergeCell ref="DWE83:DWJ83"/>
    <mergeCell ref="DWL83:DWQ83"/>
    <mergeCell ref="DWS83:DWX83"/>
    <mergeCell ref="DWZ83:DXE83"/>
    <mergeCell ref="DXG83:DXL83"/>
    <mergeCell ref="DUH83:DUM83"/>
    <mergeCell ref="DUO83:DUT83"/>
    <mergeCell ref="DUV83:DVA83"/>
    <mergeCell ref="DVC83:DVH83"/>
    <mergeCell ref="DVJ83:DVO83"/>
    <mergeCell ref="DVQ83:DVV83"/>
    <mergeCell ref="DSR83:DSW83"/>
    <mergeCell ref="DSY83:DTD83"/>
    <mergeCell ref="DTF83:DTK83"/>
    <mergeCell ref="DTM83:DTR83"/>
    <mergeCell ref="DTT83:DTY83"/>
    <mergeCell ref="DUA83:DUF83"/>
    <mergeCell ref="DRB83:DRG83"/>
    <mergeCell ref="DRI83:DRN83"/>
    <mergeCell ref="DRP83:DRU83"/>
    <mergeCell ref="DRW83:DSB83"/>
    <mergeCell ref="DSD83:DSI83"/>
    <mergeCell ref="DSK83:DSP83"/>
    <mergeCell ref="DPL83:DPQ83"/>
    <mergeCell ref="DPS83:DPX83"/>
    <mergeCell ref="DPZ83:DQE83"/>
    <mergeCell ref="DQG83:DQL83"/>
    <mergeCell ref="DQN83:DQS83"/>
    <mergeCell ref="DQU83:DQZ83"/>
    <mergeCell ref="DNV83:DOA83"/>
    <mergeCell ref="DOC83:DOH83"/>
    <mergeCell ref="DOJ83:DOO83"/>
    <mergeCell ref="DOQ83:DOV83"/>
    <mergeCell ref="DOX83:DPC83"/>
    <mergeCell ref="DPE83:DPJ83"/>
    <mergeCell ref="DMF83:DMK83"/>
    <mergeCell ref="DMM83:DMR83"/>
    <mergeCell ref="DMT83:DMY83"/>
    <mergeCell ref="DNA83:DNF83"/>
    <mergeCell ref="DNH83:DNM83"/>
    <mergeCell ref="DNO83:DNT83"/>
    <mergeCell ref="DKP83:DKU83"/>
    <mergeCell ref="DKW83:DLB83"/>
    <mergeCell ref="DLD83:DLI83"/>
    <mergeCell ref="DLK83:DLP83"/>
    <mergeCell ref="DLR83:DLW83"/>
    <mergeCell ref="DLY83:DMD83"/>
    <mergeCell ref="DIZ83:DJE83"/>
    <mergeCell ref="DJG83:DJL83"/>
    <mergeCell ref="DJN83:DJS83"/>
    <mergeCell ref="DJU83:DJZ83"/>
    <mergeCell ref="DKB83:DKG83"/>
    <mergeCell ref="DKI83:DKN83"/>
    <mergeCell ref="DHJ83:DHO83"/>
    <mergeCell ref="DHQ83:DHV83"/>
    <mergeCell ref="DHX83:DIC83"/>
    <mergeCell ref="DIE83:DIJ83"/>
    <mergeCell ref="DIL83:DIQ83"/>
    <mergeCell ref="DIS83:DIX83"/>
    <mergeCell ref="DFT83:DFY83"/>
    <mergeCell ref="DGA83:DGF83"/>
    <mergeCell ref="DGH83:DGM83"/>
    <mergeCell ref="DGO83:DGT83"/>
    <mergeCell ref="DGV83:DHA83"/>
    <mergeCell ref="DHC83:DHH83"/>
    <mergeCell ref="DED83:DEI83"/>
    <mergeCell ref="DEK83:DEP83"/>
    <mergeCell ref="DER83:DEW83"/>
    <mergeCell ref="DEY83:DFD83"/>
    <mergeCell ref="DFF83:DFK83"/>
    <mergeCell ref="DFM83:DFR83"/>
    <mergeCell ref="DCN83:DCS83"/>
    <mergeCell ref="DCU83:DCZ83"/>
    <mergeCell ref="DDB83:DDG83"/>
    <mergeCell ref="DDI83:DDN83"/>
    <mergeCell ref="DDP83:DDU83"/>
    <mergeCell ref="DDW83:DEB83"/>
    <mergeCell ref="DAX83:DBC83"/>
    <mergeCell ref="DBE83:DBJ83"/>
    <mergeCell ref="DBL83:DBQ83"/>
    <mergeCell ref="DBS83:DBX83"/>
    <mergeCell ref="DBZ83:DCE83"/>
    <mergeCell ref="DCG83:DCL83"/>
    <mergeCell ref="CZH83:CZM83"/>
    <mergeCell ref="CZO83:CZT83"/>
    <mergeCell ref="CZV83:DAA83"/>
    <mergeCell ref="DAC83:DAH83"/>
    <mergeCell ref="DAJ83:DAO83"/>
    <mergeCell ref="DAQ83:DAV83"/>
    <mergeCell ref="CXR83:CXW83"/>
    <mergeCell ref="CXY83:CYD83"/>
    <mergeCell ref="CYF83:CYK83"/>
    <mergeCell ref="CYM83:CYR83"/>
    <mergeCell ref="CYT83:CYY83"/>
    <mergeCell ref="CZA83:CZF83"/>
    <mergeCell ref="CWB83:CWG83"/>
    <mergeCell ref="CWI83:CWN83"/>
    <mergeCell ref="CWP83:CWU83"/>
    <mergeCell ref="CWW83:CXB83"/>
    <mergeCell ref="CXD83:CXI83"/>
    <mergeCell ref="CXK83:CXP83"/>
    <mergeCell ref="CUL83:CUQ83"/>
    <mergeCell ref="CUS83:CUX83"/>
    <mergeCell ref="CUZ83:CVE83"/>
    <mergeCell ref="CVG83:CVL83"/>
    <mergeCell ref="CVN83:CVS83"/>
    <mergeCell ref="CVU83:CVZ83"/>
    <mergeCell ref="CSV83:CTA83"/>
    <mergeCell ref="CTC83:CTH83"/>
    <mergeCell ref="CTJ83:CTO83"/>
    <mergeCell ref="CTQ83:CTV83"/>
    <mergeCell ref="CTX83:CUC83"/>
    <mergeCell ref="CUE83:CUJ83"/>
    <mergeCell ref="CRF83:CRK83"/>
    <mergeCell ref="CRM83:CRR83"/>
    <mergeCell ref="CRT83:CRY83"/>
    <mergeCell ref="CSA83:CSF83"/>
    <mergeCell ref="CSH83:CSM83"/>
    <mergeCell ref="CSO83:CST83"/>
    <mergeCell ref="CPP83:CPU83"/>
    <mergeCell ref="CPW83:CQB83"/>
    <mergeCell ref="CQD83:CQI83"/>
    <mergeCell ref="CQK83:CQP83"/>
    <mergeCell ref="CQR83:CQW83"/>
    <mergeCell ref="CQY83:CRD83"/>
    <mergeCell ref="CNZ83:COE83"/>
    <mergeCell ref="COG83:COL83"/>
    <mergeCell ref="CON83:COS83"/>
    <mergeCell ref="COU83:COZ83"/>
    <mergeCell ref="CPB83:CPG83"/>
    <mergeCell ref="CPI83:CPN83"/>
    <mergeCell ref="CMJ83:CMO83"/>
    <mergeCell ref="CMQ83:CMV83"/>
    <mergeCell ref="CMX83:CNC83"/>
    <mergeCell ref="CNE83:CNJ83"/>
    <mergeCell ref="CNL83:CNQ83"/>
    <mergeCell ref="CNS83:CNX83"/>
    <mergeCell ref="CKT83:CKY83"/>
    <mergeCell ref="CLA83:CLF83"/>
    <mergeCell ref="CLH83:CLM83"/>
    <mergeCell ref="CLO83:CLT83"/>
    <mergeCell ref="CLV83:CMA83"/>
    <mergeCell ref="CMC83:CMH83"/>
    <mergeCell ref="CJD83:CJI83"/>
    <mergeCell ref="CJK83:CJP83"/>
    <mergeCell ref="CJR83:CJW83"/>
    <mergeCell ref="CJY83:CKD83"/>
    <mergeCell ref="CKF83:CKK83"/>
    <mergeCell ref="CKM83:CKR83"/>
    <mergeCell ref="CHN83:CHS83"/>
    <mergeCell ref="CHU83:CHZ83"/>
    <mergeCell ref="CIB83:CIG83"/>
    <mergeCell ref="CII83:CIN83"/>
    <mergeCell ref="CIP83:CIU83"/>
    <mergeCell ref="CIW83:CJB83"/>
    <mergeCell ref="CFX83:CGC83"/>
    <mergeCell ref="CGE83:CGJ83"/>
    <mergeCell ref="CGL83:CGQ83"/>
    <mergeCell ref="CGS83:CGX83"/>
    <mergeCell ref="CGZ83:CHE83"/>
    <mergeCell ref="CHG83:CHL83"/>
    <mergeCell ref="CEH83:CEM83"/>
    <mergeCell ref="CEO83:CET83"/>
    <mergeCell ref="CEV83:CFA83"/>
    <mergeCell ref="CFC83:CFH83"/>
    <mergeCell ref="CFJ83:CFO83"/>
    <mergeCell ref="CFQ83:CFV83"/>
    <mergeCell ref="CCR83:CCW83"/>
    <mergeCell ref="CCY83:CDD83"/>
    <mergeCell ref="CDF83:CDK83"/>
    <mergeCell ref="CDM83:CDR83"/>
    <mergeCell ref="CDT83:CDY83"/>
    <mergeCell ref="CEA83:CEF83"/>
    <mergeCell ref="CBB83:CBG83"/>
    <mergeCell ref="CBI83:CBN83"/>
    <mergeCell ref="CBP83:CBU83"/>
    <mergeCell ref="CBW83:CCB83"/>
    <mergeCell ref="CCD83:CCI83"/>
    <mergeCell ref="CCK83:CCP83"/>
    <mergeCell ref="BZL83:BZQ83"/>
    <mergeCell ref="BZS83:BZX83"/>
    <mergeCell ref="BZZ83:CAE83"/>
    <mergeCell ref="CAG83:CAL83"/>
    <mergeCell ref="CAN83:CAS83"/>
    <mergeCell ref="CAU83:CAZ83"/>
    <mergeCell ref="BXV83:BYA83"/>
    <mergeCell ref="BYC83:BYH83"/>
    <mergeCell ref="BYJ83:BYO83"/>
    <mergeCell ref="BYQ83:BYV83"/>
    <mergeCell ref="BYX83:BZC83"/>
    <mergeCell ref="BZE83:BZJ83"/>
    <mergeCell ref="BWF83:BWK83"/>
    <mergeCell ref="BWM83:BWR83"/>
    <mergeCell ref="BWT83:BWY83"/>
    <mergeCell ref="BXA83:BXF83"/>
    <mergeCell ref="BXH83:BXM83"/>
    <mergeCell ref="BXO83:BXT83"/>
    <mergeCell ref="BUP83:BUU83"/>
    <mergeCell ref="BUW83:BVB83"/>
    <mergeCell ref="BVD83:BVI83"/>
    <mergeCell ref="BVK83:BVP83"/>
    <mergeCell ref="BVR83:BVW83"/>
    <mergeCell ref="BVY83:BWD83"/>
    <mergeCell ref="BSZ83:BTE83"/>
    <mergeCell ref="BTG83:BTL83"/>
    <mergeCell ref="BTN83:BTS83"/>
    <mergeCell ref="BTU83:BTZ83"/>
    <mergeCell ref="BUB83:BUG83"/>
    <mergeCell ref="BUI83:BUN83"/>
    <mergeCell ref="BRJ83:BRO83"/>
    <mergeCell ref="BRQ83:BRV83"/>
    <mergeCell ref="BRX83:BSC83"/>
    <mergeCell ref="BSE83:BSJ83"/>
    <mergeCell ref="BSL83:BSQ83"/>
    <mergeCell ref="BSS83:BSX83"/>
    <mergeCell ref="BPT83:BPY83"/>
    <mergeCell ref="BQA83:BQF83"/>
    <mergeCell ref="BQH83:BQM83"/>
    <mergeCell ref="BQO83:BQT83"/>
    <mergeCell ref="BQV83:BRA83"/>
    <mergeCell ref="BRC83:BRH83"/>
    <mergeCell ref="BOD83:BOI83"/>
    <mergeCell ref="BOK83:BOP83"/>
    <mergeCell ref="BOR83:BOW83"/>
    <mergeCell ref="BOY83:BPD83"/>
    <mergeCell ref="BPF83:BPK83"/>
    <mergeCell ref="BPM83:BPR83"/>
    <mergeCell ref="BMN83:BMS83"/>
    <mergeCell ref="BMU83:BMZ83"/>
    <mergeCell ref="BNB83:BNG83"/>
    <mergeCell ref="BNI83:BNN83"/>
    <mergeCell ref="BNP83:BNU83"/>
    <mergeCell ref="BNW83:BOB83"/>
    <mergeCell ref="BKX83:BLC83"/>
    <mergeCell ref="BLE83:BLJ83"/>
    <mergeCell ref="BLL83:BLQ83"/>
    <mergeCell ref="BLS83:BLX83"/>
    <mergeCell ref="BLZ83:BME83"/>
    <mergeCell ref="BMG83:BML83"/>
    <mergeCell ref="BJH83:BJM83"/>
    <mergeCell ref="BJO83:BJT83"/>
    <mergeCell ref="BJV83:BKA83"/>
    <mergeCell ref="BKC83:BKH83"/>
    <mergeCell ref="BKJ83:BKO83"/>
    <mergeCell ref="BKQ83:BKV83"/>
    <mergeCell ref="BHR83:BHW83"/>
    <mergeCell ref="BHY83:BID83"/>
    <mergeCell ref="BIF83:BIK83"/>
    <mergeCell ref="BIM83:BIR83"/>
    <mergeCell ref="BIT83:BIY83"/>
    <mergeCell ref="BJA83:BJF83"/>
    <mergeCell ref="BGB83:BGG83"/>
    <mergeCell ref="BGI83:BGN83"/>
    <mergeCell ref="BGP83:BGU83"/>
    <mergeCell ref="BGW83:BHB83"/>
    <mergeCell ref="BHD83:BHI83"/>
    <mergeCell ref="BHK83:BHP83"/>
    <mergeCell ref="BEL83:BEQ83"/>
    <mergeCell ref="BES83:BEX83"/>
    <mergeCell ref="BEZ83:BFE83"/>
    <mergeCell ref="BFG83:BFL83"/>
    <mergeCell ref="BFN83:BFS83"/>
    <mergeCell ref="BFU83:BFZ83"/>
    <mergeCell ref="BCV83:BDA83"/>
    <mergeCell ref="BDC83:BDH83"/>
    <mergeCell ref="BDJ83:BDO83"/>
    <mergeCell ref="BDQ83:BDV83"/>
    <mergeCell ref="BDX83:BEC83"/>
    <mergeCell ref="BEE83:BEJ83"/>
    <mergeCell ref="BBF83:BBK83"/>
    <mergeCell ref="BBM83:BBR83"/>
    <mergeCell ref="BBT83:BBY83"/>
    <mergeCell ref="BCA83:BCF83"/>
    <mergeCell ref="BCH83:BCM83"/>
    <mergeCell ref="BCO83:BCT83"/>
    <mergeCell ref="AZP83:AZU83"/>
    <mergeCell ref="AZW83:BAB83"/>
    <mergeCell ref="BAD83:BAI83"/>
    <mergeCell ref="BAK83:BAP83"/>
    <mergeCell ref="BAR83:BAW83"/>
    <mergeCell ref="BAY83:BBD83"/>
    <mergeCell ref="AXZ83:AYE83"/>
    <mergeCell ref="AYG83:AYL83"/>
    <mergeCell ref="AYN83:AYS83"/>
    <mergeCell ref="AYU83:AYZ83"/>
    <mergeCell ref="AZB83:AZG83"/>
    <mergeCell ref="AZI83:AZN83"/>
    <mergeCell ref="AWJ83:AWO83"/>
    <mergeCell ref="AWQ83:AWV83"/>
    <mergeCell ref="AWX83:AXC83"/>
    <mergeCell ref="AXE83:AXJ83"/>
    <mergeCell ref="AXL83:AXQ83"/>
    <mergeCell ref="AXS83:AXX83"/>
    <mergeCell ref="AUT83:AUY83"/>
    <mergeCell ref="AVA83:AVF83"/>
    <mergeCell ref="AVH83:AVM83"/>
    <mergeCell ref="AVO83:AVT83"/>
    <mergeCell ref="AVV83:AWA83"/>
    <mergeCell ref="AWC83:AWH83"/>
    <mergeCell ref="ATD83:ATI83"/>
    <mergeCell ref="ATK83:ATP83"/>
    <mergeCell ref="ATR83:ATW83"/>
    <mergeCell ref="ATY83:AUD83"/>
    <mergeCell ref="AUF83:AUK83"/>
    <mergeCell ref="AUM83:AUR83"/>
    <mergeCell ref="ARN83:ARS83"/>
    <mergeCell ref="ARU83:ARZ83"/>
    <mergeCell ref="ASB83:ASG83"/>
    <mergeCell ref="ASI83:ASN83"/>
    <mergeCell ref="ASP83:ASU83"/>
    <mergeCell ref="ASW83:ATB83"/>
    <mergeCell ref="APX83:AQC83"/>
    <mergeCell ref="AQE83:AQJ83"/>
    <mergeCell ref="AQL83:AQQ83"/>
    <mergeCell ref="AQS83:AQX83"/>
    <mergeCell ref="AQZ83:ARE83"/>
    <mergeCell ref="ARG83:ARL83"/>
    <mergeCell ref="AOH83:AOM83"/>
    <mergeCell ref="AOO83:AOT83"/>
    <mergeCell ref="AOV83:APA83"/>
    <mergeCell ref="APC83:APH83"/>
    <mergeCell ref="APJ83:APO83"/>
    <mergeCell ref="APQ83:APV83"/>
    <mergeCell ref="AMR83:AMW83"/>
    <mergeCell ref="AMY83:AND83"/>
    <mergeCell ref="ANF83:ANK83"/>
    <mergeCell ref="ANM83:ANR83"/>
    <mergeCell ref="ANT83:ANY83"/>
    <mergeCell ref="AOA83:AOF83"/>
    <mergeCell ref="ALB83:ALG83"/>
    <mergeCell ref="ALI83:ALN83"/>
    <mergeCell ref="ALP83:ALU83"/>
    <mergeCell ref="ALW83:AMB83"/>
    <mergeCell ref="AMD83:AMI83"/>
    <mergeCell ref="AMK83:AMP83"/>
    <mergeCell ref="AJL83:AJQ83"/>
    <mergeCell ref="AJS83:AJX83"/>
    <mergeCell ref="AJZ83:AKE83"/>
    <mergeCell ref="AKG83:AKL83"/>
    <mergeCell ref="AKN83:AKS83"/>
    <mergeCell ref="AKU83:AKZ83"/>
    <mergeCell ref="AHV83:AIA83"/>
    <mergeCell ref="AIC83:AIH83"/>
    <mergeCell ref="AIJ83:AIO83"/>
    <mergeCell ref="AIQ83:AIV83"/>
    <mergeCell ref="AIX83:AJC83"/>
    <mergeCell ref="AJE83:AJJ83"/>
    <mergeCell ref="AGF83:AGK83"/>
    <mergeCell ref="AGM83:AGR83"/>
    <mergeCell ref="AGT83:AGY83"/>
    <mergeCell ref="AHA83:AHF83"/>
    <mergeCell ref="AHH83:AHM83"/>
    <mergeCell ref="AHO83:AHT83"/>
    <mergeCell ref="AEP83:AEU83"/>
    <mergeCell ref="AEW83:AFB83"/>
    <mergeCell ref="AFD83:AFI83"/>
    <mergeCell ref="AFK83:AFP83"/>
    <mergeCell ref="AFR83:AFW83"/>
    <mergeCell ref="AFY83:AGD83"/>
    <mergeCell ref="ACZ83:ADE83"/>
    <mergeCell ref="ADG83:ADL83"/>
    <mergeCell ref="ADN83:ADS83"/>
    <mergeCell ref="ADU83:ADZ83"/>
    <mergeCell ref="AEB83:AEG83"/>
    <mergeCell ref="AEI83:AEN83"/>
    <mergeCell ref="ABJ83:ABO83"/>
    <mergeCell ref="ABQ83:ABV83"/>
    <mergeCell ref="ABX83:ACC83"/>
    <mergeCell ref="ACE83:ACJ83"/>
    <mergeCell ref="ACL83:ACQ83"/>
    <mergeCell ref="ACS83:ACX83"/>
    <mergeCell ref="ZT83:ZY83"/>
    <mergeCell ref="AAA83:AAF83"/>
    <mergeCell ref="AAH83:AAM83"/>
    <mergeCell ref="AAO83:AAT83"/>
    <mergeCell ref="AAV83:ABA83"/>
    <mergeCell ref="ABC83:ABH83"/>
    <mergeCell ref="YD83:YI83"/>
    <mergeCell ref="YK83:YP83"/>
    <mergeCell ref="YR83:YW83"/>
    <mergeCell ref="YY83:ZD83"/>
    <mergeCell ref="ZF83:ZK83"/>
    <mergeCell ref="ZM83:ZR83"/>
    <mergeCell ref="WN83:WS83"/>
    <mergeCell ref="WU83:WZ83"/>
    <mergeCell ref="XB83:XG83"/>
    <mergeCell ref="XI83:XN83"/>
    <mergeCell ref="XP83:XU83"/>
    <mergeCell ref="XW83:YB83"/>
    <mergeCell ref="UX83:VC83"/>
    <mergeCell ref="VE83:VJ83"/>
    <mergeCell ref="VL83:VQ83"/>
    <mergeCell ref="VS83:VX83"/>
    <mergeCell ref="VZ83:WE83"/>
    <mergeCell ref="WG83:WL83"/>
    <mergeCell ref="TH83:TM83"/>
    <mergeCell ref="TO83:TT83"/>
    <mergeCell ref="TV83:UA83"/>
    <mergeCell ref="UC83:UH83"/>
    <mergeCell ref="UJ83:UO83"/>
    <mergeCell ref="UQ83:UV83"/>
    <mergeCell ref="RR83:RW83"/>
    <mergeCell ref="RY83:SD83"/>
    <mergeCell ref="SF83:SK83"/>
    <mergeCell ref="SM83:SR83"/>
    <mergeCell ref="ST83:SY83"/>
    <mergeCell ref="TA83:TF83"/>
    <mergeCell ref="QB83:QG83"/>
    <mergeCell ref="QI83:QN83"/>
    <mergeCell ref="QP83:QU83"/>
    <mergeCell ref="QW83:RB83"/>
    <mergeCell ref="RD83:RI83"/>
    <mergeCell ref="RK83:RP83"/>
    <mergeCell ref="OL83:OQ83"/>
    <mergeCell ref="OS83:OX83"/>
    <mergeCell ref="OZ83:PE83"/>
    <mergeCell ref="PG83:PL83"/>
    <mergeCell ref="PN83:PS83"/>
    <mergeCell ref="PU83:PZ83"/>
    <mergeCell ref="MV83:NA83"/>
    <mergeCell ref="NC83:NH83"/>
    <mergeCell ref="NJ83:NO83"/>
    <mergeCell ref="NQ83:NV83"/>
    <mergeCell ref="NX83:OC83"/>
    <mergeCell ref="OE83:OJ83"/>
    <mergeCell ref="LF83:LK83"/>
    <mergeCell ref="LM83:LR83"/>
    <mergeCell ref="LT83:LY83"/>
    <mergeCell ref="MA83:MF83"/>
    <mergeCell ref="MH83:MM83"/>
    <mergeCell ref="MO83:MT83"/>
    <mergeCell ref="JP83:JU83"/>
    <mergeCell ref="JW83:KB83"/>
    <mergeCell ref="KD83:KI83"/>
    <mergeCell ref="KK83:KP83"/>
    <mergeCell ref="KR83:KW83"/>
    <mergeCell ref="KY83:LD83"/>
    <mergeCell ref="HZ83:IE83"/>
    <mergeCell ref="IG83:IL83"/>
    <mergeCell ref="IN83:IS83"/>
    <mergeCell ref="IU83:IZ83"/>
    <mergeCell ref="JB83:JG83"/>
    <mergeCell ref="JI83:JN83"/>
    <mergeCell ref="GJ83:GO83"/>
    <mergeCell ref="GQ83:GV83"/>
    <mergeCell ref="GX83:HC83"/>
    <mergeCell ref="HE83:HJ83"/>
    <mergeCell ref="HL83:HQ83"/>
    <mergeCell ref="HS83:HX83"/>
    <mergeCell ref="ET83:EY83"/>
    <mergeCell ref="FA83:FF83"/>
    <mergeCell ref="FH83:FM83"/>
    <mergeCell ref="FO83:FT83"/>
    <mergeCell ref="FV83:GA83"/>
    <mergeCell ref="GC83:GH83"/>
    <mergeCell ref="DD83:DI83"/>
    <mergeCell ref="DK83:DP83"/>
    <mergeCell ref="DR83:DW83"/>
    <mergeCell ref="DY83:ED83"/>
    <mergeCell ref="EF83:EK83"/>
    <mergeCell ref="EM83:ER83"/>
    <mergeCell ref="BN83:BS83"/>
    <mergeCell ref="BU83:BZ83"/>
    <mergeCell ref="CB83:CG83"/>
    <mergeCell ref="CI83:CN83"/>
    <mergeCell ref="CP83:CU83"/>
    <mergeCell ref="CW83:DB83"/>
    <mergeCell ref="XEV82:XEX82"/>
    <mergeCell ref="B83:G83"/>
    <mergeCell ref="J83:O83"/>
    <mergeCell ref="Q83:V83"/>
    <mergeCell ref="X83:AC83"/>
    <mergeCell ref="AE83:AJ83"/>
    <mergeCell ref="AL83:AQ83"/>
    <mergeCell ref="AS83:AX83"/>
    <mergeCell ref="AZ83:BE83"/>
    <mergeCell ref="BG83:BL83"/>
    <mergeCell ref="XDF82:XDK82"/>
    <mergeCell ref="XDM82:XDR82"/>
    <mergeCell ref="XDT82:XDY82"/>
    <mergeCell ref="XEA82:XEF82"/>
    <mergeCell ref="XEH82:XEM82"/>
    <mergeCell ref="XEO82:XET82"/>
    <mergeCell ref="XBP82:XBU82"/>
    <mergeCell ref="XBW82:XCB82"/>
    <mergeCell ref="XCD82:XCI82"/>
    <mergeCell ref="XCK82:XCP82"/>
    <mergeCell ref="XCR82:XCW82"/>
    <mergeCell ref="XCY82:XDD82"/>
    <mergeCell ref="WZZ82:XAE82"/>
    <mergeCell ref="XAG82:XAL82"/>
    <mergeCell ref="XAN82:XAS82"/>
    <mergeCell ref="XAU82:XAZ82"/>
    <mergeCell ref="XBB82:XBG82"/>
    <mergeCell ref="XBI82:XBN82"/>
    <mergeCell ref="WYJ82:WYO82"/>
    <mergeCell ref="WYQ82:WYV82"/>
    <mergeCell ref="WYX82:WZC82"/>
    <mergeCell ref="WZE82:WZJ82"/>
    <mergeCell ref="WZL82:WZQ82"/>
    <mergeCell ref="WZS82:WZX82"/>
    <mergeCell ref="WWT82:WWY82"/>
    <mergeCell ref="WXA82:WXF82"/>
    <mergeCell ref="WXH82:WXM82"/>
    <mergeCell ref="WXO82:WXT82"/>
    <mergeCell ref="WXV82:WYA82"/>
    <mergeCell ref="WYC82:WYH82"/>
    <mergeCell ref="WVD82:WVI82"/>
    <mergeCell ref="WVK82:WVP82"/>
    <mergeCell ref="WVR82:WVW82"/>
    <mergeCell ref="WVY82:WWD82"/>
    <mergeCell ref="WWF82:WWK82"/>
    <mergeCell ref="WWM82:WWR82"/>
    <mergeCell ref="WTN82:WTS82"/>
    <mergeCell ref="WTU82:WTZ82"/>
    <mergeCell ref="WUB82:WUG82"/>
    <mergeCell ref="WUI82:WUN82"/>
    <mergeCell ref="WUP82:WUU82"/>
    <mergeCell ref="WUW82:WVB82"/>
    <mergeCell ref="WRX82:WSC82"/>
    <mergeCell ref="WSE82:WSJ82"/>
    <mergeCell ref="WSL82:WSQ82"/>
    <mergeCell ref="WSS82:WSX82"/>
    <mergeCell ref="WSZ82:WTE82"/>
    <mergeCell ref="WTG82:WTL82"/>
    <mergeCell ref="WQH82:WQM82"/>
    <mergeCell ref="WQO82:WQT82"/>
    <mergeCell ref="WQV82:WRA82"/>
    <mergeCell ref="WRC82:WRH82"/>
    <mergeCell ref="WRJ82:WRO82"/>
    <mergeCell ref="WRQ82:WRV82"/>
    <mergeCell ref="WOR82:WOW82"/>
    <mergeCell ref="WOY82:WPD82"/>
    <mergeCell ref="WPF82:WPK82"/>
    <mergeCell ref="WPM82:WPR82"/>
    <mergeCell ref="WPT82:WPY82"/>
    <mergeCell ref="WQA82:WQF82"/>
    <mergeCell ref="WNB82:WNG82"/>
    <mergeCell ref="WNI82:WNN82"/>
    <mergeCell ref="WNP82:WNU82"/>
    <mergeCell ref="WNW82:WOB82"/>
    <mergeCell ref="WOD82:WOI82"/>
    <mergeCell ref="WOK82:WOP82"/>
    <mergeCell ref="WLL82:WLQ82"/>
    <mergeCell ref="WLS82:WLX82"/>
    <mergeCell ref="WLZ82:WME82"/>
    <mergeCell ref="WMG82:WML82"/>
    <mergeCell ref="WMN82:WMS82"/>
    <mergeCell ref="WMU82:WMZ82"/>
    <mergeCell ref="WJV82:WKA82"/>
    <mergeCell ref="WKC82:WKH82"/>
    <mergeCell ref="WKJ82:WKO82"/>
    <mergeCell ref="WKQ82:WKV82"/>
    <mergeCell ref="WKX82:WLC82"/>
    <mergeCell ref="WLE82:WLJ82"/>
    <mergeCell ref="WIF82:WIK82"/>
    <mergeCell ref="WIM82:WIR82"/>
    <mergeCell ref="WIT82:WIY82"/>
    <mergeCell ref="WJA82:WJF82"/>
    <mergeCell ref="WJH82:WJM82"/>
    <mergeCell ref="WJO82:WJT82"/>
    <mergeCell ref="WGP82:WGU82"/>
    <mergeCell ref="WGW82:WHB82"/>
    <mergeCell ref="WHD82:WHI82"/>
    <mergeCell ref="WHK82:WHP82"/>
    <mergeCell ref="WHR82:WHW82"/>
    <mergeCell ref="WHY82:WID82"/>
    <mergeCell ref="WEZ82:WFE82"/>
    <mergeCell ref="WFG82:WFL82"/>
    <mergeCell ref="WFN82:WFS82"/>
    <mergeCell ref="WFU82:WFZ82"/>
    <mergeCell ref="WGB82:WGG82"/>
    <mergeCell ref="WGI82:WGN82"/>
    <mergeCell ref="WDJ82:WDO82"/>
    <mergeCell ref="WDQ82:WDV82"/>
    <mergeCell ref="WDX82:WEC82"/>
    <mergeCell ref="WEE82:WEJ82"/>
    <mergeCell ref="WEL82:WEQ82"/>
    <mergeCell ref="WES82:WEX82"/>
    <mergeCell ref="WBT82:WBY82"/>
    <mergeCell ref="WCA82:WCF82"/>
    <mergeCell ref="WCH82:WCM82"/>
    <mergeCell ref="WCO82:WCT82"/>
    <mergeCell ref="WCV82:WDA82"/>
    <mergeCell ref="WDC82:WDH82"/>
    <mergeCell ref="WAD82:WAI82"/>
    <mergeCell ref="WAK82:WAP82"/>
    <mergeCell ref="WAR82:WAW82"/>
    <mergeCell ref="WAY82:WBD82"/>
    <mergeCell ref="WBF82:WBK82"/>
    <mergeCell ref="WBM82:WBR82"/>
    <mergeCell ref="VYN82:VYS82"/>
    <mergeCell ref="VYU82:VYZ82"/>
    <mergeCell ref="VZB82:VZG82"/>
    <mergeCell ref="VZI82:VZN82"/>
    <mergeCell ref="VZP82:VZU82"/>
    <mergeCell ref="VZW82:WAB82"/>
    <mergeCell ref="VWX82:VXC82"/>
    <mergeCell ref="VXE82:VXJ82"/>
    <mergeCell ref="VXL82:VXQ82"/>
    <mergeCell ref="VXS82:VXX82"/>
    <mergeCell ref="VXZ82:VYE82"/>
    <mergeCell ref="VYG82:VYL82"/>
    <mergeCell ref="VVH82:VVM82"/>
    <mergeCell ref="VVO82:VVT82"/>
    <mergeCell ref="VVV82:VWA82"/>
    <mergeCell ref="VWC82:VWH82"/>
    <mergeCell ref="VWJ82:VWO82"/>
    <mergeCell ref="VWQ82:VWV82"/>
    <mergeCell ref="VTR82:VTW82"/>
    <mergeCell ref="VTY82:VUD82"/>
    <mergeCell ref="VUF82:VUK82"/>
    <mergeCell ref="VUM82:VUR82"/>
    <mergeCell ref="VUT82:VUY82"/>
    <mergeCell ref="VVA82:VVF82"/>
    <mergeCell ref="VSB82:VSG82"/>
    <mergeCell ref="VSI82:VSN82"/>
    <mergeCell ref="VSP82:VSU82"/>
    <mergeCell ref="VSW82:VTB82"/>
    <mergeCell ref="VTD82:VTI82"/>
    <mergeCell ref="VTK82:VTP82"/>
    <mergeCell ref="VQL82:VQQ82"/>
    <mergeCell ref="VQS82:VQX82"/>
    <mergeCell ref="VQZ82:VRE82"/>
    <mergeCell ref="VRG82:VRL82"/>
    <mergeCell ref="VRN82:VRS82"/>
    <mergeCell ref="VRU82:VRZ82"/>
    <mergeCell ref="VOV82:VPA82"/>
    <mergeCell ref="VPC82:VPH82"/>
    <mergeCell ref="VPJ82:VPO82"/>
    <mergeCell ref="VPQ82:VPV82"/>
    <mergeCell ref="VPX82:VQC82"/>
    <mergeCell ref="VQE82:VQJ82"/>
    <mergeCell ref="VNF82:VNK82"/>
    <mergeCell ref="VNM82:VNR82"/>
    <mergeCell ref="VNT82:VNY82"/>
    <mergeCell ref="VOA82:VOF82"/>
    <mergeCell ref="VOH82:VOM82"/>
    <mergeCell ref="VOO82:VOT82"/>
    <mergeCell ref="VLP82:VLU82"/>
    <mergeCell ref="VLW82:VMB82"/>
    <mergeCell ref="VMD82:VMI82"/>
    <mergeCell ref="VMK82:VMP82"/>
    <mergeCell ref="VMR82:VMW82"/>
    <mergeCell ref="VMY82:VND82"/>
    <mergeCell ref="VJZ82:VKE82"/>
    <mergeCell ref="VKG82:VKL82"/>
    <mergeCell ref="VKN82:VKS82"/>
    <mergeCell ref="VKU82:VKZ82"/>
    <mergeCell ref="VLB82:VLG82"/>
    <mergeCell ref="VLI82:VLN82"/>
    <mergeCell ref="VIJ82:VIO82"/>
    <mergeCell ref="VIQ82:VIV82"/>
    <mergeCell ref="VIX82:VJC82"/>
    <mergeCell ref="VJE82:VJJ82"/>
    <mergeCell ref="VJL82:VJQ82"/>
    <mergeCell ref="VJS82:VJX82"/>
    <mergeCell ref="VGT82:VGY82"/>
    <mergeCell ref="VHA82:VHF82"/>
    <mergeCell ref="VHH82:VHM82"/>
    <mergeCell ref="VHO82:VHT82"/>
    <mergeCell ref="VHV82:VIA82"/>
    <mergeCell ref="VIC82:VIH82"/>
    <mergeCell ref="VFD82:VFI82"/>
    <mergeCell ref="VFK82:VFP82"/>
    <mergeCell ref="VFR82:VFW82"/>
    <mergeCell ref="VFY82:VGD82"/>
    <mergeCell ref="VGF82:VGK82"/>
    <mergeCell ref="VGM82:VGR82"/>
    <mergeCell ref="VDN82:VDS82"/>
    <mergeCell ref="VDU82:VDZ82"/>
    <mergeCell ref="VEB82:VEG82"/>
    <mergeCell ref="VEI82:VEN82"/>
    <mergeCell ref="VEP82:VEU82"/>
    <mergeCell ref="VEW82:VFB82"/>
    <mergeCell ref="VBX82:VCC82"/>
    <mergeCell ref="VCE82:VCJ82"/>
    <mergeCell ref="VCL82:VCQ82"/>
    <mergeCell ref="VCS82:VCX82"/>
    <mergeCell ref="VCZ82:VDE82"/>
    <mergeCell ref="VDG82:VDL82"/>
    <mergeCell ref="VAH82:VAM82"/>
    <mergeCell ref="VAO82:VAT82"/>
    <mergeCell ref="VAV82:VBA82"/>
    <mergeCell ref="VBC82:VBH82"/>
    <mergeCell ref="VBJ82:VBO82"/>
    <mergeCell ref="VBQ82:VBV82"/>
    <mergeCell ref="UYR82:UYW82"/>
    <mergeCell ref="UYY82:UZD82"/>
    <mergeCell ref="UZF82:UZK82"/>
    <mergeCell ref="UZM82:UZR82"/>
    <mergeCell ref="UZT82:UZY82"/>
    <mergeCell ref="VAA82:VAF82"/>
    <mergeCell ref="UXB82:UXG82"/>
    <mergeCell ref="UXI82:UXN82"/>
    <mergeCell ref="UXP82:UXU82"/>
    <mergeCell ref="UXW82:UYB82"/>
    <mergeCell ref="UYD82:UYI82"/>
    <mergeCell ref="UYK82:UYP82"/>
    <mergeCell ref="UVL82:UVQ82"/>
    <mergeCell ref="UVS82:UVX82"/>
    <mergeCell ref="UVZ82:UWE82"/>
    <mergeCell ref="UWG82:UWL82"/>
    <mergeCell ref="UWN82:UWS82"/>
    <mergeCell ref="UWU82:UWZ82"/>
    <mergeCell ref="UTV82:UUA82"/>
    <mergeCell ref="UUC82:UUH82"/>
    <mergeCell ref="UUJ82:UUO82"/>
    <mergeCell ref="UUQ82:UUV82"/>
    <mergeCell ref="UUX82:UVC82"/>
    <mergeCell ref="UVE82:UVJ82"/>
    <mergeCell ref="USF82:USK82"/>
    <mergeCell ref="USM82:USR82"/>
    <mergeCell ref="UST82:USY82"/>
    <mergeCell ref="UTA82:UTF82"/>
    <mergeCell ref="UTH82:UTM82"/>
    <mergeCell ref="UTO82:UTT82"/>
    <mergeCell ref="UQP82:UQU82"/>
    <mergeCell ref="UQW82:URB82"/>
    <mergeCell ref="URD82:URI82"/>
    <mergeCell ref="URK82:URP82"/>
    <mergeCell ref="URR82:URW82"/>
    <mergeCell ref="URY82:USD82"/>
    <mergeCell ref="UOZ82:UPE82"/>
    <mergeCell ref="UPG82:UPL82"/>
    <mergeCell ref="UPN82:UPS82"/>
    <mergeCell ref="UPU82:UPZ82"/>
    <mergeCell ref="UQB82:UQG82"/>
    <mergeCell ref="UQI82:UQN82"/>
    <mergeCell ref="UNJ82:UNO82"/>
    <mergeCell ref="UNQ82:UNV82"/>
    <mergeCell ref="UNX82:UOC82"/>
    <mergeCell ref="UOE82:UOJ82"/>
    <mergeCell ref="UOL82:UOQ82"/>
    <mergeCell ref="UOS82:UOX82"/>
    <mergeCell ref="ULT82:ULY82"/>
    <mergeCell ref="UMA82:UMF82"/>
    <mergeCell ref="UMH82:UMM82"/>
    <mergeCell ref="UMO82:UMT82"/>
    <mergeCell ref="UMV82:UNA82"/>
    <mergeCell ref="UNC82:UNH82"/>
    <mergeCell ref="UKD82:UKI82"/>
    <mergeCell ref="UKK82:UKP82"/>
    <mergeCell ref="UKR82:UKW82"/>
    <mergeCell ref="UKY82:ULD82"/>
    <mergeCell ref="ULF82:ULK82"/>
    <mergeCell ref="ULM82:ULR82"/>
    <mergeCell ref="UIN82:UIS82"/>
    <mergeCell ref="UIU82:UIZ82"/>
    <mergeCell ref="UJB82:UJG82"/>
    <mergeCell ref="UJI82:UJN82"/>
    <mergeCell ref="UJP82:UJU82"/>
    <mergeCell ref="UJW82:UKB82"/>
    <mergeCell ref="UGX82:UHC82"/>
    <mergeCell ref="UHE82:UHJ82"/>
    <mergeCell ref="UHL82:UHQ82"/>
    <mergeCell ref="UHS82:UHX82"/>
    <mergeCell ref="UHZ82:UIE82"/>
    <mergeCell ref="UIG82:UIL82"/>
    <mergeCell ref="UFH82:UFM82"/>
    <mergeCell ref="UFO82:UFT82"/>
    <mergeCell ref="UFV82:UGA82"/>
    <mergeCell ref="UGC82:UGH82"/>
    <mergeCell ref="UGJ82:UGO82"/>
    <mergeCell ref="UGQ82:UGV82"/>
    <mergeCell ref="UDR82:UDW82"/>
    <mergeCell ref="UDY82:UED82"/>
    <mergeCell ref="UEF82:UEK82"/>
    <mergeCell ref="UEM82:UER82"/>
    <mergeCell ref="UET82:UEY82"/>
    <mergeCell ref="UFA82:UFF82"/>
    <mergeCell ref="UCB82:UCG82"/>
    <mergeCell ref="UCI82:UCN82"/>
    <mergeCell ref="UCP82:UCU82"/>
    <mergeCell ref="UCW82:UDB82"/>
    <mergeCell ref="UDD82:UDI82"/>
    <mergeCell ref="UDK82:UDP82"/>
    <mergeCell ref="UAL82:UAQ82"/>
    <mergeCell ref="UAS82:UAX82"/>
    <mergeCell ref="UAZ82:UBE82"/>
    <mergeCell ref="UBG82:UBL82"/>
    <mergeCell ref="UBN82:UBS82"/>
    <mergeCell ref="UBU82:UBZ82"/>
    <mergeCell ref="TYV82:TZA82"/>
    <mergeCell ref="TZC82:TZH82"/>
    <mergeCell ref="TZJ82:TZO82"/>
    <mergeCell ref="TZQ82:TZV82"/>
    <mergeCell ref="TZX82:UAC82"/>
    <mergeCell ref="UAE82:UAJ82"/>
    <mergeCell ref="TXF82:TXK82"/>
    <mergeCell ref="TXM82:TXR82"/>
    <mergeCell ref="TXT82:TXY82"/>
    <mergeCell ref="TYA82:TYF82"/>
    <mergeCell ref="TYH82:TYM82"/>
    <mergeCell ref="TYO82:TYT82"/>
    <mergeCell ref="TVP82:TVU82"/>
    <mergeCell ref="TVW82:TWB82"/>
    <mergeCell ref="TWD82:TWI82"/>
    <mergeCell ref="TWK82:TWP82"/>
    <mergeCell ref="TWR82:TWW82"/>
    <mergeCell ref="TWY82:TXD82"/>
    <mergeCell ref="TTZ82:TUE82"/>
    <mergeCell ref="TUG82:TUL82"/>
    <mergeCell ref="TUN82:TUS82"/>
    <mergeCell ref="TUU82:TUZ82"/>
    <mergeCell ref="TVB82:TVG82"/>
    <mergeCell ref="TVI82:TVN82"/>
    <mergeCell ref="TSJ82:TSO82"/>
    <mergeCell ref="TSQ82:TSV82"/>
    <mergeCell ref="TSX82:TTC82"/>
    <mergeCell ref="TTE82:TTJ82"/>
    <mergeCell ref="TTL82:TTQ82"/>
    <mergeCell ref="TTS82:TTX82"/>
    <mergeCell ref="TQT82:TQY82"/>
    <mergeCell ref="TRA82:TRF82"/>
    <mergeCell ref="TRH82:TRM82"/>
    <mergeCell ref="TRO82:TRT82"/>
    <mergeCell ref="TRV82:TSA82"/>
    <mergeCell ref="TSC82:TSH82"/>
    <mergeCell ref="TPD82:TPI82"/>
    <mergeCell ref="TPK82:TPP82"/>
    <mergeCell ref="TPR82:TPW82"/>
    <mergeCell ref="TPY82:TQD82"/>
    <mergeCell ref="TQF82:TQK82"/>
    <mergeCell ref="TQM82:TQR82"/>
    <mergeCell ref="TNN82:TNS82"/>
    <mergeCell ref="TNU82:TNZ82"/>
    <mergeCell ref="TOB82:TOG82"/>
    <mergeCell ref="TOI82:TON82"/>
    <mergeCell ref="TOP82:TOU82"/>
    <mergeCell ref="TOW82:TPB82"/>
    <mergeCell ref="TLX82:TMC82"/>
    <mergeCell ref="TME82:TMJ82"/>
    <mergeCell ref="TML82:TMQ82"/>
    <mergeCell ref="TMS82:TMX82"/>
    <mergeCell ref="TMZ82:TNE82"/>
    <mergeCell ref="TNG82:TNL82"/>
    <mergeCell ref="TKH82:TKM82"/>
    <mergeCell ref="TKO82:TKT82"/>
    <mergeCell ref="TKV82:TLA82"/>
    <mergeCell ref="TLC82:TLH82"/>
    <mergeCell ref="TLJ82:TLO82"/>
    <mergeCell ref="TLQ82:TLV82"/>
    <mergeCell ref="TIR82:TIW82"/>
    <mergeCell ref="TIY82:TJD82"/>
    <mergeCell ref="TJF82:TJK82"/>
    <mergeCell ref="TJM82:TJR82"/>
    <mergeCell ref="TJT82:TJY82"/>
    <mergeCell ref="TKA82:TKF82"/>
    <mergeCell ref="THB82:THG82"/>
    <mergeCell ref="THI82:THN82"/>
    <mergeCell ref="THP82:THU82"/>
    <mergeCell ref="THW82:TIB82"/>
    <mergeCell ref="TID82:TII82"/>
    <mergeCell ref="TIK82:TIP82"/>
    <mergeCell ref="TFL82:TFQ82"/>
    <mergeCell ref="TFS82:TFX82"/>
    <mergeCell ref="TFZ82:TGE82"/>
    <mergeCell ref="TGG82:TGL82"/>
    <mergeCell ref="TGN82:TGS82"/>
    <mergeCell ref="TGU82:TGZ82"/>
    <mergeCell ref="TDV82:TEA82"/>
    <mergeCell ref="TEC82:TEH82"/>
    <mergeCell ref="TEJ82:TEO82"/>
    <mergeCell ref="TEQ82:TEV82"/>
    <mergeCell ref="TEX82:TFC82"/>
    <mergeCell ref="TFE82:TFJ82"/>
    <mergeCell ref="TCF82:TCK82"/>
    <mergeCell ref="TCM82:TCR82"/>
    <mergeCell ref="TCT82:TCY82"/>
    <mergeCell ref="TDA82:TDF82"/>
    <mergeCell ref="TDH82:TDM82"/>
    <mergeCell ref="TDO82:TDT82"/>
    <mergeCell ref="TAP82:TAU82"/>
    <mergeCell ref="TAW82:TBB82"/>
    <mergeCell ref="TBD82:TBI82"/>
    <mergeCell ref="TBK82:TBP82"/>
    <mergeCell ref="TBR82:TBW82"/>
    <mergeCell ref="TBY82:TCD82"/>
    <mergeCell ref="SYZ82:SZE82"/>
    <mergeCell ref="SZG82:SZL82"/>
    <mergeCell ref="SZN82:SZS82"/>
    <mergeCell ref="SZU82:SZZ82"/>
    <mergeCell ref="TAB82:TAG82"/>
    <mergeCell ref="TAI82:TAN82"/>
    <mergeCell ref="SXJ82:SXO82"/>
    <mergeCell ref="SXQ82:SXV82"/>
    <mergeCell ref="SXX82:SYC82"/>
    <mergeCell ref="SYE82:SYJ82"/>
    <mergeCell ref="SYL82:SYQ82"/>
    <mergeCell ref="SYS82:SYX82"/>
    <mergeCell ref="SVT82:SVY82"/>
    <mergeCell ref="SWA82:SWF82"/>
    <mergeCell ref="SWH82:SWM82"/>
    <mergeCell ref="SWO82:SWT82"/>
    <mergeCell ref="SWV82:SXA82"/>
    <mergeCell ref="SXC82:SXH82"/>
    <mergeCell ref="SUD82:SUI82"/>
    <mergeCell ref="SUK82:SUP82"/>
    <mergeCell ref="SUR82:SUW82"/>
    <mergeCell ref="SUY82:SVD82"/>
    <mergeCell ref="SVF82:SVK82"/>
    <mergeCell ref="SVM82:SVR82"/>
    <mergeCell ref="SSN82:SSS82"/>
    <mergeCell ref="SSU82:SSZ82"/>
    <mergeCell ref="STB82:STG82"/>
    <mergeCell ref="STI82:STN82"/>
    <mergeCell ref="STP82:STU82"/>
    <mergeCell ref="STW82:SUB82"/>
    <mergeCell ref="SQX82:SRC82"/>
    <mergeCell ref="SRE82:SRJ82"/>
    <mergeCell ref="SRL82:SRQ82"/>
    <mergeCell ref="SRS82:SRX82"/>
    <mergeCell ref="SRZ82:SSE82"/>
    <mergeCell ref="SSG82:SSL82"/>
    <mergeCell ref="SPH82:SPM82"/>
    <mergeCell ref="SPO82:SPT82"/>
    <mergeCell ref="SPV82:SQA82"/>
    <mergeCell ref="SQC82:SQH82"/>
    <mergeCell ref="SQJ82:SQO82"/>
    <mergeCell ref="SQQ82:SQV82"/>
    <mergeCell ref="SNR82:SNW82"/>
    <mergeCell ref="SNY82:SOD82"/>
    <mergeCell ref="SOF82:SOK82"/>
    <mergeCell ref="SOM82:SOR82"/>
    <mergeCell ref="SOT82:SOY82"/>
    <mergeCell ref="SPA82:SPF82"/>
    <mergeCell ref="SMB82:SMG82"/>
    <mergeCell ref="SMI82:SMN82"/>
    <mergeCell ref="SMP82:SMU82"/>
    <mergeCell ref="SMW82:SNB82"/>
    <mergeCell ref="SND82:SNI82"/>
    <mergeCell ref="SNK82:SNP82"/>
    <mergeCell ref="SKL82:SKQ82"/>
    <mergeCell ref="SKS82:SKX82"/>
    <mergeCell ref="SKZ82:SLE82"/>
    <mergeCell ref="SLG82:SLL82"/>
    <mergeCell ref="SLN82:SLS82"/>
    <mergeCell ref="SLU82:SLZ82"/>
    <mergeCell ref="SIV82:SJA82"/>
    <mergeCell ref="SJC82:SJH82"/>
    <mergeCell ref="SJJ82:SJO82"/>
    <mergeCell ref="SJQ82:SJV82"/>
    <mergeCell ref="SJX82:SKC82"/>
    <mergeCell ref="SKE82:SKJ82"/>
    <mergeCell ref="SHF82:SHK82"/>
    <mergeCell ref="SHM82:SHR82"/>
    <mergeCell ref="SHT82:SHY82"/>
    <mergeCell ref="SIA82:SIF82"/>
    <mergeCell ref="SIH82:SIM82"/>
    <mergeCell ref="SIO82:SIT82"/>
    <mergeCell ref="SFP82:SFU82"/>
    <mergeCell ref="SFW82:SGB82"/>
    <mergeCell ref="SGD82:SGI82"/>
    <mergeCell ref="SGK82:SGP82"/>
    <mergeCell ref="SGR82:SGW82"/>
    <mergeCell ref="SGY82:SHD82"/>
    <mergeCell ref="SDZ82:SEE82"/>
    <mergeCell ref="SEG82:SEL82"/>
    <mergeCell ref="SEN82:SES82"/>
    <mergeCell ref="SEU82:SEZ82"/>
    <mergeCell ref="SFB82:SFG82"/>
    <mergeCell ref="SFI82:SFN82"/>
    <mergeCell ref="SCJ82:SCO82"/>
    <mergeCell ref="SCQ82:SCV82"/>
    <mergeCell ref="SCX82:SDC82"/>
    <mergeCell ref="SDE82:SDJ82"/>
    <mergeCell ref="SDL82:SDQ82"/>
    <mergeCell ref="SDS82:SDX82"/>
    <mergeCell ref="SAT82:SAY82"/>
    <mergeCell ref="SBA82:SBF82"/>
    <mergeCell ref="SBH82:SBM82"/>
    <mergeCell ref="SBO82:SBT82"/>
    <mergeCell ref="SBV82:SCA82"/>
    <mergeCell ref="SCC82:SCH82"/>
    <mergeCell ref="RZD82:RZI82"/>
    <mergeCell ref="RZK82:RZP82"/>
    <mergeCell ref="RZR82:RZW82"/>
    <mergeCell ref="RZY82:SAD82"/>
    <mergeCell ref="SAF82:SAK82"/>
    <mergeCell ref="SAM82:SAR82"/>
    <mergeCell ref="RXN82:RXS82"/>
    <mergeCell ref="RXU82:RXZ82"/>
    <mergeCell ref="RYB82:RYG82"/>
    <mergeCell ref="RYI82:RYN82"/>
    <mergeCell ref="RYP82:RYU82"/>
    <mergeCell ref="RYW82:RZB82"/>
    <mergeCell ref="RVX82:RWC82"/>
    <mergeCell ref="RWE82:RWJ82"/>
    <mergeCell ref="RWL82:RWQ82"/>
    <mergeCell ref="RWS82:RWX82"/>
    <mergeCell ref="RWZ82:RXE82"/>
    <mergeCell ref="RXG82:RXL82"/>
    <mergeCell ref="RUH82:RUM82"/>
    <mergeCell ref="RUO82:RUT82"/>
    <mergeCell ref="RUV82:RVA82"/>
    <mergeCell ref="RVC82:RVH82"/>
    <mergeCell ref="RVJ82:RVO82"/>
    <mergeCell ref="RVQ82:RVV82"/>
    <mergeCell ref="RSR82:RSW82"/>
    <mergeCell ref="RSY82:RTD82"/>
    <mergeCell ref="RTF82:RTK82"/>
    <mergeCell ref="RTM82:RTR82"/>
    <mergeCell ref="RTT82:RTY82"/>
    <mergeCell ref="RUA82:RUF82"/>
    <mergeCell ref="RRB82:RRG82"/>
    <mergeCell ref="RRI82:RRN82"/>
    <mergeCell ref="RRP82:RRU82"/>
    <mergeCell ref="RRW82:RSB82"/>
    <mergeCell ref="RSD82:RSI82"/>
    <mergeCell ref="RSK82:RSP82"/>
    <mergeCell ref="RPL82:RPQ82"/>
    <mergeCell ref="RPS82:RPX82"/>
    <mergeCell ref="RPZ82:RQE82"/>
    <mergeCell ref="RQG82:RQL82"/>
    <mergeCell ref="RQN82:RQS82"/>
    <mergeCell ref="RQU82:RQZ82"/>
    <mergeCell ref="RNV82:ROA82"/>
    <mergeCell ref="ROC82:ROH82"/>
    <mergeCell ref="ROJ82:ROO82"/>
    <mergeCell ref="ROQ82:ROV82"/>
    <mergeCell ref="ROX82:RPC82"/>
    <mergeCell ref="RPE82:RPJ82"/>
    <mergeCell ref="RMF82:RMK82"/>
    <mergeCell ref="RMM82:RMR82"/>
    <mergeCell ref="RMT82:RMY82"/>
    <mergeCell ref="RNA82:RNF82"/>
    <mergeCell ref="RNH82:RNM82"/>
    <mergeCell ref="RNO82:RNT82"/>
    <mergeCell ref="RKP82:RKU82"/>
    <mergeCell ref="RKW82:RLB82"/>
    <mergeCell ref="RLD82:RLI82"/>
    <mergeCell ref="RLK82:RLP82"/>
    <mergeCell ref="RLR82:RLW82"/>
    <mergeCell ref="RLY82:RMD82"/>
    <mergeCell ref="RIZ82:RJE82"/>
    <mergeCell ref="RJG82:RJL82"/>
    <mergeCell ref="RJN82:RJS82"/>
    <mergeCell ref="RJU82:RJZ82"/>
    <mergeCell ref="RKB82:RKG82"/>
    <mergeCell ref="RKI82:RKN82"/>
    <mergeCell ref="RHJ82:RHO82"/>
    <mergeCell ref="RHQ82:RHV82"/>
    <mergeCell ref="RHX82:RIC82"/>
    <mergeCell ref="RIE82:RIJ82"/>
    <mergeCell ref="RIL82:RIQ82"/>
    <mergeCell ref="RIS82:RIX82"/>
    <mergeCell ref="RFT82:RFY82"/>
    <mergeCell ref="RGA82:RGF82"/>
    <mergeCell ref="RGH82:RGM82"/>
    <mergeCell ref="RGO82:RGT82"/>
    <mergeCell ref="RGV82:RHA82"/>
    <mergeCell ref="RHC82:RHH82"/>
    <mergeCell ref="RED82:REI82"/>
    <mergeCell ref="REK82:REP82"/>
    <mergeCell ref="RER82:REW82"/>
    <mergeCell ref="REY82:RFD82"/>
    <mergeCell ref="RFF82:RFK82"/>
    <mergeCell ref="RFM82:RFR82"/>
    <mergeCell ref="RCN82:RCS82"/>
    <mergeCell ref="RCU82:RCZ82"/>
    <mergeCell ref="RDB82:RDG82"/>
    <mergeCell ref="RDI82:RDN82"/>
    <mergeCell ref="RDP82:RDU82"/>
    <mergeCell ref="RDW82:REB82"/>
    <mergeCell ref="RAX82:RBC82"/>
    <mergeCell ref="RBE82:RBJ82"/>
    <mergeCell ref="RBL82:RBQ82"/>
    <mergeCell ref="RBS82:RBX82"/>
    <mergeCell ref="RBZ82:RCE82"/>
    <mergeCell ref="RCG82:RCL82"/>
    <mergeCell ref="QZH82:QZM82"/>
    <mergeCell ref="QZO82:QZT82"/>
    <mergeCell ref="QZV82:RAA82"/>
    <mergeCell ref="RAC82:RAH82"/>
    <mergeCell ref="RAJ82:RAO82"/>
    <mergeCell ref="RAQ82:RAV82"/>
    <mergeCell ref="QXR82:QXW82"/>
    <mergeCell ref="QXY82:QYD82"/>
    <mergeCell ref="QYF82:QYK82"/>
    <mergeCell ref="QYM82:QYR82"/>
    <mergeCell ref="QYT82:QYY82"/>
    <mergeCell ref="QZA82:QZF82"/>
    <mergeCell ref="QWB82:QWG82"/>
    <mergeCell ref="QWI82:QWN82"/>
    <mergeCell ref="QWP82:QWU82"/>
    <mergeCell ref="QWW82:QXB82"/>
    <mergeCell ref="QXD82:QXI82"/>
    <mergeCell ref="QXK82:QXP82"/>
    <mergeCell ref="QUL82:QUQ82"/>
    <mergeCell ref="QUS82:QUX82"/>
    <mergeCell ref="QUZ82:QVE82"/>
    <mergeCell ref="QVG82:QVL82"/>
    <mergeCell ref="QVN82:QVS82"/>
    <mergeCell ref="QVU82:QVZ82"/>
    <mergeCell ref="QSV82:QTA82"/>
    <mergeCell ref="QTC82:QTH82"/>
    <mergeCell ref="QTJ82:QTO82"/>
    <mergeCell ref="QTQ82:QTV82"/>
    <mergeCell ref="QTX82:QUC82"/>
    <mergeCell ref="QUE82:QUJ82"/>
    <mergeCell ref="QRF82:QRK82"/>
    <mergeCell ref="QRM82:QRR82"/>
    <mergeCell ref="QRT82:QRY82"/>
    <mergeCell ref="QSA82:QSF82"/>
    <mergeCell ref="QSH82:QSM82"/>
    <mergeCell ref="QSO82:QST82"/>
    <mergeCell ref="QPP82:QPU82"/>
    <mergeCell ref="QPW82:QQB82"/>
    <mergeCell ref="QQD82:QQI82"/>
    <mergeCell ref="QQK82:QQP82"/>
    <mergeCell ref="QQR82:QQW82"/>
    <mergeCell ref="QQY82:QRD82"/>
    <mergeCell ref="QNZ82:QOE82"/>
    <mergeCell ref="QOG82:QOL82"/>
    <mergeCell ref="QON82:QOS82"/>
    <mergeCell ref="QOU82:QOZ82"/>
    <mergeCell ref="QPB82:QPG82"/>
    <mergeCell ref="QPI82:QPN82"/>
    <mergeCell ref="QMJ82:QMO82"/>
    <mergeCell ref="QMQ82:QMV82"/>
    <mergeCell ref="QMX82:QNC82"/>
    <mergeCell ref="QNE82:QNJ82"/>
    <mergeCell ref="QNL82:QNQ82"/>
    <mergeCell ref="QNS82:QNX82"/>
    <mergeCell ref="QKT82:QKY82"/>
    <mergeCell ref="QLA82:QLF82"/>
    <mergeCell ref="QLH82:QLM82"/>
    <mergeCell ref="QLO82:QLT82"/>
    <mergeCell ref="QLV82:QMA82"/>
    <mergeCell ref="QMC82:QMH82"/>
    <mergeCell ref="QJD82:QJI82"/>
    <mergeCell ref="QJK82:QJP82"/>
    <mergeCell ref="QJR82:QJW82"/>
    <mergeCell ref="QJY82:QKD82"/>
    <mergeCell ref="QKF82:QKK82"/>
    <mergeCell ref="QKM82:QKR82"/>
    <mergeCell ref="QHN82:QHS82"/>
    <mergeCell ref="QHU82:QHZ82"/>
    <mergeCell ref="QIB82:QIG82"/>
    <mergeCell ref="QII82:QIN82"/>
    <mergeCell ref="QIP82:QIU82"/>
    <mergeCell ref="QIW82:QJB82"/>
    <mergeCell ref="QFX82:QGC82"/>
    <mergeCell ref="QGE82:QGJ82"/>
    <mergeCell ref="QGL82:QGQ82"/>
    <mergeCell ref="QGS82:QGX82"/>
    <mergeCell ref="QGZ82:QHE82"/>
    <mergeCell ref="QHG82:QHL82"/>
    <mergeCell ref="QEH82:QEM82"/>
    <mergeCell ref="QEO82:QET82"/>
    <mergeCell ref="QEV82:QFA82"/>
    <mergeCell ref="QFC82:QFH82"/>
    <mergeCell ref="QFJ82:QFO82"/>
    <mergeCell ref="QFQ82:QFV82"/>
    <mergeCell ref="QCR82:QCW82"/>
    <mergeCell ref="QCY82:QDD82"/>
    <mergeCell ref="QDF82:QDK82"/>
    <mergeCell ref="QDM82:QDR82"/>
    <mergeCell ref="QDT82:QDY82"/>
    <mergeCell ref="QEA82:QEF82"/>
    <mergeCell ref="QBB82:QBG82"/>
    <mergeCell ref="QBI82:QBN82"/>
    <mergeCell ref="QBP82:QBU82"/>
    <mergeCell ref="QBW82:QCB82"/>
    <mergeCell ref="QCD82:QCI82"/>
    <mergeCell ref="QCK82:QCP82"/>
    <mergeCell ref="PZL82:PZQ82"/>
    <mergeCell ref="PZS82:PZX82"/>
    <mergeCell ref="PZZ82:QAE82"/>
    <mergeCell ref="QAG82:QAL82"/>
    <mergeCell ref="QAN82:QAS82"/>
    <mergeCell ref="QAU82:QAZ82"/>
    <mergeCell ref="PXV82:PYA82"/>
    <mergeCell ref="PYC82:PYH82"/>
    <mergeCell ref="PYJ82:PYO82"/>
    <mergeCell ref="PYQ82:PYV82"/>
    <mergeCell ref="PYX82:PZC82"/>
    <mergeCell ref="PZE82:PZJ82"/>
    <mergeCell ref="PWF82:PWK82"/>
    <mergeCell ref="PWM82:PWR82"/>
    <mergeCell ref="PWT82:PWY82"/>
    <mergeCell ref="PXA82:PXF82"/>
    <mergeCell ref="PXH82:PXM82"/>
    <mergeCell ref="PXO82:PXT82"/>
    <mergeCell ref="PUP82:PUU82"/>
    <mergeCell ref="PUW82:PVB82"/>
    <mergeCell ref="PVD82:PVI82"/>
    <mergeCell ref="PVK82:PVP82"/>
    <mergeCell ref="PVR82:PVW82"/>
    <mergeCell ref="PVY82:PWD82"/>
    <mergeCell ref="PSZ82:PTE82"/>
    <mergeCell ref="PTG82:PTL82"/>
    <mergeCell ref="PTN82:PTS82"/>
    <mergeCell ref="PTU82:PTZ82"/>
    <mergeCell ref="PUB82:PUG82"/>
    <mergeCell ref="PUI82:PUN82"/>
    <mergeCell ref="PRJ82:PRO82"/>
    <mergeCell ref="PRQ82:PRV82"/>
    <mergeCell ref="PRX82:PSC82"/>
    <mergeCell ref="PSE82:PSJ82"/>
    <mergeCell ref="PSL82:PSQ82"/>
    <mergeCell ref="PSS82:PSX82"/>
    <mergeCell ref="PPT82:PPY82"/>
    <mergeCell ref="PQA82:PQF82"/>
    <mergeCell ref="PQH82:PQM82"/>
    <mergeCell ref="PQO82:PQT82"/>
    <mergeCell ref="PQV82:PRA82"/>
    <mergeCell ref="PRC82:PRH82"/>
    <mergeCell ref="POD82:POI82"/>
    <mergeCell ref="POK82:POP82"/>
    <mergeCell ref="POR82:POW82"/>
    <mergeCell ref="POY82:PPD82"/>
    <mergeCell ref="PPF82:PPK82"/>
    <mergeCell ref="PPM82:PPR82"/>
    <mergeCell ref="PMN82:PMS82"/>
    <mergeCell ref="PMU82:PMZ82"/>
    <mergeCell ref="PNB82:PNG82"/>
    <mergeCell ref="PNI82:PNN82"/>
    <mergeCell ref="PNP82:PNU82"/>
    <mergeCell ref="PNW82:POB82"/>
    <mergeCell ref="PKX82:PLC82"/>
    <mergeCell ref="PLE82:PLJ82"/>
    <mergeCell ref="PLL82:PLQ82"/>
    <mergeCell ref="PLS82:PLX82"/>
    <mergeCell ref="PLZ82:PME82"/>
    <mergeCell ref="PMG82:PML82"/>
    <mergeCell ref="PJH82:PJM82"/>
    <mergeCell ref="PJO82:PJT82"/>
    <mergeCell ref="PJV82:PKA82"/>
    <mergeCell ref="PKC82:PKH82"/>
    <mergeCell ref="PKJ82:PKO82"/>
    <mergeCell ref="PKQ82:PKV82"/>
    <mergeCell ref="PHR82:PHW82"/>
    <mergeCell ref="PHY82:PID82"/>
    <mergeCell ref="PIF82:PIK82"/>
    <mergeCell ref="PIM82:PIR82"/>
    <mergeCell ref="PIT82:PIY82"/>
    <mergeCell ref="PJA82:PJF82"/>
    <mergeCell ref="PGB82:PGG82"/>
    <mergeCell ref="PGI82:PGN82"/>
    <mergeCell ref="PGP82:PGU82"/>
    <mergeCell ref="PGW82:PHB82"/>
    <mergeCell ref="PHD82:PHI82"/>
    <mergeCell ref="PHK82:PHP82"/>
    <mergeCell ref="PEL82:PEQ82"/>
    <mergeCell ref="PES82:PEX82"/>
    <mergeCell ref="PEZ82:PFE82"/>
    <mergeCell ref="PFG82:PFL82"/>
    <mergeCell ref="PFN82:PFS82"/>
    <mergeCell ref="PFU82:PFZ82"/>
    <mergeCell ref="PCV82:PDA82"/>
    <mergeCell ref="PDC82:PDH82"/>
    <mergeCell ref="PDJ82:PDO82"/>
    <mergeCell ref="PDQ82:PDV82"/>
    <mergeCell ref="PDX82:PEC82"/>
    <mergeCell ref="PEE82:PEJ82"/>
    <mergeCell ref="PBF82:PBK82"/>
    <mergeCell ref="PBM82:PBR82"/>
    <mergeCell ref="PBT82:PBY82"/>
    <mergeCell ref="PCA82:PCF82"/>
    <mergeCell ref="PCH82:PCM82"/>
    <mergeCell ref="PCO82:PCT82"/>
    <mergeCell ref="OZP82:OZU82"/>
    <mergeCell ref="OZW82:PAB82"/>
    <mergeCell ref="PAD82:PAI82"/>
    <mergeCell ref="PAK82:PAP82"/>
    <mergeCell ref="PAR82:PAW82"/>
    <mergeCell ref="PAY82:PBD82"/>
    <mergeCell ref="OXZ82:OYE82"/>
    <mergeCell ref="OYG82:OYL82"/>
    <mergeCell ref="OYN82:OYS82"/>
    <mergeCell ref="OYU82:OYZ82"/>
    <mergeCell ref="OZB82:OZG82"/>
    <mergeCell ref="OZI82:OZN82"/>
    <mergeCell ref="OWJ82:OWO82"/>
    <mergeCell ref="OWQ82:OWV82"/>
    <mergeCell ref="OWX82:OXC82"/>
    <mergeCell ref="OXE82:OXJ82"/>
    <mergeCell ref="OXL82:OXQ82"/>
    <mergeCell ref="OXS82:OXX82"/>
    <mergeCell ref="OUT82:OUY82"/>
    <mergeCell ref="OVA82:OVF82"/>
    <mergeCell ref="OVH82:OVM82"/>
    <mergeCell ref="OVO82:OVT82"/>
    <mergeCell ref="OVV82:OWA82"/>
    <mergeCell ref="OWC82:OWH82"/>
    <mergeCell ref="OTD82:OTI82"/>
    <mergeCell ref="OTK82:OTP82"/>
    <mergeCell ref="OTR82:OTW82"/>
    <mergeCell ref="OTY82:OUD82"/>
    <mergeCell ref="OUF82:OUK82"/>
    <mergeCell ref="OUM82:OUR82"/>
    <mergeCell ref="ORN82:ORS82"/>
    <mergeCell ref="ORU82:ORZ82"/>
    <mergeCell ref="OSB82:OSG82"/>
    <mergeCell ref="OSI82:OSN82"/>
    <mergeCell ref="OSP82:OSU82"/>
    <mergeCell ref="OSW82:OTB82"/>
    <mergeCell ref="OPX82:OQC82"/>
    <mergeCell ref="OQE82:OQJ82"/>
    <mergeCell ref="OQL82:OQQ82"/>
    <mergeCell ref="OQS82:OQX82"/>
    <mergeCell ref="OQZ82:ORE82"/>
    <mergeCell ref="ORG82:ORL82"/>
    <mergeCell ref="OOH82:OOM82"/>
    <mergeCell ref="OOO82:OOT82"/>
    <mergeCell ref="OOV82:OPA82"/>
    <mergeCell ref="OPC82:OPH82"/>
    <mergeCell ref="OPJ82:OPO82"/>
    <mergeCell ref="OPQ82:OPV82"/>
    <mergeCell ref="OMR82:OMW82"/>
    <mergeCell ref="OMY82:OND82"/>
    <mergeCell ref="ONF82:ONK82"/>
    <mergeCell ref="ONM82:ONR82"/>
    <mergeCell ref="ONT82:ONY82"/>
    <mergeCell ref="OOA82:OOF82"/>
    <mergeCell ref="OLB82:OLG82"/>
    <mergeCell ref="OLI82:OLN82"/>
    <mergeCell ref="OLP82:OLU82"/>
    <mergeCell ref="OLW82:OMB82"/>
    <mergeCell ref="OMD82:OMI82"/>
    <mergeCell ref="OMK82:OMP82"/>
    <mergeCell ref="OJL82:OJQ82"/>
    <mergeCell ref="OJS82:OJX82"/>
    <mergeCell ref="OJZ82:OKE82"/>
    <mergeCell ref="OKG82:OKL82"/>
    <mergeCell ref="OKN82:OKS82"/>
    <mergeCell ref="OKU82:OKZ82"/>
    <mergeCell ref="OHV82:OIA82"/>
    <mergeCell ref="OIC82:OIH82"/>
    <mergeCell ref="OIJ82:OIO82"/>
    <mergeCell ref="OIQ82:OIV82"/>
    <mergeCell ref="OIX82:OJC82"/>
    <mergeCell ref="OJE82:OJJ82"/>
    <mergeCell ref="OGF82:OGK82"/>
    <mergeCell ref="OGM82:OGR82"/>
    <mergeCell ref="OGT82:OGY82"/>
    <mergeCell ref="OHA82:OHF82"/>
    <mergeCell ref="OHH82:OHM82"/>
    <mergeCell ref="OHO82:OHT82"/>
    <mergeCell ref="OEP82:OEU82"/>
    <mergeCell ref="OEW82:OFB82"/>
    <mergeCell ref="OFD82:OFI82"/>
    <mergeCell ref="OFK82:OFP82"/>
    <mergeCell ref="OFR82:OFW82"/>
    <mergeCell ref="OFY82:OGD82"/>
    <mergeCell ref="OCZ82:ODE82"/>
    <mergeCell ref="ODG82:ODL82"/>
    <mergeCell ref="ODN82:ODS82"/>
    <mergeCell ref="ODU82:ODZ82"/>
    <mergeCell ref="OEB82:OEG82"/>
    <mergeCell ref="OEI82:OEN82"/>
    <mergeCell ref="OBJ82:OBO82"/>
    <mergeCell ref="OBQ82:OBV82"/>
    <mergeCell ref="OBX82:OCC82"/>
    <mergeCell ref="OCE82:OCJ82"/>
    <mergeCell ref="OCL82:OCQ82"/>
    <mergeCell ref="OCS82:OCX82"/>
    <mergeCell ref="NZT82:NZY82"/>
    <mergeCell ref="OAA82:OAF82"/>
    <mergeCell ref="OAH82:OAM82"/>
    <mergeCell ref="OAO82:OAT82"/>
    <mergeCell ref="OAV82:OBA82"/>
    <mergeCell ref="OBC82:OBH82"/>
    <mergeCell ref="NYD82:NYI82"/>
    <mergeCell ref="NYK82:NYP82"/>
    <mergeCell ref="NYR82:NYW82"/>
    <mergeCell ref="NYY82:NZD82"/>
    <mergeCell ref="NZF82:NZK82"/>
    <mergeCell ref="NZM82:NZR82"/>
    <mergeCell ref="NWN82:NWS82"/>
    <mergeCell ref="NWU82:NWZ82"/>
    <mergeCell ref="NXB82:NXG82"/>
    <mergeCell ref="NXI82:NXN82"/>
    <mergeCell ref="NXP82:NXU82"/>
    <mergeCell ref="NXW82:NYB82"/>
    <mergeCell ref="NUX82:NVC82"/>
    <mergeCell ref="NVE82:NVJ82"/>
    <mergeCell ref="NVL82:NVQ82"/>
    <mergeCell ref="NVS82:NVX82"/>
    <mergeCell ref="NVZ82:NWE82"/>
    <mergeCell ref="NWG82:NWL82"/>
    <mergeCell ref="NTH82:NTM82"/>
    <mergeCell ref="NTO82:NTT82"/>
    <mergeCell ref="NTV82:NUA82"/>
    <mergeCell ref="NUC82:NUH82"/>
    <mergeCell ref="NUJ82:NUO82"/>
    <mergeCell ref="NUQ82:NUV82"/>
    <mergeCell ref="NRR82:NRW82"/>
    <mergeCell ref="NRY82:NSD82"/>
    <mergeCell ref="NSF82:NSK82"/>
    <mergeCell ref="NSM82:NSR82"/>
    <mergeCell ref="NST82:NSY82"/>
    <mergeCell ref="NTA82:NTF82"/>
    <mergeCell ref="NQB82:NQG82"/>
    <mergeCell ref="NQI82:NQN82"/>
    <mergeCell ref="NQP82:NQU82"/>
    <mergeCell ref="NQW82:NRB82"/>
    <mergeCell ref="NRD82:NRI82"/>
    <mergeCell ref="NRK82:NRP82"/>
    <mergeCell ref="NOL82:NOQ82"/>
    <mergeCell ref="NOS82:NOX82"/>
    <mergeCell ref="NOZ82:NPE82"/>
    <mergeCell ref="NPG82:NPL82"/>
    <mergeCell ref="NPN82:NPS82"/>
    <mergeCell ref="NPU82:NPZ82"/>
    <mergeCell ref="NMV82:NNA82"/>
    <mergeCell ref="NNC82:NNH82"/>
    <mergeCell ref="NNJ82:NNO82"/>
    <mergeCell ref="NNQ82:NNV82"/>
    <mergeCell ref="NNX82:NOC82"/>
    <mergeCell ref="NOE82:NOJ82"/>
    <mergeCell ref="NLF82:NLK82"/>
    <mergeCell ref="NLM82:NLR82"/>
    <mergeCell ref="NLT82:NLY82"/>
    <mergeCell ref="NMA82:NMF82"/>
    <mergeCell ref="NMH82:NMM82"/>
    <mergeCell ref="NMO82:NMT82"/>
    <mergeCell ref="NJP82:NJU82"/>
    <mergeCell ref="NJW82:NKB82"/>
    <mergeCell ref="NKD82:NKI82"/>
    <mergeCell ref="NKK82:NKP82"/>
    <mergeCell ref="NKR82:NKW82"/>
    <mergeCell ref="NKY82:NLD82"/>
    <mergeCell ref="NHZ82:NIE82"/>
    <mergeCell ref="NIG82:NIL82"/>
    <mergeCell ref="NIN82:NIS82"/>
    <mergeCell ref="NIU82:NIZ82"/>
    <mergeCell ref="NJB82:NJG82"/>
    <mergeCell ref="NJI82:NJN82"/>
    <mergeCell ref="NGJ82:NGO82"/>
    <mergeCell ref="NGQ82:NGV82"/>
    <mergeCell ref="NGX82:NHC82"/>
    <mergeCell ref="NHE82:NHJ82"/>
    <mergeCell ref="NHL82:NHQ82"/>
    <mergeCell ref="NHS82:NHX82"/>
    <mergeCell ref="NET82:NEY82"/>
    <mergeCell ref="NFA82:NFF82"/>
    <mergeCell ref="NFH82:NFM82"/>
    <mergeCell ref="NFO82:NFT82"/>
    <mergeCell ref="NFV82:NGA82"/>
    <mergeCell ref="NGC82:NGH82"/>
    <mergeCell ref="NDD82:NDI82"/>
    <mergeCell ref="NDK82:NDP82"/>
    <mergeCell ref="NDR82:NDW82"/>
    <mergeCell ref="NDY82:NED82"/>
    <mergeCell ref="NEF82:NEK82"/>
    <mergeCell ref="NEM82:NER82"/>
    <mergeCell ref="NBN82:NBS82"/>
    <mergeCell ref="NBU82:NBZ82"/>
    <mergeCell ref="NCB82:NCG82"/>
    <mergeCell ref="NCI82:NCN82"/>
    <mergeCell ref="NCP82:NCU82"/>
    <mergeCell ref="NCW82:NDB82"/>
    <mergeCell ref="MZX82:NAC82"/>
    <mergeCell ref="NAE82:NAJ82"/>
    <mergeCell ref="NAL82:NAQ82"/>
    <mergeCell ref="NAS82:NAX82"/>
    <mergeCell ref="NAZ82:NBE82"/>
    <mergeCell ref="NBG82:NBL82"/>
    <mergeCell ref="MYH82:MYM82"/>
    <mergeCell ref="MYO82:MYT82"/>
    <mergeCell ref="MYV82:MZA82"/>
    <mergeCell ref="MZC82:MZH82"/>
    <mergeCell ref="MZJ82:MZO82"/>
    <mergeCell ref="MZQ82:MZV82"/>
    <mergeCell ref="MWR82:MWW82"/>
    <mergeCell ref="MWY82:MXD82"/>
    <mergeCell ref="MXF82:MXK82"/>
    <mergeCell ref="MXM82:MXR82"/>
    <mergeCell ref="MXT82:MXY82"/>
    <mergeCell ref="MYA82:MYF82"/>
    <mergeCell ref="MVB82:MVG82"/>
    <mergeCell ref="MVI82:MVN82"/>
    <mergeCell ref="MVP82:MVU82"/>
    <mergeCell ref="MVW82:MWB82"/>
    <mergeCell ref="MWD82:MWI82"/>
    <mergeCell ref="MWK82:MWP82"/>
    <mergeCell ref="MTL82:MTQ82"/>
    <mergeCell ref="MTS82:MTX82"/>
    <mergeCell ref="MTZ82:MUE82"/>
    <mergeCell ref="MUG82:MUL82"/>
    <mergeCell ref="MUN82:MUS82"/>
    <mergeCell ref="MUU82:MUZ82"/>
    <mergeCell ref="MRV82:MSA82"/>
    <mergeCell ref="MSC82:MSH82"/>
    <mergeCell ref="MSJ82:MSO82"/>
    <mergeCell ref="MSQ82:MSV82"/>
    <mergeCell ref="MSX82:MTC82"/>
    <mergeCell ref="MTE82:MTJ82"/>
    <mergeCell ref="MQF82:MQK82"/>
    <mergeCell ref="MQM82:MQR82"/>
    <mergeCell ref="MQT82:MQY82"/>
    <mergeCell ref="MRA82:MRF82"/>
    <mergeCell ref="MRH82:MRM82"/>
    <mergeCell ref="MRO82:MRT82"/>
    <mergeCell ref="MOP82:MOU82"/>
    <mergeCell ref="MOW82:MPB82"/>
    <mergeCell ref="MPD82:MPI82"/>
    <mergeCell ref="MPK82:MPP82"/>
    <mergeCell ref="MPR82:MPW82"/>
    <mergeCell ref="MPY82:MQD82"/>
    <mergeCell ref="MMZ82:MNE82"/>
    <mergeCell ref="MNG82:MNL82"/>
    <mergeCell ref="MNN82:MNS82"/>
    <mergeCell ref="MNU82:MNZ82"/>
    <mergeCell ref="MOB82:MOG82"/>
    <mergeCell ref="MOI82:MON82"/>
    <mergeCell ref="MLJ82:MLO82"/>
    <mergeCell ref="MLQ82:MLV82"/>
    <mergeCell ref="MLX82:MMC82"/>
    <mergeCell ref="MME82:MMJ82"/>
    <mergeCell ref="MML82:MMQ82"/>
    <mergeCell ref="MMS82:MMX82"/>
    <mergeCell ref="MJT82:MJY82"/>
    <mergeCell ref="MKA82:MKF82"/>
    <mergeCell ref="MKH82:MKM82"/>
    <mergeCell ref="MKO82:MKT82"/>
    <mergeCell ref="MKV82:MLA82"/>
    <mergeCell ref="MLC82:MLH82"/>
    <mergeCell ref="MID82:MII82"/>
    <mergeCell ref="MIK82:MIP82"/>
    <mergeCell ref="MIR82:MIW82"/>
    <mergeCell ref="MIY82:MJD82"/>
    <mergeCell ref="MJF82:MJK82"/>
    <mergeCell ref="MJM82:MJR82"/>
    <mergeCell ref="MGN82:MGS82"/>
    <mergeCell ref="MGU82:MGZ82"/>
    <mergeCell ref="MHB82:MHG82"/>
    <mergeCell ref="MHI82:MHN82"/>
    <mergeCell ref="MHP82:MHU82"/>
    <mergeCell ref="MHW82:MIB82"/>
    <mergeCell ref="MEX82:MFC82"/>
    <mergeCell ref="MFE82:MFJ82"/>
    <mergeCell ref="MFL82:MFQ82"/>
    <mergeCell ref="MFS82:MFX82"/>
    <mergeCell ref="MFZ82:MGE82"/>
    <mergeCell ref="MGG82:MGL82"/>
    <mergeCell ref="MDH82:MDM82"/>
    <mergeCell ref="MDO82:MDT82"/>
    <mergeCell ref="MDV82:MEA82"/>
    <mergeCell ref="MEC82:MEH82"/>
    <mergeCell ref="MEJ82:MEO82"/>
    <mergeCell ref="MEQ82:MEV82"/>
    <mergeCell ref="MBR82:MBW82"/>
    <mergeCell ref="MBY82:MCD82"/>
    <mergeCell ref="MCF82:MCK82"/>
    <mergeCell ref="MCM82:MCR82"/>
    <mergeCell ref="MCT82:MCY82"/>
    <mergeCell ref="MDA82:MDF82"/>
    <mergeCell ref="MAB82:MAG82"/>
    <mergeCell ref="MAI82:MAN82"/>
    <mergeCell ref="MAP82:MAU82"/>
    <mergeCell ref="MAW82:MBB82"/>
    <mergeCell ref="MBD82:MBI82"/>
    <mergeCell ref="MBK82:MBP82"/>
    <mergeCell ref="LYL82:LYQ82"/>
    <mergeCell ref="LYS82:LYX82"/>
    <mergeCell ref="LYZ82:LZE82"/>
    <mergeCell ref="LZG82:LZL82"/>
    <mergeCell ref="LZN82:LZS82"/>
    <mergeCell ref="LZU82:LZZ82"/>
    <mergeCell ref="LWV82:LXA82"/>
    <mergeCell ref="LXC82:LXH82"/>
    <mergeCell ref="LXJ82:LXO82"/>
    <mergeCell ref="LXQ82:LXV82"/>
    <mergeCell ref="LXX82:LYC82"/>
    <mergeCell ref="LYE82:LYJ82"/>
    <mergeCell ref="LVF82:LVK82"/>
    <mergeCell ref="LVM82:LVR82"/>
    <mergeCell ref="LVT82:LVY82"/>
    <mergeCell ref="LWA82:LWF82"/>
    <mergeCell ref="LWH82:LWM82"/>
    <mergeCell ref="LWO82:LWT82"/>
    <mergeCell ref="LTP82:LTU82"/>
    <mergeCell ref="LTW82:LUB82"/>
    <mergeCell ref="LUD82:LUI82"/>
    <mergeCell ref="LUK82:LUP82"/>
    <mergeCell ref="LUR82:LUW82"/>
    <mergeCell ref="LUY82:LVD82"/>
    <mergeCell ref="LRZ82:LSE82"/>
    <mergeCell ref="LSG82:LSL82"/>
    <mergeCell ref="LSN82:LSS82"/>
    <mergeCell ref="LSU82:LSZ82"/>
    <mergeCell ref="LTB82:LTG82"/>
    <mergeCell ref="LTI82:LTN82"/>
    <mergeCell ref="LQJ82:LQO82"/>
    <mergeCell ref="LQQ82:LQV82"/>
    <mergeCell ref="LQX82:LRC82"/>
    <mergeCell ref="LRE82:LRJ82"/>
    <mergeCell ref="LRL82:LRQ82"/>
    <mergeCell ref="LRS82:LRX82"/>
    <mergeCell ref="LOT82:LOY82"/>
    <mergeCell ref="LPA82:LPF82"/>
    <mergeCell ref="LPH82:LPM82"/>
    <mergeCell ref="LPO82:LPT82"/>
    <mergeCell ref="LPV82:LQA82"/>
    <mergeCell ref="LQC82:LQH82"/>
    <mergeCell ref="LND82:LNI82"/>
    <mergeCell ref="LNK82:LNP82"/>
    <mergeCell ref="LNR82:LNW82"/>
    <mergeCell ref="LNY82:LOD82"/>
    <mergeCell ref="LOF82:LOK82"/>
    <mergeCell ref="LOM82:LOR82"/>
    <mergeCell ref="LLN82:LLS82"/>
    <mergeCell ref="LLU82:LLZ82"/>
    <mergeCell ref="LMB82:LMG82"/>
    <mergeCell ref="LMI82:LMN82"/>
    <mergeCell ref="LMP82:LMU82"/>
    <mergeCell ref="LMW82:LNB82"/>
    <mergeCell ref="LJX82:LKC82"/>
    <mergeCell ref="LKE82:LKJ82"/>
    <mergeCell ref="LKL82:LKQ82"/>
    <mergeCell ref="LKS82:LKX82"/>
    <mergeCell ref="LKZ82:LLE82"/>
    <mergeCell ref="LLG82:LLL82"/>
    <mergeCell ref="LIH82:LIM82"/>
    <mergeCell ref="LIO82:LIT82"/>
    <mergeCell ref="LIV82:LJA82"/>
    <mergeCell ref="LJC82:LJH82"/>
    <mergeCell ref="LJJ82:LJO82"/>
    <mergeCell ref="LJQ82:LJV82"/>
    <mergeCell ref="LGR82:LGW82"/>
    <mergeCell ref="LGY82:LHD82"/>
    <mergeCell ref="LHF82:LHK82"/>
    <mergeCell ref="LHM82:LHR82"/>
    <mergeCell ref="LHT82:LHY82"/>
    <mergeCell ref="LIA82:LIF82"/>
    <mergeCell ref="LFB82:LFG82"/>
    <mergeCell ref="LFI82:LFN82"/>
    <mergeCell ref="LFP82:LFU82"/>
    <mergeCell ref="LFW82:LGB82"/>
    <mergeCell ref="LGD82:LGI82"/>
    <mergeCell ref="LGK82:LGP82"/>
    <mergeCell ref="LDL82:LDQ82"/>
    <mergeCell ref="LDS82:LDX82"/>
    <mergeCell ref="LDZ82:LEE82"/>
    <mergeCell ref="LEG82:LEL82"/>
    <mergeCell ref="LEN82:LES82"/>
    <mergeCell ref="LEU82:LEZ82"/>
    <mergeCell ref="LBV82:LCA82"/>
    <mergeCell ref="LCC82:LCH82"/>
    <mergeCell ref="LCJ82:LCO82"/>
    <mergeCell ref="LCQ82:LCV82"/>
    <mergeCell ref="LCX82:LDC82"/>
    <mergeCell ref="LDE82:LDJ82"/>
    <mergeCell ref="LAF82:LAK82"/>
    <mergeCell ref="LAM82:LAR82"/>
    <mergeCell ref="LAT82:LAY82"/>
    <mergeCell ref="LBA82:LBF82"/>
    <mergeCell ref="LBH82:LBM82"/>
    <mergeCell ref="LBO82:LBT82"/>
    <mergeCell ref="KYP82:KYU82"/>
    <mergeCell ref="KYW82:KZB82"/>
    <mergeCell ref="KZD82:KZI82"/>
    <mergeCell ref="KZK82:KZP82"/>
    <mergeCell ref="KZR82:KZW82"/>
    <mergeCell ref="KZY82:LAD82"/>
    <mergeCell ref="KWZ82:KXE82"/>
    <mergeCell ref="KXG82:KXL82"/>
    <mergeCell ref="KXN82:KXS82"/>
    <mergeCell ref="KXU82:KXZ82"/>
    <mergeCell ref="KYB82:KYG82"/>
    <mergeCell ref="KYI82:KYN82"/>
    <mergeCell ref="KVJ82:KVO82"/>
    <mergeCell ref="KVQ82:KVV82"/>
    <mergeCell ref="KVX82:KWC82"/>
    <mergeCell ref="KWE82:KWJ82"/>
    <mergeCell ref="KWL82:KWQ82"/>
    <mergeCell ref="KWS82:KWX82"/>
    <mergeCell ref="KTT82:KTY82"/>
    <mergeCell ref="KUA82:KUF82"/>
    <mergeCell ref="KUH82:KUM82"/>
    <mergeCell ref="KUO82:KUT82"/>
    <mergeCell ref="KUV82:KVA82"/>
    <mergeCell ref="KVC82:KVH82"/>
    <mergeCell ref="KSD82:KSI82"/>
    <mergeCell ref="KSK82:KSP82"/>
    <mergeCell ref="KSR82:KSW82"/>
    <mergeCell ref="KSY82:KTD82"/>
    <mergeCell ref="KTF82:KTK82"/>
    <mergeCell ref="KTM82:KTR82"/>
    <mergeCell ref="KQN82:KQS82"/>
    <mergeCell ref="KQU82:KQZ82"/>
    <mergeCell ref="KRB82:KRG82"/>
    <mergeCell ref="KRI82:KRN82"/>
    <mergeCell ref="KRP82:KRU82"/>
    <mergeCell ref="KRW82:KSB82"/>
    <mergeCell ref="KOX82:KPC82"/>
    <mergeCell ref="KPE82:KPJ82"/>
    <mergeCell ref="KPL82:KPQ82"/>
    <mergeCell ref="KPS82:KPX82"/>
    <mergeCell ref="KPZ82:KQE82"/>
    <mergeCell ref="KQG82:KQL82"/>
    <mergeCell ref="KNH82:KNM82"/>
    <mergeCell ref="KNO82:KNT82"/>
    <mergeCell ref="KNV82:KOA82"/>
    <mergeCell ref="KOC82:KOH82"/>
    <mergeCell ref="KOJ82:KOO82"/>
    <mergeCell ref="KOQ82:KOV82"/>
    <mergeCell ref="KLR82:KLW82"/>
    <mergeCell ref="KLY82:KMD82"/>
    <mergeCell ref="KMF82:KMK82"/>
    <mergeCell ref="KMM82:KMR82"/>
    <mergeCell ref="KMT82:KMY82"/>
    <mergeCell ref="KNA82:KNF82"/>
    <mergeCell ref="KKB82:KKG82"/>
    <mergeCell ref="KKI82:KKN82"/>
    <mergeCell ref="KKP82:KKU82"/>
    <mergeCell ref="KKW82:KLB82"/>
    <mergeCell ref="KLD82:KLI82"/>
    <mergeCell ref="KLK82:KLP82"/>
    <mergeCell ref="KIL82:KIQ82"/>
    <mergeCell ref="KIS82:KIX82"/>
    <mergeCell ref="KIZ82:KJE82"/>
    <mergeCell ref="KJG82:KJL82"/>
    <mergeCell ref="KJN82:KJS82"/>
    <mergeCell ref="KJU82:KJZ82"/>
    <mergeCell ref="KGV82:KHA82"/>
    <mergeCell ref="KHC82:KHH82"/>
    <mergeCell ref="KHJ82:KHO82"/>
    <mergeCell ref="KHQ82:KHV82"/>
    <mergeCell ref="KHX82:KIC82"/>
    <mergeCell ref="KIE82:KIJ82"/>
    <mergeCell ref="KFF82:KFK82"/>
    <mergeCell ref="KFM82:KFR82"/>
    <mergeCell ref="KFT82:KFY82"/>
    <mergeCell ref="KGA82:KGF82"/>
    <mergeCell ref="KGH82:KGM82"/>
    <mergeCell ref="KGO82:KGT82"/>
    <mergeCell ref="KDP82:KDU82"/>
    <mergeCell ref="KDW82:KEB82"/>
    <mergeCell ref="KED82:KEI82"/>
    <mergeCell ref="KEK82:KEP82"/>
    <mergeCell ref="KER82:KEW82"/>
    <mergeCell ref="KEY82:KFD82"/>
    <mergeCell ref="KBZ82:KCE82"/>
    <mergeCell ref="KCG82:KCL82"/>
    <mergeCell ref="KCN82:KCS82"/>
    <mergeCell ref="KCU82:KCZ82"/>
    <mergeCell ref="KDB82:KDG82"/>
    <mergeCell ref="KDI82:KDN82"/>
    <mergeCell ref="KAJ82:KAO82"/>
    <mergeCell ref="KAQ82:KAV82"/>
    <mergeCell ref="KAX82:KBC82"/>
    <mergeCell ref="KBE82:KBJ82"/>
    <mergeCell ref="KBL82:KBQ82"/>
    <mergeCell ref="KBS82:KBX82"/>
    <mergeCell ref="JYT82:JYY82"/>
    <mergeCell ref="JZA82:JZF82"/>
    <mergeCell ref="JZH82:JZM82"/>
    <mergeCell ref="JZO82:JZT82"/>
    <mergeCell ref="JZV82:KAA82"/>
    <mergeCell ref="KAC82:KAH82"/>
    <mergeCell ref="JXD82:JXI82"/>
    <mergeCell ref="JXK82:JXP82"/>
    <mergeCell ref="JXR82:JXW82"/>
    <mergeCell ref="JXY82:JYD82"/>
    <mergeCell ref="JYF82:JYK82"/>
    <mergeCell ref="JYM82:JYR82"/>
    <mergeCell ref="JVN82:JVS82"/>
    <mergeCell ref="JVU82:JVZ82"/>
    <mergeCell ref="JWB82:JWG82"/>
    <mergeCell ref="JWI82:JWN82"/>
    <mergeCell ref="JWP82:JWU82"/>
    <mergeCell ref="JWW82:JXB82"/>
    <mergeCell ref="JTX82:JUC82"/>
    <mergeCell ref="JUE82:JUJ82"/>
    <mergeCell ref="JUL82:JUQ82"/>
    <mergeCell ref="JUS82:JUX82"/>
    <mergeCell ref="JUZ82:JVE82"/>
    <mergeCell ref="JVG82:JVL82"/>
    <mergeCell ref="JSH82:JSM82"/>
    <mergeCell ref="JSO82:JST82"/>
    <mergeCell ref="JSV82:JTA82"/>
    <mergeCell ref="JTC82:JTH82"/>
    <mergeCell ref="JTJ82:JTO82"/>
    <mergeCell ref="JTQ82:JTV82"/>
    <mergeCell ref="JQR82:JQW82"/>
    <mergeCell ref="JQY82:JRD82"/>
    <mergeCell ref="JRF82:JRK82"/>
    <mergeCell ref="JRM82:JRR82"/>
    <mergeCell ref="JRT82:JRY82"/>
    <mergeCell ref="JSA82:JSF82"/>
    <mergeCell ref="JPB82:JPG82"/>
    <mergeCell ref="JPI82:JPN82"/>
    <mergeCell ref="JPP82:JPU82"/>
    <mergeCell ref="JPW82:JQB82"/>
    <mergeCell ref="JQD82:JQI82"/>
    <mergeCell ref="JQK82:JQP82"/>
    <mergeCell ref="JNL82:JNQ82"/>
    <mergeCell ref="JNS82:JNX82"/>
    <mergeCell ref="JNZ82:JOE82"/>
    <mergeCell ref="JOG82:JOL82"/>
    <mergeCell ref="JON82:JOS82"/>
    <mergeCell ref="JOU82:JOZ82"/>
    <mergeCell ref="JLV82:JMA82"/>
    <mergeCell ref="JMC82:JMH82"/>
    <mergeCell ref="JMJ82:JMO82"/>
    <mergeCell ref="JMQ82:JMV82"/>
    <mergeCell ref="JMX82:JNC82"/>
    <mergeCell ref="JNE82:JNJ82"/>
    <mergeCell ref="JKF82:JKK82"/>
    <mergeCell ref="JKM82:JKR82"/>
    <mergeCell ref="JKT82:JKY82"/>
    <mergeCell ref="JLA82:JLF82"/>
    <mergeCell ref="JLH82:JLM82"/>
    <mergeCell ref="JLO82:JLT82"/>
    <mergeCell ref="JIP82:JIU82"/>
    <mergeCell ref="JIW82:JJB82"/>
    <mergeCell ref="JJD82:JJI82"/>
    <mergeCell ref="JJK82:JJP82"/>
    <mergeCell ref="JJR82:JJW82"/>
    <mergeCell ref="JJY82:JKD82"/>
    <mergeCell ref="JGZ82:JHE82"/>
    <mergeCell ref="JHG82:JHL82"/>
    <mergeCell ref="JHN82:JHS82"/>
    <mergeCell ref="JHU82:JHZ82"/>
    <mergeCell ref="JIB82:JIG82"/>
    <mergeCell ref="JII82:JIN82"/>
    <mergeCell ref="JFJ82:JFO82"/>
    <mergeCell ref="JFQ82:JFV82"/>
    <mergeCell ref="JFX82:JGC82"/>
    <mergeCell ref="JGE82:JGJ82"/>
    <mergeCell ref="JGL82:JGQ82"/>
    <mergeCell ref="JGS82:JGX82"/>
    <mergeCell ref="JDT82:JDY82"/>
    <mergeCell ref="JEA82:JEF82"/>
    <mergeCell ref="JEH82:JEM82"/>
    <mergeCell ref="JEO82:JET82"/>
    <mergeCell ref="JEV82:JFA82"/>
    <mergeCell ref="JFC82:JFH82"/>
    <mergeCell ref="JCD82:JCI82"/>
    <mergeCell ref="JCK82:JCP82"/>
    <mergeCell ref="JCR82:JCW82"/>
    <mergeCell ref="JCY82:JDD82"/>
    <mergeCell ref="JDF82:JDK82"/>
    <mergeCell ref="JDM82:JDR82"/>
    <mergeCell ref="JAN82:JAS82"/>
    <mergeCell ref="JAU82:JAZ82"/>
    <mergeCell ref="JBB82:JBG82"/>
    <mergeCell ref="JBI82:JBN82"/>
    <mergeCell ref="JBP82:JBU82"/>
    <mergeCell ref="JBW82:JCB82"/>
    <mergeCell ref="IYX82:IZC82"/>
    <mergeCell ref="IZE82:IZJ82"/>
    <mergeCell ref="IZL82:IZQ82"/>
    <mergeCell ref="IZS82:IZX82"/>
    <mergeCell ref="IZZ82:JAE82"/>
    <mergeCell ref="JAG82:JAL82"/>
    <mergeCell ref="IXH82:IXM82"/>
    <mergeCell ref="IXO82:IXT82"/>
    <mergeCell ref="IXV82:IYA82"/>
    <mergeCell ref="IYC82:IYH82"/>
    <mergeCell ref="IYJ82:IYO82"/>
    <mergeCell ref="IYQ82:IYV82"/>
    <mergeCell ref="IVR82:IVW82"/>
    <mergeCell ref="IVY82:IWD82"/>
    <mergeCell ref="IWF82:IWK82"/>
    <mergeCell ref="IWM82:IWR82"/>
    <mergeCell ref="IWT82:IWY82"/>
    <mergeCell ref="IXA82:IXF82"/>
    <mergeCell ref="IUB82:IUG82"/>
    <mergeCell ref="IUI82:IUN82"/>
    <mergeCell ref="IUP82:IUU82"/>
    <mergeCell ref="IUW82:IVB82"/>
    <mergeCell ref="IVD82:IVI82"/>
    <mergeCell ref="IVK82:IVP82"/>
    <mergeCell ref="ISL82:ISQ82"/>
    <mergeCell ref="ISS82:ISX82"/>
    <mergeCell ref="ISZ82:ITE82"/>
    <mergeCell ref="ITG82:ITL82"/>
    <mergeCell ref="ITN82:ITS82"/>
    <mergeCell ref="ITU82:ITZ82"/>
    <mergeCell ref="IQV82:IRA82"/>
    <mergeCell ref="IRC82:IRH82"/>
    <mergeCell ref="IRJ82:IRO82"/>
    <mergeCell ref="IRQ82:IRV82"/>
    <mergeCell ref="IRX82:ISC82"/>
    <mergeCell ref="ISE82:ISJ82"/>
    <mergeCell ref="IPF82:IPK82"/>
    <mergeCell ref="IPM82:IPR82"/>
    <mergeCell ref="IPT82:IPY82"/>
    <mergeCell ref="IQA82:IQF82"/>
    <mergeCell ref="IQH82:IQM82"/>
    <mergeCell ref="IQO82:IQT82"/>
    <mergeCell ref="INP82:INU82"/>
    <mergeCell ref="INW82:IOB82"/>
    <mergeCell ref="IOD82:IOI82"/>
    <mergeCell ref="IOK82:IOP82"/>
    <mergeCell ref="IOR82:IOW82"/>
    <mergeCell ref="IOY82:IPD82"/>
    <mergeCell ref="ILZ82:IME82"/>
    <mergeCell ref="IMG82:IML82"/>
    <mergeCell ref="IMN82:IMS82"/>
    <mergeCell ref="IMU82:IMZ82"/>
    <mergeCell ref="INB82:ING82"/>
    <mergeCell ref="INI82:INN82"/>
    <mergeCell ref="IKJ82:IKO82"/>
    <mergeCell ref="IKQ82:IKV82"/>
    <mergeCell ref="IKX82:ILC82"/>
    <mergeCell ref="ILE82:ILJ82"/>
    <mergeCell ref="ILL82:ILQ82"/>
    <mergeCell ref="ILS82:ILX82"/>
    <mergeCell ref="IIT82:IIY82"/>
    <mergeCell ref="IJA82:IJF82"/>
    <mergeCell ref="IJH82:IJM82"/>
    <mergeCell ref="IJO82:IJT82"/>
    <mergeCell ref="IJV82:IKA82"/>
    <mergeCell ref="IKC82:IKH82"/>
    <mergeCell ref="IHD82:IHI82"/>
    <mergeCell ref="IHK82:IHP82"/>
    <mergeCell ref="IHR82:IHW82"/>
    <mergeCell ref="IHY82:IID82"/>
    <mergeCell ref="IIF82:IIK82"/>
    <mergeCell ref="IIM82:IIR82"/>
    <mergeCell ref="IFN82:IFS82"/>
    <mergeCell ref="IFU82:IFZ82"/>
    <mergeCell ref="IGB82:IGG82"/>
    <mergeCell ref="IGI82:IGN82"/>
    <mergeCell ref="IGP82:IGU82"/>
    <mergeCell ref="IGW82:IHB82"/>
    <mergeCell ref="IDX82:IEC82"/>
    <mergeCell ref="IEE82:IEJ82"/>
    <mergeCell ref="IEL82:IEQ82"/>
    <mergeCell ref="IES82:IEX82"/>
    <mergeCell ref="IEZ82:IFE82"/>
    <mergeCell ref="IFG82:IFL82"/>
    <mergeCell ref="ICH82:ICM82"/>
    <mergeCell ref="ICO82:ICT82"/>
    <mergeCell ref="ICV82:IDA82"/>
    <mergeCell ref="IDC82:IDH82"/>
    <mergeCell ref="IDJ82:IDO82"/>
    <mergeCell ref="IDQ82:IDV82"/>
    <mergeCell ref="IAR82:IAW82"/>
    <mergeCell ref="IAY82:IBD82"/>
    <mergeCell ref="IBF82:IBK82"/>
    <mergeCell ref="IBM82:IBR82"/>
    <mergeCell ref="IBT82:IBY82"/>
    <mergeCell ref="ICA82:ICF82"/>
    <mergeCell ref="HZB82:HZG82"/>
    <mergeCell ref="HZI82:HZN82"/>
    <mergeCell ref="HZP82:HZU82"/>
    <mergeCell ref="HZW82:IAB82"/>
    <mergeCell ref="IAD82:IAI82"/>
    <mergeCell ref="IAK82:IAP82"/>
    <mergeCell ref="HXL82:HXQ82"/>
    <mergeCell ref="HXS82:HXX82"/>
    <mergeCell ref="HXZ82:HYE82"/>
    <mergeCell ref="HYG82:HYL82"/>
    <mergeCell ref="HYN82:HYS82"/>
    <mergeCell ref="HYU82:HYZ82"/>
    <mergeCell ref="HVV82:HWA82"/>
    <mergeCell ref="HWC82:HWH82"/>
    <mergeCell ref="HWJ82:HWO82"/>
    <mergeCell ref="HWQ82:HWV82"/>
    <mergeCell ref="HWX82:HXC82"/>
    <mergeCell ref="HXE82:HXJ82"/>
    <mergeCell ref="HUF82:HUK82"/>
    <mergeCell ref="HUM82:HUR82"/>
    <mergeCell ref="HUT82:HUY82"/>
    <mergeCell ref="HVA82:HVF82"/>
    <mergeCell ref="HVH82:HVM82"/>
    <mergeCell ref="HVO82:HVT82"/>
    <mergeCell ref="HSP82:HSU82"/>
    <mergeCell ref="HSW82:HTB82"/>
    <mergeCell ref="HTD82:HTI82"/>
    <mergeCell ref="HTK82:HTP82"/>
    <mergeCell ref="HTR82:HTW82"/>
    <mergeCell ref="HTY82:HUD82"/>
    <mergeCell ref="HQZ82:HRE82"/>
    <mergeCell ref="HRG82:HRL82"/>
    <mergeCell ref="HRN82:HRS82"/>
    <mergeCell ref="HRU82:HRZ82"/>
    <mergeCell ref="HSB82:HSG82"/>
    <mergeCell ref="HSI82:HSN82"/>
    <mergeCell ref="HPJ82:HPO82"/>
    <mergeCell ref="HPQ82:HPV82"/>
    <mergeCell ref="HPX82:HQC82"/>
    <mergeCell ref="HQE82:HQJ82"/>
    <mergeCell ref="HQL82:HQQ82"/>
    <mergeCell ref="HQS82:HQX82"/>
    <mergeCell ref="HNT82:HNY82"/>
    <mergeCell ref="HOA82:HOF82"/>
    <mergeCell ref="HOH82:HOM82"/>
    <mergeCell ref="HOO82:HOT82"/>
    <mergeCell ref="HOV82:HPA82"/>
    <mergeCell ref="HPC82:HPH82"/>
    <mergeCell ref="HMD82:HMI82"/>
    <mergeCell ref="HMK82:HMP82"/>
    <mergeCell ref="HMR82:HMW82"/>
    <mergeCell ref="HMY82:HND82"/>
    <mergeCell ref="HNF82:HNK82"/>
    <mergeCell ref="HNM82:HNR82"/>
    <mergeCell ref="HKN82:HKS82"/>
    <mergeCell ref="HKU82:HKZ82"/>
    <mergeCell ref="HLB82:HLG82"/>
    <mergeCell ref="HLI82:HLN82"/>
    <mergeCell ref="HLP82:HLU82"/>
    <mergeCell ref="HLW82:HMB82"/>
    <mergeCell ref="HIX82:HJC82"/>
    <mergeCell ref="HJE82:HJJ82"/>
    <mergeCell ref="HJL82:HJQ82"/>
    <mergeCell ref="HJS82:HJX82"/>
    <mergeCell ref="HJZ82:HKE82"/>
    <mergeCell ref="HKG82:HKL82"/>
    <mergeCell ref="HHH82:HHM82"/>
    <mergeCell ref="HHO82:HHT82"/>
    <mergeCell ref="HHV82:HIA82"/>
    <mergeCell ref="HIC82:HIH82"/>
    <mergeCell ref="HIJ82:HIO82"/>
    <mergeCell ref="HIQ82:HIV82"/>
    <mergeCell ref="HFR82:HFW82"/>
    <mergeCell ref="HFY82:HGD82"/>
    <mergeCell ref="HGF82:HGK82"/>
    <mergeCell ref="HGM82:HGR82"/>
    <mergeCell ref="HGT82:HGY82"/>
    <mergeCell ref="HHA82:HHF82"/>
    <mergeCell ref="HEB82:HEG82"/>
    <mergeCell ref="HEI82:HEN82"/>
    <mergeCell ref="HEP82:HEU82"/>
    <mergeCell ref="HEW82:HFB82"/>
    <mergeCell ref="HFD82:HFI82"/>
    <mergeCell ref="HFK82:HFP82"/>
    <mergeCell ref="HCL82:HCQ82"/>
    <mergeCell ref="HCS82:HCX82"/>
    <mergeCell ref="HCZ82:HDE82"/>
    <mergeCell ref="HDG82:HDL82"/>
    <mergeCell ref="HDN82:HDS82"/>
    <mergeCell ref="HDU82:HDZ82"/>
    <mergeCell ref="HAV82:HBA82"/>
    <mergeCell ref="HBC82:HBH82"/>
    <mergeCell ref="HBJ82:HBO82"/>
    <mergeCell ref="HBQ82:HBV82"/>
    <mergeCell ref="HBX82:HCC82"/>
    <mergeCell ref="HCE82:HCJ82"/>
    <mergeCell ref="GZF82:GZK82"/>
    <mergeCell ref="GZM82:GZR82"/>
    <mergeCell ref="GZT82:GZY82"/>
    <mergeCell ref="HAA82:HAF82"/>
    <mergeCell ref="HAH82:HAM82"/>
    <mergeCell ref="HAO82:HAT82"/>
    <mergeCell ref="GXP82:GXU82"/>
    <mergeCell ref="GXW82:GYB82"/>
    <mergeCell ref="GYD82:GYI82"/>
    <mergeCell ref="GYK82:GYP82"/>
    <mergeCell ref="GYR82:GYW82"/>
    <mergeCell ref="GYY82:GZD82"/>
    <mergeCell ref="GVZ82:GWE82"/>
    <mergeCell ref="GWG82:GWL82"/>
    <mergeCell ref="GWN82:GWS82"/>
    <mergeCell ref="GWU82:GWZ82"/>
    <mergeCell ref="GXB82:GXG82"/>
    <mergeCell ref="GXI82:GXN82"/>
    <mergeCell ref="GUJ82:GUO82"/>
    <mergeCell ref="GUQ82:GUV82"/>
    <mergeCell ref="GUX82:GVC82"/>
    <mergeCell ref="GVE82:GVJ82"/>
    <mergeCell ref="GVL82:GVQ82"/>
    <mergeCell ref="GVS82:GVX82"/>
    <mergeCell ref="GST82:GSY82"/>
    <mergeCell ref="GTA82:GTF82"/>
    <mergeCell ref="GTH82:GTM82"/>
    <mergeCell ref="GTO82:GTT82"/>
    <mergeCell ref="GTV82:GUA82"/>
    <mergeCell ref="GUC82:GUH82"/>
    <mergeCell ref="GRD82:GRI82"/>
    <mergeCell ref="GRK82:GRP82"/>
    <mergeCell ref="GRR82:GRW82"/>
    <mergeCell ref="GRY82:GSD82"/>
    <mergeCell ref="GSF82:GSK82"/>
    <mergeCell ref="GSM82:GSR82"/>
    <mergeCell ref="GPN82:GPS82"/>
    <mergeCell ref="GPU82:GPZ82"/>
    <mergeCell ref="GQB82:GQG82"/>
    <mergeCell ref="GQI82:GQN82"/>
    <mergeCell ref="GQP82:GQU82"/>
    <mergeCell ref="GQW82:GRB82"/>
    <mergeCell ref="GNX82:GOC82"/>
    <mergeCell ref="GOE82:GOJ82"/>
    <mergeCell ref="GOL82:GOQ82"/>
    <mergeCell ref="GOS82:GOX82"/>
    <mergeCell ref="GOZ82:GPE82"/>
    <mergeCell ref="GPG82:GPL82"/>
    <mergeCell ref="GMH82:GMM82"/>
    <mergeCell ref="GMO82:GMT82"/>
    <mergeCell ref="GMV82:GNA82"/>
    <mergeCell ref="GNC82:GNH82"/>
    <mergeCell ref="GNJ82:GNO82"/>
    <mergeCell ref="GNQ82:GNV82"/>
    <mergeCell ref="GKR82:GKW82"/>
    <mergeCell ref="GKY82:GLD82"/>
    <mergeCell ref="GLF82:GLK82"/>
    <mergeCell ref="GLM82:GLR82"/>
    <mergeCell ref="GLT82:GLY82"/>
    <mergeCell ref="GMA82:GMF82"/>
    <mergeCell ref="GJB82:GJG82"/>
    <mergeCell ref="GJI82:GJN82"/>
    <mergeCell ref="GJP82:GJU82"/>
    <mergeCell ref="GJW82:GKB82"/>
    <mergeCell ref="GKD82:GKI82"/>
    <mergeCell ref="GKK82:GKP82"/>
    <mergeCell ref="GHL82:GHQ82"/>
    <mergeCell ref="GHS82:GHX82"/>
    <mergeCell ref="GHZ82:GIE82"/>
    <mergeCell ref="GIG82:GIL82"/>
    <mergeCell ref="GIN82:GIS82"/>
    <mergeCell ref="GIU82:GIZ82"/>
    <mergeCell ref="GFV82:GGA82"/>
    <mergeCell ref="GGC82:GGH82"/>
    <mergeCell ref="GGJ82:GGO82"/>
    <mergeCell ref="GGQ82:GGV82"/>
    <mergeCell ref="GGX82:GHC82"/>
    <mergeCell ref="GHE82:GHJ82"/>
    <mergeCell ref="GEF82:GEK82"/>
    <mergeCell ref="GEM82:GER82"/>
    <mergeCell ref="GET82:GEY82"/>
    <mergeCell ref="GFA82:GFF82"/>
    <mergeCell ref="GFH82:GFM82"/>
    <mergeCell ref="GFO82:GFT82"/>
    <mergeCell ref="GCP82:GCU82"/>
    <mergeCell ref="GCW82:GDB82"/>
    <mergeCell ref="GDD82:GDI82"/>
    <mergeCell ref="GDK82:GDP82"/>
    <mergeCell ref="GDR82:GDW82"/>
    <mergeCell ref="GDY82:GED82"/>
    <mergeCell ref="GAZ82:GBE82"/>
    <mergeCell ref="GBG82:GBL82"/>
    <mergeCell ref="GBN82:GBS82"/>
    <mergeCell ref="GBU82:GBZ82"/>
    <mergeCell ref="GCB82:GCG82"/>
    <mergeCell ref="GCI82:GCN82"/>
    <mergeCell ref="FZJ82:FZO82"/>
    <mergeCell ref="FZQ82:FZV82"/>
    <mergeCell ref="FZX82:GAC82"/>
    <mergeCell ref="GAE82:GAJ82"/>
    <mergeCell ref="GAL82:GAQ82"/>
    <mergeCell ref="GAS82:GAX82"/>
    <mergeCell ref="FXT82:FXY82"/>
    <mergeCell ref="FYA82:FYF82"/>
    <mergeCell ref="FYH82:FYM82"/>
    <mergeCell ref="FYO82:FYT82"/>
    <mergeCell ref="FYV82:FZA82"/>
    <mergeCell ref="FZC82:FZH82"/>
    <mergeCell ref="FWD82:FWI82"/>
    <mergeCell ref="FWK82:FWP82"/>
    <mergeCell ref="FWR82:FWW82"/>
    <mergeCell ref="FWY82:FXD82"/>
    <mergeCell ref="FXF82:FXK82"/>
    <mergeCell ref="FXM82:FXR82"/>
    <mergeCell ref="FUN82:FUS82"/>
    <mergeCell ref="FUU82:FUZ82"/>
    <mergeCell ref="FVB82:FVG82"/>
    <mergeCell ref="FVI82:FVN82"/>
    <mergeCell ref="FVP82:FVU82"/>
    <mergeCell ref="FVW82:FWB82"/>
    <mergeCell ref="FSX82:FTC82"/>
    <mergeCell ref="FTE82:FTJ82"/>
    <mergeCell ref="FTL82:FTQ82"/>
    <mergeCell ref="FTS82:FTX82"/>
    <mergeCell ref="FTZ82:FUE82"/>
    <mergeCell ref="FUG82:FUL82"/>
    <mergeCell ref="FRH82:FRM82"/>
    <mergeCell ref="FRO82:FRT82"/>
    <mergeCell ref="FRV82:FSA82"/>
    <mergeCell ref="FSC82:FSH82"/>
    <mergeCell ref="FSJ82:FSO82"/>
    <mergeCell ref="FSQ82:FSV82"/>
    <mergeCell ref="FPR82:FPW82"/>
    <mergeCell ref="FPY82:FQD82"/>
    <mergeCell ref="FQF82:FQK82"/>
    <mergeCell ref="FQM82:FQR82"/>
    <mergeCell ref="FQT82:FQY82"/>
    <mergeCell ref="FRA82:FRF82"/>
    <mergeCell ref="FOB82:FOG82"/>
    <mergeCell ref="FOI82:FON82"/>
    <mergeCell ref="FOP82:FOU82"/>
    <mergeCell ref="FOW82:FPB82"/>
    <mergeCell ref="FPD82:FPI82"/>
    <mergeCell ref="FPK82:FPP82"/>
    <mergeCell ref="FML82:FMQ82"/>
    <mergeCell ref="FMS82:FMX82"/>
    <mergeCell ref="FMZ82:FNE82"/>
    <mergeCell ref="FNG82:FNL82"/>
    <mergeCell ref="FNN82:FNS82"/>
    <mergeCell ref="FNU82:FNZ82"/>
    <mergeCell ref="FKV82:FLA82"/>
    <mergeCell ref="FLC82:FLH82"/>
    <mergeCell ref="FLJ82:FLO82"/>
    <mergeCell ref="FLQ82:FLV82"/>
    <mergeCell ref="FLX82:FMC82"/>
    <mergeCell ref="FME82:FMJ82"/>
    <mergeCell ref="FJF82:FJK82"/>
    <mergeCell ref="FJM82:FJR82"/>
    <mergeCell ref="FJT82:FJY82"/>
    <mergeCell ref="FKA82:FKF82"/>
    <mergeCell ref="FKH82:FKM82"/>
    <mergeCell ref="FKO82:FKT82"/>
    <mergeCell ref="FHP82:FHU82"/>
    <mergeCell ref="FHW82:FIB82"/>
    <mergeCell ref="FID82:FII82"/>
    <mergeCell ref="FIK82:FIP82"/>
    <mergeCell ref="FIR82:FIW82"/>
    <mergeCell ref="FIY82:FJD82"/>
    <mergeCell ref="FFZ82:FGE82"/>
    <mergeCell ref="FGG82:FGL82"/>
    <mergeCell ref="FGN82:FGS82"/>
    <mergeCell ref="FGU82:FGZ82"/>
    <mergeCell ref="FHB82:FHG82"/>
    <mergeCell ref="FHI82:FHN82"/>
    <mergeCell ref="FEJ82:FEO82"/>
    <mergeCell ref="FEQ82:FEV82"/>
    <mergeCell ref="FEX82:FFC82"/>
    <mergeCell ref="FFE82:FFJ82"/>
    <mergeCell ref="FFL82:FFQ82"/>
    <mergeCell ref="FFS82:FFX82"/>
    <mergeCell ref="FCT82:FCY82"/>
    <mergeCell ref="FDA82:FDF82"/>
    <mergeCell ref="FDH82:FDM82"/>
    <mergeCell ref="FDO82:FDT82"/>
    <mergeCell ref="FDV82:FEA82"/>
    <mergeCell ref="FEC82:FEH82"/>
    <mergeCell ref="FBD82:FBI82"/>
    <mergeCell ref="FBK82:FBP82"/>
    <mergeCell ref="FBR82:FBW82"/>
    <mergeCell ref="FBY82:FCD82"/>
    <mergeCell ref="FCF82:FCK82"/>
    <mergeCell ref="FCM82:FCR82"/>
    <mergeCell ref="EZN82:EZS82"/>
    <mergeCell ref="EZU82:EZZ82"/>
    <mergeCell ref="FAB82:FAG82"/>
    <mergeCell ref="FAI82:FAN82"/>
    <mergeCell ref="FAP82:FAU82"/>
    <mergeCell ref="FAW82:FBB82"/>
    <mergeCell ref="EXX82:EYC82"/>
    <mergeCell ref="EYE82:EYJ82"/>
    <mergeCell ref="EYL82:EYQ82"/>
    <mergeCell ref="EYS82:EYX82"/>
    <mergeCell ref="EYZ82:EZE82"/>
    <mergeCell ref="EZG82:EZL82"/>
    <mergeCell ref="EWH82:EWM82"/>
    <mergeCell ref="EWO82:EWT82"/>
    <mergeCell ref="EWV82:EXA82"/>
    <mergeCell ref="EXC82:EXH82"/>
    <mergeCell ref="EXJ82:EXO82"/>
    <mergeCell ref="EXQ82:EXV82"/>
    <mergeCell ref="EUR82:EUW82"/>
    <mergeCell ref="EUY82:EVD82"/>
    <mergeCell ref="EVF82:EVK82"/>
    <mergeCell ref="EVM82:EVR82"/>
    <mergeCell ref="EVT82:EVY82"/>
    <mergeCell ref="EWA82:EWF82"/>
    <mergeCell ref="ETB82:ETG82"/>
    <mergeCell ref="ETI82:ETN82"/>
    <mergeCell ref="ETP82:ETU82"/>
    <mergeCell ref="ETW82:EUB82"/>
    <mergeCell ref="EUD82:EUI82"/>
    <mergeCell ref="EUK82:EUP82"/>
    <mergeCell ref="ERL82:ERQ82"/>
    <mergeCell ref="ERS82:ERX82"/>
    <mergeCell ref="ERZ82:ESE82"/>
    <mergeCell ref="ESG82:ESL82"/>
    <mergeCell ref="ESN82:ESS82"/>
    <mergeCell ref="ESU82:ESZ82"/>
    <mergeCell ref="EPV82:EQA82"/>
    <mergeCell ref="EQC82:EQH82"/>
    <mergeCell ref="EQJ82:EQO82"/>
    <mergeCell ref="EQQ82:EQV82"/>
    <mergeCell ref="EQX82:ERC82"/>
    <mergeCell ref="ERE82:ERJ82"/>
    <mergeCell ref="EOF82:EOK82"/>
    <mergeCell ref="EOM82:EOR82"/>
    <mergeCell ref="EOT82:EOY82"/>
    <mergeCell ref="EPA82:EPF82"/>
    <mergeCell ref="EPH82:EPM82"/>
    <mergeCell ref="EPO82:EPT82"/>
    <mergeCell ref="EMP82:EMU82"/>
    <mergeCell ref="EMW82:ENB82"/>
    <mergeCell ref="END82:ENI82"/>
    <mergeCell ref="ENK82:ENP82"/>
    <mergeCell ref="ENR82:ENW82"/>
    <mergeCell ref="ENY82:EOD82"/>
    <mergeCell ref="EKZ82:ELE82"/>
    <mergeCell ref="ELG82:ELL82"/>
    <mergeCell ref="ELN82:ELS82"/>
    <mergeCell ref="ELU82:ELZ82"/>
    <mergeCell ref="EMB82:EMG82"/>
    <mergeCell ref="EMI82:EMN82"/>
    <mergeCell ref="EJJ82:EJO82"/>
    <mergeCell ref="EJQ82:EJV82"/>
    <mergeCell ref="EJX82:EKC82"/>
    <mergeCell ref="EKE82:EKJ82"/>
    <mergeCell ref="EKL82:EKQ82"/>
    <mergeCell ref="EKS82:EKX82"/>
    <mergeCell ref="EHT82:EHY82"/>
    <mergeCell ref="EIA82:EIF82"/>
    <mergeCell ref="EIH82:EIM82"/>
    <mergeCell ref="EIO82:EIT82"/>
    <mergeCell ref="EIV82:EJA82"/>
    <mergeCell ref="EJC82:EJH82"/>
    <mergeCell ref="EGD82:EGI82"/>
    <mergeCell ref="EGK82:EGP82"/>
    <mergeCell ref="EGR82:EGW82"/>
    <mergeCell ref="EGY82:EHD82"/>
    <mergeCell ref="EHF82:EHK82"/>
    <mergeCell ref="EHM82:EHR82"/>
    <mergeCell ref="EEN82:EES82"/>
    <mergeCell ref="EEU82:EEZ82"/>
    <mergeCell ref="EFB82:EFG82"/>
    <mergeCell ref="EFI82:EFN82"/>
    <mergeCell ref="EFP82:EFU82"/>
    <mergeCell ref="EFW82:EGB82"/>
    <mergeCell ref="ECX82:EDC82"/>
    <mergeCell ref="EDE82:EDJ82"/>
    <mergeCell ref="EDL82:EDQ82"/>
    <mergeCell ref="EDS82:EDX82"/>
    <mergeCell ref="EDZ82:EEE82"/>
    <mergeCell ref="EEG82:EEL82"/>
    <mergeCell ref="EBH82:EBM82"/>
    <mergeCell ref="EBO82:EBT82"/>
    <mergeCell ref="EBV82:ECA82"/>
    <mergeCell ref="ECC82:ECH82"/>
    <mergeCell ref="ECJ82:ECO82"/>
    <mergeCell ref="ECQ82:ECV82"/>
    <mergeCell ref="DZR82:DZW82"/>
    <mergeCell ref="DZY82:EAD82"/>
    <mergeCell ref="EAF82:EAK82"/>
    <mergeCell ref="EAM82:EAR82"/>
    <mergeCell ref="EAT82:EAY82"/>
    <mergeCell ref="EBA82:EBF82"/>
    <mergeCell ref="DYB82:DYG82"/>
    <mergeCell ref="DYI82:DYN82"/>
    <mergeCell ref="DYP82:DYU82"/>
    <mergeCell ref="DYW82:DZB82"/>
    <mergeCell ref="DZD82:DZI82"/>
    <mergeCell ref="DZK82:DZP82"/>
    <mergeCell ref="DWL82:DWQ82"/>
    <mergeCell ref="DWS82:DWX82"/>
    <mergeCell ref="DWZ82:DXE82"/>
    <mergeCell ref="DXG82:DXL82"/>
    <mergeCell ref="DXN82:DXS82"/>
    <mergeCell ref="DXU82:DXZ82"/>
    <mergeCell ref="DUV82:DVA82"/>
    <mergeCell ref="DVC82:DVH82"/>
    <mergeCell ref="DVJ82:DVO82"/>
    <mergeCell ref="DVQ82:DVV82"/>
    <mergeCell ref="DVX82:DWC82"/>
    <mergeCell ref="DWE82:DWJ82"/>
    <mergeCell ref="DTF82:DTK82"/>
    <mergeCell ref="DTM82:DTR82"/>
    <mergeCell ref="DTT82:DTY82"/>
    <mergeCell ref="DUA82:DUF82"/>
    <mergeCell ref="DUH82:DUM82"/>
    <mergeCell ref="DUO82:DUT82"/>
    <mergeCell ref="DRP82:DRU82"/>
    <mergeCell ref="DRW82:DSB82"/>
    <mergeCell ref="DSD82:DSI82"/>
    <mergeCell ref="DSK82:DSP82"/>
    <mergeCell ref="DSR82:DSW82"/>
    <mergeCell ref="DSY82:DTD82"/>
    <mergeCell ref="DPZ82:DQE82"/>
    <mergeCell ref="DQG82:DQL82"/>
    <mergeCell ref="DQN82:DQS82"/>
    <mergeCell ref="DQU82:DQZ82"/>
    <mergeCell ref="DRB82:DRG82"/>
    <mergeCell ref="DRI82:DRN82"/>
    <mergeCell ref="DOJ82:DOO82"/>
    <mergeCell ref="DOQ82:DOV82"/>
    <mergeCell ref="DOX82:DPC82"/>
    <mergeCell ref="DPE82:DPJ82"/>
    <mergeCell ref="DPL82:DPQ82"/>
    <mergeCell ref="DPS82:DPX82"/>
    <mergeCell ref="DMT82:DMY82"/>
    <mergeCell ref="DNA82:DNF82"/>
    <mergeCell ref="DNH82:DNM82"/>
    <mergeCell ref="DNO82:DNT82"/>
    <mergeCell ref="DNV82:DOA82"/>
    <mergeCell ref="DOC82:DOH82"/>
    <mergeCell ref="DLD82:DLI82"/>
    <mergeCell ref="DLK82:DLP82"/>
    <mergeCell ref="DLR82:DLW82"/>
    <mergeCell ref="DLY82:DMD82"/>
    <mergeCell ref="DMF82:DMK82"/>
    <mergeCell ref="DMM82:DMR82"/>
    <mergeCell ref="DJN82:DJS82"/>
    <mergeCell ref="DJU82:DJZ82"/>
    <mergeCell ref="DKB82:DKG82"/>
    <mergeCell ref="DKI82:DKN82"/>
    <mergeCell ref="DKP82:DKU82"/>
    <mergeCell ref="DKW82:DLB82"/>
    <mergeCell ref="DHX82:DIC82"/>
    <mergeCell ref="DIE82:DIJ82"/>
    <mergeCell ref="DIL82:DIQ82"/>
    <mergeCell ref="DIS82:DIX82"/>
    <mergeCell ref="DIZ82:DJE82"/>
    <mergeCell ref="DJG82:DJL82"/>
    <mergeCell ref="DGH82:DGM82"/>
    <mergeCell ref="DGO82:DGT82"/>
    <mergeCell ref="DGV82:DHA82"/>
    <mergeCell ref="DHC82:DHH82"/>
    <mergeCell ref="DHJ82:DHO82"/>
    <mergeCell ref="DHQ82:DHV82"/>
    <mergeCell ref="DER82:DEW82"/>
    <mergeCell ref="DEY82:DFD82"/>
    <mergeCell ref="DFF82:DFK82"/>
    <mergeCell ref="DFM82:DFR82"/>
    <mergeCell ref="DFT82:DFY82"/>
    <mergeCell ref="DGA82:DGF82"/>
    <mergeCell ref="DDB82:DDG82"/>
    <mergeCell ref="DDI82:DDN82"/>
    <mergeCell ref="DDP82:DDU82"/>
    <mergeCell ref="DDW82:DEB82"/>
    <mergeCell ref="DED82:DEI82"/>
    <mergeCell ref="DEK82:DEP82"/>
    <mergeCell ref="DBL82:DBQ82"/>
    <mergeCell ref="DBS82:DBX82"/>
    <mergeCell ref="DBZ82:DCE82"/>
    <mergeCell ref="DCG82:DCL82"/>
    <mergeCell ref="DCN82:DCS82"/>
    <mergeCell ref="DCU82:DCZ82"/>
    <mergeCell ref="CZV82:DAA82"/>
    <mergeCell ref="DAC82:DAH82"/>
    <mergeCell ref="DAJ82:DAO82"/>
    <mergeCell ref="DAQ82:DAV82"/>
    <mergeCell ref="DAX82:DBC82"/>
    <mergeCell ref="DBE82:DBJ82"/>
    <mergeCell ref="CYF82:CYK82"/>
    <mergeCell ref="CYM82:CYR82"/>
    <mergeCell ref="CYT82:CYY82"/>
    <mergeCell ref="CZA82:CZF82"/>
    <mergeCell ref="CZH82:CZM82"/>
    <mergeCell ref="CZO82:CZT82"/>
    <mergeCell ref="CWP82:CWU82"/>
    <mergeCell ref="CWW82:CXB82"/>
    <mergeCell ref="CXD82:CXI82"/>
    <mergeCell ref="CXK82:CXP82"/>
    <mergeCell ref="CXR82:CXW82"/>
    <mergeCell ref="CXY82:CYD82"/>
    <mergeCell ref="CUZ82:CVE82"/>
    <mergeCell ref="CVG82:CVL82"/>
    <mergeCell ref="CVN82:CVS82"/>
    <mergeCell ref="CVU82:CVZ82"/>
    <mergeCell ref="CWB82:CWG82"/>
    <mergeCell ref="CWI82:CWN82"/>
    <mergeCell ref="CTJ82:CTO82"/>
    <mergeCell ref="CTQ82:CTV82"/>
    <mergeCell ref="CTX82:CUC82"/>
    <mergeCell ref="CUE82:CUJ82"/>
    <mergeCell ref="CUL82:CUQ82"/>
    <mergeCell ref="CUS82:CUX82"/>
    <mergeCell ref="CRT82:CRY82"/>
    <mergeCell ref="CSA82:CSF82"/>
    <mergeCell ref="CSH82:CSM82"/>
    <mergeCell ref="CSO82:CST82"/>
    <mergeCell ref="CSV82:CTA82"/>
    <mergeCell ref="CTC82:CTH82"/>
    <mergeCell ref="CQD82:CQI82"/>
    <mergeCell ref="CQK82:CQP82"/>
    <mergeCell ref="CQR82:CQW82"/>
    <mergeCell ref="CQY82:CRD82"/>
    <mergeCell ref="CRF82:CRK82"/>
    <mergeCell ref="CRM82:CRR82"/>
    <mergeCell ref="CON82:COS82"/>
    <mergeCell ref="COU82:COZ82"/>
    <mergeCell ref="CPB82:CPG82"/>
    <mergeCell ref="CPI82:CPN82"/>
    <mergeCell ref="CPP82:CPU82"/>
    <mergeCell ref="CPW82:CQB82"/>
    <mergeCell ref="CMX82:CNC82"/>
    <mergeCell ref="CNE82:CNJ82"/>
    <mergeCell ref="CNL82:CNQ82"/>
    <mergeCell ref="CNS82:CNX82"/>
    <mergeCell ref="CNZ82:COE82"/>
    <mergeCell ref="COG82:COL82"/>
    <mergeCell ref="CLH82:CLM82"/>
    <mergeCell ref="CLO82:CLT82"/>
    <mergeCell ref="CLV82:CMA82"/>
    <mergeCell ref="CMC82:CMH82"/>
    <mergeCell ref="CMJ82:CMO82"/>
    <mergeCell ref="CMQ82:CMV82"/>
    <mergeCell ref="CJR82:CJW82"/>
    <mergeCell ref="CJY82:CKD82"/>
    <mergeCell ref="CKF82:CKK82"/>
    <mergeCell ref="CKM82:CKR82"/>
    <mergeCell ref="CKT82:CKY82"/>
    <mergeCell ref="CLA82:CLF82"/>
    <mergeCell ref="CIB82:CIG82"/>
    <mergeCell ref="CII82:CIN82"/>
    <mergeCell ref="CIP82:CIU82"/>
    <mergeCell ref="CIW82:CJB82"/>
    <mergeCell ref="CJD82:CJI82"/>
    <mergeCell ref="CJK82:CJP82"/>
    <mergeCell ref="CGL82:CGQ82"/>
    <mergeCell ref="CGS82:CGX82"/>
    <mergeCell ref="CGZ82:CHE82"/>
    <mergeCell ref="CHG82:CHL82"/>
    <mergeCell ref="CHN82:CHS82"/>
    <mergeCell ref="CHU82:CHZ82"/>
    <mergeCell ref="CEV82:CFA82"/>
    <mergeCell ref="CFC82:CFH82"/>
    <mergeCell ref="CFJ82:CFO82"/>
    <mergeCell ref="CFQ82:CFV82"/>
    <mergeCell ref="CFX82:CGC82"/>
    <mergeCell ref="CGE82:CGJ82"/>
    <mergeCell ref="CDF82:CDK82"/>
    <mergeCell ref="CDM82:CDR82"/>
    <mergeCell ref="CDT82:CDY82"/>
    <mergeCell ref="CEA82:CEF82"/>
    <mergeCell ref="CEH82:CEM82"/>
    <mergeCell ref="CEO82:CET82"/>
    <mergeCell ref="CBP82:CBU82"/>
    <mergeCell ref="CBW82:CCB82"/>
    <mergeCell ref="CCD82:CCI82"/>
    <mergeCell ref="CCK82:CCP82"/>
    <mergeCell ref="CCR82:CCW82"/>
    <mergeCell ref="CCY82:CDD82"/>
    <mergeCell ref="BZZ82:CAE82"/>
    <mergeCell ref="CAG82:CAL82"/>
    <mergeCell ref="CAN82:CAS82"/>
    <mergeCell ref="CAU82:CAZ82"/>
    <mergeCell ref="CBB82:CBG82"/>
    <mergeCell ref="CBI82:CBN82"/>
    <mergeCell ref="BYJ82:BYO82"/>
    <mergeCell ref="BYQ82:BYV82"/>
    <mergeCell ref="BYX82:BZC82"/>
    <mergeCell ref="BZE82:BZJ82"/>
    <mergeCell ref="BZL82:BZQ82"/>
    <mergeCell ref="BZS82:BZX82"/>
    <mergeCell ref="BWT82:BWY82"/>
    <mergeCell ref="BXA82:BXF82"/>
    <mergeCell ref="BXH82:BXM82"/>
    <mergeCell ref="BXO82:BXT82"/>
    <mergeCell ref="BXV82:BYA82"/>
    <mergeCell ref="BYC82:BYH82"/>
    <mergeCell ref="BVD82:BVI82"/>
    <mergeCell ref="BVK82:BVP82"/>
    <mergeCell ref="BVR82:BVW82"/>
    <mergeCell ref="BVY82:BWD82"/>
    <mergeCell ref="BWF82:BWK82"/>
    <mergeCell ref="BWM82:BWR82"/>
    <mergeCell ref="BTN82:BTS82"/>
    <mergeCell ref="BTU82:BTZ82"/>
    <mergeCell ref="BUB82:BUG82"/>
    <mergeCell ref="BUI82:BUN82"/>
    <mergeCell ref="BUP82:BUU82"/>
    <mergeCell ref="BUW82:BVB82"/>
    <mergeCell ref="BRX82:BSC82"/>
    <mergeCell ref="BSE82:BSJ82"/>
    <mergeCell ref="BSL82:BSQ82"/>
    <mergeCell ref="BSS82:BSX82"/>
    <mergeCell ref="BSZ82:BTE82"/>
    <mergeCell ref="BTG82:BTL82"/>
    <mergeCell ref="BQH82:BQM82"/>
    <mergeCell ref="BQO82:BQT82"/>
    <mergeCell ref="BQV82:BRA82"/>
    <mergeCell ref="BRC82:BRH82"/>
    <mergeCell ref="BRJ82:BRO82"/>
    <mergeCell ref="BRQ82:BRV82"/>
    <mergeCell ref="BOR82:BOW82"/>
    <mergeCell ref="BOY82:BPD82"/>
    <mergeCell ref="BPF82:BPK82"/>
    <mergeCell ref="BPM82:BPR82"/>
    <mergeCell ref="BPT82:BPY82"/>
    <mergeCell ref="BQA82:BQF82"/>
    <mergeCell ref="BNB82:BNG82"/>
    <mergeCell ref="BNI82:BNN82"/>
    <mergeCell ref="BNP82:BNU82"/>
    <mergeCell ref="BNW82:BOB82"/>
    <mergeCell ref="BOD82:BOI82"/>
    <mergeCell ref="BOK82:BOP82"/>
    <mergeCell ref="BLL82:BLQ82"/>
    <mergeCell ref="BLS82:BLX82"/>
    <mergeCell ref="BLZ82:BME82"/>
    <mergeCell ref="BMG82:BML82"/>
    <mergeCell ref="BMN82:BMS82"/>
    <mergeCell ref="BMU82:BMZ82"/>
    <mergeCell ref="BJV82:BKA82"/>
    <mergeCell ref="BKC82:BKH82"/>
    <mergeCell ref="BKJ82:BKO82"/>
    <mergeCell ref="BKQ82:BKV82"/>
    <mergeCell ref="BKX82:BLC82"/>
    <mergeCell ref="BLE82:BLJ82"/>
    <mergeCell ref="BIF82:BIK82"/>
    <mergeCell ref="BIM82:BIR82"/>
    <mergeCell ref="BIT82:BIY82"/>
    <mergeCell ref="BJA82:BJF82"/>
    <mergeCell ref="BJH82:BJM82"/>
    <mergeCell ref="BJO82:BJT82"/>
    <mergeCell ref="BGP82:BGU82"/>
    <mergeCell ref="BGW82:BHB82"/>
    <mergeCell ref="BHD82:BHI82"/>
    <mergeCell ref="BHK82:BHP82"/>
    <mergeCell ref="BHR82:BHW82"/>
    <mergeCell ref="BHY82:BID82"/>
    <mergeCell ref="BEZ82:BFE82"/>
    <mergeCell ref="BFG82:BFL82"/>
    <mergeCell ref="BFN82:BFS82"/>
    <mergeCell ref="BFU82:BFZ82"/>
    <mergeCell ref="BGB82:BGG82"/>
    <mergeCell ref="BGI82:BGN82"/>
    <mergeCell ref="BDJ82:BDO82"/>
    <mergeCell ref="BDQ82:BDV82"/>
    <mergeCell ref="BDX82:BEC82"/>
    <mergeCell ref="BEE82:BEJ82"/>
    <mergeCell ref="BEL82:BEQ82"/>
    <mergeCell ref="BES82:BEX82"/>
    <mergeCell ref="BBT82:BBY82"/>
    <mergeCell ref="BCA82:BCF82"/>
    <mergeCell ref="BCH82:BCM82"/>
    <mergeCell ref="BCO82:BCT82"/>
    <mergeCell ref="BCV82:BDA82"/>
    <mergeCell ref="BDC82:BDH82"/>
    <mergeCell ref="BAD82:BAI82"/>
    <mergeCell ref="BAK82:BAP82"/>
    <mergeCell ref="BAR82:BAW82"/>
    <mergeCell ref="BAY82:BBD82"/>
    <mergeCell ref="BBF82:BBK82"/>
    <mergeCell ref="BBM82:BBR82"/>
    <mergeCell ref="AYN82:AYS82"/>
    <mergeCell ref="AYU82:AYZ82"/>
    <mergeCell ref="AZB82:AZG82"/>
    <mergeCell ref="AZI82:AZN82"/>
    <mergeCell ref="AZP82:AZU82"/>
    <mergeCell ref="AZW82:BAB82"/>
    <mergeCell ref="AWX82:AXC82"/>
    <mergeCell ref="AXE82:AXJ82"/>
    <mergeCell ref="AXL82:AXQ82"/>
    <mergeCell ref="AXS82:AXX82"/>
    <mergeCell ref="AXZ82:AYE82"/>
    <mergeCell ref="AYG82:AYL82"/>
    <mergeCell ref="AVH82:AVM82"/>
    <mergeCell ref="AVO82:AVT82"/>
    <mergeCell ref="AVV82:AWA82"/>
    <mergeCell ref="AWC82:AWH82"/>
    <mergeCell ref="AWJ82:AWO82"/>
    <mergeCell ref="AWQ82:AWV82"/>
    <mergeCell ref="ATR82:ATW82"/>
    <mergeCell ref="ATY82:AUD82"/>
    <mergeCell ref="AUF82:AUK82"/>
    <mergeCell ref="AUM82:AUR82"/>
    <mergeCell ref="AUT82:AUY82"/>
    <mergeCell ref="AVA82:AVF82"/>
    <mergeCell ref="ASB82:ASG82"/>
    <mergeCell ref="ASI82:ASN82"/>
    <mergeCell ref="ASP82:ASU82"/>
    <mergeCell ref="ASW82:ATB82"/>
    <mergeCell ref="ATD82:ATI82"/>
    <mergeCell ref="ATK82:ATP82"/>
    <mergeCell ref="AQL82:AQQ82"/>
    <mergeCell ref="AQS82:AQX82"/>
    <mergeCell ref="AQZ82:ARE82"/>
    <mergeCell ref="ARG82:ARL82"/>
    <mergeCell ref="ARN82:ARS82"/>
    <mergeCell ref="ARU82:ARZ82"/>
    <mergeCell ref="AOV82:APA82"/>
    <mergeCell ref="APC82:APH82"/>
    <mergeCell ref="APJ82:APO82"/>
    <mergeCell ref="APQ82:APV82"/>
    <mergeCell ref="APX82:AQC82"/>
    <mergeCell ref="AQE82:AQJ82"/>
    <mergeCell ref="ANF82:ANK82"/>
    <mergeCell ref="ANM82:ANR82"/>
    <mergeCell ref="ANT82:ANY82"/>
    <mergeCell ref="AOA82:AOF82"/>
    <mergeCell ref="AOH82:AOM82"/>
    <mergeCell ref="AOO82:AOT82"/>
    <mergeCell ref="ALP82:ALU82"/>
    <mergeCell ref="ALW82:AMB82"/>
    <mergeCell ref="AMD82:AMI82"/>
    <mergeCell ref="AMK82:AMP82"/>
    <mergeCell ref="AMR82:AMW82"/>
    <mergeCell ref="AMY82:AND82"/>
    <mergeCell ref="AJZ82:AKE82"/>
    <mergeCell ref="AKG82:AKL82"/>
    <mergeCell ref="AKN82:AKS82"/>
    <mergeCell ref="AKU82:AKZ82"/>
    <mergeCell ref="ALB82:ALG82"/>
    <mergeCell ref="ALI82:ALN82"/>
    <mergeCell ref="AIJ82:AIO82"/>
    <mergeCell ref="AIQ82:AIV82"/>
    <mergeCell ref="AIX82:AJC82"/>
    <mergeCell ref="AJE82:AJJ82"/>
    <mergeCell ref="AJL82:AJQ82"/>
    <mergeCell ref="AJS82:AJX82"/>
    <mergeCell ref="AGT82:AGY82"/>
    <mergeCell ref="AHA82:AHF82"/>
    <mergeCell ref="AHH82:AHM82"/>
    <mergeCell ref="AHO82:AHT82"/>
    <mergeCell ref="AHV82:AIA82"/>
    <mergeCell ref="AIC82:AIH82"/>
    <mergeCell ref="AFD82:AFI82"/>
    <mergeCell ref="AFK82:AFP82"/>
    <mergeCell ref="AFR82:AFW82"/>
    <mergeCell ref="AFY82:AGD82"/>
    <mergeCell ref="AGF82:AGK82"/>
    <mergeCell ref="AGM82:AGR82"/>
    <mergeCell ref="ADN82:ADS82"/>
    <mergeCell ref="ADU82:ADZ82"/>
    <mergeCell ref="AEB82:AEG82"/>
    <mergeCell ref="AEI82:AEN82"/>
    <mergeCell ref="AEP82:AEU82"/>
    <mergeCell ref="AEW82:AFB82"/>
    <mergeCell ref="ABX82:ACC82"/>
    <mergeCell ref="ACE82:ACJ82"/>
    <mergeCell ref="ACL82:ACQ82"/>
    <mergeCell ref="ACS82:ACX82"/>
    <mergeCell ref="ACZ82:ADE82"/>
    <mergeCell ref="ADG82:ADL82"/>
    <mergeCell ref="AAH82:AAM82"/>
    <mergeCell ref="AAO82:AAT82"/>
    <mergeCell ref="AAV82:ABA82"/>
    <mergeCell ref="ABC82:ABH82"/>
    <mergeCell ref="ABJ82:ABO82"/>
    <mergeCell ref="ABQ82:ABV82"/>
    <mergeCell ref="YR82:YW82"/>
    <mergeCell ref="YY82:ZD82"/>
    <mergeCell ref="ZF82:ZK82"/>
    <mergeCell ref="ZM82:ZR82"/>
    <mergeCell ref="ZT82:ZY82"/>
    <mergeCell ref="AAA82:AAF82"/>
    <mergeCell ref="XB82:XG82"/>
    <mergeCell ref="XI82:XN82"/>
    <mergeCell ref="XP82:XU82"/>
    <mergeCell ref="XW82:YB82"/>
    <mergeCell ref="YD82:YI82"/>
    <mergeCell ref="YK82:YP82"/>
    <mergeCell ref="VL82:VQ82"/>
    <mergeCell ref="VS82:VX82"/>
    <mergeCell ref="VZ82:WE82"/>
    <mergeCell ref="WG82:WL82"/>
    <mergeCell ref="WN82:WS82"/>
    <mergeCell ref="WU82:WZ82"/>
    <mergeCell ref="TV82:UA82"/>
    <mergeCell ref="UC82:UH82"/>
    <mergeCell ref="UJ82:UO82"/>
    <mergeCell ref="UQ82:UV82"/>
    <mergeCell ref="UX82:VC82"/>
    <mergeCell ref="VE82:VJ82"/>
    <mergeCell ref="SF82:SK82"/>
    <mergeCell ref="SM82:SR82"/>
    <mergeCell ref="ST82:SY82"/>
    <mergeCell ref="TA82:TF82"/>
    <mergeCell ref="TH82:TM82"/>
    <mergeCell ref="TO82:TT82"/>
    <mergeCell ref="QP82:QU82"/>
    <mergeCell ref="QW82:RB82"/>
    <mergeCell ref="RD82:RI82"/>
    <mergeCell ref="RK82:RP82"/>
    <mergeCell ref="RR82:RW82"/>
    <mergeCell ref="RY82:SD82"/>
    <mergeCell ref="OZ82:PE82"/>
    <mergeCell ref="PG82:PL82"/>
    <mergeCell ref="PN82:PS82"/>
    <mergeCell ref="PU82:PZ82"/>
    <mergeCell ref="QB82:QG82"/>
    <mergeCell ref="QI82:QN82"/>
    <mergeCell ref="NJ82:NO82"/>
    <mergeCell ref="NQ82:NV82"/>
    <mergeCell ref="NX82:OC82"/>
    <mergeCell ref="OE82:OJ82"/>
    <mergeCell ref="OL82:OQ82"/>
    <mergeCell ref="OS82:OX82"/>
    <mergeCell ref="LT82:LY82"/>
    <mergeCell ref="MA82:MF82"/>
    <mergeCell ref="MH82:MM82"/>
    <mergeCell ref="MO82:MT82"/>
    <mergeCell ref="MV82:NA82"/>
    <mergeCell ref="NC82:NH82"/>
    <mergeCell ref="KD82:KI82"/>
    <mergeCell ref="KK82:KP82"/>
    <mergeCell ref="KR82:KW82"/>
    <mergeCell ref="KY82:LD82"/>
    <mergeCell ref="LF82:LK82"/>
    <mergeCell ref="LM82:LR82"/>
    <mergeCell ref="IN82:IS82"/>
    <mergeCell ref="IU82:IZ82"/>
    <mergeCell ref="JB82:JG82"/>
    <mergeCell ref="JI82:JN82"/>
    <mergeCell ref="JP82:JU82"/>
    <mergeCell ref="JW82:KB82"/>
    <mergeCell ref="GX82:HC82"/>
    <mergeCell ref="HE82:HJ82"/>
    <mergeCell ref="HL82:HQ82"/>
    <mergeCell ref="HS82:HX82"/>
    <mergeCell ref="HZ82:IE82"/>
    <mergeCell ref="IG82:IL82"/>
    <mergeCell ref="FH82:FM82"/>
    <mergeCell ref="FO82:FT82"/>
    <mergeCell ref="FV82:GA82"/>
    <mergeCell ref="GC82:GH82"/>
    <mergeCell ref="GJ82:GO82"/>
    <mergeCell ref="GQ82:GV82"/>
    <mergeCell ref="DR82:DW82"/>
    <mergeCell ref="DY82:ED82"/>
    <mergeCell ref="EF82:EK82"/>
    <mergeCell ref="EM82:ER82"/>
    <mergeCell ref="ET82:EY82"/>
    <mergeCell ref="FA82:FF82"/>
    <mergeCell ref="CB82:CG82"/>
    <mergeCell ref="CI82:CN82"/>
    <mergeCell ref="CP82:CU82"/>
    <mergeCell ref="CW82:DB82"/>
    <mergeCell ref="DD82:DI82"/>
    <mergeCell ref="DK82:DP82"/>
    <mergeCell ref="AL82:AQ82"/>
    <mergeCell ref="AS82:AX82"/>
    <mergeCell ref="AZ82:BE82"/>
    <mergeCell ref="BG82:BL82"/>
    <mergeCell ref="BN82:BS82"/>
    <mergeCell ref="BU82:BZ82"/>
    <mergeCell ref="XEA80:XEF80"/>
    <mergeCell ref="XEH80:XEM80"/>
    <mergeCell ref="XEO80:XET80"/>
    <mergeCell ref="XEV80:XEX80"/>
    <mergeCell ref="B81:G81"/>
    <mergeCell ref="B82:G82"/>
    <mergeCell ref="J82:O82"/>
    <mergeCell ref="Q82:V82"/>
    <mergeCell ref="X82:AC82"/>
    <mergeCell ref="AE82:AJ82"/>
    <mergeCell ref="XCK80:XCP80"/>
    <mergeCell ref="XCR80:XCW80"/>
    <mergeCell ref="XCY80:XDD80"/>
    <mergeCell ref="XDF80:XDK80"/>
    <mergeCell ref="XDM80:XDR80"/>
    <mergeCell ref="XDT80:XDY80"/>
    <mergeCell ref="XAU80:XAZ80"/>
    <mergeCell ref="XBB80:XBG80"/>
    <mergeCell ref="XBI80:XBN80"/>
    <mergeCell ref="XBP80:XBU80"/>
    <mergeCell ref="XBW80:XCB80"/>
    <mergeCell ref="XCD80:XCI80"/>
    <mergeCell ref="WZE80:WZJ80"/>
    <mergeCell ref="WZL80:WZQ80"/>
    <mergeCell ref="WZS80:WZX80"/>
    <mergeCell ref="WZZ80:XAE80"/>
    <mergeCell ref="XAG80:XAL80"/>
    <mergeCell ref="XAN80:XAS80"/>
    <mergeCell ref="WXO80:WXT80"/>
    <mergeCell ref="WXV80:WYA80"/>
    <mergeCell ref="WYC80:WYH80"/>
    <mergeCell ref="WYJ80:WYO80"/>
    <mergeCell ref="WYQ80:WYV80"/>
    <mergeCell ref="WYX80:WZC80"/>
    <mergeCell ref="WVY80:WWD80"/>
    <mergeCell ref="WWF80:WWK80"/>
    <mergeCell ref="WWM80:WWR80"/>
    <mergeCell ref="WWT80:WWY80"/>
    <mergeCell ref="WXA80:WXF80"/>
    <mergeCell ref="WXH80:WXM80"/>
    <mergeCell ref="WUI80:WUN80"/>
    <mergeCell ref="WUP80:WUU80"/>
    <mergeCell ref="WUW80:WVB80"/>
    <mergeCell ref="WVD80:WVI80"/>
    <mergeCell ref="WVK80:WVP80"/>
    <mergeCell ref="WVR80:WVW80"/>
    <mergeCell ref="WSS80:WSX80"/>
    <mergeCell ref="WSZ80:WTE80"/>
    <mergeCell ref="WTG80:WTL80"/>
    <mergeCell ref="WTN80:WTS80"/>
    <mergeCell ref="WTU80:WTZ80"/>
    <mergeCell ref="WUB80:WUG80"/>
    <mergeCell ref="WRC80:WRH80"/>
    <mergeCell ref="WRJ80:WRO80"/>
    <mergeCell ref="WRQ80:WRV80"/>
    <mergeCell ref="WRX80:WSC80"/>
    <mergeCell ref="WSE80:WSJ80"/>
    <mergeCell ref="WSL80:WSQ80"/>
    <mergeCell ref="WPM80:WPR80"/>
    <mergeCell ref="WPT80:WPY80"/>
    <mergeCell ref="WQA80:WQF80"/>
    <mergeCell ref="WQH80:WQM80"/>
    <mergeCell ref="WQO80:WQT80"/>
    <mergeCell ref="WQV80:WRA80"/>
    <mergeCell ref="WNW80:WOB80"/>
    <mergeCell ref="WOD80:WOI80"/>
    <mergeCell ref="WOK80:WOP80"/>
    <mergeCell ref="WOR80:WOW80"/>
    <mergeCell ref="WOY80:WPD80"/>
    <mergeCell ref="WPF80:WPK80"/>
    <mergeCell ref="WMG80:WML80"/>
    <mergeCell ref="WMN80:WMS80"/>
    <mergeCell ref="WMU80:WMZ80"/>
    <mergeCell ref="WNB80:WNG80"/>
    <mergeCell ref="WNI80:WNN80"/>
    <mergeCell ref="WNP80:WNU80"/>
    <mergeCell ref="WKQ80:WKV80"/>
    <mergeCell ref="WKX80:WLC80"/>
    <mergeCell ref="WLE80:WLJ80"/>
    <mergeCell ref="WLL80:WLQ80"/>
    <mergeCell ref="WLS80:WLX80"/>
    <mergeCell ref="WLZ80:WME80"/>
    <mergeCell ref="WJA80:WJF80"/>
    <mergeCell ref="WJH80:WJM80"/>
    <mergeCell ref="WJO80:WJT80"/>
    <mergeCell ref="WJV80:WKA80"/>
    <mergeCell ref="WKC80:WKH80"/>
    <mergeCell ref="WKJ80:WKO80"/>
    <mergeCell ref="WHK80:WHP80"/>
    <mergeCell ref="WHR80:WHW80"/>
    <mergeCell ref="WHY80:WID80"/>
    <mergeCell ref="WIF80:WIK80"/>
    <mergeCell ref="WIM80:WIR80"/>
    <mergeCell ref="WIT80:WIY80"/>
    <mergeCell ref="WFU80:WFZ80"/>
    <mergeCell ref="WGB80:WGG80"/>
    <mergeCell ref="WGI80:WGN80"/>
    <mergeCell ref="WGP80:WGU80"/>
    <mergeCell ref="WGW80:WHB80"/>
    <mergeCell ref="WHD80:WHI80"/>
    <mergeCell ref="WEE80:WEJ80"/>
    <mergeCell ref="WEL80:WEQ80"/>
    <mergeCell ref="WES80:WEX80"/>
    <mergeCell ref="WEZ80:WFE80"/>
    <mergeCell ref="WFG80:WFL80"/>
    <mergeCell ref="WFN80:WFS80"/>
    <mergeCell ref="WCO80:WCT80"/>
    <mergeCell ref="WCV80:WDA80"/>
    <mergeCell ref="WDC80:WDH80"/>
    <mergeCell ref="WDJ80:WDO80"/>
    <mergeCell ref="WDQ80:WDV80"/>
    <mergeCell ref="WDX80:WEC80"/>
    <mergeCell ref="WAY80:WBD80"/>
    <mergeCell ref="WBF80:WBK80"/>
    <mergeCell ref="WBM80:WBR80"/>
    <mergeCell ref="WBT80:WBY80"/>
    <mergeCell ref="WCA80:WCF80"/>
    <mergeCell ref="WCH80:WCM80"/>
    <mergeCell ref="VZI80:VZN80"/>
    <mergeCell ref="VZP80:VZU80"/>
    <mergeCell ref="VZW80:WAB80"/>
    <mergeCell ref="WAD80:WAI80"/>
    <mergeCell ref="WAK80:WAP80"/>
    <mergeCell ref="WAR80:WAW80"/>
    <mergeCell ref="VXS80:VXX80"/>
    <mergeCell ref="VXZ80:VYE80"/>
    <mergeCell ref="VYG80:VYL80"/>
    <mergeCell ref="VYN80:VYS80"/>
    <mergeCell ref="VYU80:VYZ80"/>
    <mergeCell ref="VZB80:VZG80"/>
    <mergeCell ref="VWC80:VWH80"/>
    <mergeCell ref="VWJ80:VWO80"/>
    <mergeCell ref="VWQ80:VWV80"/>
    <mergeCell ref="VWX80:VXC80"/>
    <mergeCell ref="VXE80:VXJ80"/>
    <mergeCell ref="VXL80:VXQ80"/>
    <mergeCell ref="VUM80:VUR80"/>
    <mergeCell ref="VUT80:VUY80"/>
    <mergeCell ref="VVA80:VVF80"/>
    <mergeCell ref="VVH80:VVM80"/>
    <mergeCell ref="VVO80:VVT80"/>
    <mergeCell ref="VVV80:VWA80"/>
    <mergeCell ref="VSW80:VTB80"/>
    <mergeCell ref="VTD80:VTI80"/>
    <mergeCell ref="VTK80:VTP80"/>
    <mergeCell ref="VTR80:VTW80"/>
    <mergeCell ref="VTY80:VUD80"/>
    <mergeCell ref="VUF80:VUK80"/>
    <mergeCell ref="VRG80:VRL80"/>
    <mergeCell ref="VRN80:VRS80"/>
    <mergeCell ref="VRU80:VRZ80"/>
    <mergeCell ref="VSB80:VSG80"/>
    <mergeCell ref="VSI80:VSN80"/>
    <mergeCell ref="VSP80:VSU80"/>
    <mergeCell ref="VPQ80:VPV80"/>
    <mergeCell ref="VPX80:VQC80"/>
    <mergeCell ref="VQE80:VQJ80"/>
    <mergeCell ref="VQL80:VQQ80"/>
    <mergeCell ref="VQS80:VQX80"/>
    <mergeCell ref="VQZ80:VRE80"/>
    <mergeCell ref="VOA80:VOF80"/>
    <mergeCell ref="VOH80:VOM80"/>
    <mergeCell ref="VOO80:VOT80"/>
    <mergeCell ref="VOV80:VPA80"/>
    <mergeCell ref="VPC80:VPH80"/>
    <mergeCell ref="VPJ80:VPO80"/>
    <mergeCell ref="VMK80:VMP80"/>
    <mergeCell ref="VMR80:VMW80"/>
    <mergeCell ref="VMY80:VND80"/>
    <mergeCell ref="VNF80:VNK80"/>
    <mergeCell ref="VNM80:VNR80"/>
    <mergeCell ref="VNT80:VNY80"/>
    <mergeCell ref="VKU80:VKZ80"/>
    <mergeCell ref="VLB80:VLG80"/>
    <mergeCell ref="VLI80:VLN80"/>
    <mergeCell ref="VLP80:VLU80"/>
    <mergeCell ref="VLW80:VMB80"/>
    <mergeCell ref="VMD80:VMI80"/>
    <mergeCell ref="VJE80:VJJ80"/>
    <mergeCell ref="VJL80:VJQ80"/>
    <mergeCell ref="VJS80:VJX80"/>
    <mergeCell ref="VJZ80:VKE80"/>
    <mergeCell ref="VKG80:VKL80"/>
    <mergeCell ref="VKN80:VKS80"/>
    <mergeCell ref="VHO80:VHT80"/>
    <mergeCell ref="VHV80:VIA80"/>
    <mergeCell ref="VIC80:VIH80"/>
    <mergeCell ref="VIJ80:VIO80"/>
    <mergeCell ref="VIQ80:VIV80"/>
    <mergeCell ref="VIX80:VJC80"/>
    <mergeCell ref="VFY80:VGD80"/>
    <mergeCell ref="VGF80:VGK80"/>
    <mergeCell ref="VGM80:VGR80"/>
    <mergeCell ref="VGT80:VGY80"/>
    <mergeCell ref="VHA80:VHF80"/>
    <mergeCell ref="VHH80:VHM80"/>
    <mergeCell ref="VEI80:VEN80"/>
    <mergeCell ref="VEP80:VEU80"/>
    <mergeCell ref="VEW80:VFB80"/>
    <mergeCell ref="VFD80:VFI80"/>
    <mergeCell ref="VFK80:VFP80"/>
    <mergeCell ref="VFR80:VFW80"/>
    <mergeCell ref="VCS80:VCX80"/>
    <mergeCell ref="VCZ80:VDE80"/>
    <mergeCell ref="VDG80:VDL80"/>
    <mergeCell ref="VDN80:VDS80"/>
    <mergeCell ref="VDU80:VDZ80"/>
    <mergeCell ref="VEB80:VEG80"/>
    <mergeCell ref="VBC80:VBH80"/>
    <mergeCell ref="VBJ80:VBO80"/>
    <mergeCell ref="VBQ80:VBV80"/>
    <mergeCell ref="VBX80:VCC80"/>
    <mergeCell ref="VCE80:VCJ80"/>
    <mergeCell ref="VCL80:VCQ80"/>
    <mergeCell ref="UZM80:UZR80"/>
    <mergeCell ref="UZT80:UZY80"/>
    <mergeCell ref="VAA80:VAF80"/>
    <mergeCell ref="VAH80:VAM80"/>
    <mergeCell ref="VAO80:VAT80"/>
    <mergeCell ref="VAV80:VBA80"/>
    <mergeCell ref="UXW80:UYB80"/>
    <mergeCell ref="UYD80:UYI80"/>
    <mergeCell ref="UYK80:UYP80"/>
    <mergeCell ref="UYR80:UYW80"/>
    <mergeCell ref="UYY80:UZD80"/>
    <mergeCell ref="UZF80:UZK80"/>
    <mergeCell ref="UWG80:UWL80"/>
    <mergeCell ref="UWN80:UWS80"/>
    <mergeCell ref="UWU80:UWZ80"/>
    <mergeCell ref="UXB80:UXG80"/>
    <mergeCell ref="UXI80:UXN80"/>
    <mergeCell ref="UXP80:UXU80"/>
    <mergeCell ref="UUQ80:UUV80"/>
    <mergeCell ref="UUX80:UVC80"/>
    <mergeCell ref="UVE80:UVJ80"/>
    <mergeCell ref="UVL80:UVQ80"/>
    <mergeCell ref="UVS80:UVX80"/>
    <mergeCell ref="UVZ80:UWE80"/>
    <mergeCell ref="UTA80:UTF80"/>
    <mergeCell ref="UTH80:UTM80"/>
    <mergeCell ref="UTO80:UTT80"/>
    <mergeCell ref="UTV80:UUA80"/>
    <mergeCell ref="UUC80:UUH80"/>
    <mergeCell ref="UUJ80:UUO80"/>
    <mergeCell ref="URK80:URP80"/>
    <mergeCell ref="URR80:URW80"/>
    <mergeCell ref="URY80:USD80"/>
    <mergeCell ref="USF80:USK80"/>
    <mergeCell ref="USM80:USR80"/>
    <mergeCell ref="UST80:USY80"/>
    <mergeCell ref="UPU80:UPZ80"/>
    <mergeCell ref="UQB80:UQG80"/>
    <mergeCell ref="UQI80:UQN80"/>
    <mergeCell ref="UQP80:UQU80"/>
    <mergeCell ref="UQW80:URB80"/>
    <mergeCell ref="URD80:URI80"/>
    <mergeCell ref="UOE80:UOJ80"/>
    <mergeCell ref="UOL80:UOQ80"/>
    <mergeCell ref="UOS80:UOX80"/>
    <mergeCell ref="UOZ80:UPE80"/>
    <mergeCell ref="UPG80:UPL80"/>
    <mergeCell ref="UPN80:UPS80"/>
    <mergeCell ref="UMO80:UMT80"/>
    <mergeCell ref="UMV80:UNA80"/>
    <mergeCell ref="UNC80:UNH80"/>
    <mergeCell ref="UNJ80:UNO80"/>
    <mergeCell ref="UNQ80:UNV80"/>
    <mergeCell ref="UNX80:UOC80"/>
    <mergeCell ref="UKY80:ULD80"/>
    <mergeCell ref="ULF80:ULK80"/>
    <mergeCell ref="ULM80:ULR80"/>
    <mergeCell ref="ULT80:ULY80"/>
    <mergeCell ref="UMA80:UMF80"/>
    <mergeCell ref="UMH80:UMM80"/>
    <mergeCell ref="UJI80:UJN80"/>
    <mergeCell ref="UJP80:UJU80"/>
    <mergeCell ref="UJW80:UKB80"/>
    <mergeCell ref="UKD80:UKI80"/>
    <mergeCell ref="UKK80:UKP80"/>
    <mergeCell ref="UKR80:UKW80"/>
    <mergeCell ref="UHS80:UHX80"/>
    <mergeCell ref="UHZ80:UIE80"/>
    <mergeCell ref="UIG80:UIL80"/>
    <mergeCell ref="UIN80:UIS80"/>
    <mergeCell ref="UIU80:UIZ80"/>
    <mergeCell ref="UJB80:UJG80"/>
    <mergeCell ref="UGC80:UGH80"/>
    <mergeCell ref="UGJ80:UGO80"/>
    <mergeCell ref="UGQ80:UGV80"/>
    <mergeCell ref="UGX80:UHC80"/>
    <mergeCell ref="UHE80:UHJ80"/>
    <mergeCell ref="UHL80:UHQ80"/>
    <mergeCell ref="UEM80:UER80"/>
    <mergeCell ref="UET80:UEY80"/>
    <mergeCell ref="UFA80:UFF80"/>
    <mergeCell ref="UFH80:UFM80"/>
    <mergeCell ref="UFO80:UFT80"/>
    <mergeCell ref="UFV80:UGA80"/>
    <mergeCell ref="UCW80:UDB80"/>
    <mergeCell ref="UDD80:UDI80"/>
    <mergeCell ref="UDK80:UDP80"/>
    <mergeCell ref="UDR80:UDW80"/>
    <mergeCell ref="UDY80:UED80"/>
    <mergeCell ref="UEF80:UEK80"/>
    <mergeCell ref="UBG80:UBL80"/>
    <mergeCell ref="UBN80:UBS80"/>
    <mergeCell ref="UBU80:UBZ80"/>
    <mergeCell ref="UCB80:UCG80"/>
    <mergeCell ref="UCI80:UCN80"/>
    <mergeCell ref="UCP80:UCU80"/>
    <mergeCell ref="TZQ80:TZV80"/>
    <mergeCell ref="TZX80:UAC80"/>
    <mergeCell ref="UAE80:UAJ80"/>
    <mergeCell ref="UAL80:UAQ80"/>
    <mergeCell ref="UAS80:UAX80"/>
    <mergeCell ref="UAZ80:UBE80"/>
    <mergeCell ref="TYA80:TYF80"/>
    <mergeCell ref="TYH80:TYM80"/>
    <mergeCell ref="TYO80:TYT80"/>
    <mergeCell ref="TYV80:TZA80"/>
    <mergeCell ref="TZC80:TZH80"/>
    <mergeCell ref="TZJ80:TZO80"/>
    <mergeCell ref="TWK80:TWP80"/>
    <mergeCell ref="TWR80:TWW80"/>
    <mergeCell ref="TWY80:TXD80"/>
    <mergeCell ref="TXF80:TXK80"/>
    <mergeCell ref="TXM80:TXR80"/>
    <mergeCell ref="TXT80:TXY80"/>
    <mergeCell ref="TUU80:TUZ80"/>
    <mergeCell ref="TVB80:TVG80"/>
    <mergeCell ref="TVI80:TVN80"/>
    <mergeCell ref="TVP80:TVU80"/>
    <mergeCell ref="TVW80:TWB80"/>
    <mergeCell ref="TWD80:TWI80"/>
    <mergeCell ref="TTE80:TTJ80"/>
    <mergeCell ref="TTL80:TTQ80"/>
    <mergeCell ref="TTS80:TTX80"/>
    <mergeCell ref="TTZ80:TUE80"/>
    <mergeCell ref="TUG80:TUL80"/>
    <mergeCell ref="TUN80:TUS80"/>
    <mergeCell ref="TRO80:TRT80"/>
    <mergeCell ref="TRV80:TSA80"/>
    <mergeCell ref="TSC80:TSH80"/>
    <mergeCell ref="TSJ80:TSO80"/>
    <mergeCell ref="TSQ80:TSV80"/>
    <mergeCell ref="TSX80:TTC80"/>
    <mergeCell ref="TPY80:TQD80"/>
    <mergeCell ref="TQF80:TQK80"/>
    <mergeCell ref="TQM80:TQR80"/>
    <mergeCell ref="TQT80:TQY80"/>
    <mergeCell ref="TRA80:TRF80"/>
    <mergeCell ref="TRH80:TRM80"/>
    <mergeCell ref="TOI80:TON80"/>
    <mergeCell ref="TOP80:TOU80"/>
    <mergeCell ref="TOW80:TPB80"/>
    <mergeCell ref="TPD80:TPI80"/>
    <mergeCell ref="TPK80:TPP80"/>
    <mergeCell ref="TPR80:TPW80"/>
    <mergeCell ref="TMS80:TMX80"/>
    <mergeCell ref="TMZ80:TNE80"/>
    <mergeCell ref="TNG80:TNL80"/>
    <mergeCell ref="TNN80:TNS80"/>
    <mergeCell ref="TNU80:TNZ80"/>
    <mergeCell ref="TOB80:TOG80"/>
    <mergeCell ref="TLC80:TLH80"/>
    <mergeCell ref="TLJ80:TLO80"/>
    <mergeCell ref="TLQ80:TLV80"/>
    <mergeCell ref="TLX80:TMC80"/>
    <mergeCell ref="TME80:TMJ80"/>
    <mergeCell ref="TML80:TMQ80"/>
    <mergeCell ref="TJM80:TJR80"/>
    <mergeCell ref="TJT80:TJY80"/>
    <mergeCell ref="TKA80:TKF80"/>
    <mergeCell ref="TKH80:TKM80"/>
    <mergeCell ref="TKO80:TKT80"/>
    <mergeCell ref="TKV80:TLA80"/>
    <mergeCell ref="THW80:TIB80"/>
    <mergeCell ref="TID80:TII80"/>
    <mergeCell ref="TIK80:TIP80"/>
    <mergeCell ref="TIR80:TIW80"/>
    <mergeCell ref="TIY80:TJD80"/>
    <mergeCell ref="TJF80:TJK80"/>
    <mergeCell ref="TGG80:TGL80"/>
    <mergeCell ref="TGN80:TGS80"/>
    <mergeCell ref="TGU80:TGZ80"/>
    <mergeCell ref="THB80:THG80"/>
    <mergeCell ref="THI80:THN80"/>
    <mergeCell ref="THP80:THU80"/>
    <mergeCell ref="TEQ80:TEV80"/>
    <mergeCell ref="TEX80:TFC80"/>
    <mergeCell ref="TFE80:TFJ80"/>
    <mergeCell ref="TFL80:TFQ80"/>
    <mergeCell ref="TFS80:TFX80"/>
    <mergeCell ref="TFZ80:TGE80"/>
    <mergeCell ref="TDA80:TDF80"/>
    <mergeCell ref="TDH80:TDM80"/>
    <mergeCell ref="TDO80:TDT80"/>
    <mergeCell ref="TDV80:TEA80"/>
    <mergeCell ref="TEC80:TEH80"/>
    <mergeCell ref="TEJ80:TEO80"/>
    <mergeCell ref="TBK80:TBP80"/>
    <mergeCell ref="TBR80:TBW80"/>
    <mergeCell ref="TBY80:TCD80"/>
    <mergeCell ref="TCF80:TCK80"/>
    <mergeCell ref="TCM80:TCR80"/>
    <mergeCell ref="TCT80:TCY80"/>
    <mergeCell ref="SZU80:SZZ80"/>
    <mergeCell ref="TAB80:TAG80"/>
    <mergeCell ref="TAI80:TAN80"/>
    <mergeCell ref="TAP80:TAU80"/>
    <mergeCell ref="TAW80:TBB80"/>
    <mergeCell ref="TBD80:TBI80"/>
    <mergeCell ref="SYE80:SYJ80"/>
    <mergeCell ref="SYL80:SYQ80"/>
    <mergeCell ref="SYS80:SYX80"/>
    <mergeCell ref="SYZ80:SZE80"/>
    <mergeCell ref="SZG80:SZL80"/>
    <mergeCell ref="SZN80:SZS80"/>
    <mergeCell ref="SWO80:SWT80"/>
    <mergeCell ref="SWV80:SXA80"/>
    <mergeCell ref="SXC80:SXH80"/>
    <mergeCell ref="SXJ80:SXO80"/>
    <mergeCell ref="SXQ80:SXV80"/>
    <mergeCell ref="SXX80:SYC80"/>
    <mergeCell ref="SUY80:SVD80"/>
    <mergeCell ref="SVF80:SVK80"/>
    <mergeCell ref="SVM80:SVR80"/>
    <mergeCell ref="SVT80:SVY80"/>
    <mergeCell ref="SWA80:SWF80"/>
    <mergeCell ref="SWH80:SWM80"/>
    <mergeCell ref="STI80:STN80"/>
    <mergeCell ref="STP80:STU80"/>
    <mergeCell ref="STW80:SUB80"/>
    <mergeCell ref="SUD80:SUI80"/>
    <mergeCell ref="SUK80:SUP80"/>
    <mergeCell ref="SUR80:SUW80"/>
    <mergeCell ref="SRS80:SRX80"/>
    <mergeCell ref="SRZ80:SSE80"/>
    <mergeCell ref="SSG80:SSL80"/>
    <mergeCell ref="SSN80:SSS80"/>
    <mergeCell ref="SSU80:SSZ80"/>
    <mergeCell ref="STB80:STG80"/>
    <mergeCell ref="SQC80:SQH80"/>
    <mergeCell ref="SQJ80:SQO80"/>
    <mergeCell ref="SQQ80:SQV80"/>
    <mergeCell ref="SQX80:SRC80"/>
    <mergeCell ref="SRE80:SRJ80"/>
    <mergeCell ref="SRL80:SRQ80"/>
    <mergeCell ref="SOM80:SOR80"/>
    <mergeCell ref="SOT80:SOY80"/>
    <mergeCell ref="SPA80:SPF80"/>
    <mergeCell ref="SPH80:SPM80"/>
    <mergeCell ref="SPO80:SPT80"/>
    <mergeCell ref="SPV80:SQA80"/>
    <mergeCell ref="SMW80:SNB80"/>
    <mergeCell ref="SND80:SNI80"/>
    <mergeCell ref="SNK80:SNP80"/>
    <mergeCell ref="SNR80:SNW80"/>
    <mergeCell ref="SNY80:SOD80"/>
    <mergeCell ref="SOF80:SOK80"/>
    <mergeCell ref="SLG80:SLL80"/>
    <mergeCell ref="SLN80:SLS80"/>
    <mergeCell ref="SLU80:SLZ80"/>
    <mergeCell ref="SMB80:SMG80"/>
    <mergeCell ref="SMI80:SMN80"/>
    <mergeCell ref="SMP80:SMU80"/>
    <mergeCell ref="SJQ80:SJV80"/>
    <mergeCell ref="SJX80:SKC80"/>
    <mergeCell ref="SKE80:SKJ80"/>
    <mergeCell ref="SKL80:SKQ80"/>
    <mergeCell ref="SKS80:SKX80"/>
    <mergeCell ref="SKZ80:SLE80"/>
    <mergeCell ref="SIA80:SIF80"/>
    <mergeCell ref="SIH80:SIM80"/>
    <mergeCell ref="SIO80:SIT80"/>
    <mergeCell ref="SIV80:SJA80"/>
    <mergeCell ref="SJC80:SJH80"/>
    <mergeCell ref="SJJ80:SJO80"/>
    <mergeCell ref="SGK80:SGP80"/>
    <mergeCell ref="SGR80:SGW80"/>
    <mergeCell ref="SGY80:SHD80"/>
    <mergeCell ref="SHF80:SHK80"/>
    <mergeCell ref="SHM80:SHR80"/>
    <mergeCell ref="SHT80:SHY80"/>
    <mergeCell ref="SEU80:SEZ80"/>
    <mergeCell ref="SFB80:SFG80"/>
    <mergeCell ref="SFI80:SFN80"/>
    <mergeCell ref="SFP80:SFU80"/>
    <mergeCell ref="SFW80:SGB80"/>
    <mergeCell ref="SGD80:SGI80"/>
    <mergeCell ref="SDE80:SDJ80"/>
    <mergeCell ref="SDL80:SDQ80"/>
    <mergeCell ref="SDS80:SDX80"/>
    <mergeCell ref="SDZ80:SEE80"/>
    <mergeCell ref="SEG80:SEL80"/>
    <mergeCell ref="SEN80:SES80"/>
    <mergeCell ref="SBO80:SBT80"/>
    <mergeCell ref="SBV80:SCA80"/>
    <mergeCell ref="SCC80:SCH80"/>
    <mergeCell ref="SCJ80:SCO80"/>
    <mergeCell ref="SCQ80:SCV80"/>
    <mergeCell ref="SCX80:SDC80"/>
    <mergeCell ref="RZY80:SAD80"/>
    <mergeCell ref="SAF80:SAK80"/>
    <mergeCell ref="SAM80:SAR80"/>
    <mergeCell ref="SAT80:SAY80"/>
    <mergeCell ref="SBA80:SBF80"/>
    <mergeCell ref="SBH80:SBM80"/>
    <mergeCell ref="RYI80:RYN80"/>
    <mergeCell ref="RYP80:RYU80"/>
    <mergeCell ref="RYW80:RZB80"/>
    <mergeCell ref="RZD80:RZI80"/>
    <mergeCell ref="RZK80:RZP80"/>
    <mergeCell ref="RZR80:RZW80"/>
    <mergeCell ref="RWS80:RWX80"/>
    <mergeCell ref="RWZ80:RXE80"/>
    <mergeCell ref="RXG80:RXL80"/>
    <mergeCell ref="RXN80:RXS80"/>
    <mergeCell ref="RXU80:RXZ80"/>
    <mergeCell ref="RYB80:RYG80"/>
    <mergeCell ref="RVC80:RVH80"/>
    <mergeCell ref="RVJ80:RVO80"/>
    <mergeCell ref="RVQ80:RVV80"/>
    <mergeCell ref="RVX80:RWC80"/>
    <mergeCell ref="RWE80:RWJ80"/>
    <mergeCell ref="RWL80:RWQ80"/>
    <mergeCell ref="RTM80:RTR80"/>
    <mergeCell ref="RTT80:RTY80"/>
    <mergeCell ref="RUA80:RUF80"/>
    <mergeCell ref="RUH80:RUM80"/>
    <mergeCell ref="RUO80:RUT80"/>
    <mergeCell ref="RUV80:RVA80"/>
    <mergeCell ref="RRW80:RSB80"/>
    <mergeCell ref="RSD80:RSI80"/>
    <mergeCell ref="RSK80:RSP80"/>
    <mergeCell ref="RSR80:RSW80"/>
    <mergeCell ref="RSY80:RTD80"/>
    <mergeCell ref="RTF80:RTK80"/>
    <mergeCell ref="RQG80:RQL80"/>
    <mergeCell ref="RQN80:RQS80"/>
    <mergeCell ref="RQU80:RQZ80"/>
    <mergeCell ref="RRB80:RRG80"/>
    <mergeCell ref="RRI80:RRN80"/>
    <mergeCell ref="RRP80:RRU80"/>
    <mergeCell ref="ROQ80:ROV80"/>
    <mergeCell ref="ROX80:RPC80"/>
    <mergeCell ref="RPE80:RPJ80"/>
    <mergeCell ref="RPL80:RPQ80"/>
    <mergeCell ref="RPS80:RPX80"/>
    <mergeCell ref="RPZ80:RQE80"/>
    <mergeCell ref="RNA80:RNF80"/>
    <mergeCell ref="RNH80:RNM80"/>
    <mergeCell ref="RNO80:RNT80"/>
    <mergeCell ref="RNV80:ROA80"/>
    <mergeCell ref="ROC80:ROH80"/>
    <mergeCell ref="ROJ80:ROO80"/>
    <mergeCell ref="RLK80:RLP80"/>
    <mergeCell ref="RLR80:RLW80"/>
    <mergeCell ref="RLY80:RMD80"/>
    <mergeCell ref="RMF80:RMK80"/>
    <mergeCell ref="RMM80:RMR80"/>
    <mergeCell ref="RMT80:RMY80"/>
    <mergeCell ref="RJU80:RJZ80"/>
    <mergeCell ref="RKB80:RKG80"/>
    <mergeCell ref="RKI80:RKN80"/>
    <mergeCell ref="RKP80:RKU80"/>
    <mergeCell ref="RKW80:RLB80"/>
    <mergeCell ref="RLD80:RLI80"/>
    <mergeCell ref="RIE80:RIJ80"/>
    <mergeCell ref="RIL80:RIQ80"/>
    <mergeCell ref="RIS80:RIX80"/>
    <mergeCell ref="RIZ80:RJE80"/>
    <mergeCell ref="RJG80:RJL80"/>
    <mergeCell ref="RJN80:RJS80"/>
    <mergeCell ref="RGO80:RGT80"/>
    <mergeCell ref="RGV80:RHA80"/>
    <mergeCell ref="RHC80:RHH80"/>
    <mergeCell ref="RHJ80:RHO80"/>
    <mergeCell ref="RHQ80:RHV80"/>
    <mergeCell ref="RHX80:RIC80"/>
    <mergeCell ref="REY80:RFD80"/>
    <mergeCell ref="RFF80:RFK80"/>
    <mergeCell ref="RFM80:RFR80"/>
    <mergeCell ref="RFT80:RFY80"/>
    <mergeCell ref="RGA80:RGF80"/>
    <mergeCell ref="RGH80:RGM80"/>
    <mergeCell ref="RDI80:RDN80"/>
    <mergeCell ref="RDP80:RDU80"/>
    <mergeCell ref="RDW80:REB80"/>
    <mergeCell ref="RED80:REI80"/>
    <mergeCell ref="REK80:REP80"/>
    <mergeCell ref="RER80:REW80"/>
    <mergeCell ref="RBS80:RBX80"/>
    <mergeCell ref="RBZ80:RCE80"/>
    <mergeCell ref="RCG80:RCL80"/>
    <mergeCell ref="RCN80:RCS80"/>
    <mergeCell ref="RCU80:RCZ80"/>
    <mergeCell ref="RDB80:RDG80"/>
    <mergeCell ref="RAC80:RAH80"/>
    <mergeCell ref="RAJ80:RAO80"/>
    <mergeCell ref="RAQ80:RAV80"/>
    <mergeCell ref="RAX80:RBC80"/>
    <mergeCell ref="RBE80:RBJ80"/>
    <mergeCell ref="RBL80:RBQ80"/>
    <mergeCell ref="QYM80:QYR80"/>
    <mergeCell ref="QYT80:QYY80"/>
    <mergeCell ref="QZA80:QZF80"/>
    <mergeCell ref="QZH80:QZM80"/>
    <mergeCell ref="QZO80:QZT80"/>
    <mergeCell ref="QZV80:RAA80"/>
    <mergeCell ref="QWW80:QXB80"/>
    <mergeCell ref="QXD80:QXI80"/>
    <mergeCell ref="QXK80:QXP80"/>
    <mergeCell ref="QXR80:QXW80"/>
    <mergeCell ref="QXY80:QYD80"/>
    <mergeCell ref="QYF80:QYK80"/>
    <mergeCell ref="QVG80:QVL80"/>
    <mergeCell ref="QVN80:QVS80"/>
    <mergeCell ref="QVU80:QVZ80"/>
    <mergeCell ref="QWB80:QWG80"/>
    <mergeCell ref="QWI80:QWN80"/>
    <mergeCell ref="QWP80:QWU80"/>
    <mergeCell ref="QTQ80:QTV80"/>
    <mergeCell ref="QTX80:QUC80"/>
    <mergeCell ref="QUE80:QUJ80"/>
    <mergeCell ref="QUL80:QUQ80"/>
    <mergeCell ref="QUS80:QUX80"/>
    <mergeCell ref="QUZ80:QVE80"/>
    <mergeCell ref="QSA80:QSF80"/>
    <mergeCell ref="QSH80:QSM80"/>
    <mergeCell ref="QSO80:QST80"/>
    <mergeCell ref="QSV80:QTA80"/>
    <mergeCell ref="QTC80:QTH80"/>
    <mergeCell ref="QTJ80:QTO80"/>
    <mergeCell ref="QQK80:QQP80"/>
    <mergeCell ref="QQR80:QQW80"/>
    <mergeCell ref="QQY80:QRD80"/>
    <mergeCell ref="QRF80:QRK80"/>
    <mergeCell ref="QRM80:QRR80"/>
    <mergeCell ref="QRT80:QRY80"/>
    <mergeCell ref="QOU80:QOZ80"/>
    <mergeCell ref="QPB80:QPG80"/>
    <mergeCell ref="QPI80:QPN80"/>
    <mergeCell ref="QPP80:QPU80"/>
    <mergeCell ref="QPW80:QQB80"/>
    <mergeCell ref="QQD80:QQI80"/>
    <mergeCell ref="QNE80:QNJ80"/>
    <mergeCell ref="QNL80:QNQ80"/>
    <mergeCell ref="QNS80:QNX80"/>
    <mergeCell ref="QNZ80:QOE80"/>
    <mergeCell ref="QOG80:QOL80"/>
    <mergeCell ref="QON80:QOS80"/>
    <mergeCell ref="QLO80:QLT80"/>
    <mergeCell ref="QLV80:QMA80"/>
    <mergeCell ref="QMC80:QMH80"/>
    <mergeCell ref="QMJ80:QMO80"/>
    <mergeCell ref="QMQ80:QMV80"/>
    <mergeCell ref="QMX80:QNC80"/>
    <mergeCell ref="QJY80:QKD80"/>
    <mergeCell ref="QKF80:QKK80"/>
    <mergeCell ref="QKM80:QKR80"/>
    <mergeCell ref="QKT80:QKY80"/>
    <mergeCell ref="QLA80:QLF80"/>
    <mergeCell ref="QLH80:QLM80"/>
    <mergeCell ref="QII80:QIN80"/>
    <mergeCell ref="QIP80:QIU80"/>
    <mergeCell ref="QIW80:QJB80"/>
    <mergeCell ref="QJD80:QJI80"/>
    <mergeCell ref="QJK80:QJP80"/>
    <mergeCell ref="QJR80:QJW80"/>
    <mergeCell ref="QGS80:QGX80"/>
    <mergeCell ref="QGZ80:QHE80"/>
    <mergeCell ref="QHG80:QHL80"/>
    <mergeCell ref="QHN80:QHS80"/>
    <mergeCell ref="QHU80:QHZ80"/>
    <mergeCell ref="QIB80:QIG80"/>
    <mergeCell ref="QFC80:QFH80"/>
    <mergeCell ref="QFJ80:QFO80"/>
    <mergeCell ref="QFQ80:QFV80"/>
    <mergeCell ref="QFX80:QGC80"/>
    <mergeCell ref="QGE80:QGJ80"/>
    <mergeCell ref="QGL80:QGQ80"/>
    <mergeCell ref="QDM80:QDR80"/>
    <mergeCell ref="QDT80:QDY80"/>
    <mergeCell ref="QEA80:QEF80"/>
    <mergeCell ref="QEH80:QEM80"/>
    <mergeCell ref="QEO80:QET80"/>
    <mergeCell ref="QEV80:QFA80"/>
    <mergeCell ref="QBW80:QCB80"/>
    <mergeCell ref="QCD80:QCI80"/>
    <mergeCell ref="QCK80:QCP80"/>
    <mergeCell ref="QCR80:QCW80"/>
    <mergeCell ref="QCY80:QDD80"/>
    <mergeCell ref="QDF80:QDK80"/>
    <mergeCell ref="QAG80:QAL80"/>
    <mergeCell ref="QAN80:QAS80"/>
    <mergeCell ref="QAU80:QAZ80"/>
    <mergeCell ref="QBB80:QBG80"/>
    <mergeCell ref="QBI80:QBN80"/>
    <mergeCell ref="QBP80:QBU80"/>
    <mergeCell ref="PYQ80:PYV80"/>
    <mergeCell ref="PYX80:PZC80"/>
    <mergeCell ref="PZE80:PZJ80"/>
    <mergeCell ref="PZL80:PZQ80"/>
    <mergeCell ref="PZS80:PZX80"/>
    <mergeCell ref="PZZ80:QAE80"/>
    <mergeCell ref="PXA80:PXF80"/>
    <mergeCell ref="PXH80:PXM80"/>
    <mergeCell ref="PXO80:PXT80"/>
    <mergeCell ref="PXV80:PYA80"/>
    <mergeCell ref="PYC80:PYH80"/>
    <mergeCell ref="PYJ80:PYO80"/>
    <mergeCell ref="PVK80:PVP80"/>
    <mergeCell ref="PVR80:PVW80"/>
    <mergeCell ref="PVY80:PWD80"/>
    <mergeCell ref="PWF80:PWK80"/>
    <mergeCell ref="PWM80:PWR80"/>
    <mergeCell ref="PWT80:PWY80"/>
    <mergeCell ref="PTU80:PTZ80"/>
    <mergeCell ref="PUB80:PUG80"/>
    <mergeCell ref="PUI80:PUN80"/>
    <mergeCell ref="PUP80:PUU80"/>
    <mergeCell ref="PUW80:PVB80"/>
    <mergeCell ref="PVD80:PVI80"/>
    <mergeCell ref="PSE80:PSJ80"/>
    <mergeCell ref="PSL80:PSQ80"/>
    <mergeCell ref="PSS80:PSX80"/>
    <mergeCell ref="PSZ80:PTE80"/>
    <mergeCell ref="PTG80:PTL80"/>
    <mergeCell ref="PTN80:PTS80"/>
    <mergeCell ref="PQO80:PQT80"/>
    <mergeCell ref="PQV80:PRA80"/>
    <mergeCell ref="PRC80:PRH80"/>
    <mergeCell ref="PRJ80:PRO80"/>
    <mergeCell ref="PRQ80:PRV80"/>
    <mergeCell ref="PRX80:PSC80"/>
    <mergeCell ref="POY80:PPD80"/>
    <mergeCell ref="PPF80:PPK80"/>
    <mergeCell ref="PPM80:PPR80"/>
    <mergeCell ref="PPT80:PPY80"/>
    <mergeCell ref="PQA80:PQF80"/>
    <mergeCell ref="PQH80:PQM80"/>
    <mergeCell ref="PNI80:PNN80"/>
    <mergeCell ref="PNP80:PNU80"/>
    <mergeCell ref="PNW80:POB80"/>
    <mergeCell ref="POD80:POI80"/>
    <mergeCell ref="POK80:POP80"/>
    <mergeCell ref="POR80:POW80"/>
    <mergeCell ref="PLS80:PLX80"/>
    <mergeCell ref="PLZ80:PME80"/>
    <mergeCell ref="PMG80:PML80"/>
    <mergeCell ref="PMN80:PMS80"/>
    <mergeCell ref="PMU80:PMZ80"/>
    <mergeCell ref="PNB80:PNG80"/>
    <mergeCell ref="PKC80:PKH80"/>
    <mergeCell ref="PKJ80:PKO80"/>
    <mergeCell ref="PKQ80:PKV80"/>
    <mergeCell ref="PKX80:PLC80"/>
    <mergeCell ref="PLE80:PLJ80"/>
    <mergeCell ref="PLL80:PLQ80"/>
    <mergeCell ref="PIM80:PIR80"/>
    <mergeCell ref="PIT80:PIY80"/>
    <mergeCell ref="PJA80:PJF80"/>
    <mergeCell ref="PJH80:PJM80"/>
    <mergeCell ref="PJO80:PJT80"/>
    <mergeCell ref="PJV80:PKA80"/>
    <mergeCell ref="PGW80:PHB80"/>
    <mergeCell ref="PHD80:PHI80"/>
    <mergeCell ref="PHK80:PHP80"/>
    <mergeCell ref="PHR80:PHW80"/>
    <mergeCell ref="PHY80:PID80"/>
    <mergeCell ref="PIF80:PIK80"/>
    <mergeCell ref="PFG80:PFL80"/>
    <mergeCell ref="PFN80:PFS80"/>
    <mergeCell ref="PFU80:PFZ80"/>
    <mergeCell ref="PGB80:PGG80"/>
    <mergeCell ref="PGI80:PGN80"/>
    <mergeCell ref="PGP80:PGU80"/>
    <mergeCell ref="PDQ80:PDV80"/>
    <mergeCell ref="PDX80:PEC80"/>
    <mergeCell ref="PEE80:PEJ80"/>
    <mergeCell ref="PEL80:PEQ80"/>
    <mergeCell ref="PES80:PEX80"/>
    <mergeCell ref="PEZ80:PFE80"/>
    <mergeCell ref="PCA80:PCF80"/>
    <mergeCell ref="PCH80:PCM80"/>
    <mergeCell ref="PCO80:PCT80"/>
    <mergeCell ref="PCV80:PDA80"/>
    <mergeCell ref="PDC80:PDH80"/>
    <mergeCell ref="PDJ80:PDO80"/>
    <mergeCell ref="PAK80:PAP80"/>
    <mergeCell ref="PAR80:PAW80"/>
    <mergeCell ref="PAY80:PBD80"/>
    <mergeCell ref="PBF80:PBK80"/>
    <mergeCell ref="PBM80:PBR80"/>
    <mergeCell ref="PBT80:PBY80"/>
    <mergeCell ref="OYU80:OYZ80"/>
    <mergeCell ref="OZB80:OZG80"/>
    <mergeCell ref="OZI80:OZN80"/>
    <mergeCell ref="OZP80:OZU80"/>
    <mergeCell ref="OZW80:PAB80"/>
    <mergeCell ref="PAD80:PAI80"/>
    <mergeCell ref="OXE80:OXJ80"/>
    <mergeCell ref="OXL80:OXQ80"/>
    <mergeCell ref="OXS80:OXX80"/>
    <mergeCell ref="OXZ80:OYE80"/>
    <mergeCell ref="OYG80:OYL80"/>
    <mergeCell ref="OYN80:OYS80"/>
    <mergeCell ref="OVO80:OVT80"/>
    <mergeCell ref="OVV80:OWA80"/>
    <mergeCell ref="OWC80:OWH80"/>
    <mergeCell ref="OWJ80:OWO80"/>
    <mergeCell ref="OWQ80:OWV80"/>
    <mergeCell ref="OWX80:OXC80"/>
    <mergeCell ref="OTY80:OUD80"/>
    <mergeCell ref="OUF80:OUK80"/>
    <mergeCell ref="OUM80:OUR80"/>
    <mergeCell ref="OUT80:OUY80"/>
    <mergeCell ref="OVA80:OVF80"/>
    <mergeCell ref="OVH80:OVM80"/>
    <mergeCell ref="OSI80:OSN80"/>
    <mergeCell ref="OSP80:OSU80"/>
    <mergeCell ref="OSW80:OTB80"/>
    <mergeCell ref="OTD80:OTI80"/>
    <mergeCell ref="OTK80:OTP80"/>
    <mergeCell ref="OTR80:OTW80"/>
    <mergeCell ref="OQS80:OQX80"/>
    <mergeCell ref="OQZ80:ORE80"/>
    <mergeCell ref="ORG80:ORL80"/>
    <mergeCell ref="ORN80:ORS80"/>
    <mergeCell ref="ORU80:ORZ80"/>
    <mergeCell ref="OSB80:OSG80"/>
    <mergeCell ref="OPC80:OPH80"/>
    <mergeCell ref="OPJ80:OPO80"/>
    <mergeCell ref="OPQ80:OPV80"/>
    <mergeCell ref="OPX80:OQC80"/>
    <mergeCell ref="OQE80:OQJ80"/>
    <mergeCell ref="OQL80:OQQ80"/>
    <mergeCell ref="ONM80:ONR80"/>
    <mergeCell ref="ONT80:ONY80"/>
    <mergeCell ref="OOA80:OOF80"/>
    <mergeCell ref="OOH80:OOM80"/>
    <mergeCell ref="OOO80:OOT80"/>
    <mergeCell ref="OOV80:OPA80"/>
    <mergeCell ref="OLW80:OMB80"/>
    <mergeCell ref="OMD80:OMI80"/>
    <mergeCell ref="OMK80:OMP80"/>
    <mergeCell ref="OMR80:OMW80"/>
    <mergeCell ref="OMY80:OND80"/>
    <mergeCell ref="ONF80:ONK80"/>
    <mergeCell ref="OKG80:OKL80"/>
    <mergeCell ref="OKN80:OKS80"/>
    <mergeCell ref="OKU80:OKZ80"/>
    <mergeCell ref="OLB80:OLG80"/>
    <mergeCell ref="OLI80:OLN80"/>
    <mergeCell ref="OLP80:OLU80"/>
    <mergeCell ref="OIQ80:OIV80"/>
    <mergeCell ref="OIX80:OJC80"/>
    <mergeCell ref="OJE80:OJJ80"/>
    <mergeCell ref="OJL80:OJQ80"/>
    <mergeCell ref="OJS80:OJX80"/>
    <mergeCell ref="OJZ80:OKE80"/>
    <mergeCell ref="OHA80:OHF80"/>
    <mergeCell ref="OHH80:OHM80"/>
    <mergeCell ref="OHO80:OHT80"/>
    <mergeCell ref="OHV80:OIA80"/>
    <mergeCell ref="OIC80:OIH80"/>
    <mergeCell ref="OIJ80:OIO80"/>
    <mergeCell ref="OFK80:OFP80"/>
    <mergeCell ref="OFR80:OFW80"/>
    <mergeCell ref="OFY80:OGD80"/>
    <mergeCell ref="OGF80:OGK80"/>
    <mergeCell ref="OGM80:OGR80"/>
    <mergeCell ref="OGT80:OGY80"/>
    <mergeCell ref="ODU80:ODZ80"/>
    <mergeCell ref="OEB80:OEG80"/>
    <mergeCell ref="OEI80:OEN80"/>
    <mergeCell ref="OEP80:OEU80"/>
    <mergeCell ref="OEW80:OFB80"/>
    <mergeCell ref="OFD80:OFI80"/>
    <mergeCell ref="OCE80:OCJ80"/>
    <mergeCell ref="OCL80:OCQ80"/>
    <mergeCell ref="OCS80:OCX80"/>
    <mergeCell ref="OCZ80:ODE80"/>
    <mergeCell ref="ODG80:ODL80"/>
    <mergeCell ref="ODN80:ODS80"/>
    <mergeCell ref="OAO80:OAT80"/>
    <mergeCell ref="OAV80:OBA80"/>
    <mergeCell ref="OBC80:OBH80"/>
    <mergeCell ref="OBJ80:OBO80"/>
    <mergeCell ref="OBQ80:OBV80"/>
    <mergeCell ref="OBX80:OCC80"/>
    <mergeCell ref="NYY80:NZD80"/>
    <mergeCell ref="NZF80:NZK80"/>
    <mergeCell ref="NZM80:NZR80"/>
    <mergeCell ref="NZT80:NZY80"/>
    <mergeCell ref="OAA80:OAF80"/>
    <mergeCell ref="OAH80:OAM80"/>
    <mergeCell ref="NXI80:NXN80"/>
    <mergeCell ref="NXP80:NXU80"/>
    <mergeCell ref="NXW80:NYB80"/>
    <mergeCell ref="NYD80:NYI80"/>
    <mergeCell ref="NYK80:NYP80"/>
    <mergeCell ref="NYR80:NYW80"/>
    <mergeCell ref="NVS80:NVX80"/>
    <mergeCell ref="NVZ80:NWE80"/>
    <mergeCell ref="NWG80:NWL80"/>
    <mergeCell ref="NWN80:NWS80"/>
    <mergeCell ref="NWU80:NWZ80"/>
    <mergeCell ref="NXB80:NXG80"/>
    <mergeCell ref="NUC80:NUH80"/>
    <mergeCell ref="NUJ80:NUO80"/>
    <mergeCell ref="NUQ80:NUV80"/>
    <mergeCell ref="NUX80:NVC80"/>
    <mergeCell ref="NVE80:NVJ80"/>
    <mergeCell ref="NVL80:NVQ80"/>
    <mergeCell ref="NSM80:NSR80"/>
    <mergeCell ref="NST80:NSY80"/>
    <mergeCell ref="NTA80:NTF80"/>
    <mergeCell ref="NTH80:NTM80"/>
    <mergeCell ref="NTO80:NTT80"/>
    <mergeCell ref="NTV80:NUA80"/>
    <mergeCell ref="NQW80:NRB80"/>
    <mergeCell ref="NRD80:NRI80"/>
    <mergeCell ref="NRK80:NRP80"/>
    <mergeCell ref="NRR80:NRW80"/>
    <mergeCell ref="NRY80:NSD80"/>
    <mergeCell ref="NSF80:NSK80"/>
    <mergeCell ref="NPG80:NPL80"/>
    <mergeCell ref="NPN80:NPS80"/>
    <mergeCell ref="NPU80:NPZ80"/>
    <mergeCell ref="NQB80:NQG80"/>
    <mergeCell ref="NQI80:NQN80"/>
    <mergeCell ref="NQP80:NQU80"/>
    <mergeCell ref="NNQ80:NNV80"/>
    <mergeCell ref="NNX80:NOC80"/>
    <mergeCell ref="NOE80:NOJ80"/>
    <mergeCell ref="NOL80:NOQ80"/>
    <mergeCell ref="NOS80:NOX80"/>
    <mergeCell ref="NOZ80:NPE80"/>
    <mergeCell ref="NMA80:NMF80"/>
    <mergeCell ref="NMH80:NMM80"/>
    <mergeCell ref="NMO80:NMT80"/>
    <mergeCell ref="NMV80:NNA80"/>
    <mergeCell ref="NNC80:NNH80"/>
    <mergeCell ref="NNJ80:NNO80"/>
    <mergeCell ref="NKK80:NKP80"/>
    <mergeCell ref="NKR80:NKW80"/>
    <mergeCell ref="NKY80:NLD80"/>
    <mergeCell ref="NLF80:NLK80"/>
    <mergeCell ref="NLM80:NLR80"/>
    <mergeCell ref="NLT80:NLY80"/>
    <mergeCell ref="NIU80:NIZ80"/>
    <mergeCell ref="NJB80:NJG80"/>
    <mergeCell ref="NJI80:NJN80"/>
    <mergeCell ref="NJP80:NJU80"/>
    <mergeCell ref="NJW80:NKB80"/>
    <mergeCell ref="NKD80:NKI80"/>
    <mergeCell ref="NHE80:NHJ80"/>
    <mergeCell ref="NHL80:NHQ80"/>
    <mergeCell ref="NHS80:NHX80"/>
    <mergeCell ref="NHZ80:NIE80"/>
    <mergeCell ref="NIG80:NIL80"/>
    <mergeCell ref="NIN80:NIS80"/>
    <mergeCell ref="NFO80:NFT80"/>
    <mergeCell ref="NFV80:NGA80"/>
    <mergeCell ref="NGC80:NGH80"/>
    <mergeCell ref="NGJ80:NGO80"/>
    <mergeCell ref="NGQ80:NGV80"/>
    <mergeCell ref="NGX80:NHC80"/>
    <mergeCell ref="NDY80:NED80"/>
    <mergeCell ref="NEF80:NEK80"/>
    <mergeCell ref="NEM80:NER80"/>
    <mergeCell ref="NET80:NEY80"/>
    <mergeCell ref="NFA80:NFF80"/>
    <mergeCell ref="NFH80:NFM80"/>
    <mergeCell ref="NCI80:NCN80"/>
    <mergeCell ref="NCP80:NCU80"/>
    <mergeCell ref="NCW80:NDB80"/>
    <mergeCell ref="NDD80:NDI80"/>
    <mergeCell ref="NDK80:NDP80"/>
    <mergeCell ref="NDR80:NDW80"/>
    <mergeCell ref="NAS80:NAX80"/>
    <mergeCell ref="NAZ80:NBE80"/>
    <mergeCell ref="NBG80:NBL80"/>
    <mergeCell ref="NBN80:NBS80"/>
    <mergeCell ref="NBU80:NBZ80"/>
    <mergeCell ref="NCB80:NCG80"/>
    <mergeCell ref="MZC80:MZH80"/>
    <mergeCell ref="MZJ80:MZO80"/>
    <mergeCell ref="MZQ80:MZV80"/>
    <mergeCell ref="MZX80:NAC80"/>
    <mergeCell ref="NAE80:NAJ80"/>
    <mergeCell ref="NAL80:NAQ80"/>
    <mergeCell ref="MXM80:MXR80"/>
    <mergeCell ref="MXT80:MXY80"/>
    <mergeCell ref="MYA80:MYF80"/>
    <mergeCell ref="MYH80:MYM80"/>
    <mergeCell ref="MYO80:MYT80"/>
    <mergeCell ref="MYV80:MZA80"/>
    <mergeCell ref="MVW80:MWB80"/>
    <mergeCell ref="MWD80:MWI80"/>
    <mergeCell ref="MWK80:MWP80"/>
    <mergeCell ref="MWR80:MWW80"/>
    <mergeCell ref="MWY80:MXD80"/>
    <mergeCell ref="MXF80:MXK80"/>
    <mergeCell ref="MUG80:MUL80"/>
    <mergeCell ref="MUN80:MUS80"/>
    <mergeCell ref="MUU80:MUZ80"/>
    <mergeCell ref="MVB80:MVG80"/>
    <mergeCell ref="MVI80:MVN80"/>
    <mergeCell ref="MVP80:MVU80"/>
    <mergeCell ref="MSQ80:MSV80"/>
    <mergeCell ref="MSX80:MTC80"/>
    <mergeCell ref="MTE80:MTJ80"/>
    <mergeCell ref="MTL80:MTQ80"/>
    <mergeCell ref="MTS80:MTX80"/>
    <mergeCell ref="MTZ80:MUE80"/>
    <mergeCell ref="MRA80:MRF80"/>
    <mergeCell ref="MRH80:MRM80"/>
    <mergeCell ref="MRO80:MRT80"/>
    <mergeCell ref="MRV80:MSA80"/>
    <mergeCell ref="MSC80:MSH80"/>
    <mergeCell ref="MSJ80:MSO80"/>
    <mergeCell ref="MPK80:MPP80"/>
    <mergeCell ref="MPR80:MPW80"/>
    <mergeCell ref="MPY80:MQD80"/>
    <mergeCell ref="MQF80:MQK80"/>
    <mergeCell ref="MQM80:MQR80"/>
    <mergeCell ref="MQT80:MQY80"/>
    <mergeCell ref="MNU80:MNZ80"/>
    <mergeCell ref="MOB80:MOG80"/>
    <mergeCell ref="MOI80:MON80"/>
    <mergeCell ref="MOP80:MOU80"/>
    <mergeCell ref="MOW80:MPB80"/>
    <mergeCell ref="MPD80:MPI80"/>
    <mergeCell ref="MME80:MMJ80"/>
    <mergeCell ref="MML80:MMQ80"/>
    <mergeCell ref="MMS80:MMX80"/>
    <mergeCell ref="MMZ80:MNE80"/>
    <mergeCell ref="MNG80:MNL80"/>
    <mergeCell ref="MNN80:MNS80"/>
    <mergeCell ref="MKO80:MKT80"/>
    <mergeCell ref="MKV80:MLA80"/>
    <mergeCell ref="MLC80:MLH80"/>
    <mergeCell ref="MLJ80:MLO80"/>
    <mergeCell ref="MLQ80:MLV80"/>
    <mergeCell ref="MLX80:MMC80"/>
    <mergeCell ref="MIY80:MJD80"/>
    <mergeCell ref="MJF80:MJK80"/>
    <mergeCell ref="MJM80:MJR80"/>
    <mergeCell ref="MJT80:MJY80"/>
    <mergeCell ref="MKA80:MKF80"/>
    <mergeCell ref="MKH80:MKM80"/>
    <mergeCell ref="MHI80:MHN80"/>
    <mergeCell ref="MHP80:MHU80"/>
    <mergeCell ref="MHW80:MIB80"/>
    <mergeCell ref="MID80:MII80"/>
    <mergeCell ref="MIK80:MIP80"/>
    <mergeCell ref="MIR80:MIW80"/>
    <mergeCell ref="MFS80:MFX80"/>
    <mergeCell ref="MFZ80:MGE80"/>
    <mergeCell ref="MGG80:MGL80"/>
    <mergeCell ref="MGN80:MGS80"/>
    <mergeCell ref="MGU80:MGZ80"/>
    <mergeCell ref="MHB80:MHG80"/>
    <mergeCell ref="MEC80:MEH80"/>
    <mergeCell ref="MEJ80:MEO80"/>
    <mergeCell ref="MEQ80:MEV80"/>
    <mergeCell ref="MEX80:MFC80"/>
    <mergeCell ref="MFE80:MFJ80"/>
    <mergeCell ref="MFL80:MFQ80"/>
    <mergeCell ref="MCM80:MCR80"/>
    <mergeCell ref="MCT80:MCY80"/>
    <mergeCell ref="MDA80:MDF80"/>
    <mergeCell ref="MDH80:MDM80"/>
    <mergeCell ref="MDO80:MDT80"/>
    <mergeCell ref="MDV80:MEA80"/>
    <mergeCell ref="MAW80:MBB80"/>
    <mergeCell ref="MBD80:MBI80"/>
    <mergeCell ref="MBK80:MBP80"/>
    <mergeCell ref="MBR80:MBW80"/>
    <mergeCell ref="MBY80:MCD80"/>
    <mergeCell ref="MCF80:MCK80"/>
    <mergeCell ref="LZG80:LZL80"/>
    <mergeCell ref="LZN80:LZS80"/>
    <mergeCell ref="LZU80:LZZ80"/>
    <mergeCell ref="MAB80:MAG80"/>
    <mergeCell ref="MAI80:MAN80"/>
    <mergeCell ref="MAP80:MAU80"/>
    <mergeCell ref="LXQ80:LXV80"/>
    <mergeCell ref="LXX80:LYC80"/>
    <mergeCell ref="LYE80:LYJ80"/>
    <mergeCell ref="LYL80:LYQ80"/>
    <mergeCell ref="LYS80:LYX80"/>
    <mergeCell ref="LYZ80:LZE80"/>
    <mergeCell ref="LWA80:LWF80"/>
    <mergeCell ref="LWH80:LWM80"/>
    <mergeCell ref="LWO80:LWT80"/>
    <mergeCell ref="LWV80:LXA80"/>
    <mergeCell ref="LXC80:LXH80"/>
    <mergeCell ref="LXJ80:LXO80"/>
    <mergeCell ref="LUK80:LUP80"/>
    <mergeCell ref="LUR80:LUW80"/>
    <mergeCell ref="LUY80:LVD80"/>
    <mergeCell ref="LVF80:LVK80"/>
    <mergeCell ref="LVM80:LVR80"/>
    <mergeCell ref="LVT80:LVY80"/>
    <mergeCell ref="LSU80:LSZ80"/>
    <mergeCell ref="LTB80:LTG80"/>
    <mergeCell ref="LTI80:LTN80"/>
    <mergeCell ref="LTP80:LTU80"/>
    <mergeCell ref="LTW80:LUB80"/>
    <mergeCell ref="LUD80:LUI80"/>
    <mergeCell ref="LRE80:LRJ80"/>
    <mergeCell ref="LRL80:LRQ80"/>
    <mergeCell ref="LRS80:LRX80"/>
    <mergeCell ref="LRZ80:LSE80"/>
    <mergeCell ref="LSG80:LSL80"/>
    <mergeCell ref="LSN80:LSS80"/>
    <mergeCell ref="LPO80:LPT80"/>
    <mergeCell ref="LPV80:LQA80"/>
    <mergeCell ref="LQC80:LQH80"/>
    <mergeCell ref="LQJ80:LQO80"/>
    <mergeCell ref="LQQ80:LQV80"/>
    <mergeCell ref="LQX80:LRC80"/>
    <mergeCell ref="LNY80:LOD80"/>
    <mergeCell ref="LOF80:LOK80"/>
    <mergeCell ref="LOM80:LOR80"/>
    <mergeCell ref="LOT80:LOY80"/>
    <mergeCell ref="LPA80:LPF80"/>
    <mergeCell ref="LPH80:LPM80"/>
    <mergeCell ref="LMI80:LMN80"/>
    <mergeCell ref="LMP80:LMU80"/>
    <mergeCell ref="LMW80:LNB80"/>
    <mergeCell ref="LND80:LNI80"/>
    <mergeCell ref="LNK80:LNP80"/>
    <mergeCell ref="LNR80:LNW80"/>
    <mergeCell ref="LKS80:LKX80"/>
    <mergeCell ref="LKZ80:LLE80"/>
    <mergeCell ref="LLG80:LLL80"/>
    <mergeCell ref="LLN80:LLS80"/>
    <mergeCell ref="LLU80:LLZ80"/>
    <mergeCell ref="LMB80:LMG80"/>
    <mergeCell ref="LJC80:LJH80"/>
    <mergeCell ref="LJJ80:LJO80"/>
    <mergeCell ref="LJQ80:LJV80"/>
    <mergeCell ref="LJX80:LKC80"/>
    <mergeCell ref="LKE80:LKJ80"/>
    <mergeCell ref="LKL80:LKQ80"/>
    <mergeCell ref="LHM80:LHR80"/>
    <mergeCell ref="LHT80:LHY80"/>
    <mergeCell ref="LIA80:LIF80"/>
    <mergeCell ref="LIH80:LIM80"/>
    <mergeCell ref="LIO80:LIT80"/>
    <mergeCell ref="LIV80:LJA80"/>
    <mergeCell ref="LFW80:LGB80"/>
    <mergeCell ref="LGD80:LGI80"/>
    <mergeCell ref="LGK80:LGP80"/>
    <mergeCell ref="LGR80:LGW80"/>
    <mergeCell ref="LGY80:LHD80"/>
    <mergeCell ref="LHF80:LHK80"/>
    <mergeCell ref="LEG80:LEL80"/>
    <mergeCell ref="LEN80:LES80"/>
    <mergeCell ref="LEU80:LEZ80"/>
    <mergeCell ref="LFB80:LFG80"/>
    <mergeCell ref="LFI80:LFN80"/>
    <mergeCell ref="LFP80:LFU80"/>
    <mergeCell ref="LCQ80:LCV80"/>
    <mergeCell ref="LCX80:LDC80"/>
    <mergeCell ref="LDE80:LDJ80"/>
    <mergeCell ref="LDL80:LDQ80"/>
    <mergeCell ref="LDS80:LDX80"/>
    <mergeCell ref="LDZ80:LEE80"/>
    <mergeCell ref="LBA80:LBF80"/>
    <mergeCell ref="LBH80:LBM80"/>
    <mergeCell ref="LBO80:LBT80"/>
    <mergeCell ref="LBV80:LCA80"/>
    <mergeCell ref="LCC80:LCH80"/>
    <mergeCell ref="LCJ80:LCO80"/>
    <mergeCell ref="KZK80:KZP80"/>
    <mergeCell ref="KZR80:KZW80"/>
    <mergeCell ref="KZY80:LAD80"/>
    <mergeCell ref="LAF80:LAK80"/>
    <mergeCell ref="LAM80:LAR80"/>
    <mergeCell ref="LAT80:LAY80"/>
    <mergeCell ref="KXU80:KXZ80"/>
    <mergeCell ref="KYB80:KYG80"/>
    <mergeCell ref="KYI80:KYN80"/>
    <mergeCell ref="KYP80:KYU80"/>
    <mergeCell ref="KYW80:KZB80"/>
    <mergeCell ref="KZD80:KZI80"/>
    <mergeCell ref="KWE80:KWJ80"/>
    <mergeCell ref="KWL80:KWQ80"/>
    <mergeCell ref="KWS80:KWX80"/>
    <mergeCell ref="KWZ80:KXE80"/>
    <mergeCell ref="KXG80:KXL80"/>
    <mergeCell ref="KXN80:KXS80"/>
    <mergeCell ref="KUO80:KUT80"/>
    <mergeCell ref="KUV80:KVA80"/>
    <mergeCell ref="KVC80:KVH80"/>
    <mergeCell ref="KVJ80:KVO80"/>
    <mergeCell ref="KVQ80:KVV80"/>
    <mergeCell ref="KVX80:KWC80"/>
    <mergeCell ref="KSY80:KTD80"/>
    <mergeCell ref="KTF80:KTK80"/>
    <mergeCell ref="KTM80:KTR80"/>
    <mergeCell ref="KTT80:KTY80"/>
    <mergeCell ref="KUA80:KUF80"/>
    <mergeCell ref="KUH80:KUM80"/>
    <mergeCell ref="KRI80:KRN80"/>
    <mergeCell ref="KRP80:KRU80"/>
    <mergeCell ref="KRW80:KSB80"/>
    <mergeCell ref="KSD80:KSI80"/>
    <mergeCell ref="KSK80:KSP80"/>
    <mergeCell ref="KSR80:KSW80"/>
    <mergeCell ref="KPS80:KPX80"/>
    <mergeCell ref="KPZ80:KQE80"/>
    <mergeCell ref="KQG80:KQL80"/>
    <mergeCell ref="KQN80:KQS80"/>
    <mergeCell ref="KQU80:KQZ80"/>
    <mergeCell ref="KRB80:KRG80"/>
    <mergeCell ref="KOC80:KOH80"/>
    <mergeCell ref="KOJ80:KOO80"/>
    <mergeCell ref="KOQ80:KOV80"/>
    <mergeCell ref="KOX80:KPC80"/>
    <mergeCell ref="KPE80:KPJ80"/>
    <mergeCell ref="KPL80:KPQ80"/>
    <mergeCell ref="KMM80:KMR80"/>
    <mergeCell ref="KMT80:KMY80"/>
    <mergeCell ref="KNA80:KNF80"/>
    <mergeCell ref="KNH80:KNM80"/>
    <mergeCell ref="KNO80:KNT80"/>
    <mergeCell ref="KNV80:KOA80"/>
    <mergeCell ref="KKW80:KLB80"/>
    <mergeCell ref="KLD80:KLI80"/>
    <mergeCell ref="KLK80:KLP80"/>
    <mergeCell ref="KLR80:KLW80"/>
    <mergeCell ref="KLY80:KMD80"/>
    <mergeCell ref="KMF80:KMK80"/>
    <mergeCell ref="KJG80:KJL80"/>
    <mergeCell ref="KJN80:KJS80"/>
    <mergeCell ref="KJU80:KJZ80"/>
    <mergeCell ref="KKB80:KKG80"/>
    <mergeCell ref="KKI80:KKN80"/>
    <mergeCell ref="KKP80:KKU80"/>
    <mergeCell ref="KHQ80:KHV80"/>
    <mergeCell ref="KHX80:KIC80"/>
    <mergeCell ref="KIE80:KIJ80"/>
    <mergeCell ref="KIL80:KIQ80"/>
    <mergeCell ref="KIS80:KIX80"/>
    <mergeCell ref="KIZ80:KJE80"/>
    <mergeCell ref="KGA80:KGF80"/>
    <mergeCell ref="KGH80:KGM80"/>
    <mergeCell ref="KGO80:KGT80"/>
    <mergeCell ref="KGV80:KHA80"/>
    <mergeCell ref="KHC80:KHH80"/>
    <mergeCell ref="KHJ80:KHO80"/>
    <mergeCell ref="KEK80:KEP80"/>
    <mergeCell ref="KER80:KEW80"/>
    <mergeCell ref="KEY80:KFD80"/>
    <mergeCell ref="KFF80:KFK80"/>
    <mergeCell ref="KFM80:KFR80"/>
    <mergeCell ref="KFT80:KFY80"/>
    <mergeCell ref="KCU80:KCZ80"/>
    <mergeCell ref="KDB80:KDG80"/>
    <mergeCell ref="KDI80:KDN80"/>
    <mergeCell ref="KDP80:KDU80"/>
    <mergeCell ref="KDW80:KEB80"/>
    <mergeCell ref="KED80:KEI80"/>
    <mergeCell ref="KBE80:KBJ80"/>
    <mergeCell ref="KBL80:KBQ80"/>
    <mergeCell ref="KBS80:KBX80"/>
    <mergeCell ref="KBZ80:KCE80"/>
    <mergeCell ref="KCG80:KCL80"/>
    <mergeCell ref="KCN80:KCS80"/>
    <mergeCell ref="JZO80:JZT80"/>
    <mergeCell ref="JZV80:KAA80"/>
    <mergeCell ref="KAC80:KAH80"/>
    <mergeCell ref="KAJ80:KAO80"/>
    <mergeCell ref="KAQ80:KAV80"/>
    <mergeCell ref="KAX80:KBC80"/>
    <mergeCell ref="JXY80:JYD80"/>
    <mergeCell ref="JYF80:JYK80"/>
    <mergeCell ref="JYM80:JYR80"/>
    <mergeCell ref="JYT80:JYY80"/>
    <mergeCell ref="JZA80:JZF80"/>
    <mergeCell ref="JZH80:JZM80"/>
    <mergeCell ref="JWI80:JWN80"/>
    <mergeCell ref="JWP80:JWU80"/>
    <mergeCell ref="JWW80:JXB80"/>
    <mergeCell ref="JXD80:JXI80"/>
    <mergeCell ref="JXK80:JXP80"/>
    <mergeCell ref="JXR80:JXW80"/>
    <mergeCell ref="JUS80:JUX80"/>
    <mergeCell ref="JUZ80:JVE80"/>
    <mergeCell ref="JVG80:JVL80"/>
    <mergeCell ref="JVN80:JVS80"/>
    <mergeCell ref="JVU80:JVZ80"/>
    <mergeCell ref="JWB80:JWG80"/>
    <mergeCell ref="JTC80:JTH80"/>
    <mergeCell ref="JTJ80:JTO80"/>
    <mergeCell ref="JTQ80:JTV80"/>
    <mergeCell ref="JTX80:JUC80"/>
    <mergeCell ref="JUE80:JUJ80"/>
    <mergeCell ref="JUL80:JUQ80"/>
    <mergeCell ref="JRM80:JRR80"/>
    <mergeCell ref="JRT80:JRY80"/>
    <mergeCell ref="JSA80:JSF80"/>
    <mergeCell ref="JSH80:JSM80"/>
    <mergeCell ref="JSO80:JST80"/>
    <mergeCell ref="JSV80:JTA80"/>
    <mergeCell ref="JPW80:JQB80"/>
    <mergeCell ref="JQD80:JQI80"/>
    <mergeCell ref="JQK80:JQP80"/>
    <mergeCell ref="JQR80:JQW80"/>
    <mergeCell ref="JQY80:JRD80"/>
    <mergeCell ref="JRF80:JRK80"/>
    <mergeCell ref="JOG80:JOL80"/>
    <mergeCell ref="JON80:JOS80"/>
    <mergeCell ref="JOU80:JOZ80"/>
    <mergeCell ref="JPB80:JPG80"/>
    <mergeCell ref="JPI80:JPN80"/>
    <mergeCell ref="JPP80:JPU80"/>
    <mergeCell ref="JMQ80:JMV80"/>
    <mergeCell ref="JMX80:JNC80"/>
    <mergeCell ref="JNE80:JNJ80"/>
    <mergeCell ref="JNL80:JNQ80"/>
    <mergeCell ref="JNS80:JNX80"/>
    <mergeCell ref="JNZ80:JOE80"/>
    <mergeCell ref="JLA80:JLF80"/>
    <mergeCell ref="JLH80:JLM80"/>
    <mergeCell ref="JLO80:JLT80"/>
    <mergeCell ref="JLV80:JMA80"/>
    <mergeCell ref="JMC80:JMH80"/>
    <mergeCell ref="JMJ80:JMO80"/>
    <mergeCell ref="JJK80:JJP80"/>
    <mergeCell ref="JJR80:JJW80"/>
    <mergeCell ref="JJY80:JKD80"/>
    <mergeCell ref="JKF80:JKK80"/>
    <mergeCell ref="JKM80:JKR80"/>
    <mergeCell ref="JKT80:JKY80"/>
    <mergeCell ref="JHU80:JHZ80"/>
    <mergeCell ref="JIB80:JIG80"/>
    <mergeCell ref="JII80:JIN80"/>
    <mergeCell ref="JIP80:JIU80"/>
    <mergeCell ref="JIW80:JJB80"/>
    <mergeCell ref="JJD80:JJI80"/>
    <mergeCell ref="JGE80:JGJ80"/>
    <mergeCell ref="JGL80:JGQ80"/>
    <mergeCell ref="JGS80:JGX80"/>
    <mergeCell ref="JGZ80:JHE80"/>
    <mergeCell ref="JHG80:JHL80"/>
    <mergeCell ref="JHN80:JHS80"/>
    <mergeCell ref="JEO80:JET80"/>
    <mergeCell ref="JEV80:JFA80"/>
    <mergeCell ref="JFC80:JFH80"/>
    <mergeCell ref="JFJ80:JFO80"/>
    <mergeCell ref="JFQ80:JFV80"/>
    <mergeCell ref="JFX80:JGC80"/>
    <mergeCell ref="JCY80:JDD80"/>
    <mergeCell ref="JDF80:JDK80"/>
    <mergeCell ref="JDM80:JDR80"/>
    <mergeCell ref="JDT80:JDY80"/>
    <mergeCell ref="JEA80:JEF80"/>
    <mergeCell ref="JEH80:JEM80"/>
    <mergeCell ref="JBI80:JBN80"/>
    <mergeCell ref="JBP80:JBU80"/>
    <mergeCell ref="JBW80:JCB80"/>
    <mergeCell ref="JCD80:JCI80"/>
    <mergeCell ref="JCK80:JCP80"/>
    <mergeCell ref="JCR80:JCW80"/>
    <mergeCell ref="IZS80:IZX80"/>
    <mergeCell ref="IZZ80:JAE80"/>
    <mergeCell ref="JAG80:JAL80"/>
    <mergeCell ref="JAN80:JAS80"/>
    <mergeCell ref="JAU80:JAZ80"/>
    <mergeCell ref="JBB80:JBG80"/>
    <mergeCell ref="IYC80:IYH80"/>
    <mergeCell ref="IYJ80:IYO80"/>
    <mergeCell ref="IYQ80:IYV80"/>
    <mergeCell ref="IYX80:IZC80"/>
    <mergeCell ref="IZE80:IZJ80"/>
    <mergeCell ref="IZL80:IZQ80"/>
    <mergeCell ref="IWM80:IWR80"/>
    <mergeCell ref="IWT80:IWY80"/>
    <mergeCell ref="IXA80:IXF80"/>
    <mergeCell ref="IXH80:IXM80"/>
    <mergeCell ref="IXO80:IXT80"/>
    <mergeCell ref="IXV80:IYA80"/>
    <mergeCell ref="IUW80:IVB80"/>
    <mergeCell ref="IVD80:IVI80"/>
    <mergeCell ref="IVK80:IVP80"/>
    <mergeCell ref="IVR80:IVW80"/>
    <mergeCell ref="IVY80:IWD80"/>
    <mergeCell ref="IWF80:IWK80"/>
    <mergeCell ref="ITG80:ITL80"/>
    <mergeCell ref="ITN80:ITS80"/>
    <mergeCell ref="ITU80:ITZ80"/>
    <mergeCell ref="IUB80:IUG80"/>
    <mergeCell ref="IUI80:IUN80"/>
    <mergeCell ref="IUP80:IUU80"/>
    <mergeCell ref="IRQ80:IRV80"/>
    <mergeCell ref="IRX80:ISC80"/>
    <mergeCell ref="ISE80:ISJ80"/>
    <mergeCell ref="ISL80:ISQ80"/>
    <mergeCell ref="ISS80:ISX80"/>
    <mergeCell ref="ISZ80:ITE80"/>
    <mergeCell ref="IQA80:IQF80"/>
    <mergeCell ref="IQH80:IQM80"/>
    <mergeCell ref="IQO80:IQT80"/>
    <mergeCell ref="IQV80:IRA80"/>
    <mergeCell ref="IRC80:IRH80"/>
    <mergeCell ref="IRJ80:IRO80"/>
    <mergeCell ref="IOK80:IOP80"/>
    <mergeCell ref="IOR80:IOW80"/>
    <mergeCell ref="IOY80:IPD80"/>
    <mergeCell ref="IPF80:IPK80"/>
    <mergeCell ref="IPM80:IPR80"/>
    <mergeCell ref="IPT80:IPY80"/>
    <mergeCell ref="IMU80:IMZ80"/>
    <mergeCell ref="INB80:ING80"/>
    <mergeCell ref="INI80:INN80"/>
    <mergeCell ref="INP80:INU80"/>
    <mergeCell ref="INW80:IOB80"/>
    <mergeCell ref="IOD80:IOI80"/>
    <mergeCell ref="ILE80:ILJ80"/>
    <mergeCell ref="ILL80:ILQ80"/>
    <mergeCell ref="ILS80:ILX80"/>
    <mergeCell ref="ILZ80:IME80"/>
    <mergeCell ref="IMG80:IML80"/>
    <mergeCell ref="IMN80:IMS80"/>
    <mergeCell ref="IJO80:IJT80"/>
    <mergeCell ref="IJV80:IKA80"/>
    <mergeCell ref="IKC80:IKH80"/>
    <mergeCell ref="IKJ80:IKO80"/>
    <mergeCell ref="IKQ80:IKV80"/>
    <mergeCell ref="IKX80:ILC80"/>
    <mergeCell ref="IHY80:IID80"/>
    <mergeCell ref="IIF80:IIK80"/>
    <mergeCell ref="IIM80:IIR80"/>
    <mergeCell ref="IIT80:IIY80"/>
    <mergeCell ref="IJA80:IJF80"/>
    <mergeCell ref="IJH80:IJM80"/>
    <mergeCell ref="IGI80:IGN80"/>
    <mergeCell ref="IGP80:IGU80"/>
    <mergeCell ref="IGW80:IHB80"/>
    <mergeCell ref="IHD80:IHI80"/>
    <mergeCell ref="IHK80:IHP80"/>
    <mergeCell ref="IHR80:IHW80"/>
    <mergeCell ref="IES80:IEX80"/>
    <mergeCell ref="IEZ80:IFE80"/>
    <mergeCell ref="IFG80:IFL80"/>
    <mergeCell ref="IFN80:IFS80"/>
    <mergeCell ref="IFU80:IFZ80"/>
    <mergeCell ref="IGB80:IGG80"/>
    <mergeCell ref="IDC80:IDH80"/>
    <mergeCell ref="IDJ80:IDO80"/>
    <mergeCell ref="IDQ80:IDV80"/>
    <mergeCell ref="IDX80:IEC80"/>
    <mergeCell ref="IEE80:IEJ80"/>
    <mergeCell ref="IEL80:IEQ80"/>
    <mergeCell ref="IBM80:IBR80"/>
    <mergeCell ref="IBT80:IBY80"/>
    <mergeCell ref="ICA80:ICF80"/>
    <mergeCell ref="ICH80:ICM80"/>
    <mergeCell ref="ICO80:ICT80"/>
    <mergeCell ref="ICV80:IDA80"/>
    <mergeCell ref="HZW80:IAB80"/>
    <mergeCell ref="IAD80:IAI80"/>
    <mergeCell ref="IAK80:IAP80"/>
    <mergeCell ref="IAR80:IAW80"/>
    <mergeCell ref="IAY80:IBD80"/>
    <mergeCell ref="IBF80:IBK80"/>
    <mergeCell ref="HYG80:HYL80"/>
    <mergeCell ref="HYN80:HYS80"/>
    <mergeCell ref="HYU80:HYZ80"/>
    <mergeCell ref="HZB80:HZG80"/>
    <mergeCell ref="HZI80:HZN80"/>
    <mergeCell ref="HZP80:HZU80"/>
    <mergeCell ref="HWQ80:HWV80"/>
    <mergeCell ref="HWX80:HXC80"/>
    <mergeCell ref="HXE80:HXJ80"/>
    <mergeCell ref="HXL80:HXQ80"/>
    <mergeCell ref="HXS80:HXX80"/>
    <mergeCell ref="HXZ80:HYE80"/>
    <mergeCell ref="HVA80:HVF80"/>
    <mergeCell ref="HVH80:HVM80"/>
    <mergeCell ref="HVO80:HVT80"/>
    <mergeCell ref="HVV80:HWA80"/>
    <mergeCell ref="HWC80:HWH80"/>
    <mergeCell ref="HWJ80:HWO80"/>
    <mergeCell ref="HTK80:HTP80"/>
    <mergeCell ref="HTR80:HTW80"/>
    <mergeCell ref="HTY80:HUD80"/>
    <mergeCell ref="HUF80:HUK80"/>
    <mergeCell ref="HUM80:HUR80"/>
    <mergeCell ref="HUT80:HUY80"/>
    <mergeCell ref="HRU80:HRZ80"/>
    <mergeCell ref="HSB80:HSG80"/>
    <mergeCell ref="HSI80:HSN80"/>
    <mergeCell ref="HSP80:HSU80"/>
    <mergeCell ref="HSW80:HTB80"/>
    <mergeCell ref="HTD80:HTI80"/>
    <mergeCell ref="HQE80:HQJ80"/>
    <mergeCell ref="HQL80:HQQ80"/>
    <mergeCell ref="HQS80:HQX80"/>
    <mergeCell ref="HQZ80:HRE80"/>
    <mergeCell ref="HRG80:HRL80"/>
    <mergeCell ref="HRN80:HRS80"/>
    <mergeCell ref="HOO80:HOT80"/>
    <mergeCell ref="HOV80:HPA80"/>
    <mergeCell ref="HPC80:HPH80"/>
    <mergeCell ref="HPJ80:HPO80"/>
    <mergeCell ref="HPQ80:HPV80"/>
    <mergeCell ref="HPX80:HQC80"/>
    <mergeCell ref="HMY80:HND80"/>
    <mergeCell ref="HNF80:HNK80"/>
    <mergeCell ref="HNM80:HNR80"/>
    <mergeCell ref="HNT80:HNY80"/>
    <mergeCell ref="HOA80:HOF80"/>
    <mergeCell ref="HOH80:HOM80"/>
    <mergeCell ref="HLI80:HLN80"/>
    <mergeCell ref="HLP80:HLU80"/>
    <mergeCell ref="HLW80:HMB80"/>
    <mergeCell ref="HMD80:HMI80"/>
    <mergeCell ref="HMK80:HMP80"/>
    <mergeCell ref="HMR80:HMW80"/>
    <mergeCell ref="HJS80:HJX80"/>
    <mergeCell ref="HJZ80:HKE80"/>
    <mergeCell ref="HKG80:HKL80"/>
    <mergeCell ref="HKN80:HKS80"/>
    <mergeCell ref="HKU80:HKZ80"/>
    <mergeCell ref="HLB80:HLG80"/>
    <mergeCell ref="HIC80:HIH80"/>
    <mergeCell ref="HIJ80:HIO80"/>
    <mergeCell ref="HIQ80:HIV80"/>
    <mergeCell ref="HIX80:HJC80"/>
    <mergeCell ref="HJE80:HJJ80"/>
    <mergeCell ref="HJL80:HJQ80"/>
    <mergeCell ref="HGM80:HGR80"/>
    <mergeCell ref="HGT80:HGY80"/>
    <mergeCell ref="HHA80:HHF80"/>
    <mergeCell ref="HHH80:HHM80"/>
    <mergeCell ref="HHO80:HHT80"/>
    <mergeCell ref="HHV80:HIA80"/>
    <mergeCell ref="HEW80:HFB80"/>
    <mergeCell ref="HFD80:HFI80"/>
    <mergeCell ref="HFK80:HFP80"/>
    <mergeCell ref="HFR80:HFW80"/>
    <mergeCell ref="HFY80:HGD80"/>
    <mergeCell ref="HGF80:HGK80"/>
    <mergeCell ref="HDG80:HDL80"/>
    <mergeCell ref="HDN80:HDS80"/>
    <mergeCell ref="HDU80:HDZ80"/>
    <mergeCell ref="HEB80:HEG80"/>
    <mergeCell ref="HEI80:HEN80"/>
    <mergeCell ref="HEP80:HEU80"/>
    <mergeCell ref="HBQ80:HBV80"/>
    <mergeCell ref="HBX80:HCC80"/>
    <mergeCell ref="HCE80:HCJ80"/>
    <mergeCell ref="HCL80:HCQ80"/>
    <mergeCell ref="HCS80:HCX80"/>
    <mergeCell ref="HCZ80:HDE80"/>
    <mergeCell ref="HAA80:HAF80"/>
    <mergeCell ref="HAH80:HAM80"/>
    <mergeCell ref="HAO80:HAT80"/>
    <mergeCell ref="HAV80:HBA80"/>
    <mergeCell ref="HBC80:HBH80"/>
    <mergeCell ref="HBJ80:HBO80"/>
    <mergeCell ref="GYK80:GYP80"/>
    <mergeCell ref="GYR80:GYW80"/>
    <mergeCell ref="GYY80:GZD80"/>
    <mergeCell ref="GZF80:GZK80"/>
    <mergeCell ref="GZM80:GZR80"/>
    <mergeCell ref="GZT80:GZY80"/>
    <mergeCell ref="GWU80:GWZ80"/>
    <mergeCell ref="GXB80:GXG80"/>
    <mergeCell ref="GXI80:GXN80"/>
    <mergeCell ref="GXP80:GXU80"/>
    <mergeCell ref="GXW80:GYB80"/>
    <mergeCell ref="GYD80:GYI80"/>
    <mergeCell ref="GVE80:GVJ80"/>
    <mergeCell ref="GVL80:GVQ80"/>
    <mergeCell ref="GVS80:GVX80"/>
    <mergeCell ref="GVZ80:GWE80"/>
    <mergeCell ref="GWG80:GWL80"/>
    <mergeCell ref="GWN80:GWS80"/>
    <mergeCell ref="GTO80:GTT80"/>
    <mergeCell ref="GTV80:GUA80"/>
    <mergeCell ref="GUC80:GUH80"/>
    <mergeCell ref="GUJ80:GUO80"/>
    <mergeCell ref="GUQ80:GUV80"/>
    <mergeCell ref="GUX80:GVC80"/>
    <mergeCell ref="GRY80:GSD80"/>
    <mergeCell ref="GSF80:GSK80"/>
    <mergeCell ref="GSM80:GSR80"/>
    <mergeCell ref="GST80:GSY80"/>
    <mergeCell ref="GTA80:GTF80"/>
    <mergeCell ref="GTH80:GTM80"/>
    <mergeCell ref="GQI80:GQN80"/>
    <mergeCell ref="GQP80:GQU80"/>
    <mergeCell ref="GQW80:GRB80"/>
    <mergeCell ref="GRD80:GRI80"/>
    <mergeCell ref="GRK80:GRP80"/>
    <mergeCell ref="GRR80:GRW80"/>
    <mergeCell ref="GOS80:GOX80"/>
    <mergeCell ref="GOZ80:GPE80"/>
    <mergeCell ref="GPG80:GPL80"/>
    <mergeCell ref="GPN80:GPS80"/>
    <mergeCell ref="GPU80:GPZ80"/>
    <mergeCell ref="GQB80:GQG80"/>
    <mergeCell ref="GNC80:GNH80"/>
    <mergeCell ref="GNJ80:GNO80"/>
    <mergeCell ref="GNQ80:GNV80"/>
    <mergeCell ref="GNX80:GOC80"/>
    <mergeCell ref="GOE80:GOJ80"/>
    <mergeCell ref="GOL80:GOQ80"/>
    <mergeCell ref="GLM80:GLR80"/>
    <mergeCell ref="GLT80:GLY80"/>
    <mergeCell ref="GMA80:GMF80"/>
    <mergeCell ref="GMH80:GMM80"/>
    <mergeCell ref="GMO80:GMT80"/>
    <mergeCell ref="GMV80:GNA80"/>
    <mergeCell ref="GJW80:GKB80"/>
    <mergeCell ref="GKD80:GKI80"/>
    <mergeCell ref="GKK80:GKP80"/>
    <mergeCell ref="GKR80:GKW80"/>
    <mergeCell ref="GKY80:GLD80"/>
    <mergeCell ref="GLF80:GLK80"/>
    <mergeCell ref="GIG80:GIL80"/>
    <mergeCell ref="GIN80:GIS80"/>
    <mergeCell ref="GIU80:GIZ80"/>
    <mergeCell ref="GJB80:GJG80"/>
    <mergeCell ref="GJI80:GJN80"/>
    <mergeCell ref="GJP80:GJU80"/>
    <mergeCell ref="GGQ80:GGV80"/>
    <mergeCell ref="GGX80:GHC80"/>
    <mergeCell ref="GHE80:GHJ80"/>
    <mergeCell ref="GHL80:GHQ80"/>
    <mergeCell ref="GHS80:GHX80"/>
    <mergeCell ref="GHZ80:GIE80"/>
    <mergeCell ref="GFA80:GFF80"/>
    <mergeCell ref="GFH80:GFM80"/>
    <mergeCell ref="GFO80:GFT80"/>
    <mergeCell ref="GFV80:GGA80"/>
    <mergeCell ref="GGC80:GGH80"/>
    <mergeCell ref="GGJ80:GGO80"/>
    <mergeCell ref="GDK80:GDP80"/>
    <mergeCell ref="GDR80:GDW80"/>
    <mergeCell ref="GDY80:GED80"/>
    <mergeCell ref="GEF80:GEK80"/>
    <mergeCell ref="GEM80:GER80"/>
    <mergeCell ref="GET80:GEY80"/>
    <mergeCell ref="GBU80:GBZ80"/>
    <mergeCell ref="GCB80:GCG80"/>
    <mergeCell ref="GCI80:GCN80"/>
    <mergeCell ref="GCP80:GCU80"/>
    <mergeCell ref="GCW80:GDB80"/>
    <mergeCell ref="GDD80:GDI80"/>
    <mergeCell ref="GAE80:GAJ80"/>
    <mergeCell ref="GAL80:GAQ80"/>
    <mergeCell ref="GAS80:GAX80"/>
    <mergeCell ref="GAZ80:GBE80"/>
    <mergeCell ref="GBG80:GBL80"/>
    <mergeCell ref="GBN80:GBS80"/>
    <mergeCell ref="FYO80:FYT80"/>
    <mergeCell ref="FYV80:FZA80"/>
    <mergeCell ref="FZC80:FZH80"/>
    <mergeCell ref="FZJ80:FZO80"/>
    <mergeCell ref="FZQ80:FZV80"/>
    <mergeCell ref="FZX80:GAC80"/>
    <mergeCell ref="FWY80:FXD80"/>
    <mergeCell ref="FXF80:FXK80"/>
    <mergeCell ref="FXM80:FXR80"/>
    <mergeCell ref="FXT80:FXY80"/>
    <mergeCell ref="FYA80:FYF80"/>
    <mergeCell ref="FYH80:FYM80"/>
    <mergeCell ref="FVI80:FVN80"/>
    <mergeCell ref="FVP80:FVU80"/>
    <mergeCell ref="FVW80:FWB80"/>
    <mergeCell ref="FWD80:FWI80"/>
    <mergeCell ref="FWK80:FWP80"/>
    <mergeCell ref="FWR80:FWW80"/>
    <mergeCell ref="FTS80:FTX80"/>
    <mergeCell ref="FTZ80:FUE80"/>
    <mergeCell ref="FUG80:FUL80"/>
    <mergeCell ref="FUN80:FUS80"/>
    <mergeCell ref="FUU80:FUZ80"/>
    <mergeCell ref="FVB80:FVG80"/>
    <mergeCell ref="FSC80:FSH80"/>
    <mergeCell ref="FSJ80:FSO80"/>
    <mergeCell ref="FSQ80:FSV80"/>
    <mergeCell ref="FSX80:FTC80"/>
    <mergeCell ref="FTE80:FTJ80"/>
    <mergeCell ref="FTL80:FTQ80"/>
    <mergeCell ref="FQM80:FQR80"/>
    <mergeCell ref="FQT80:FQY80"/>
    <mergeCell ref="FRA80:FRF80"/>
    <mergeCell ref="FRH80:FRM80"/>
    <mergeCell ref="FRO80:FRT80"/>
    <mergeCell ref="FRV80:FSA80"/>
    <mergeCell ref="FOW80:FPB80"/>
    <mergeCell ref="FPD80:FPI80"/>
    <mergeCell ref="FPK80:FPP80"/>
    <mergeCell ref="FPR80:FPW80"/>
    <mergeCell ref="FPY80:FQD80"/>
    <mergeCell ref="FQF80:FQK80"/>
    <mergeCell ref="FNG80:FNL80"/>
    <mergeCell ref="FNN80:FNS80"/>
    <mergeCell ref="FNU80:FNZ80"/>
    <mergeCell ref="FOB80:FOG80"/>
    <mergeCell ref="FOI80:FON80"/>
    <mergeCell ref="FOP80:FOU80"/>
    <mergeCell ref="FLQ80:FLV80"/>
    <mergeCell ref="FLX80:FMC80"/>
    <mergeCell ref="FME80:FMJ80"/>
    <mergeCell ref="FML80:FMQ80"/>
    <mergeCell ref="FMS80:FMX80"/>
    <mergeCell ref="FMZ80:FNE80"/>
    <mergeCell ref="FKA80:FKF80"/>
    <mergeCell ref="FKH80:FKM80"/>
    <mergeCell ref="FKO80:FKT80"/>
    <mergeCell ref="FKV80:FLA80"/>
    <mergeCell ref="FLC80:FLH80"/>
    <mergeCell ref="FLJ80:FLO80"/>
    <mergeCell ref="FIK80:FIP80"/>
    <mergeCell ref="FIR80:FIW80"/>
    <mergeCell ref="FIY80:FJD80"/>
    <mergeCell ref="FJF80:FJK80"/>
    <mergeCell ref="FJM80:FJR80"/>
    <mergeCell ref="FJT80:FJY80"/>
    <mergeCell ref="FGU80:FGZ80"/>
    <mergeCell ref="FHB80:FHG80"/>
    <mergeCell ref="FHI80:FHN80"/>
    <mergeCell ref="FHP80:FHU80"/>
    <mergeCell ref="FHW80:FIB80"/>
    <mergeCell ref="FID80:FII80"/>
    <mergeCell ref="FFE80:FFJ80"/>
    <mergeCell ref="FFL80:FFQ80"/>
    <mergeCell ref="FFS80:FFX80"/>
    <mergeCell ref="FFZ80:FGE80"/>
    <mergeCell ref="FGG80:FGL80"/>
    <mergeCell ref="FGN80:FGS80"/>
    <mergeCell ref="FDO80:FDT80"/>
    <mergeCell ref="FDV80:FEA80"/>
    <mergeCell ref="FEC80:FEH80"/>
    <mergeCell ref="FEJ80:FEO80"/>
    <mergeCell ref="FEQ80:FEV80"/>
    <mergeCell ref="FEX80:FFC80"/>
    <mergeCell ref="FBY80:FCD80"/>
    <mergeCell ref="FCF80:FCK80"/>
    <mergeCell ref="FCM80:FCR80"/>
    <mergeCell ref="FCT80:FCY80"/>
    <mergeCell ref="FDA80:FDF80"/>
    <mergeCell ref="FDH80:FDM80"/>
    <mergeCell ref="FAI80:FAN80"/>
    <mergeCell ref="FAP80:FAU80"/>
    <mergeCell ref="FAW80:FBB80"/>
    <mergeCell ref="FBD80:FBI80"/>
    <mergeCell ref="FBK80:FBP80"/>
    <mergeCell ref="FBR80:FBW80"/>
    <mergeCell ref="EYS80:EYX80"/>
    <mergeCell ref="EYZ80:EZE80"/>
    <mergeCell ref="EZG80:EZL80"/>
    <mergeCell ref="EZN80:EZS80"/>
    <mergeCell ref="EZU80:EZZ80"/>
    <mergeCell ref="FAB80:FAG80"/>
    <mergeCell ref="EXC80:EXH80"/>
    <mergeCell ref="EXJ80:EXO80"/>
    <mergeCell ref="EXQ80:EXV80"/>
    <mergeCell ref="EXX80:EYC80"/>
    <mergeCell ref="EYE80:EYJ80"/>
    <mergeCell ref="EYL80:EYQ80"/>
    <mergeCell ref="EVM80:EVR80"/>
    <mergeCell ref="EVT80:EVY80"/>
    <mergeCell ref="EWA80:EWF80"/>
    <mergeCell ref="EWH80:EWM80"/>
    <mergeCell ref="EWO80:EWT80"/>
    <mergeCell ref="EWV80:EXA80"/>
    <mergeCell ref="ETW80:EUB80"/>
    <mergeCell ref="EUD80:EUI80"/>
    <mergeCell ref="EUK80:EUP80"/>
    <mergeCell ref="EUR80:EUW80"/>
    <mergeCell ref="EUY80:EVD80"/>
    <mergeCell ref="EVF80:EVK80"/>
    <mergeCell ref="ESG80:ESL80"/>
    <mergeCell ref="ESN80:ESS80"/>
    <mergeCell ref="ESU80:ESZ80"/>
    <mergeCell ref="ETB80:ETG80"/>
    <mergeCell ref="ETI80:ETN80"/>
    <mergeCell ref="ETP80:ETU80"/>
    <mergeCell ref="EQQ80:EQV80"/>
    <mergeCell ref="EQX80:ERC80"/>
    <mergeCell ref="ERE80:ERJ80"/>
    <mergeCell ref="ERL80:ERQ80"/>
    <mergeCell ref="ERS80:ERX80"/>
    <mergeCell ref="ERZ80:ESE80"/>
    <mergeCell ref="EPA80:EPF80"/>
    <mergeCell ref="EPH80:EPM80"/>
    <mergeCell ref="EPO80:EPT80"/>
    <mergeCell ref="EPV80:EQA80"/>
    <mergeCell ref="EQC80:EQH80"/>
    <mergeCell ref="EQJ80:EQO80"/>
    <mergeCell ref="ENK80:ENP80"/>
    <mergeCell ref="ENR80:ENW80"/>
    <mergeCell ref="ENY80:EOD80"/>
    <mergeCell ref="EOF80:EOK80"/>
    <mergeCell ref="EOM80:EOR80"/>
    <mergeCell ref="EOT80:EOY80"/>
    <mergeCell ref="ELU80:ELZ80"/>
    <mergeCell ref="EMB80:EMG80"/>
    <mergeCell ref="EMI80:EMN80"/>
    <mergeCell ref="EMP80:EMU80"/>
    <mergeCell ref="EMW80:ENB80"/>
    <mergeCell ref="END80:ENI80"/>
    <mergeCell ref="EKE80:EKJ80"/>
    <mergeCell ref="EKL80:EKQ80"/>
    <mergeCell ref="EKS80:EKX80"/>
    <mergeCell ref="EKZ80:ELE80"/>
    <mergeCell ref="ELG80:ELL80"/>
    <mergeCell ref="ELN80:ELS80"/>
    <mergeCell ref="EIO80:EIT80"/>
    <mergeCell ref="EIV80:EJA80"/>
    <mergeCell ref="EJC80:EJH80"/>
    <mergeCell ref="EJJ80:EJO80"/>
    <mergeCell ref="EJQ80:EJV80"/>
    <mergeCell ref="EJX80:EKC80"/>
    <mergeCell ref="EGY80:EHD80"/>
    <mergeCell ref="EHF80:EHK80"/>
    <mergeCell ref="EHM80:EHR80"/>
    <mergeCell ref="EHT80:EHY80"/>
    <mergeCell ref="EIA80:EIF80"/>
    <mergeCell ref="EIH80:EIM80"/>
    <mergeCell ref="EFI80:EFN80"/>
    <mergeCell ref="EFP80:EFU80"/>
    <mergeCell ref="EFW80:EGB80"/>
    <mergeCell ref="EGD80:EGI80"/>
    <mergeCell ref="EGK80:EGP80"/>
    <mergeCell ref="EGR80:EGW80"/>
    <mergeCell ref="EDS80:EDX80"/>
    <mergeCell ref="EDZ80:EEE80"/>
    <mergeCell ref="EEG80:EEL80"/>
    <mergeCell ref="EEN80:EES80"/>
    <mergeCell ref="EEU80:EEZ80"/>
    <mergeCell ref="EFB80:EFG80"/>
    <mergeCell ref="ECC80:ECH80"/>
    <mergeCell ref="ECJ80:ECO80"/>
    <mergeCell ref="ECQ80:ECV80"/>
    <mergeCell ref="ECX80:EDC80"/>
    <mergeCell ref="EDE80:EDJ80"/>
    <mergeCell ref="EDL80:EDQ80"/>
    <mergeCell ref="EAM80:EAR80"/>
    <mergeCell ref="EAT80:EAY80"/>
    <mergeCell ref="EBA80:EBF80"/>
    <mergeCell ref="EBH80:EBM80"/>
    <mergeCell ref="EBO80:EBT80"/>
    <mergeCell ref="EBV80:ECA80"/>
    <mergeCell ref="DYW80:DZB80"/>
    <mergeCell ref="DZD80:DZI80"/>
    <mergeCell ref="DZK80:DZP80"/>
    <mergeCell ref="DZR80:DZW80"/>
    <mergeCell ref="DZY80:EAD80"/>
    <mergeCell ref="EAF80:EAK80"/>
    <mergeCell ref="DXG80:DXL80"/>
    <mergeCell ref="DXN80:DXS80"/>
    <mergeCell ref="DXU80:DXZ80"/>
    <mergeCell ref="DYB80:DYG80"/>
    <mergeCell ref="DYI80:DYN80"/>
    <mergeCell ref="DYP80:DYU80"/>
    <mergeCell ref="DVQ80:DVV80"/>
    <mergeCell ref="DVX80:DWC80"/>
    <mergeCell ref="DWE80:DWJ80"/>
    <mergeCell ref="DWL80:DWQ80"/>
    <mergeCell ref="DWS80:DWX80"/>
    <mergeCell ref="DWZ80:DXE80"/>
    <mergeCell ref="DUA80:DUF80"/>
    <mergeCell ref="DUH80:DUM80"/>
    <mergeCell ref="DUO80:DUT80"/>
    <mergeCell ref="DUV80:DVA80"/>
    <mergeCell ref="DVC80:DVH80"/>
    <mergeCell ref="DVJ80:DVO80"/>
    <mergeCell ref="DSK80:DSP80"/>
    <mergeCell ref="DSR80:DSW80"/>
    <mergeCell ref="DSY80:DTD80"/>
    <mergeCell ref="DTF80:DTK80"/>
    <mergeCell ref="DTM80:DTR80"/>
    <mergeCell ref="DTT80:DTY80"/>
    <mergeCell ref="DQU80:DQZ80"/>
    <mergeCell ref="DRB80:DRG80"/>
    <mergeCell ref="DRI80:DRN80"/>
    <mergeCell ref="DRP80:DRU80"/>
    <mergeCell ref="DRW80:DSB80"/>
    <mergeCell ref="DSD80:DSI80"/>
    <mergeCell ref="DPE80:DPJ80"/>
    <mergeCell ref="DPL80:DPQ80"/>
    <mergeCell ref="DPS80:DPX80"/>
    <mergeCell ref="DPZ80:DQE80"/>
    <mergeCell ref="DQG80:DQL80"/>
    <mergeCell ref="DQN80:DQS80"/>
    <mergeCell ref="DNO80:DNT80"/>
    <mergeCell ref="DNV80:DOA80"/>
    <mergeCell ref="DOC80:DOH80"/>
    <mergeCell ref="DOJ80:DOO80"/>
    <mergeCell ref="DOQ80:DOV80"/>
    <mergeCell ref="DOX80:DPC80"/>
    <mergeCell ref="DLY80:DMD80"/>
    <mergeCell ref="DMF80:DMK80"/>
    <mergeCell ref="DMM80:DMR80"/>
    <mergeCell ref="DMT80:DMY80"/>
    <mergeCell ref="DNA80:DNF80"/>
    <mergeCell ref="DNH80:DNM80"/>
    <mergeCell ref="DKI80:DKN80"/>
    <mergeCell ref="DKP80:DKU80"/>
    <mergeCell ref="DKW80:DLB80"/>
    <mergeCell ref="DLD80:DLI80"/>
    <mergeCell ref="DLK80:DLP80"/>
    <mergeCell ref="DLR80:DLW80"/>
    <mergeCell ref="DIS80:DIX80"/>
    <mergeCell ref="DIZ80:DJE80"/>
    <mergeCell ref="DJG80:DJL80"/>
    <mergeCell ref="DJN80:DJS80"/>
    <mergeCell ref="DJU80:DJZ80"/>
    <mergeCell ref="DKB80:DKG80"/>
    <mergeCell ref="DHC80:DHH80"/>
    <mergeCell ref="DHJ80:DHO80"/>
    <mergeCell ref="DHQ80:DHV80"/>
    <mergeCell ref="DHX80:DIC80"/>
    <mergeCell ref="DIE80:DIJ80"/>
    <mergeCell ref="DIL80:DIQ80"/>
    <mergeCell ref="DFM80:DFR80"/>
    <mergeCell ref="DFT80:DFY80"/>
    <mergeCell ref="DGA80:DGF80"/>
    <mergeCell ref="DGH80:DGM80"/>
    <mergeCell ref="DGO80:DGT80"/>
    <mergeCell ref="DGV80:DHA80"/>
    <mergeCell ref="DDW80:DEB80"/>
    <mergeCell ref="DED80:DEI80"/>
    <mergeCell ref="DEK80:DEP80"/>
    <mergeCell ref="DER80:DEW80"/>
    <mergeCell ref="DEY80:DFD80"/>
    <mergeCell ref="DFF80:DFK80"/>
    <mergeCell ref="DCG80:DCL80"/>
    <mergeCell ref="DCN80:DCS80"/>
    <mergeCell ref="DCU80:DCZ80"/>
    <mergeCell ref="DDB80:DDG80"/>
    <mergeCell ref="DDI80:DDN80"/>
    <mergeCell ref="DDP80:DDU80"/>
    <mergeCell ref="DAQ80:DAV80"/>
    <mergeCell ref="DAX80:DBC80"/>
    <mergeCell ref="DBE80:DBJ80"/>
    <mergeCell ref="DBL80:DBQ80"/>
    <mergeCell ref="DBS80:DBX80"/>
    <mergeCell ref="DBZ80:DCE80"/>
    <mergeCell ref="CZA80:CZF80"/>
    <mergeCell ref="CZH80:CZM80"/>
    <mergeCell ref="CZO80:CZT80"/>
    <mergeCell ref="CZV80:DAA80"/>
    <mergeCell ref="DAC80:DAH80"/>
    <mergeCell ref="DAJ80:DAO80"/>
    <mergeCell ref="CXK80:CXP80"/>
    <mergeCell ref="CXR80:CXW80"/>
    <mergeCell ref="CXY80:CYD80"/>
    <mergeCell ref="CYF80:CYK80"/>
    <mergeCell ref="CYM80:CYR80"/>
    <mergeCell ref="CYT80:CYY80"/>
    <mergeCell ref="CVU80:CVZ80"/>
    <mergeCell ref="CWB80:CWG80"/>
    <mergeCell ref="CWI80:CWN80"/>
    <mergeCell ref="CWP80:CWU80"/>
    <mergeCell ref="CWW80:CXB80"/>
    <mergeCell ref="CXD80:CXI80"/>
    <mergeCell ref="CUE80:CUJ80"/>
    <mergeCell ref="CUL80:CUQ80"/>
    <mergeCell ref="CUS80:CUX80"/>
    <mergeCell ref="CUZ80:CVE80"/>
    <mergeCell ref="CVG80:CVL80"/>
    <mergeCell ref="CVN80:CVS80"/>
    <mergeCell ref="CSO80:CST80"/>
    <mergeCell ref="CSV80:CTA80"/>
    <mergeCell ref="CTC80:CTH80"/>
    <mergeCell ref="CTJ80:CTO80"/>
    <mergeCell ref="CTQ80:CTV80"/>
    <mergeCell ref="CTX80:CUC80"/>
    <mergeCell ref="CQY80:CRD80"/>
    <mergeCell ref="CRF80:CRK80"/>
    <mergeCell ref="CRM80:CRR80"/>
    <mergeCell ref="CRT80:CRY80"/>
    <mergeCell ref="CSA80:CSF80"/>
    <mergeCell ref="CSH80:CSM80"/>
    <mergeCell ref="CPI80:CPN80"/>
    <mergeCell ref="CPP80:CPU80"/>
    <mergeCell ref="CPW80:CQB80"/>
    <mergeCell ref="CQD80:CQI80"/>
    <mergeCell ref="CQK80:CQP80"/>
    <mergeCell ref="CQR80:CQW80"/>
    <mergeCell ref="CNS80:CNX80"/>
    <mergeCell ref="CNZ80:COE80"/>
    <mergeCell ref="COG80:COL80"/>
    <mergeCell ref="CON80:COS80"/>
    <mergeCell ref="COU80:COZ80"/>
    <mergeCell ref="CPB80:CPG80"/>
    <mergeCell ref="CMC80:CMH80"/>
    <mergeCell ref="CMJ80:CMO80"/>
    <mergeCell ref="CMQ80:CMV80"/>
    <mergeCell ref="CMX80:CNC80"/>
    <mergeCell ref="CNE80:CNJ80"/>
    <mergeCell ref="CNL80:CNQ80"/>
    <mergeCell ref="CKM80:CKR80"/>
    <mergeCell ref="CKT80:CKY80"/>
    <mergeCell ref="CLA80:CLF80"/>
    <mergeCell ref="CLH80:CLM80"/>
    <mergeCell ref="CLO80:CLT80"/>
    <mergeCell ref="CLV80:CMA80"/>
    <mergeCell ref="CIW80:CJB80"/>
    <mergeCell ref="CJD80:CJI80"/>
    <mergeCell ref="CJK80:CJP80"/>
    <mergeCell ref="CJR80:CJW80"/>
    <mergeCell ref="CJY80:CKD80"/>
    <mergeCell ref="CKF80:CKK80"/>
    <mergeCell ref="CHG80:CHL80"/>
    <mergeCell ref="CHN80:CHS80"/>
    <mergeCell ref="CHU80:CHZ80"/>
    <mergeCell ref="CIB80:CIG80"/>
    <mergeCell ref="CII80:CIN80"/>
    <mergeCell ref="CIP80:CIU80"/>
    <mergeCell ref="CFQ80:CFV80"/>
    <mergeCell ref="CFX80:CGC80"/>
    <mergeCell ref="CGE80:CGJ80"/>
    <mergeCell ref="CGL80:CGQ80"/>
    <mergeCell ref="CGS80:CGX80"/>
    <mergeCell ref="CGZ80:CHE80"/>
    <mergeCell ref="CEA80:CEF80"/>
    <mergeCell ref="CEH80:CEM80"/>
    <mergeCell ref="CEO80:CET80"/>
    <mergeCell ref="CEV80:CFA80"/>
    <mergeCell ref="CFC80:CFH80"/>
    <mergeCell ref="CFJ80:CFO80"/>
    <mergeCell ref="CCK80:CCP80"/>
    <mergeCell ref="CCR80:CCW80"/>
    <mergeCell ref="CCY80:CDD80"/>
    <mergeCell ref="CDF80:CDK80"/>
    <mergeCell ref="CDM80:CDR80"/>
    <mergeCell ref="CDT80:CDY80"/>
    <mergeCell ref="CAU80:CAZ80"/>
    <mergeCell ref="CBB80:CBG80"/>
    <mergeCell ref="CBI80:CBN80"/>
    <mergeCell ref="CBP80:CBU80"/>
    <mergeCell ref="CBW80:CCB80"/>
    <mergeCell ref="CCD80:CCI80"/>
    <mergeCell ref="BZE80:BZJ80"/>
    <mergeCell ref="BZL80:BZQ80"/>
    <mergeCell ref="BZS80:BZX80"/>
    <mergeCell ref="BZZ80:CAE80"/>
    <mergeCell ref="CAG80:CAL80"/>
    <mergeCell ref="CAN80:CAS80"/>
    <mergeCell ref="BXO80:BXT80"/>
    <mergeCell ref="BXV80:BYA80"/>
    <mergeCell ref="BYC80:BYH80"/>
    <mergeCell ref="BYJ80:BYO80"/>
    <mergeCell ref="BYQ80:BYV80"/>
    <mergeCell ref="BYX80:BZC80"/>
    <mergeCell ref="BVY80:BWD80"/>
    <mergeCell ref="BWF80:BWK80"/>
    <mergeCell ref="BWM80:BWR80"/>
    <mergeCell ref="BWT80:BWY80"/>
    <mergeCell ref="BXA80:BXF80"/>
    <mergeCell ref="BXH80:BXM80"/>
    <mergeCell ref="BUI80:BUN80"/>
    <mergeCell ref="BUP80:BUU80"/>
    <mergeCell ref="BUW80:BVB80"/>
    <mergeCell ref="BVD80:BVI80"/>
    <mergeCell ref="BVK80:BVP80"/>
    <mergeCell ref="BVR80:BVW80"/>
    <mergeCell ref="BSS80:BSX80"/>
    <mergeCell ref="BSZ80:BTE80"/>
    <mergeCell ref="BTG80:BTL80"/>
    <mergeCell ref="BTN80:BTS80"/>
    <mergeCell ref="BTU80:BTZ80"/>
    <mergeCell ref="BUB80:BUG80"/>
    <mergeCell ref="BRC80:BRH80"/>
    <mergeCell ref="BRJ80:BRO80"/>
    <mergeCell ref="BRQ80:BRV80"/>
    <mergeCell ref="BRX80:BSC80"/>
    <mergeCell ref="BSE80:BSJ80"/>
    <mergeCell ref="BSL80:BSQ80"/>
    <mergeCell ref="BPM80:BPR80"/>
    <mergeCell ref="BPT80:BPY80"/>
    <mergeCell ref="BQA80:BQF80"/>
    <mergeCell ref="BQH80:BQM80"/>
    <mergeCell ref="BQO80:BQT80"/>
    <mergeCell ref="BQV80:BRA80"/>
    <mergeCell ref="BNW80:BOB80"/>
    <mergeCell ref="BOD80:BOI80"/>
    <mergeCell ref="BOK80:BOP80"/>
    <mergeCell ref="BOR80:BOW80"/>
    <mergeCell ref="BOY80:BPD80"/>
    <mergeCell ref="BPF80:BPK80"/>
    <mergeCell ref="BMG80:BML80"/>
    <mergeCell ref="BMN80:BMS80"/>
    <mergeCell ref="BMU80:BMZ80"/>
    <mergeCell ref="BNB80:BNG80"/>
    <mergeCell ref="BNI80:BNN80"/>
    <mergeCell ref="BNP80:BNU80"/>
    <mergeCell ref="BKQ80:BKV80"/>
    <mergeCell ref="BKX80:BLC80"/>
    <mergeCell ref="BLE80:BLJ80"/>
    <mergeCell ref="BLL80:BLQ80"/>
    <mergeCell ref="BLS80:BLX80"/>
    <mergeCell ref="BLZ80:BME80"/>
    <mergeCell ref="BJA80:BJF80"/>
    <mergeCell ref="BJH80:BJM80"/>
    <mergeCell ref="BJO80:BJT80"/>
    <mergeCell ref="BJV80:BKA80"/>
    <mergeCell ref="BKC80:BKH80"/>
    <mergeCell ref="BKJ80:BKO80"/>
    <mergeCell ref="BHK80:BHP80"/>
    <mergeCell ref="BHR80:BHW80"/>
    <mergeCell ref="BHY80:BID80"/>
    <mergeCell ref="BIF80:BIK80"/>
    <mergeCell ref="BIM80:BIR80"/>
    <mergeCell ref="BIT80:BIY80"/>
    <mergeCell ref="BFU80:BFZ80"/>
    <mergeCell ref="BGB80:BGG80"/>
    <mergeCell ref="BGI80:BGN80"/>
    <mergeCell ref="BGP80:BGU80"/>
    <mergeCell ref="BGW80:BHB80"/>
    <mergeCell ref="BHD80:BHI80"/>
    <mergeCell ref="BEE80:BEJ80"/>
    <mergeCell ref="BEL80:BEQ80"/>
    <mergeCell ref="BES80:BEX80"/>
    <mergeCell ref="BEZ80:BFE80"/>
    <mergeCell ref="BFG80:BFL80"/>
    <mergeCell ref="BFN80:BFS80"/>
    <mergeCell ref="BCO80:BCT80"/>
    <mergeCell ref="BCV80:BDA80"/>
    <mergeCell ref="BDC80:BDH80"/>
    <mergeCell ref="BDJ80:BDO80"/>
    <mergeCell ref="BDQ80:BDV80"/>
    <mergeCell ref="BDX80:BEC80"/>
    <mergeCell ref="BAY80:BBD80"/>
    <mergeCell ref="BBF80:BBK80"/>
    <mergeCell ref="BBM80:BBR80"/>
    <mergeCell ref="BBT80:BBY80"/>
    <mergeCell ref="BCA80:BCF80"/>
    <mergeCell ref="BCH80:BCM80"/>
    <mergeCell ref="AZI80:AZN80"/>
    <mergeCell ref="AZP80:AZU80"/>
    <mergeCell ref="AZW80:BAB80"/>
    <mergeCell ref="BAD80:BAI80"/>
    <mergeCell ref="BAK80:BAP80"/>
    <mergeCell ref="BAR80:BAW80"/>
    <mergeCell ref="AXS80:AXX80"/>
    <mergeCell ref="AXZ80:AYE80"/>
    <mergeCell ref="AYG80:AYL80"/>
    <mergeCell ref="AYN80:AYS80"/>
    <mergeCell ref="AYU80:AYZ80"/>
    <mergeCell ref="AZB80:AZG80"/>
    <mergeCell ref="AWC80:AWH80"/>
    <mergeCell ref="AWJ80:AWO80"/>
    <mergeCell ref="AWQ80:AWV80"/>
    <mergeCell ref="AWX80:AXC80"/>
    <mergeCell ref="AXE80:AXJ80"/>
    <mergeCell ref="AXL80:AXQ80"/>
    <mergeCell ref="AUM80:AUR80"/>
    <mergeCell ref="AUT80:AUY80"/>
    <mergeCell ref="AVA80:AVF80"/>
    <mergeCell ref="AVH80:AVM80"/>
    <mergeCell ref="AVO80:AVT80"/>
    <mergeCell ref="AVV80:AWA80"/>
    <mergeCell ref="ASW80:ATB80"/>
    <mergeCell ref="ATD80:ATI80"/>
    <mergeCell ref="ATK80:ATP80"/>
    <mergeCell ref="ATR80:ATW80"/>
    <mergeCell ref="ATY80:AUD80"/>
    <mergeCell ref="AUF80:AUK80"/>
    <mergeCell ref="ARG80:ARL80"/>
    <mergeCell ref="ARN80:ARS80"/>
    <mergeCell ref="ARU80:ARZ80"/>
    <mergeCell ref="ASB80:ASG80"/>
    <mergeCell ref="ASI80:ASN80"/>
    <mergeCell ref="ASP80:ASU80"/>
    <mergeCell ref="APQ80:APV80"/>
    <mergeCell ref="APX80:AQC80"/>
    <mergeCell ref="AQE80:AQJ80"/>
    <mergeCell ref="AQL80:AQQ80"/>
    <mergeCell ref="AQS80:AQX80"/>
    <mergeCell ref="AQZ80:ARE80"/>
    <mergeCell ref="AOA80:AOF80"/>
    <mergeCell ref="AOH80:AOM80"/>
    <mergeCell ref="AOO80:AOT80"/>
    <mergeCell ref="AOV80:APA80"/>
    <mergeCell ref="APC80:APH80"/>
    <mergeCell ref="APJ80:APO80"/>
    <mergeCell ref="AMK80:AMP80"/>
    <mergeCell ref="AMR80:AMW80"/>
    <mergeCell ref="AMY80:AND80"/>
    <mergeCell ref="ANF80:ANK80"/>
    <mergeCell ref="ANM80:ANR80"/>
    <mergeCell ref="ANT80:ANY80"/>
    <mergeCell ref="AKU80:AKZ80"/>
    <mergeCell ref="ALB80:ALG80"/>
    <mergeCell ref="ALI80:ALN80"/>
    <mergeCell ref="ALP80:ALU80"/>
    <mergeCell ref="ALW80:AMB80"/>
    <mergeCell ref="AMD80:AMI80"/>
    <mergeCell ref="AJE80:AJJ80"/>
    <mergeCell ref="AJL80:AJQ80"/>
    <mergeCell ref="AJS80:AJX80"/>
    <mergeCell ref="AJZ80:AKE80"/>
    <mergeCell ref="AKG80:AKL80"/>
    <mergeCell ref="AKN80:AKS80"/>
    <mergeCell ref="AHO80:AHT80"/>
    <mergeCell ref="AHV80:AIA80"/>
    <mergeCell ref="AIC80:AIH80"/>
    <mergeCell ref="AIJ80:AIO80"/>
    <mergeCell ref="AIQ80:AIV80"/>
    <mergeCell ref="AIX80:AJC80"/>
    <mergeCell ref="AFY80:AGD80"/>
    <mergeCell ref="AGF80:AGK80"/>
    <mergeCell ref="AGM80:AGR80"/>
    <mergeCell ref="AGT80:AGY80"/>
    <mergeCell ref="AHA80:AHF80"/>
    <mergeCell ref="AHH80:AHM80"/>
    <mergeCell ref="AEI80:AEN80"/>
    <mergeCell ref="AEP80:AEU80"/>
    <mergeCell ref="AEW80:AFB80"/>
    <mergeCell ref="AFD80:AFI80"/>
    <mergeCell ref="AFK80:AFP80"/>
    <mergeCell ref="AFR80:AFW80"/>
    <mergeCell ref="ACS80:ACX80"/>
    <mergeCell ref="ACZ80:ADE80"/>
    <mergeCell ref="ADG80:ADL80"/>
    <mergeCell ref="ADN80:ADS80"/>
    <mergeCell ref="ADU80:ADZ80"/>
    <mergeCell ref="AEB80:AEG80"/>
    <mergeCell ref="ABC80:ABH80"/>
    <mergeCell ref="ABJ80:ABO80"/>
    <mergeCell ref="ABQ80:ABV80"/>
    <mergeCell ref="ABX80:ACC80"/>
    <mergeCell ref="ACE80:ACJ80"/>
    <mergeCell ref="ACL80:ACQ80"/>
    <mergeCell ref="ZM80:ZR80"/>
    <mergeCell ref="ZT80:ZY80"/>
    <mergeCell ref="AAA80:AAF80"/>
    <mergeCell ref="AAH80:AAM80"/>
    <mergeCell ref="AAO80:AAT80"/>
    <mergeCell ref="AAV80:ABA80"/>
    <mergeCell ref="XW80:YB80"/>
    <mergeCell ref="YD80:YI80"/>
    <mergeCell ref="YK80:YP80"/>
    <mergeCell ref="YR80:YW80"/>
    <mergeCell ref="YY80:ZD80"/>
    <mergeCell ref="ZF80:ZK80"/>
    <mergeCell ref="WG80:WL80"/>
    <mergeCell ref="WN80:WS80"/>
    <mergeCell ref="WU80:WZ80"/>
    <mergeCell ref="XB80:XG80"/>
    <mergeCell ref="XI80:XN80"/>
    <mergeCell ref="XP80:XU80"/>
    <mergeCell ref="UQ80:UV80"/>
    <mergeCell ref="UX80:VC80"/>
    <mergeCell ref="VE80:VJ80"/>
    <mergeCell ref="VL80:VQ80"/>
    <mergeCell ref="VS80:VX80"/>
    <mergeCell ref="VZ80:WE80"/>
    <mergeCell ref="TA80:TF80"/>
    <mergeCell ref="TH80:TM80"/>
    <mergeCell ref="TO80:TT80"/>
    <mergeCell ref="TV80:UA80"/>
    <mergeCell ref="UC80:UH80"/>
    <mergeCell ref="UJ80:UO80"/>
    <mergeCell ref="RK80:RP80"/>
    <mergeCell ref="RR80:RW80"/>
    <mergeCell ref="RY80:SD80"/>
    <mergeCell ref="SF80:SK80"/>
    <mergeCell ref="SM80:SR80"/>
    <mergeCell ref="ST80:SY80"/>
    <mergeCell ref="PU80:PZ80"/>
    <mergeCell ref="QB80:QG80"/>
    <mergeCell ref="QI80:QN80"/>
    <mergeCell ref="QP80:QU80"/>
    <mergeCell ref="QW80:RB80"/>
    <mergeCell ref="RD80:RI80"/>
    <mergeCell ref="OE80:OJ80"/>
    <mergeCell ref="OL80:OQ80"/>
    <mergeCell ref="OS80:OX80"/>
    <mergeCell ref="OZ80:PE80"/>
    <mergeCell ref="PG80:PL80"/>
    <mergeCell ref="PN80:PS80"/>
    <mergeCell ref="MO80:MT80"/>
    <mergeCell ref="MV80:NA80"/>
    <mergeCell ref="NC80:NH80"/>
    <mergeCell ref="NJ80:NO80"/>
    <mergeCell ref="NQ80:NV80"/>
    <mergeCell ref="NX80:OC80"/>
    <mergeCell ref="KY80:LD80"/>
    <mergeCell ref="LF80:LK80"/>
    <mergeCell ref="LM80:LR80"/>
    <mergeCell ref="LT80:LY80"/>
    <mergeCell ref="MA80:MF80"/>
    <mergeCell ref="MH80:MM80"/>
    <mergeCell ref="JI80:JN80"/>
    <mergeCell ref="JP80:JU80"/>
    <mergeCell ref="JW80:KB80"/>
    <mergeCell ref="KD80:KI80"/>
    <mergeCell ref="KK80:KP80"/>
    <mergeCell ref="KR80:KW80"/>
    <mergeCell ref="HS80:HX80"/>
    <mergeCell ref="HZ80:IE80"/>
    <mergeCell ref="IG80:IL80"/>
    <mergeCell ref="IN80:IS80"/>
    <mergeCell ref="IU80:IZ80"/>
    <mergeCell ref="JB80:JG80"/>
    <mergeCell ref="GC80:GH80"/>
    <mergeCell ref="GJ80:GO80"/>
    <mergeCell ref="GQ80:GV80"/>
    <mergeCell ref="GX80:HC80"/>
    <mergeCell ref="HE80:HJ80"/>
    <mergeCell ref="HL80:HQ80"/>
    <mergeCell ref="EM80:ER80"/>
    <mergeCell ref="ET80:EY80"/>
    <mergeCell ref="FA80:FF80"/>
    <mergeCell ref="FH80:FM80"/>
    <mergeCell ref="FO80:FT80"/>
    <mergeCell ref="FV80:GA80"/>
    <mergeCell ref="CW80:DB80"/>
    <mergeCell ref="DD80:DI80"/>
    <mergeCell ref="DK80:DP80"/>
    <mergeCell ref="DR80:DW80"/>
    <mergeCell ref="DY80:ED80"/>
    <mergeCell ref="EF80:EK80"/>
    <mergeCell ref="BG80:BL80"/>
    <mergeCell ref="BN80:BS80"/>
    <mergeCell ref="BU80:BZ80"/>
    <mergeCell ref="CB80:CG80"/>
    <mergeCell ref="CI80:CN80"/>
    <mergeCell ref="CP80:CU80"/>
    <mergeCell ref="XEO79:XET79"/>
    <mergeCell ref="XEV79:XEX79"/>
    <mergeCell ref="B80:G80"/>
    <mergeCell ref="J80:O80"/>
    <mergeCell ref="Q80:V80"/>
    <mergeCell ref="X80:AC80"/>
    <mergeCell ref="AE80:AJ80"/>
    <mergeCell ref="AL80:AQ80"/>
    <mergeCell ref="AS80:AX80"/>
    <mergeCell ref="AZ80:BE80"/>
    <mergeCell ref="XCY79:XDD79"/>
    <mergeCell ref="XDF79:XDK79"/>
    <mergeCell ref="XDM79:XDR79"/>
    <mergeCell ref="XDT79:XDY79"/>
    <mergeCell ref="XEA79:XEF79"/>
    <mergeCell ref="XEH79:XEM79"/>
    <mergeCell ref="XBI79:XBN79"/>
    <mergeCell ref="XBP79:XBU79"/>
    <mergeCell ref="XBW79:XCB79"/>
    <mergeCell ref="XCD79:XCI79"/>
    <mergeCell ref="XCK79:XCP79"/>
    <mergeCell ref="XCR79:XCW79"/>
    <mergeCell ref="WZS79:WZX79"/>
    <mergeCell ref="WZZ79:XAE79"/>
    <mergeCell ref="XAG79:XAL79"/>
    <mergeCell ref="XAN79:XAS79"/>
    <mergeCell ref="XAU79:XAZ79"/>
    <mergeCell ref="XBB79:XBG79"/>
    <mergeCell ref="WYC79:WYH79"/>
    <mergeCell ref="WYJ79:WYO79"/>
    <mergeCell ref="WYQ79:WYV79"/>
    <mergeCell ref="WYX79:WZC79"/>
    <mergeCell ref="WZE79:WZJ79"/>
    <mergeCell ref="WZL79:WZQ79"/>
    <mergeCell ref="WWM79:WWR79"/>
    <mergeCell ref="WWT79:WWY79"/>
    <mergeCell ref="WXA79:WXF79"/>
    <mergeCell ref="WXH79:WXM79"/>
    <mergeCell ref="WXO79:WXT79"/>
    <mergeCell ref="WXV79:WYA79"/>
    <mergeCell ref="WUW79:WVB79"/>
    <mergeCell ref="WVD79:WVI79"/>
    <mergeCell ref="WVK79:WVP79"/>
    <mergeCell ref="WVR79:WVW79"/>
    <mergeCell ref="WVY79:WWD79"/>
    <mergeCell ref="WWF79:WWK79"/>
    <mergeCell ref="WTG79:WTL79"/>
    <mergeCell ref="WTN79:WTS79"/>
    <mergeCell ref="WTU79:WTZ79"/>
    <mergeCell ref="WUB79:WUG79"/>
    <mergeCell ref="WUI79:WUN79"/>
    <mergeCell ref="WUP79:WUU79"/>
    <mergeCell ref="WRQ79:WRV79"/>
    <mergeCell ref="WRX79:WSC79"/>
    <mergeCell ref="WSE79:WSJ79"/>
    <mergeCell ref="WSL79:WSQ79"/>
    <mergeCell ref="WSS79:WSX79"/>
    <mergeCell ref="WSZ79:WTE79"/>
    <mergeCell ref="WQA79:WQF79"/>
    <mergeCell ref="WQH79:WQM79"/>
    <mergeCell ref="WQO79:WQT79"/>
    <mergeCell ref="WQV79:WRA79"/>
    <mergeCell ref="WRC79:WRH79"/>
    <mergeCell ref="WRJ79:WRO79"/>
    <mergeCell ref="WOK79:WOP79"/>
    <mergeCell ref="WOR79:WOW79"/>
    <mergeCell ref="WOY79:WPD79"/>
    <mergeCell ref="WPF79:WPK79"/>
    <mergeCell ref="WPM79:WPR79"/>
    <mergeCell ref="WPT79:WPY79"/>
    <mergeCell ref="WMU79:WMZ79"/>
    <mergeCell ref="WNB79:WNG79"/>
    <mergeCell ref="WNI79:WNN79"/>
    <mergeCell ref="WNP79:WNU79"/>
    <mergeCell ref="WNW79:WOB79"/>
    <mergeCell ref="WOD79:WOI79"/>
    <mergeCell ref="WLE79:WLJ79"/>
    <mergeCell ref="WLL79:WLQ79"/>
    <mergeCell ref="WLS79:WLX79"/>
    <mergeCell ref="WLZ79:WME79"/>
    <mergeCell ref="WMG79:WML79"/>
    <mergeCell ref="WMN79:WMS79"/>
    <mergeCell ref="WJO79:WJT79"/>
    <mergeCell ref="WJV79:WKA79"/>
    <mergeCell ref="WKC79:WKH79"/>
    <mergeCell ref="WKJ79:WKO79"/>
    <mergeCell ref="WKQ79:WKV79"/>
    <mergeCell ref="WKX79:WLC79"/>
    <mergeCell ref="WHY79:WID79"/>
    <mergeCell ref="WIF79:WIK79"/>
    <mergeCell ref="WIM79:WIR79"/>
    <mergeCell ref="WIT79:WIY79"/>
    <mergeCell ref="WJA79:WJF79"/>
    <mergeCell ref="WJH79:WJM79"/>
    <mergeCell ref="WGI79:WGN79"/>
    <mergeCell ref="WGP79:WGU79"/>
    <mergeCell ref="WGW79:WHB79"/>
    <mergeCell ref="WHD79:WHI79"/>
    <mergeCell ref="WHK79:WHP79"/>
    <mergeCell ref="WHR79:WHW79"/>
    <mergeCell ref="WES79:WEX79"/>
    <mergeCell ref="WEZ79:WFE79"/>
    <mergeCell ref="WFG79:WFL79"/>
    <mergeCell ref="WFN79:WFS79"/>
    <mergeCell ref="WFU79:WFZ79"/>
    <mergeCell ref="WGB79:WGG79"/>
    <mergeCell ref="WDC79:WDH79"/>
    <mergeCell ref="WDJ79:WDO79"/>
    <mergeCell ref="WDQ79:WDV79"/>
    <mergeCell ref="WDX79:WEC79"/>
    <mergeCell ref="WEE79:WEJ79"/>
    <mergeCell ref="WEL79:WEQ79"/>
    <mergeCell ref="WBM79:WBR79"/>
    <mergeCell ref="WBT79:WBY79"/>
    <mergeCell ref="WCA79:WCF79"/>
    <mergeCell ref="WCH79:WCM79"/>
    <mergeCell ref="WCO79:WCT79"/>
    <mergeCell ref="WCV79:WDA79"/>
    <mergeCell ref="VZW79:WAB79"/>
    <mergeCell ref="WAD79:WAI79"/>
    <mergeCell ref="WAK79:WAP79"/>
    <mergeCell ref="WAR79:WAW79"/>
    <mergeCell ref="WAY79:WBD79"/>
    <mergeCell ref="WBF79:WBK79"/>
    <mergeCell ref="VYG79:VYL79"/>
    <mergeCell ref="VYN79:VYS79"/>
    <mergeCell ref="VYU79:VYZ79"/>
    <mergeCell ref="VZB79:VZG79"/>
    <mergeCell ref="VZI79:VZN79"/>
    <mergeCell ref="VZP79:VZU79"/>
    <mergeCell ref="VWQ79:VWV79"/>
    <mergeCell ref="VWX79:VXC79"/>
    <mergeCell ref="VXE79:VXJ79"/>
    <mergeCell ref="VXL79:VXQ79"/>
    <mergeCell ref="VXS79:VXX79"/>
    <mergeCell ref="VXZ79:VYE79"/>
    <mergeCell ref="VVA79:VVF79"/>
    <mergeCell ref="VVH79:VVM79"/>
    <mergeCell ref="VVO79:VVT79"/>
    <mergeCell ref="VVV79:VWA79"/>
    <mergeCell ref="VWC79:VWH79"/>
    <mergeCell ref="VWJ79:VWO79"/>
    <mergeCell ref="VTK79:VTP79"/>
    <mergeCell ref="VTR79:VTW79"/>
    <mergeCell ref="VTY79:VUD79"/>
    <mergeCell ref="VUF79:VUK79"/>
    <mergeCell ref="VUM79:VUR79"/>
    <mergeCell ref="VUT79:VUY79"/>
    <mergeCell ref="VRU79:VRZ79"/>
    <mergeCell ref="VSB79:VSG79"/>
    <mergeCell ref="VSI79:VSN79"/>
    <mergeCell ref="VSP79:VSU79"/>
    <mergeCell ref="VSW79:VTB79"/>
    <mergeCell ref="VTD79:VTI79"/>
    <mergeCell ref="VQE79:VQJ79"/>
    <mergeCell ref="VQL79:VQQ79"/>
    <mergeCell ref="VQS79:VQX79"/>
    <mergeCell ref="VQZ79:VRE79"/>
    <mergeCell ref="VRG79:VRL79"/>
    <mergeCell ref="VRN79:VRS79"/>
    <mergeCell ref="VOO79:VOT79"/>
    <mergeCell ref="VOV79:VPA79"/>
    <mergeCell ref="VPC79:VPH79"/>
    <mergeCell ref="VPJ79:VPO79"/>
    <mergeCell ref="VPQ79:VPV79"/>
    <mergeCell ref="VPX79:VQC79"/>
    <mergeCell ref="VMY79:VND79"/>
    <mergeCell ref="VNF79:VNK79"/>
    <mergeCell ref="VNM79:VNR79"/>
    <mergeCell ref="VNT79:VNY79"/>
    <mergeCell ref="VOA79:VOF79"/>
    <mergeCell ref="VOH79:VOM79"/>
    <mergeCell ref="VLI79:VLN79"/>
    <mergeCell ref="VLP79:VLU79"/>
    <mergeCell ref="VLW79:VMB79"/>
    <mergeCell ref="VMD79:VMI79"/>
    <mergeCell ref="VMK79:VMP79"/>
    <mergeCell ref="VMR79:VMW79"/>
    <mergeCell ref="VJS79:VJX79"/>
    <mergeCell ref="VJZ79:VKE79"/>
    <mergeCell ref="VKG79:VKL79"/>
    <mergeCell ref="VKN79:VKS79"/>
    <mergeCell ref="VKU79:VKZ79"/>
    <mergeCell ref="VLB79:VLG79"/>
    <mergeCell ref="VIC79:VIH79"/>
    <mergeCell ref="VIJ79:VIO79"/>
    <mergeCell ref="VIQ79:VIV79"/>
    <mergeCell ref="VIX79:VJC79"/>
    <mergeCell ref="VJE79:VJJ79"/>
    <mergeCell ref="VJL79:VJQ79"/>
    <mergeCell ref="VGM79:VGR79"/>
    <mergeCell ref="VGT79:VGY79"/>
    <mergeCell ref="VHA79:VHF79"/>
    <mergeCell ref="VHH79:VHM79"/>
    <mergeCell ref="VHO79:VHT79"/>
    <mergeCell ref="VHV79:VIA79"/>
    <mergeCell ref="VEW79:VFB79"/>
    <mergeCell ref="VFD79:VFI79"/>
    <mergeCell ref="VFK79:VFP79"/>
    <mergeCell ref="VFR79:VFW79"/>
    <mergeCell ref="VFY79:VGD79"/>
    <mergeCell ref="VGF79:VGK79"/>
    <mergeCell ref="VDG79:VDL79"/>
    <mergeCell ref="VDN79:VDS79"/>
    <mergeCell ref="VDU79:VDZ79"/>
    <mergeCell ref="VEB79:VEG79"/>
    <mergeCell ref="VEI79:VEN79"/>
    <mergeCell ref="VEP79:VEU79"/>
    <mergeCell ref="VBQ79:VBV79"/>
    <mergeCell ref="VBX79:VCC79"/>
    <mergeCell ref="VCE79:VCJ79"/>
    <mergeCell ref="VCL79:VCQ79"/>
    <mergeCell ref="VCS79:VCX79"/>
    <mergeCell ref="VCZ79:VDE79"/>
    <mergeCell ref="VAA79:VAF79"/>
    <mergeCell ref="VAH79:VAM79"/>
    <mergeCell ref="VAO79:VAT79"/>
    <mergeCell ref="VAV79:VBA79"/>
    <mergeCell ref="VBC79:VBH79"/>
    <mergeCell ref="VBJ79:VBO79"/>
    <mergeCell ref="UYK79:UYP79"/>
    <mergeCell ref="UYR79:UYW79"/>
    <mergeCell ref="UYY79:UZD79"/>
    <mergeCell ref="UZF79:UZK79"/>
    <mergeCell ref="UZM79:UZR79"/>
    <mergeCell ref="UZT79:UZY79"/>
    <mergeCell ref="UWU79:UWZ79"/>
    <mergeCell ref="UXB79:UXG79"/>
    <mergeCell ref="UXI79:UXN79"/>
    <mergeCell ref="UXP79:UXU79"/>
    <mergeCell ref="UXW79:UYB79"/>
    <mergeCell ref="UYD79:UYI79"/>
    <mergeCell ref="UVE79:UVJ79"/>
    <mergeCell ref="UVL79:UVQ79"/>
    <mergeCell ref="UVS79:UVX79"/>
    <mergeCell ref="UVZ79:UWE79"/>
    <mergeCell ref="UWG79:UWL79"/>
    <mergeCell ref="UWN79:UWS79"/>
    <mergeCell ref="UTO79:UTT79"/>
    <mergeCell ref="UTV79:UUA79"/>
    <mergeCell ref="UUC79:UUH79"/>
    <mergeCell ref="UUJ79:UUO79"/>
    <mergeCell ref="UUQ79:UUV79"/>
    <mergeCell ref="UUX79:UVC79"/>
    <mergeCell ref="URY79:USD79"/>
    <mergeCell ref="USF79:USK79"/>
    <mergeCell ref="USM79:USR79"/>
    <mergeCell ref="UST79:USY79"/>
    <mergeCell ref="UTA79:UTF79"/>
    <mergeCell ref="UTH79:UTM79"/>
    <mergeCell ref="UQI79:UQN79"/>
    <mergeCell ref="UQP79:UQU79"/>
    <mergeCell ref="UQW79:URB79"/>
    <mergeCell ref="URD79:URI79"/>
    <mergeCell ref="URK79:URP79"/>
    <mergeCell ref="URR79:URW79"/>
    <mergeCell ref="UOS79:UOX79"/>
    <mergeCell ref="UOZ79:UPE79"/>
    <mergeCell ref="UPG79:UPL79"/>
    <mergeCell ref="UPN79:UPS79"/>
    <mergeCell ref="UPU79:UPZ79"/>
    <mergeCell ref="UQB79:UQG79"/>
    <mergeCell ref="UNC79:UNH79"/>
    <mergeCell ref="UNJ79:UNO79"/>
    <mergeCell ref="UNQ79:UNV79"/>
    <mergeCell ref="UNX79:UOC79"/>
    <mergeCell ref="UOE79:UOJ79"/>
    <mergeCell ref="UOL79:UOQ79"/>
    <mergeCell ref="ULM79:ULR79"/>
    <mergeCell ref="ULT79:ULY79"/>
    <mergeCell ref="UMA79:UMF79"/>
    <mergeCell ref="UMH79:UMM79"/>
    <mergeCell ref="UMO79:UMT79"/>
    <mergeCell ref="UMV79:UNA79"/>
    <mergeCell ref="UJW79:UKB79"/>
    <mergeCell ref="UKD79:UKI79"/>
    <mergeCell ref="UKK79:UKP79"/>
    <mergeCell ref="UKR79:UKW79"/>
    <mergeCell ref="UKY79:ULD79"/>
    <mergeCell ref="ULF79:ULK79"/>
    <mergeCell ref="UIG79:UIL79"/>
    <mergeCell ref="UIN79:UIS79"/>
    <mergeCell ref="UIU79:UIZ79"/>
    <mergeCell ref="UJB79:UJG79"/>
    <mergeCell ref="UJI79:UJN79"/>
    <mergeCell ref="UJP79:UJU79"/>
    <mergeCell ref="UGQ79:UGV79"/>
    <mergeCell ref="UGX79:UHC79"/>
    <mergeCell ref="UHE79:UHJ79"/>
    <mergeCell ref="UHL79:UHQ79"/>
    <mergeCell ref="UHS79:UHX79"/>
    <mergeCell ref="UHZ79:UIE79"/>
    <mergeCell ref="UFA79:UFF79"/>
    <mergeCell ref="UFH79:UFM79"/>
    <mergeCell ref="UFO79:UFT79"/>
    <mergeCell ref="UFV79:UGA79"/>
    <mergeCell ref="UGC79:UGH79"/>
    <mergeCell ref="UGJ79:UGO79"/>
    <mergeCell ref="UDK79:UDP79"/>
    <mergeCell ref="UDR79:UDW79"/>
    <mergeCell ref="UDY79:UED79"/>
    <mergeCell ref="UEF79:UEK79"/>
    <mergeCell ref="UEM79:UER79"/>
    <mergeCell ref="UET79:UEY79"/>
    <mergeCell ref="UBU79:UBZ79"/>
    <mergeCell ref="UCB79:UCG79"/>
    <mergeCell ref="UCI79:UCN79"/>
    <mergeCell ref="UCP79:UCU79"/>
    <mergeCell ref="UCW79:UDB79"/>
    <mergeCell ref="UDD79:UDI79"/>
    <mergeCell ref="UAE79:UAJ79"/>
    <mergeCell ref="UAL79:UAQ79"/>
    <mergeCell ref="UAS79:UAX79"/>
    <mergeCell ref="UAZ79:UBE79"/>
    <mergeCell ref="UBG79:UBL79"/>
    <mergeCell ref="UBN79:UBS79"/>
    <mergeCell ref="TYO79:TYT79"/>
    <mergeCell ref="TYV79:TZA79"/>
    <mergeCell ref="TZC79:TZH79"/>
    <mergeCell ref="TZJ79:TZO79"/>
    <mergeCell ref="TZQ79:TZV79"/>
    <mergeCell ref="TZX79:UAC79"/>
    <mergeCell ref="TWY79:TXD79"/>
    <mergeCell ref="TXF79:TXK79"/>
    <mergeCell ref="TXM79:TXR79"/>
    <mergeCell ref="TXT79:TXY79"/>
    <mergeCell ref="TYA79:TYF79"/>
    <mergeCell ref="TYH79:TYM79"/>
    <mergeCell ref="TVI79:TVN79"/>
    <mergeCell ref="TVP79:TVU79"/>
    <mergeCell ref="TVW79:TWB79"/>
    <mergeCell ref="TWD79:TWI79"/>
    <mergeCell ref="TWK79:TWP79"/>
    <mergeCell ref="TWR79:TWW79"/>
    <mergeCell ref="TTS79:TTX79"/>
    <mergeCell ref="TTZ79:TUE79"/>
    <mergeCell ref="TUG79:TUL79"/>
    <mergeCell ref="TUN79:TUS79"/>
    <mergeCell ref="TUU79:TUZ79"/>
    <mergeCell ref="TVB79:TVG79"/>
    <mergeCell ref="TSC79:TSH79"/>
    <mergeCell ref="TSJ79:TSO79"/>
    <mergeCell ref="TSQ79:TSV79"/>
    <mergeCell ref="TSX79:TTC79"/>
    <mergeCell ref="TTE79:TTJ79"/>
    <mergeCell ref="TTL79:TTQ79"/>
    <mergeCell ref="TQM79:TQR79"/>
    <mergeCell ref="TQT79:TQY79"/>
    <mergeCell ref="TRA79:TRF79"/>
    <mergeCell ref="TRH79:TRM79"/>
    <mergeCell ref="TRO79:TRT79"/>
    <mergeCell ref="TRV79:TSA79"/>
    <mergeCell ref="TOW79:TPB79"/>
    <mergeCell ref="TPD79:TPI79"/>
    <mergeCell ref="TPK79:TPP79"/>
    <mergeCell ref="TPR79:TPW79"/>
    <mergeCell ref="TPY79:TQD79"/>
    <mergeCell ref="TQF79:TQK79"/>
    <mergeCell ref="TNG79:TNL79"/>
    <mergeCell ref="TNN79:TNS79"/>
    <mergeCell ref="TNU79:TNZ79"/>
    <mergeCell ref="TOB79:TOG79"/>
    <mergeCell ref="TOI79:TON79"/>
    <mergeCell ref="TOP79:TOU79"/>
    <mergeCell ref="TLQ79:TLV79"/>
    <mergeCell ref="TLX79:TMC79"/>
    <mergeCell ref="TME79:TMJ79"/>
    <mergeCell ref="TML79:TMQ79"/>
    <mergeCell ref="TMS79:TMX79"/>
    <mergeCell ref="TMZ79:TNE79"/>
    <mergeCell ref="TKA79:TKF79"/>
    <mergeCell ref="TKH79:TKM79"/>
    <mergeCell ref="TKO79:TKT79"/>
    <mergeCell ref="TKV79:TLA79"/>
    <mergeCell ref="TLC79:TLH79"/>
    <mergeCell ref="TLJ79:TLO79"/>
    <mergeCell ref="TIK79:TIP79"/>
    <mergeCell ref="TIR79:TIW79"/>
    <mergeCell ref="TIY79:TJD79"/>
    <mergeCell ref="TJF79:TJK79"/>
    <mergeCell ref="TJM79:TJR79"/>
    <mergeCell ref="TJT79:TJY79"/>
    <mergeCell ref="TGU79:TGZ79"/>
    <mergeCell ref="THB79:THG79"/>
    <mergeCell ref="THI79:THN79"/>
    <mergeCell ref="THP79:THU79"/>
    <mergeCell ref="THW79:TIB79"/>
    <mergeCell ref="TID79:TII79"/>
    <mergeCell ref="TFE79:TFJ79"/>
    <mergeCell ref="TFL79:TFQ79"/>
    <mergeCell ref="TFS79:TFX79"/>
    <mergeCell ref="TFZ79:TGE79"/>
    <mergeCell ref="TGG79:TGL79"/>
    <mergeCell ref="TGN79:TGS79"/>
    <mergeCell ref="TDO79:TDT79"/>
    <mergeCell ref="TDV79:TEA79"/>
    <mergeCell ref="TEC79:TEH79"/>
    <mergeCell ref="TEJ79:TEO79"/>
    <mergeCell ref="TEQ79:TEV79"/>
    <mergeCell ref="TEX79:TFC79"/>
    <mergeCell ref="TBY79:TCD79"/>
    <mergeCell ref="TCF79:TCK79"/>
    <mergeCell ref="TCM79:TCR79"/>
    <mergeCell ref="TCT79:TCY79"/>
    <mergeCell ref="TDA79:TDF79"/>
    <mergeCell ref="TDH79:TDM79"/>
    <mergeCell ref="TAI79:TAN79"/>
    <mergeCell ref="TAP79:TAU79"/>
    <mergeCell ref="TAW79:TBB79"/>
    <mergeCell ref="TBD79:TBI79"/>
    <mergeCell ref="TBK79:TBP79"/>
    <mergeCell ref="TBR79:TBW79"/>
    <mergeCell ref="SYS79:SYX79"/>
    <mergeCell ref="SYZ79:SZE79"/>
    <mergeCell ref="SZG79:SZL79"/>
    <mergeCell ref="SZN79:SZS79"/>
    <mergeCell ref="SZU79:SZZ79"/>
    <mergeCell ref="TAB79:TAG79"/>
    <mergeCell ref="SXC79:SXH79"/>
    <mergeCell ref="SXJ79:SXO79"/>
    <mergeCell ref="SXQ79:SXV79"/>
    <mergeCell ref="SXX79:SYC79"/>
    <mergeCell ref="SYE79:SYJ79"/>
    <mergeCell ref="SYL79:SYQ79"/>
    <mergeCell ref="SVM79:SVR79"/>
    <mergeCell ref="SVT79:SVY79"/>
    <mergeCell ref="SWA79:SWF79"/>
    <mergeCell ref="SWH79:SWM79"/>
    <mergeCell ref="SWO79:SWT79"/>
    <mergeCell ref="SWV79:SXA79"/>
    <mergeCell ref="STW79:SUB79"/>
    <mergeCell ref="SUD79:SUI79"/>
    <mergeCell ref="SUK79:SUP79"/>
    <mergeCell ref="SUR79:SUW79"/>
    <mergeCell ref="SUY79:SVD79"/>
    <mergeCell ref="SVF79:SVK79"/>
    <mergeCell ref="SSG79:SSL79"/>
    <mergeCell ref="SSN79:SSS79"/>
    <mergeCell ref="SSU79:SSZ79"/>
    <mergeCell ref="STB79:STG79"/>
    <mergeCell ref="STI79:STN79"/>
    <mergeCell ref="STP79:STU79"/>
    <mergeCell ref="SQQ79:SQV79"/>
    <mergeCell ref="SQX79:SRC79"/>
    <mergeCell ref="SRE79:SRJ79"/>
    <mergeCell ref="SRL79:SRQ79"/>
    <mergeCell ref="SRS79:SRX79"/>
    <mergeCell ref="SRZ79:SSE79"/>
    <mergeCell ref="SPA79:SPF79"/>
    <mergeCell ref="SPH79:SPM79"/>
    <mergeCell ref="SPO79:SPT79"/>
    <mergeCell ref="SPV79:SQA79"/>
    <mergeCell ref="SQC79:SQH79"/>
    <mergeCell ref="SQJ79:SQO79"/>
    <mergeCell ref="SNK79:SNP79"/>
    <mergeCell ref="SNR79:SNW79"/>
    <mergeCell ref="SNY79:SOD79"/>
    <mergeCell ref="SOF79:SOK79"/>
    <mergeCell ref="SOM79:SOR79"/>
    <mergeCell ref="SOT79:SOY79"/>
    <mergeCell ref="SLU79:SLZ79"/>
    <mergeCell ref="SMB79:SMG79"/>
    <mergeCell ref="SMI79:SMN79"/>
    <mergeCell ref="SMP79:SMU79"/>
    <mergeCell ref="SMW79:SNB79"/>
    <mergeCell ref="SND79:SNI79"/>
    <mergeCell ref="SKE79:SKJ79"/>
    <mergeCell ref="SKL79:SKQ79"/>
    <mergeCell ref="SKS79:SKX79"/>
    <mergeCell ref="SKZ79:SLE79"/>
    <mergeCell ref="SLG79:SLL79"/>
    <mergeCell ref="SLN79:SLS79"/>
    <mergeCell ref="SIO79:SIT79"/>
    <mergeCell ref="SIV79:SJA79"/>
    <mergeCell ref="SJC79:SJH79"/>
    <mergeCell ref="SJJ79:SJO79"/>
    <mergeCell ref="SJQ79:SJV79"/>
    <mergeCell ref="SJX79:SKC79"/>
    <mergeCell ref="SGY79:SHD79"/>
    <mergeCell ref="SHF79:SHK79"/>
    <mergeCell ref="SHM79:SHR79"/>
    <mergeCell ref="SHT79:SHY79"/>
    <mergeCell ref="SIA79:SIF79"/>
    <mergeCell ref="SIH79:SIM79"/>
    <mergeCell ref="SFI79:SFN79"/>
    <mergeCell ref="SFP79:SFU79"/>
    <mergeCell ref="SFW79:SGB79"/>
    <mergeCell ref="SGD79:SGI79"/>
    <mergeCell ref="SGK79:SGP79"/>
    <mergeCell ref="SGR79:SGW79"/>
    <mergeCell ref="SDS79:SDX79"/>
    <mergeCell ref="SDZ79:SEE79"/>
    <mergeCell ref="SEG79:SEL79"/>
    <mergeCell ref="SEN79:SES79"/>
    <mergeCell ref="SEU79:SEZ79"/>
    <mergeCell ref="SFB79:SFG79"/>
    <mergeCell ref="SCC79:SCH79"/>
    <mergeCell ref="SCJ79:SCO79"/>
    <mergeCell ref="SCQ79:SCV79"/>
    <mergeCell ref="SCX79:SDC79"/>
    <mergeCell ref="SDE79:SDJ79"/>
    <mergeCell ref="SDL79:SDQ79"/>
    <mergeCell ref="SAM79:SAR79"/>
    <mergeCell ref="SAT79:SAY79"/>
    <mergeCell ref="SBA79:SBF79"/>
    <mergeCell ref="SBH79:SBM79"/>
    <mergeCell ref="SBO79:SBT79"/>
    <mergeCell ref="SBV79:SCA79"/>
    <mergeCell ref="RYW79:RZB79"/>
    <mergeCell ref="RZD79:RZI79"/>
    <mergeCell ref="RZK79:RZP79"/>
    <mergeCell ref="RZR79:RZW79"/>
    <mergeCell ref="RZY79:SAD79"/>
    <mergeCell ref="SAF79:SAK79"/>
    <mergeCell ref="RXG79:RXL79"/>
    <mergeCell ref="RXN79:RXS79"/>
    <mergeCell ref="RXU79:RXZ79"/>
    <mergeCell ref="RYB79:RYG79"/>
    <mergeCell ref="RYI79:RYN79"/>
    <mergeCell ref="RYP79:RYU79"/>
    <mergeCell ref="RVQ79:RVV79"/>
    <mergeCell ref="RVX79:RWC79"/>
    <mergeCell ref="RWE79:RWJ79"/>
    <mergeCell ref="RWL79:RWQ79"/>
    <mergeCell ref="RWS79:RWX79"/>
    <mergeCell ref="RWZ79:RXE79"/>
    <mergeCell ref="RUA79:RUF79"/>
    <mergeCell ref="RUH79:RUM79"/>
    <mergeCell ref="RUO79:RUT79"/>
    <mergeCell ref="RUV79:RVA79"/>
    <mergeCell ref="RVC79:RVH79"/>
    <mergeCell ref="RVJ79:RVO79"/>
    <mergeCell ref="RSK79:RSP79"/>
    <mergeCell ref="RSR79:RSW79"/>
    <mergeCell ref="RSY79:RTD79"/>
    <mergeCell ref="RTF79:RTK79"/>
    <mergeCell ref="RTM79:RTR79"/>
    <mergeCell ref="RTT79:RTY79"/>
    <mergeCell ref="RQU79:RQZ79"/>
    <mergeCell ref="RRB79:RRG79"/>
    <mergeCell ref="RRI79:RRN79"/>
    <mergeCell ref="RRP79:RRU79"/>
    <mergeCell ref="RRW79:RSB79"/>
    <mergeCell ref="RSD79:RSI79"/>
    <mergeCell ref="RPE79:RPJ79"/>
    <mergeCell ref="RPL79:RPQ79"/>
    <mergeCell ref="RPS79:RPX79"/>
    <mergeCell ref="RPZ79:RQE79"/>
    <mergeCell ref="RQG79:RQL79"/>
    <mergeCell ref="RQN79:RQS79"/>
    <mergeCell ref="RNO79:RNT79"/>
    <mergeCell ref="RNV79:ROA79"/>
    <mergeCell ref="ROC79:ROH79"/>
    <mergeCell ref="ROJ79:ROO79"/>
    <mergeCell ref="ROQ79:ROV79"/>
    <mergeCell ref="ROX79:RPC79"/>
    <mergeCell ref="RLY79:RMD79"/>
    <mergeCell ref="RMF79:RMK79"/>
    <mergeCell ref="RMM79:RMR79"/>
    <mergeCell ref="RMT79:RMY79"/>
    <mergeCell ref="RNA79:RNF79"/>
    <mergeCell ref="RNH79:RNM79"/>
    <mergeCell ref="RKI79:RKN79"/>
    <mergeCell ref="RKP79:RKU79"/>
    <mergeCell ref="RKW79:RLB79"/>
    <mergeCell ref="RLD79:RLI79"/>
    <mergeCell ref="RLK79:RLP79"/>
    <mergeCell ref="RLR79:RLW79"/>
    <mergeCell ref="RIS79:RIX79"/>
    <mergeCell ref="RIZ79:RJE79"/>
    <mergeCell ref="RJG79:RJL79"/>
    <mergeCell ref="RJN79:RJS79"/>
    <mergeCell ref="RJU79:RJZ79"/>
    <mergeCell ref="RKB79:RKG79"/>
    <mergeCell ref="RHC79:RHH79"/>
    <mergeCell ref="RHJ79:RHO79"/>
    <mergeCell ref="RHQ79:RHV79"/>
    <mergeCell ref="RHX79:RIC79"/>
    <mergeCell ref="RIE79:RIJ79"/>
    <mergeCell ref="RIL79:RIQ79"/>
    <mergeCell ref="RFM79:RFR79"/>
    <mergeCell ref="RFT79:RFY79"/>
    <mergeCell ref="RGA79:RGF79"/>
    <mergeCell ref="RGH79:RGM79"/>
    <mergeCell ref="RGO79:RGT79"/>
    <mergeCell ref="RGV79:RHA79"/>
    <mergeCell ref="RDW79:REB79"/>
    <mergeCell ref="RED79:REI79"/>
    <mergeCell ref="REK79:REP79"/>
    <mergeCell ref="RER79:REW79"/>
    <mergeCell ref="REY79:RFD79"/>
    <mergeCell ref="RFF79:RFK79"/>
    <mergeCell ref="RCG79:RCL79"/>
    <mergeCell ref="RCN79:RCS79"/>
    <mergeCell ref="RCU79:RCZ79"/>
    <mergeCell ref="RDB79:RDG79"/>
    <mergeCell ref="RDI79:RDN79"/>
    <mergeCell ref="RDP79:RDU79"/>
    <mergeCell ref="RAQ79:RAV79"/>
    <mergeCell ref="RAX79:RBC79"/>
    <mergeCell ref="RBE79:RBJ79"/>
    <mergeCell ref="RBL79:RBQ79"/>
    <mergeCell ref="RBS79:RBX79"/>
    <mergeCell ref="RBZ79:RCE79"/>
    <mergeCell ref="QZA79:QZF79"/>
    <mergeCell ref="QZH79:QZM79"/>
    <mergeCell ref="QZO79:QZT79"/>
    <mergeCell ref="QZV79:RAA79"/>
    <mergeCell ref="RAC79:RAH79"/>
    <mergeCell ref="RAJ79:RAO79"/>
    <mergeCell ref="QXK79:QXP79"/>
    <mergeCell ref="QXR79:QXW79"/>
    <mergeCell ref="QXY79:QYD79"/>
    <mergeCell ref="QYF79:QYK79"/>
    <mergeCell ref="QYM79:QYR79"/>
    <mergeCell ref="QYT79:QYY79"/>
    <mergeCell ref="QVU79:QVZ79"/>
    <mergeCell ref="QWB79:QWG79"/>
    <mergeCell ref="QWI79:QWN79"/>
    <mergeCell ref="QWP79:QWU79"/>
    <mergeCell ref="QWW79:QXB79"/>
    <mergeCell ref="QXD79:QXI79"/>
    <mergeCell ref="QUE79:QUJ79"/>
    <mergeCell ref="QUL79:QUQ79"/>
    <mergeCell ref="QUS79:QUX79"/>
    <mergeCell ref="QUZ79:QVE79"/>
    <mergeCell ref="QVG79:QVL79"/>
    <mergeCell ref="QVN79:QVS79"/>
    <mergeCell ref="QSO79:QST79"/>
    <mergeCell ref="QSV79:QTA79"/>
    <mergeCell ref="QTC79:QTH79"/>
    <mergeCell ref="QTJ79:QTO79"/>
    <mergeCell ref="QTQ79:QTV79"/>
    <mergeCell ref="QTX79:QUC79"/>
    <mergeCell ref="QQY79:QRD79"/>
    <mergeCell ref="QRF79:QRK79"/>
    <mergeCell ref="QRM79:QRR79"/>
    <mergeCell ref="QRT79:QRY79"/>
    <mergeCell ref="QSA79:QSF79"/>
    <mergeCell ref="QSH79:QSM79"/>
    <mergeCell ref="QPI79:QPN79"/>
    <mergeCell ref="QPP79:QPU79"/>
    <mergeCell ref="QPW79:QQB79"/>
    <mergeCell ref="QQD79:QQI79"/>
    <mergeCell ref="QQK79:QQP79"/>
    <mergeCell ref="QQR79:QQW79"/>
    <mergeCell ref="QNS79:QNX79"/>
    <mergeCell ref="QNZ79:QOE79"/>
    <mergeCell ref="QOG79:QOL79"/>
    <mergeCell ref="QON79:QOS79"/>
    <mergeCell ref="QOU79:QOZ79"/>
    <mergeCell ref="QPB79:QPG79"/>
    <mergeCell ref="QMC79:QMH79"/>
    <mergeCell ref="QMJ79:QMO79"/>
    <mergeCell ref="QMQ79:QMV79"/>
    <mergeCell ref="QMX79:QNC79"/>
    <mergeCell ref="QNE79:QNJ79"/>
    <mergeCell ref="QNL79:QNQ79"/>
    <mergeCell ref="QKM79:QKR79"/>
    <mergeCell ref="QKT79:QKY79"/>
    <mergeCell ref="QLA79:QLF79"/>
    <mergeCell ref="QLH79:QLM79"/>
    <mergeCell ref="QLO79:QLT79"/>
    <mergeCell ref="QLV79:QMA79"/>
    <mergeCell ref="QIW79:QJB79"/>
    <mergeCell ref="QJD79:QJI79"/>
    <mergeCell ref="QJK79:QJP79"/>
    <mergeCell ref="QJR79:QJW79"/>
    <mergeCell ref="QJY79:QKD79"/>
    <mergeCell ref="QKF79:QKK79"/>
    <mergeCell ref="QHG79:QHL79"/>
    <mergeCell ref="QHN79:QHS79"/>
    <mergeCell ref="QHU79:QHZ79"/>
    <mergeCell ref="QIB79:QIG79"/>
    <mergeCell ref="QII79:QIN79"/>
    <mergeCell ref="QIP79:QIU79"/>
    <mergeCell ref="QFQ79:QFV79"/>
    <mergeCell ref="QFX79:QGC79"/>
    <mergeCell ref="QGE79:QGJ79"/>
    <mergeCell ref="QGL79:QGQ79"/>
    <mergeCell ref="QGS79:QGX79"/>
    <mergeCell ref="QGZ79:QHE79"/>
    <mergeCell ref="QEA79:QEF79"/>
    <mergeCell ref="QEH79:QEM79"/>
    <mergeCell ref="QEO79:QET79"/>
    <mergeCell ref="QEV79:QFA79"/>
    <mergeCell ref="QFC79:QFH79"/>
    <mergeCell ref="QFJ79:QFO79"/>
    <mergeCell ref="QCK79:QCP79"/>
    <mergeCell ref="QCR79:QCW79"/>
    <mergeCell ref="QCY79:QDD79"/>
    <mergeCell ref="QDF79:QDK79"/>
    <mergeCell ref="QDM79:QDR79"/>
    <mergeCell ref="QDT79:QDY79"/>
    <mergeCell ref="QAU79:QAZ79"/>
    <mergeCell ref="QBB79:QBG79"/>
    <mergeCell ref="QBI79:QBN79"/>
    <mergeCell ref="QBP79:QBU79"/>
    <mergeCell ref="QBW79:QCB79"/>
    <mergeCell ref="QCD79:QCI79"/>
    <mergeCell ref="PZE79:PZJ79"/>
    <mergeCell ref="PZL79:PZQ79"/>
    <mergeCell ref="PZS79:PZX79"/>
    <mergeCell ref="PZZ79:QAE79"/>
    <mergeCell ref="QAG79:QAL79"/>
    <mergeCell ref="QAN79:QAS79"/>
    <mergeCell ref="PXO79:PXT79"/>
    <mergeCell ref="PXV79:PYA79"/>
    <mergeCell ref="PYC79:PYH79"/>
    <mergeCell ref="PYJ79:PYO79"/>
    <mergeCell ref="PYQ79:PYV79"/>
    <mergeCell ref="PYX79:PZC79"/>
    <mergeCell ref="PVY79:PWD79"/>
    <mergeCell ref="PWF79:PWK79"/>
    <mergeCell ref="PWM79:PWR79"/>
    <mergeCell ref="PWT79:PWY79"/>
    <mergeCell ref="PXA79:PXF79"/>
    <mergeCell ref="PXH79:PXM79"/>
    <mergeCell ref="PUI79:PUN79"/>
    <mergeCell ref="PUP79:PUU79"/>
    <mergeCell ref="PUW79:PVB79"/>
    <mergeCell ref="PVD79:PVI79"/>
    <mergeCell ref="PVK79:PVP79"/>
    <mergeCell ref="PVR79:PVW79"/>
    <mergeCell ref="PSS79:PSX79"/>
    <mergeCell ref="PSZ79:PTE79"/>
    <mergeCell ref="PTG79:PTL79"/>
    <mergeCell ref="PTN79:PTS79"/>
    <mergeCell ref="PTU79:PTZ79"/>
    <mergeCell ref="PUB79:PUG79"/>
    <mergeCell ref="PRC79:PRH79"/>
    <mergeCell ref="PRJ79:PRO79"/>
    <mergeCell ref="PRQ79:PRV79"/>
    <mergeCell ref="PRX79:PSC79"/>
    <mergeCell ref="PSE79:PSJ79"/>
    <mergeCell ref="PSL79:PSQ79"/>
    <mergeCell ref="PPM79:PPR79"/>
    <mergeCell ref="PPT79:PPY79"/>
    <mergeCell ref="PQA79:PQF79"/>
    <mergeCell ref="PQH79:PQM79"/>
    <mergeCell ref="PQO79:PQT79"/>
    <mergeCell ref="PQV79:PRA79"/>
    <mergeCell ref="PNW79:POB79"/>
    <mergeCell ref="POD79:POI79"/>
    <mergeCell ref="POK79:POP79"/>
    <mergeCell ref="POR79:POW79"/>
    <mergeCell ref="POY79:PPD79"/>
    <mergeCell ref="PPF79:PPK79"/>
    <mergeCell ref="PMG79:PML79"/>
    <mergeCell ref="PMN79:PMS79"/>
    <mergeCell ref="PMU79:PMZ79"/>
    <mergeCell ref="PNB79:PNG79"/>
    <mergeCell ref="PNI79:PNN79"/>
    <mergeCell ref="PNP79:PNU79"/>
    <mergeCell ref="PKQ79:PKV79"/>
    <mergeCell ref="PKX79:PLC79"/>
    <mergeCell ref="PLE79:PLJ79"/>
    <mergeCell ref="PLL79:PLQ79"/>
    <mergeCell ref="PLS79:PLX79"/>
    <mergeCell ref="PLZ79:PME79"/>
    <mergeCell ref="PJA79:PJF79"/>
    <mergeCell ref="PJH79:PJM79"/>
    <mergeCell ref="PJO79:PJT79"/>
    <mergeCell ref="PJV79:PKA79"/>
    <mergeCell ref="PKC79:PKH79"/>
    <mergeCell ref="PKJ79:PKO79"/>
    <mergeCell ref="PHK79:PHP79"/>
    <mergeCell ref="PHR79:PHW79"/>
    <mergeCell ref="PHY79:PID79"/>
    <mergeCell ref="PIF79:PIK79"/>
    <mergeCell ref="PIM79:PIR79"/>
    <mergeCell ref="PIT79:PIY79"/>
    <mergeCell ref="PFU79:PFZ79"/>
    <mergeCell ref="PGB79:PGG79"/>
    <mergeCell ref="PGI79:PGN79"/>
    <mergeCell ref="PGP79:PGU79"/>
    <mergeCell ref="PGW79:PHB79"/>
    <mergeCell ref="PHD79:PHI79"/>
    <mergeCell ref="PEE79:PEJ79"/>
    <mergeCell ref="PEL79:PEQ79"/>
    <mergeCell ref="PES79:PEX79"/>
    <mergeCell ref="PEZ79:PFE79"/>
    <mergeCell ref="PFG79:PFL79"/>
    <mergeCell ref="PFN79:PFS79"/>
    <mergeCell ref="PCO79:PCT79"/>
    <mergeCell ref="PCV79:PDA79"/>
    <mergeCell ref="PDC79:PDH79"/>
    <mergeCell ref="PDJ79:PDO79"/>
    <mergeCell ref="PDQ79:PDV79"/>
    <mergeCell ref="PDX79:PEC79"/>
    <mergeCell ref="PAY79:PBD79"/>
    <mergeCell ref="PBF79:PBK79"/>
    <mergeCell ref="PBM79:PBR79"/>
    <mergeCell ref="PBT79:PBY79"/>
    <mergeCell ref="PCA79:PCF79"/>
    <mergeCell ref="PCH79:PCM79"/>
    <mergeCell ref="OZI79:OZN79"/>
    <mergeCell ref="OZP79:OZU79"/>
    <mergeCell ref="OZW79:PAB79"/>
    <mergeCell ref="PAD79:PAI79"/>
    <mergeCell ref="PAK79:PAP79"/>
    <mergeCell ref="PAR79:PAW79"/>
    <mergeCell ref="OXS79:OXX79"/>
    <mergeCell ref="OXZ79:OYE79"/>
    <mergeCell ref="OYG79:OYL79"/>
    <mergeCell ref="OYN79:OYS79"/>
    <mergeCell ref="OYU79:OYZ79"/>
    <mergeCell ref="OZB79:OZG79"/>
    <mergeCell ref="OWC79:OWH79"/>
    <mergeCell ref="OWJ79:OWO79"/>
    <mergeCell ref="OWQ79:OWV79"/>
    <mergeCell ref="OWX79:OXC79"/>
    <mergeCell ref="OXE79:OXJ79"/>
    <mergeCell ref="OXL79:OXQ79"/>
    <mergeCell ref="OUM79:OUR79"/>
    <mergeCell ref="OUT79:OUY79"/>
    <mergeCell ref="OVA79:OVF79"/>
    <mergeCell ref="OVH79:OVM79"/>
    <mergeCell ref="OVO79:OVT79"/>
    <mergeCell ref="OVV79:OWA79"/>
    <mergeCell ref="OSW79:OTB79"/>
    <mergeCell ref="OTD79:OTI79"/>
    <mergeCell ref="OTK79:OTP79"/>
    <mergeCell ref="OTR79:OTW79"/>
    <mergeCell ref="OTY79:OUD79"/>
    <mergeCell ref="OUF79:OUK79"/>
    <mergeCell ref="ORG79:ORL79"/>
    <mergeCell ref="ORN79:ORS79"/>
    <mergeCell ref="ORU79:ORZ79"/>
    <mergeCell ref="OSB79:OSG79"/>
    <mergeCell ref="OSI79:OSN79"/>
    <mergeCell ref="OSP79:OSU79"/>
    <mergeCell ref="OPQ79:OPV79"/>
    <mergeCell ref="OPX79:OQC79"/>
    <mergeCell ref="OQE79:OQJ79"/>
    <mergeCell ref="OQL79:OQQ79"/>
    <mergeCell ref="OQS79:OQX79"/>
    <mergeCell ref="OQZ79:ORE79"/>
    <mergeCell ref="OOA79:OOF79"/>
    <mergeCell ref="OOH79:OOM79"/>
    <mergeCell ref="OOO79:OOT79"/>
    <mergeCell ref="OOV79:OPA79"/>
    <mergeCell ref="OPC79:OPH79"/>
    <mergeCell ref="OPJ79:OPO79"/>
    <mergeCell ref="OMK79:OMP79"/>
    <mergeCell ref="OMR79:OMW79"/>
    <mergeCell ref="OMY79:OND79"/>
    <mergeCell ref="ONF79:ONK79"/>
    <mergeCell ref="ONM79:ONR79"/>
    <mergeCell ref="ONT79:ONY79"/>
    <mergeCell ref="OKU79:OKZ79"/>
    <mergeCell ref="OLB79:OLG79"/>
    <mergeCell ref="OLI79:OLN79"/>
    <mergeCell ref="OLP79:OLU79"/>
    <mergeCell ref="OLW79:OMB79"/>
    <mergeCell ref="OMD79:OMI79"/>
    <mergeCell ref="OJE79:OJJ79"/>
    <mergeCell ref="OJL79:OJQ79"/>
    <mergeCell ref="OJS79:OJX79"/>
    <mergeCell ref="OJZ79:OKE79"/>
    <mergeCell ref="OKG79:OKL79"/>
    <mergeCell ref="OKN79:OKS79"/>
    <mergeCell ref="OHO79:OHT79"/>
    <mergeCell ref="OHV79:OIA79"/>
    <mergeCell ref="OIC79:OIH79"/>
    <mergeCell ref="OIJ79:OIO79"/>
    <mergeCell ref="OIQ79:OIV79"/>
    <mergeCell ref="OIX79:OJC79"/>
    <mergeCell ref="OFY79:OGD79"/>
    <mergeCell ref="OGF79:OGK79"/>
    <mergeCell ref="OGM79:OGR79"/>
    <mergeCell ref="OGT79:OGY79"/>
    <mergeCell ref="OHA79:OHF79"/>
    <mergeCell ref="OHH79:OHM79"/>
    <mergeCell ref="OEI79:OEN79"/>
    <mergeCell ref="OEP79:OEU79"/>
    <mergeCell ref="OEW79:OFB79"/>
    <mergeCell ref="OFD79:OFI79"/>
    <mergeCell ref="OFK79:OFP79"/>
    <mergeCell ref="OFR79:OFW79"/>
    <mergeCell ref="OCS79:OCX79"/>
    <mergeCell ref="OCZ79:ODE79"/>
    <mergeCell ref="ODG79:ODL79"/>
    <mergeCell ref="ODN79:ODS79"/>
    <mergeCell ref="ODU79:ODZ79"/>
    <mergeCell ref="OEB79:OEG79"/>
    <mergeCell ref="OBC79:OBH79"/>
    <mergeCell ref="OBJ79:OBO79"/>
    <mergeCell ref="OBQ79:OBV79"/>
    <mergeCell ref="OBX79:OCC79"/>
    <mergeCell ref="OCE79:OCJ79"/>
    <mergeCell ref="OCL79:OCQ79"/>
    <mergeCell ref="NZM79:NZR79"/>
    <mergeCell ref="NZT79:NZY79"/>
    <mergeCell ref="OAA79:OAF79"/>
    <mergeCell ref="OAH79:OAM79"/>
    <mergeCell ref="OAO79:OAT79"/>
    <mergeCell ref="OAV79:OBA79"/>
    <mergeCell ref="NXW79:NYB79"/>
    <mergeCell ref="NYD79:NYI79"/>
    <mergeCell ref="NYK79:NYP79"/>
    <mergeCell ref="NYR79:NYW79"/>
    <mergeCell ref="NYY79:NZD79"/>
    <mergeCell ref="NZF79:NZK79"/>
    <mergeCell ref="NWG79:NWL79"/>
    <mergeCell ref="NWN79:NWS79"/>
    <mergeCell ref="NWU79:NWZ79"/>
    <mergeCell ref="NXB79:NXG79"/>
    <mergeCell ref="NXI79:NXN79"/>
    <mergeCell ref="NXP79:NXU79"/>
    <mergeCell ref="NUQ79:NUV79"/>
    <mergeCell ref="NUX79:NVC79"/>
    <mergeCell ref="NVE79:NVJ79"/>
    <mergeCell ref="NVL79:NVQ79"/>
    <mergeCell ref="NVS79:NVX79"/>
    <mergeCell ref="NVZ79:NWE79"/>
    <mergeCell ref="NTA79:NTF79"/>
    <mergeCell ref="NTH79:NTM79"/>
    <mergeCell ref="NTO79:NTT79"/>
    <mergeCell ref="NTV79:NUA79"/>
    <mergeCell ref="NUC79:NUH79"/>
    <mergeCell ref="NUJ79:NUO79"/>
    <mergeCell ref="NRK79:NRP79"/>
    <mergeCell ref="NRR79:NRW79"/>
    <mergeCell ref="NRY79:NSD79"/>
    <mergeCell ref="NSF79:NSK79"/>
    <mergeCell ref="NSM79:NSR79"/>
    <mergeCell ref="NST79:NSY79"/>
    <mergeCell ref="NPU79:NPZ79"/>
    <mergeCell ref="NQB79:NQG79"/>
    <mergeCell ref="NQI79:NQN79"/>
    <mergeCell ref="NQP79:NQU79"/>
    <mergeCell ref="NQW79:NRB79"/>
    <mergeCell ref="NRD79:NRI79"/>
    <mergeCell ref="NOE79:NOJ79"/>
    <mergeCell ref="NOL79:NOQ79"/>
    <mergeCell ref="NOS79:NOX79"/>
    <mergeCell ref="NOZ79:NPE79"/>
    <mergeCell ref="NPG79:NPL79"/>
    <mergeCell ref="NPN79:NPS79"/>
    <mergeCell ref="NMO79:NMT79"/>
    <mergeCell ref="NMV79:NNA79"/>
    <mergeCell ref="NNC79:NNH79"/>
    <mergeCell ref="NNJ79:NNO79"/>
    <mergeCell ref="NNQ79:NNV79"/>
    <mergeCell ref="NNX79:NOC79"/>
    <mergeCell ref="NKY79:NLD79"/>
    <mergeCell ref="NLF79:NLK79"/>
    <mergeCell ref="NLM79:NLR79"/>
    <mergeCell ref="NLT79:NLY79"/>
    <mergeCell ref="NMA79:NMF79"/>
    <mergeCell ref="NMH79:NMM79"/>
    <mergeCell ref="NJI79:NJN79"/>
    <mergeCell ref="NJP79:NJU79"/>
    <mergeCell ref="NJW79:NKB79"/>
    <mergeCell ref="NKD79:NKI79"/>
    <mergeCell ref="NKK79:NKP79"/>
    <mergeCell ref="NKR79:NKW79"/>
    <mergeCell ref="NHS79:NHX79"/>
    <mergeCell ref="NHZ79:NIE79"/>
    <mergeCell ref="NIG79:NIL79"/>
    <mergeCell ref="NIN79:NIS79"/>
    <mergeCell ref="NIU79:NIZ79"/>
    <mergeCell ref="NJB79:NJG79"/>
    <mergeCell ref="NGC79:NGH79"/>
    <mergeCell ref="NGJ79:NGO79"/>
    <mergeCell ref="NGQ79:NGV79"/>
    <mergeCell ref="NGX79:NHC79"/>
    <mergeCell ref="NHE79:NHJ79"/>
    <mergeCell ref="NHL79:NHQ79"/>
    <mergeCell ref="NEM79:NER79"/>
    <mergeCell ref="NET79:NEY79"/>
    <mergeCell ref="NFA79:NFF79"/>
    <mergeCell ref="NFH79:NFM79"/>
    <mergeCell ref="NFO79:NFT79"/>
    <mergeCell ref="NFV79:NGA79"/>
    <mergeCell ref="NCW79:NDB79"/>
    <mergeCell ref="NDD79:NDI79"/>
    <mergeCell ref="NDK79:NDP79"/>
    <mergeCell ref="NDR79:NDW79"/>
    <mergeCell ref="NDY79:NED79"/>
    <mergeCell ref="NEF79:NEK79"/>
    <mergeCell ref="NBG79:NBL79"/>
    <mergeCell ref="NBN79:NBS79"/>
    <mergeCell ref="NBU79:NBZ79"/>
    <mergeCell ref="NCB79:NCG79"/>
    <mergeCell ref="NCI79:NCN79"/>
    <mergeCell ref="NCP79:NCU79"/>
    <mergeCell ref="MZQ79:MZV79"/>
    <mergeCell ref="MZX79:NAC79"/>
    <mergeCell ref="NAE79:NAJ79"/>
    <mergeCell ref="NAL79:NAQ79"/>
    <mergeCell ref="NAS79:NAX79"/>
    <mergeCell ref="NAZ79:NBE79"/>
    <mergeCell ref="MYA79:MYF79"/>
    <mergeCell ref="MYH79:MYM79"/>
    <mergeCell ref="MYO79:MYT79"/>
    <mergeCell ref="MYV79:MZA79"/>
    <mergeCell ref="MZC79:MZH79"/>
    <mergeCell ref="MZJ79:MZO79"/>
    <mergeCell ref="MWK79:MWP79"/>
    <mergeCell ref="MWR79:MWW79"/>
    <mergeCell ref="MWY79:MXD79"/>
    <mergeCell ref="MXF79:MXK79"/>
    <mergeCell ref="MXM79:MXR79"/>
    <mergeCell ref="MXT79:MXY79"/>
    <mergeCell ref="MUU79:MUZ79"/>
    <mergeCell ref="MVB79:MVG79"/>
    <mergeCell ref="MVI79:MVN79"/>
    <mergeCell ref="MVP79:MVU79"/>
    <mergeCell ref="MVW79:MWB79"/>
    <mergeCell ref="MWD79:MWI79"/>
    <mergeCell ref="MTE79:MTJ79"/>
    <mergeCell ref="MTL79:MTQ79"/>
    <mergeCell ref="MTS79:MTX79"/>
    <mergeCell ref="MTZ79:MUE79"/>
    <mergeCell ref="MUG79:MUL79"/>
    <mergeCell ref="MUN79:MUS79"/>
    <mergeCell ref="MRO79:MRT79"/>
    <mergeCell ref="MRV79:MSA79"/>
    <mergeCell ref="MSC79:MSH79"/>
    <mergeCell ref="MSJ79:MSO79"/>
    <mergeCell ref="MSQ79:MSV79"/>
    <mergeCell ref="MSX79:MTC79"/>
    <mergeCell ref="MPY79:MQD79"/>
    <mergeCell ref="MQF79:MQK79"/>
    <mergeCell ref="MQM79:MQR79"/>
    <mergeCell ref="MQT79:MQY79"/>
    <mergeCell ref="MRA79:MRF79"/>
    <mergeCell ref="MRH79:MRM79"/>
    <mergeCell ref="MOI79:MON79"/>
    <mergeCell ref="MOP79:MOU79"/>
    <mergeCell ref="MOW79:MPB79"/>
    <mergeCell ref="MPD79:MPI79"/>
    <mergeCell ref="MPK79:MPP79"/>
    <mergeCell ref="MPR79:MPW79"/>
    <mergeCell ref="MMS79:MMX79"/>
    <mergeCell ref="MMZ79:MNE79"/>
    <mergeCell ref="MNG79:MNL79"/>
    <mergeCell ref="MNN79:MNS79"/>
    <mergeCell ref="MNU79:MNZ79"/>
    <mergeCell ref="MOB79:MOG79"/>
    <mergeCell ref="MLC79:MLH79"/>
    <mergeCell ref="MLJ79:MLO79"/>
    <mergeCell ref="MLQ79:MLV79"/>
    <mergeCell ref="MLX79:MMC79"/>
    <mergeCell ref="MME79:MMJ79"/>
    <mergeCell ref="MML79:MMQ79"/>
    <mergeCell ref="MJM79:MJR79"/>
    <mergeCell ref="MJT79:MJY79"/>
    <mergeCell ref="MKA79:MKF79"/>
    <mergeCell ref="MKH79:MKM79"/>
    <mergeCell ref="MKO79:MKT79"/>
    <mergeCell ref="MKV79:MLA79"/>
    <mergeCell ref="MHW79:MIB79"/>
    <mergeCell ref="MID79:MII79"/>
    <mergeCell ref="MIK79:MIP79"/>
    <mergeCell ref="MIR79:MIW79"/>
    <mergeCell ref="MIY79:MJD79"/>
    <mergeCell ref="MJF79:MJK79"/>
    <mergeCell ref="MGG79:MGL79"/>
    <mergeCell ref="MGN79:MGS79"/>
    <mergeCell ref="MGU79:MGZ79"/>
    <mergeCell ref="MHB79:MHG79"/>
    <mergeCell ref="MHI79:MHN79"/>
    <mergeCell ref="MHP79:MHU79"/>
    <mergeCell ref="MEQ79:MEV79"/>
    <mergeCell ref="MEX79:MFC79"/>
    <mergeCell ref="MFE79:MFJ79"/>
    <mergeCell ref="MFL79:MFQ79"/>
    <mergeCell ref="MFS79:MFX79"/>
    <mergeCell ref="MFZ79:MGE79"/>
    <mergeCell ref="MDA79:MDF79"/>
    <mergeCell ref="MDH79:MDM79"/>
    <mergeCell ref="MDO79:MDT79"/>
    <mergeCell ref="MDV79:MEA79"/>
    <mergeCell ref="MEC79:MEH79"/>
    <mergeCell ref="MEJ79:MEO79"/>
    <mergeCell ref="MBK79:MBP79"/>
    <mergeCell ref="MBR79:MBW79"/>
    <mergeCell ref="MBY79:MCD79"/>
    <mergeCell ref="MCF79:MCK79"/>
    <mergeCell ref="MCM79:MCR79"/>
    <mergeCell ref="MCT79:MCY79"/>
    <mergeCell ref="LZU79:LZZ79"/>
    <mergeCell ref="MAB79:MAG79"/>
    <mergeCell ref="MAI79:MAN79"/>
    <mergeCell ref="MAP79:MAU79"/>
    <mergeCell ref="MAW79:MBB79"/>
    <mergeCell ref="MBD79:MBI79"/>
    <mergeCell ref="LYE79:LYJ79"/>
    <mergeCell ref="LYL79:LYQ79"/>
    <mergeCell ref="LYS79:LYX79"/>
    <mergeCell ref="LYZ79:LZE79"/>
    <mergeCell ref="LZG79:LZL79"/>
    <mergeCell ref="LZN79:LZS79"/>
    <mergeCell ref="LWO79:LWT79"/>
    <mergeCell ref="LWV79:LXA79"/>
    <mergeCell ref="LXC79:LXH79"/>
    <mergeCell ref="LXJ79:LXO79"/>
    <mergeCell ref="LXQ79:LXV79"/>
    <mergeCell ref="LXX79:LYC79"/>
    <mergeCell ref="LUY79:LVD79"/>
    <mergeCell ref="LVF79:LVK79"/>
    <mergeCell ref="LVM79:LVR79"/>
    <mergeCell ref="LVT79:LVY79"/>
    <mergeCell ref="LWA79:LWF79"/>
    <mergeCell ref="LWH79:LWM79"/>
    <mergeCell ref="LTI79:LTN79"/>
    <mergeCell ref="LTP79:LTU79"/>
    <mergeCell ref="LTW79:LUB79"/>
    <mergeCell ref="LUD79:LUI79"/>
    <mergeCell ref="LUK79:LUP79"/>
    <mergeCell ref="LUR79:LUW79"/>
    <mergeCell ref="LRS79:LRX79"/>
    <mergeCell ref="LRZ79:LSE79"/>
    <mergeCell ref="LSG79:LSL79"/>
    <mergeCell ref="LSN79:LSS79"/>
    <mergeCell ref="LSU79:LSZ79"/>
    <mergeCell ref="LTB79:LTG79"/>
    <mergeCell ref="LQC79:LQH79"/>
    <mergeCell ref="LQJ79:LQO79"/>
    <mergeCell ref="LQQ79:LQV79"/>
    <mergeCell ref="LQX79:LRC79"/>
    <mergeCell ref="LRE79:LRJ79"/>
    <mergeCell ref="LRL79:LRQ79"/>
    <mergeCell ref="LOM79:LOR79"/>
    <mergeCell ref="LOT79:LOY79"/>
    <mergeCell ref="LPA79:LPF79"/>
    <mergeCell ref="LPH79:LPM79"/>
    <mergeCell ref="LPO79:LPT79"/>
    <mergeCell ref="LPV79:LQA79"/>
    <mergeCell ref="LMW79:LNB79"/>
    <mergeCell ref="LND79:LNI79"/>
    <mergeCell ref="LNK79:LNP79"/>
    <mergeCell ref="LNR79:LNW79"/>
    <mergeCell ref="LNY79:LOD79"/>
    <mergeCell ref="LOF79:LOK79"/>
    <mergeCell ref="LLG79:LLL79"/>
    <mergeCell ref="LLN79:LLS79"/>
    <mergeCell ref="LLU79:LLZ79"/>
    <mergeCell ref="LMB79:LMG79"/>
    <mergeCell ref="LMI79:LMN79"/>
    <mergeCell ref="LMP79:LMU79"/>
    <mergeCell ref="LJQ79:LJV79"/>
    <mergeCell ref="LJX79:LKC79"/>
    <mergeCell ref="LKE79:LKJ79"/>
    <mergeCell ref="LKL79:LKQ79"/>
    <mergeCell ref="LKS79:LKX79"/>
    <mergeCell ref="LKZ79:LLE79"/>
    <mergeCell ref="LIA79:LIF79"/>
    <mergeCell ref="LIH79:LIM79"/>
    <mergeCell ref="LIO79:LIT79"/>
    <mergeCell ref="LIV79:LJA79"/>
    <mergeCell ref="LJC79:LJH79"/>
    <mergeCell ref="LJJ79:LJO79"/>
    <mergeCell ref="LGK79:LGP79"/>
    <mergeCell ref="LGR79:LGW79"/>
    <mergeCell ref="LGY79:LHD79"/>
    <mergeCell ref="LHF79:LHK79"/>
    <mergeCell ref="LHM79:LHR79"/>
    <mergeCell ref="LHT79:LHY79"/>
    <mergeCell ref="LEU79:LEZ79"/>
    <mergeCell ref="LFB79:LFG79"/>
    <mergeCell ref="LFI79:LFN79"/>
    <mergeCell ref="LFP79:LFU79"/>
    <mergeCell ref="LFW79:LGB79"/>
    <mergeCell ref="LGD79:LGI79"/>
    <mergeCell ref="LDE79:LDJ79"/>
    <mergeCell ref="LDL79:LDQ79"/>
    <mergeCell ref="LDS79:LDX79"/>
    <mergeCell ref="LDZ79:LEE79"/>
    <mergeCell ref="LEG79:LEL79"/>
    <mergeCell ref="LEN79:LES79"/>
    <mergeCell ref="LBO79:LBT79"/>
    <mergeCell ref="LBV79:LCA79"/>
    <mergeCell ref="LCC79:LCH79"/>
    <mergeCell ref="LCJ79:LCO79"/>
    <mergeCell ref="LCQ79:LCV79"/>
    <mergeCell ref="LCX79:LDC79"/>
    <mergeCell ref="KZY79:LAD79"/>
    <mergeCell ref="LAF79:LAK79"/>
    <mergeCell ref="LAM79:LAR79"/>
    <mergeCell ref="LAT79:LAY79"/>
    <mergeCell ref="LBA79:LBF79"/>
    <mergeCell ref="LBH79:LBM79"/>
    <mergeCell ref="KYI79:KYN79"/>
    <mergeCell ref="KYP79:KYU79"/>
    <mergeCell ref="KYW79:KZB79"/>
    <mergeCell ref="KZD79:KZI79"/>
    <mergeCell ref="KZK79:KZP79"/>
    <mergeCell ref="KZR79:KZW79"/>
    <mergeCell ref="KWS79:KWX79"/>
    <mergeCell ref="KWZ79:KXE79"/>
    <mergeCell ref="KXG79:KXL79"/>
    <mergeCell ref="KXN79:KXS79"/>
    <mergeCell ref="KXU79:KXZ79"/>
    <mergeCell ref="KYB79:KYG79"/>
    <mergeCell ref="KVC79:KVH79"/>
    <mergeCell ref="KVJ79:KVO79"/>
    <mergeCell ref="KVQ79:KVV79"/>
    <mergeCell ref="KVX79:KWC79"/>
    <mergeCell ref="KWE79:KWJ79"/>
    <mergeCell ref="KWL79:KWQ79"/>
    <mergeCell ref="KTM79:KTR79"/>
    <mergeCell ref="KTT79:KTY79"/>
    <mergeCell ref="KUA79:KUF79"/>
    <mergeCell ref="KUH79:KUM79"/>
    <mergeCell ref="KUO79:KUT79"/>
    <mergeCell ref="KUV79:KVA79"/>
    <mergeCell ref="KRW79:KSB79"/>
    <mergeCell ref="KSD79:KSI79"/>
    <mergeCell ref="KSK79:KSP79"/>
    <mergeCell ref="KSR79:KSW79"/>
    <mergeCell ref="KSY79:KTD79"/>
    <mergeCell ref="KTF79:KTK79"/>
    <mergeCell ref="KQG79:KQL79"/>
    <mergeCell ref="KQN79:KQS79"/>
    <mergeCell ref="KQU79:KQZ79"/>
    <mergeCell ref="KRB79:KRG79"/>
    <mergeCell ref="KRI79:KRN79"/>
    <mergeCell ref="KRP79:KRU79"/>
    <mergeCell ref="KOQ79:KOV79"/>
    <mergeCell ref="KOX79:KPC79"/>
    <mergeCell ref="KPE79:KPJ79"/>
    <mergeCell ref="KPL79:KPQ79"/>
    <mergeCell ref="KPS79:KPX79"/>
    <mergeCell ref="KPZ79:KQE79"/>
    <mergeCell ref="KNA79:KNF79"/>
    <mergeCell ref="KNH79:KNM79"/>
    <mergeCell ref="KNO79:KNT79"/>
    <mergeCell ref="KNV79:KOA79"/>
    <mergeCell ref="KOC79:KOH79"/>
    <mergeCell ref="KOJ79:KOO79"/>
    <mergeCell ref="KLK79:KLP79"/>
    <mergeCell ref="KLR79:KLW79"/>
    <mergeCell ref="KLY79:KMD79"/>
    <mergeCell ref="KMF79:KMK79"/>
    <mergeCell ref="KMM79:KMR79"/>
    <mergeCell ref="KMT79:KMY79"/>
    <mergeCell ref="KJU79:KJZ79"/>
    <mergeCell ref="KKB79:KKG79"/>
    <mergeCell ref="KKI79:KKN79"/>
    <mergeCell ref="KKP79:KKU79"/>
    <mergeCell ref="KKW79:KLB79"/>
    <mergeCell ref="KLD79:KLI79"/>
    <mergeCell ref="KIE79:KIJ79"/>
    <mergeCell ref="KIL79:KIQ79"/>
    <mergeCell ref="KIS79:KIX79"/>
    <mergeCell ref="KIZ79:KJE79"/>
    <mergeCell ref="KJG79:KJL79"/>
    <mergeCell ref="KJN79:KJS79"/>
    <mergeCell ref="KGO79:KGT79"/>
    <mergeCell ref="KGV79:KHA79"/>
    <mergeCell ref="KHC79:KHH79"/>
    <mergeCell ref="KHJ79:KHO79"/>
    <mergeCell ref="KHQ79:KHV79"/>
    <mergeCell ref="KHX79:KIC79"/>
    <mergeCell ref="KEY79:KFD79"/>
    <mergeCell ref="KFF79:KFK79"/>
    <mergeCell ref="KFM79:KFR79"/>
    <mergeCell ref="KFT79:KFY79"/>
    <mergeCell ref="KGA79:KGF79"/>
    <mergeCell ref="KGH79:KGM79"/>
    <mergeCell ref="KDI79:KDN79"/>
    <mergeCell ref="KDP79:KDU79"/>
    <mergeCell ref="KDW79:KEB79"/>
    <mergeCell ref="KED79:KEI79"/>
    <mergeCell ref="KEK79:KEP79"/>
    <mergeCell ref="KER79:KEW79"/>
    <mergeCell ref="KBS79:KBX79"/>
    <mergeCell ref="KBZ79:KCE79"/>
    <mergeCell ref="KCG79:KCL79"/>
    <mergeCell ref="KCN79:KCS79"/>
    <mergeCell ref="KCU79:KCZ79"/>
    <mergeCell ref="KDB79:KDG79"/>
    <mergeCell ref="KAC79:KAH79"/>
    <mergeCell ref="KAJ79:KAO79"/>
    <mergeCell ref="KAQ79:KAV79"/>
    <mergeCell ref="KAX79:KBC79"/>
    <mergeCell ref="KBE79:KBJ79"/>
    <mergeCell ref="KBL79:KBQ79"/>
    <mergeCell ref="JYM79:JYR79"/>
    <mergeCell ref="JYT79:JYY79"/>
    <mergeCell ref="JZA79:JZF79"/>
    <mergeCell ref="JZH79:JZM79"/>
    <mergeCell ref="JZO79:JZT79"/>
    <mergeCell ref="JZV79:KAA79"/>
    <mergeCell ref="JWW79:JXB79"/>
    <mergeCell ref="JXD79:JXI79"/>
    <mergeCell ref="JXK79:JXP79"/>
    <mergeCell ref="JXR79:JXW79"/>
    <mergeCell ref="JXY79:JYD79"/>
    <mergeCell ref="JYF79:JYK79"/>
    <mergeCell ref="JVG79:JVL79"/>
    <mergeCell ref="JVN79:JVS79"/>
    <mergeCell ref="JVU79:JVZ79"/>
    <mergeCell ref="JWB79:JWG79"/>
    <mergeCell ref="JWI79:JWN79"/>
    <mergeCell ref="JWP79:JWU79"/>
    <mergeCell ref="JTQ79:JTV79"/>
    <mergeCell ref="JTX79:JUC79"/>
    <mergeCell ref="JUE79:JUJ79"/>
    <mergeCell ref="JUL79:JUQ79"/>
    <mergeCell ref="JUS79:JUX79"/>
    <mergeCell ref="JUZ79:JVE79"/>
    <mergeCell ref="JSA79:JSF79"/>
    <mergeCell ref="JSH79:JSM79"/>
    <mergeCell ref="JSO79:JST79"/>
    <mergeCell ref="JSV79:JTA79"/>
    <mergeCell ref="JTC79:JTH79"/>
    <mergeCell ref="JTJ79:JTO79"/>
    <mergeCell ref="JQK79:JQP79"/>
    <mergeCell ref="JQR79:JQW79"/>
    <mergeCell ref="JQY79:JRD79"/>
    <mergeCell ref="JRF79:JRK79"/>
    <mergeCell ref="JRM79:JRR79"/>
    <mergeCell ref="JRT79:JRY79"/>
    <mergeCell ref="JOU79:JOZ79"/>
    <mergeCell ref="JPB79:JPG79"/>
    <mergeCell ref="JPI79:JPN79"/>
    <mergeCell ref="JPP79:JPU79"/>
    <mergeCell ref="JPW79:JQB79"/>
    <mergeCell ref="JQD79:JQI79"/>
    <mergeCell ref="JNE79:JNJ79"/>
    <mergeCell ref="JNL79:JNQ79"/>
    <mergeCell ref="JNS79:JNX79"/>
    <mergeCell ref="JNZ79:JOE79"/>
    <mergeCell ref="JOG79:JOL79"/>
    <mergeCell ref="JON79:JOS79"/>
    <mergeCell ref="JLO79:JLT79"/>
    <mergeCell ref="JLV79:JMA79"/>
    <mergeCell ref="JMC79:JMH79"/>
    <mergeCell ref="JMJ79:JMO79"/>
    <mergeCell ref="JMQ79:JMV79"/>
    <mergeCell ref="JMX79:JNC79"/>
    <mergeCell ref="JJY79:JKD79"/>
    <mergeCell ref="JKF79:JKK79"/>
    <mergeCell ref="JKM79:JKR79"/>
    <mergeCell ref="JKT79:JKY79"/>
    <mergeCell ref="JLA79:JLF79"/>
    <mergeCell ref="JLH79:JLM79"/>
    <mergeCell ref="JII79:JIN79"/>
    <mergeCell ref="JIP79:JIU79"/>
    <mergeCell ref="JIW79:JJB79"/>
    <mergeCell ref="JJD79:JJI79"/>
    <mergeCell ref="JJK79:JJP79"/>
    <mergeCell ref="JJR79:JJW79"/>
    <mergeCell ref="JGS79:JGX79"/>
    <mergeCell ref="JGZ79:JHE79"/>
    <mergeCell ref="JHG79:JHL79"/>
    <mergeCell ref="JHN79:JHS79"/>
    <mergeCell ref="JHU79:JHZ79"/>
    <mergeCell ref="JIB79:JIG79"/>
    <mergeCell ref="JFC79:JFH79"/>
    <mergeCell ref="JFJ79:JFO79"/>
    <mergeCell ref="JFQ79:JFV79"/>
    <mergeCell ref="JFX79:JGC79"/>
    <mergeCell ref="JGE79:JGJ79"/>
    <mergeCell ref="JGL79:JGQ79"/>
    <mergeCell ref="JDM79:JDR79"/>
    <mergeCell ref="JDT79:JDY79"/>
    <mergeCell ref="JEA79:JEF79"/>
    <mergeCell ref="JEH79:JEM79"/>
    <mergeCell ref="JEO79:JET79"/>
    <mergeCell ref="JEV79:JFA79"/>
    <mergeCell ref="JBW79:JCB79"/>
    <mergeCell ref="JCD79:JCI79"/>
    <mergeCell ref="JCK79:JCP79"/>
    <mergeCell ref="JCR79:JCW79"/>
    <mergeCell ref="JCY79:JDD79"/>
    <mergeCell ref="JDF79:JDK79"/>
    <mergeCell ref="JAG79:JAL79"/>
    <mergeCell ref="JAN79:JAS79"/>
    <mergeCell ref="JAU79:JAZ79"/>
    <mergeCell ref="JBB79:JBG79"/>
    <mergeCell ref="JBI79:JBN79"/>
    <mergeCell ref="JBP79:JBU79"/>
    <mergeCell ref="IYQ79:IYV79"/>
    <mergeCell ref="IYX79:IZC79"/>
    <mergeCell ref="IZE79:IZJ79"/>
    <mergeCell ref="IZL79:IZQ79"/>
    <mergeCell ref="IZS79:IZX79"/>
    <mergeCell ref="IZZ79:JAE79"/>
    <mergeCell ref="IXA79:IXF79"/>
    <mergeCell ref="IXH79:IXM79"/>
    <mergeCell ref="IXO79:IXT79"/>
    <mergeCell ref="IXV79:IYA79"/>
    <mergeCell ref="IYC79:IYH79"/>
    <mergeCell ref="IYJ79:IYO79"/>
    <mergeCell ref="IVK79:IVP79"/>
    <mergeCell ref="IVR79:IVW79"/>
    <mergeCell ref="IVY79:IWD79"/>
    <mergeCell ref="IWF79:IWK79"/>
    <mergeCell ref="IWM79:IWR79"/>
    <mergeCell ref="IWT79:IWY79"/>
    <mergeCell ref="ITU79:ITZ79"/>
    <mergeCell ref="IUB79:IUG79"/>
    <mergeCell ref="IUI79:IUN79"/>
    <mergeCell ref="IUP79:IUU79"/>
    <mergeCell ref="IUW79:IVB79"/>
    <mergeCell ref="IVD79:IVI79"/>
    <mergeCell ref="ISE79:ISJ79"/>
    <mergeCell ref="ISL79:ISQ79"/>
    <mergeCell ref="ISS79:ISX79"/>
    <mergeCell ref="ISZ79:ITE79"/>
    <mergeCell ref="ITG79:ITL79"/>
    <mergeCell ref="ITN79:ITS79"/>
    <mergeCell ref="IQO79:IQT79"/>
    <mergeCell ref="IQV79:IRA79"/>
    <mergeCell ref="IRC79:IRH79"/>
    <mergeCell ref="IRJ79:IRO79"/>
    <mergeCell ref="IRQ79:IRV79"/>
    <mergeCell ref="IRX79:ISC79"/>
    <mergeCell ref="IOY79:IPD79"/>
    <mergeCell ref="IPF79:IPK79"/>
    <mergeCell ref="IPM79:IPR79"/>
    <mergeCell ref="IPT79:IPY79"/>
    <mergeCell ref="IQA79:IQF79"/>
    <mergeCell ref="IQH79:IQM79"/>
    <mergeCell ref="INI79:INN79"/>
    <mergeCell ref="INP79:INU79"/>
    <mergeCell ref="INW79:IOB79"/>
    <mergeCell ref="IOD79:IOI79"/>
    <mergeCell ref="IOK79:IOP79"/>
    <mergeCell ref="IOR79:IOW79"/>
    <mergeCell ref="ILS79:ILX79"/>
    <mergeCell ref="ILZ79:IME79"/>
    <mergeCell ref="IMG79:IML79"/>
    <mergeCell ref="IMN79:IMS79"/>
    <mergeCell ref="IMU79:IMZ79"/>
    <mergeCell ref="INB79:ING79"/>
    <mergeCell ref="IKC79:IKH79"/>
    <mergeCell ref="IKJ79:IKO79"/>
    <mergeCell ref="IKQ79:IKV79"/>
    <mergeCell ref="IKX79:ILC79"/>
    <mergeCell ref="ILE79:ILJ79"/>
    <mergeCell ref="ILL79:ILQ79"/>
    <mergeCell ref="IIM79:IIR79"/>
    <mergeCell ref="IIT79:IIY79"/>
    <mergeCell ref="IJA79:IJF79"/>
    <mergeCell ref="IJH79:IJM79"/>
    <mergeCell ref="IJO79:IJT79"/>
    <mergeCell ref="IJV79:IKA79"/>
    <mergeCell ref="IGW79:IHB79"/>
    <mergeCell ref="IHD79:IHI79"/>
    <mergeCell ref="IHK79:IHP79"/>
    <mergeCell ref="IHR79:IHW79"/>
    <mergeCell ref="IHY79:IID79"/>
    <mergeCell ref="IIF79:IIK79"/>
    <mergeCell ref="IFG79:IFL79"/>
    <mergeCell ref="IFN79:IFS79"/>
    <mergeCell ref="IFU79:IFZ79"/>
    <mergeCell ref="IGB79:IGG79"/>
    <mergeCell ref="IGI79:IGN79"/>
    <mergeCell ref="IGP79:IGU79"/>
    <mergeCell ref="IDQ79:IDV79"/>
    <mergeCell ref="IDX79:IEC79"/>
    <mergeCell ref="IEE79:IEJ79"/>
    <mergeCell ref="IEL79:IEQ79"/>
    <mergeCell ref="IES79:IEX79"/>
    <mergeCell ref="IEZ79:IFE79"/>
    <mergeCell ref="ICA79:ICF79"/>
    <mergeCell ref="ICH79:ICM79"/>
    <mergeCell ref="ICO79:ICT79"/>
    <mergeCell ref="ICV79:IDA79"/>
    <mergeCell ref="IDC79:IDH79"/>
    <mergeCell ref="IDJ79:IDO79"/>
    <mergeCell ref="IAK79:IAP79"/>
    <mergeCell ref="IAR79:IAW79"/>
    <mergeCell ref="IAY79:IBD79"/>
    <mergeCell ref="IBF79:IBK79"/>
    <mergeCell ref="IBM79:IBR79"/>
    <mergeCell ref="IBT79:IBY79"/>
    <mergeCell ref="HYU79:HYZ79"/>
    <mergeCell ref="HZB79:HZG79"/>
    <mergeCell ref="HZI79:HZN79"/>
    <mergeCell ref="HZP79:HZU79"/>
    <mergeCell ref="HZW79:IAB79"/>
    <mergeCell ref="IAD79:IAI79"/>
    <mergeCell ref="HXE79:HXJ79"/>
    <mergeCell ref="HXL79:HXQ79"/>
    <mergeCell ref="HXS79:HXX79"/>
    <mergeCell ref="HXZ79:HYE79"/>
    <mergeCell ref="HYG79:HYL79"/>
    <mergeCell ref="HYN79:HYS79"/>
    <mergeCell ref="HVO79:HVT79"/>
    <mergeCell ref="HVV79:HWA79"/>
    <mergeCell ref="HWC79:HWH79"/>
    <mergeCell ref="HWJ79:HWO79"/>
    <mergeCell ref="HWQ79:HWV79"/>
    <mergeCell ref="HWX79:HXC79"/>
    <mergeCell ref="HTY79:HUD79"/>
    <mergeCell ref="HUF79:HUK79"/>
    <mergeCell ref="HUM79:HUR79"/>
    <mergeCell ref="HUT79:HUY79"/>
    <mergeCell ref="HVA79:HVF79"/>
    <mergeCell ref="HVH79:HVM79"/>
    <mergeCell ref="HSI79:HSN79"/>
    <mergeCell ref="HSP79:HSU79"/>
    <mergeCell ref="HSW79:HTB79"/>
    <mergeCell ref="HTD79:HTI79"/>
    <mergeCell ref="HTK79:HTP79"/>
    <mergeCell ref="HTR79:HTW79"/>
    <mergeCell ref="HQS79:HQX79"/>
    <mergeCell ref="HQZ79:HRE79"/>
    <mergeCell ref="HRG79:HRL79"/>
    <mergeCell ref="HRN79:HRS79"/>
    <mergeCell ref="HRU79:HRZ79"/>
    <mergeCell ref="HSB79:HSG79"/>
    <mergeCell ref="HPC79:HPH79"/>
    <mergeCell ref="HPJ79:HPO79"/>
    <mergeCell ref="HPQ79:HPV79"/>
    <mergeCell ref="HPX79:HQC79"/>
    <mergeCell ref="HQE79:HQJ79"/>
    <mergeCell ref="HQL79:HQQ79"/>
    <mergeCell ref="HNM79:HNR79"/>
    <mergeCell ref="HNT79:HNY79"/>
    <mergeCell ref="HOA79:HOF79"/>
    <mergeCell ref="HOH79:HOM79"/>
    <mergeCell ref="HOO79:HOT79"/>
    <mergeCell ref="HOV79:HPA79"/>
    <mergeCell ref="HLW79:HMB79"/>
    <mergeCell ref="HMD79:HMI79"/>
    <mergeCell ref="HMK79:HMP79"/>
    <mergeCell ref="HMR79:HMW79"/>
    <mergeCell ref="HMY79:HND79"/>
    <mergeCell ref="HNF79:HNK79"/>
    <mergeCell ref="HKG79:HKL79"/>
    <mergeCell ref="HKN79:HKS79"/>
    <mergeCell ref="HKU79:HKZ79"/>
    <mergeCell ref="HLB79:HLG79"/>
    <mergeCell ref="HLI79:HLN79"/>
    <mergeCell ref="HLP79:HLU79"/>
    <mergeCell ref="HIQ79:HIV79"/>
    <mergeCell ref="HIX79:HJC79"/>
    <mergeCell ref="HJE79:HJJ79"/>
    <mergeCell ref="HJL79:HJQ79"/>
    <mergeCell ref="HJS79:HJX79"/>
    <mergeCell ref="HJZ79:HKE79"/>
    <mergeCell ref="HHA79:HHF79"/>
    <mergeCell ref="HHH79:HHM79"/>
    <mergeCell ref="HHO79:HHT79"/>
    <mergeCell ref="HHV79:HIA79"/>
    <mergeCell ref="HIC79:HIH79"/>
    <mergeCell ref="HIJ79:HIO79"/>
    <mergeCell ref="HFK79:HFP79"/>
    <mergeCell ref="HFR79:HFW79"/>
    <mergeCell ref="HFY79:HGD79"/>
    <mergeCell ref="HGF79:HGK79"/>
    <mergeCell ref="HGM79:HGR79"/>
    <mergeCell ref="HGT79:HGY79"/>
    <mergeCell ref="HDU79:HDZ79"/>
    <mergeCell ref="HEB79:HEG79"/>
    <mergeCell ref="HEI79:HEN79"/>
    <mergeCell ref="HEP79:HEU79"/>
    <mergeCell ref="HEW79:HFB79"/>
    <mergeCell ref="HFD79:HFI79"/>
    <mergeCell ref="HCE79:HCJ79"/>
    <mergeCell ref="HCL79:HCQ79"/>
    <mergeCell ref="HCS79:HCX79"/>
    <mergeCell ref="HCZ79:HDE79"/>
    <mergeCell ref="HDG79:HDL79"/>
    <mergeCell ref="HDN79:HDS79"/>
    <mergeCell ref="HAO79:HAT79"/>
    <mergeCell ref="HAV79:HBA79"/>
    <mergeCell ref="HBC79:HBH79"/>
    <mergeCell ref="HBJ79:HBO79"/>
    <mergeCell ref="HBQ79:HBV79"/>
    <mergeCell ref="HBX79:HCC79"/>
    <mergeCell ref="GYY79:GZD79"/>
    <mergeCell ref="GZF79:GZK79"/>
    <mergeCell ref="GZM79:GZR79"/>
    <mergeCell ref="GZT79:GZY79"/>
    <mergeCell ref="HAA79:HAF79"/>
    <mergeCell ref="HAH79:HAM79"/>
    <mergeCell ref="GXI79:GXN79"/>
    <mergeCell ref="GXP79:GXU79"/>
    <mergeCell ref="GXW79:GYB79"/>
    <mergeCell ref="GYD79:GYI79"/>
    <mergeCell ref="GYK79:GYP79"/>
    <mergeCell ref="GYR79:GYW79"/>
    <mergeCell ref="GVS79:GVX79"/>
    <mergeCell ref="GVZ79:GWE79"/>
    <mergeCell ref="GWG79:GWL79"/>
    <mergeCell ref="GWN79:GWS79"/>
    <mergeCell ref="GWU79:GWZ79"/>
    <mergeCell ref="GXB79:GXG79"/>
    <mergeCell ref="GUC79:GUH79"/>
    <mergeCell ref="GUJ79:GUO79"/>
    <mergeCell ref="GUQ79:GUV79"/>
    <mergeCell ref="GUX79:GVC79"/>
    <mergeCell ref="GVE79:GVJ79"/>
    <mergeCell ref="GVL79:GVQ79"/>
    <mergeCell ref="GSM79:GSR79"/>
    <mergeCell ref="GST79:GSY79"/>
    <mergeCell ref="GTA79:GTF79"/>
    <mergeCell ref="GTH79:GTM79"/>
    <mergeCell ref="GTO79:GTT79"/>
    <mergeCell ref="GTV79:GUA79"/>
    <mergeCell ref="GQW79:GRB79"/>
    <mergeCell ref="GRD79:GRI79"/>
    <mergeCell ref="GRK79:GRP79"/>
    <mergeCell ref="GRR79:GRW79"/>
    <mergeCell ref="GRY79:GSD79"/>
    <mergeCell ref="GSF79:GSK79"/>
    <mergeCell ref="GPG79:GPL79"/>
    <mergeCell ref="GPN79:GPS79"/>
    <mergeCell ref="GPU79:GPZ79"/>
    <mergeCell ref="GQB79:GQG79"/>
    <mergeCell ref="GQI79:GQN79"/>
    <mergeCell ref="GQP79:GQU79"/>
    <mergeCell ref="GNQ79:GNV79"/>
    <mergeCell ref="GNX79:GOC79"/>
    <mergeCell ref="GOE79:GOJ79"/>
    <mergeCell ref="GOL79:GOQ79"/>
    <mergeCell ref="GOS79:GOX79"/>
    <mergeCell ref="GOZ79:GPE79"/>
    <mergeCell ref="GMA79:GMF79"/>
    <mergeCell ref="GMH79:GMM79"/>
    <mergeCell ref="GMO79:GMT79"/>
    <mergeCell ref="GMV79:GNA79"/>
    <mergeCell ref="GNC79:GNH79"/>
    <mergeCell ref="GNJ79:GNO79"/>
    <mergeCell ref="GKK79:GKP79"/>
    <mergeCell ref="GKR79:GKW79"/>
    <mergeCell ref="GKY79:GLD79"/>
    <mergeCell ref="GLF79:GLK79"/>
    <mergeCell ref="GLM79:GLR79"/>
    <mergeCell ref="GLT79:GLY79"/>
    <mergeCell ref="GIU79:GIZ79"/>
    <mergeCell ref="GJB79:GJG79"/>
    <mergeCell ref="GJI79:GJN79"/>
    <mergeCell ref="GJP79:GJU79"/>
    <mergeCell ref="GJW79:GKB79"/>
    <mergeCell ref="GKD79:GKI79"/>
    <mergeCell ref="GHE79:GHJ79"/>
    <mergeCell ref="GHL79:GHQ79"/>
    <mergeCell ref="GHS79:GHX79"/>
    <mergeCell ref="GHZ79:GIE79"/>
    <mergeCell ref="GIG79:GIL79"/>
    <mergeCell ref="GIN79:GIS79"/>
    <mergeCell ref="GFO79:GFT79"/>
    <mergeCell ref="GFV79:GGA79"/>
    <mergeCell ref="GGC79:GGH79"/>
    <mergeCell ref="GGJ79:GGO79"/>
    <mergeCell ref="GGQ79:GGV79"/>
    <mergeCell ref="GGX79:GHC79"/>
    <mergeCell ref="GDY79:GED79"/>
    <mergeCell ref="GEF79:GEK79"/>
    <mergeCell ref="GEM79:GER79"/>
    <mergeCell ref="GET79:GEY79"/>
    <mergeCell ref="GFA79:GFF79"/>
    <mergeCell ref="GFH79:GFM79"/>
    <mergeCell ref="GCI79:GCN79"/>
    <mergeCell ref="GCP79:GCU79"/>
    <mergeCell ref="GCW79:GDB79"/>
    <mergeCell ref="GDD79:GDI79"/>
    <mergeCell ref="GDK79:GDP79"/>
    <mergeCell ref="GDR79:GDW79"/>
    <mergeCell ref="GAS79:GAX79"/>
    <mergeCell ref="GAZ79:GBE79"/>
    <mergeCell ref="GBG79:GBL79"/>
    <mergeCell ref="GBN79:GBS79"/>
    <mergeCell ref="GBU79:GBZ79"/>
    <mergeCell ref="GCB79:GCG79"/>
    <mergeCell ref="FZC79:FZH79"/>
    <mergeCell ref="FZJ79:FZO79"/>
    <mergeCell ref="FZQ79:FZV79"/>
    <mergeCell ref="FZX79:GAC79"/>
    <mergeCell ref="GAE79:GAJ79"/>
    <mergeCell ref="GAL79:GAQ79"/>
    <mergeCell ref="FXM79:FXR79"/>
    <mergeCell ref="FXT79:FXY79"/>
    <mergeCell ref="FYA79:FYF79"/>
    <mergeCell ref="FYH79:FYM79"/>
    <mergeCell ref="FYO79:FYT79"/>
    <mergeCell ref="FYV79:FZA79"/>
    <mergeCell ref="FVW79:FWB79"/>
    <mergeCell ref="FWD79:FWI79"/>
    <mergeCell ref="FWK79:FWP79"/>
    <mergeCell ref="FWR79:FWW79"/>
    <mergeCell ref="FWY79:FXD79"/>
    <mergeCell ref="FXF79:FXK79"/>
    <mergeCell ref="FUG79:FUL79"/>
    <mergeCell ref="FUN79:FUS79"/>
    <mergeCell ref="FUU79:FUZ79"/>
    <mergeCell ref="FVB79:FVG79"/>
    <mergeCell ref="FVI79:FVN79"/>
    <mergeCell ref="FVP79:FVU79"/>
    <mergeCell ref="FSQ79:FSV79"/>
    <mergeCell ref="FSX79:FTC79"/>
    <mergeCell ref="FTE79:FTJ79"/>
    <mergeCell ref="FTL79:FTQ79"/>
    <mergeCell ref="FTS79:FTX79"/>
    <mergeCell ref="FTZ79:FUE79"/>
    <mergeCell ref="FRA79:FRF79"/>
    <mergeCell ref="FRH79:FRM79"/>
    <mergeCell ref="FRO79:FRT79"/>
    <mergeCell ref="FRV79:FSA79"/>
    <mergeCell ref="FSC79:FSH79"/>
    <mergeCell ref="FSJ79:FSO79"/>
    <mergeCell ref="FPK79:FPP79"/>
    <mergeCell ref="FPR79:FPW79"/>
    <mergeCell ref="FPY79:FQD79"/>
    <mergeCell ref="FQF79:FQK79"/>
    <mergeCell ref="FQM79:FQR79"/>
    <mergeCell ref="FQT79:FQY79"/>
    <mergeCell ref="FNU79:FNZ79"/>
    <mergeCell ref="FOB79:FOG79"/>
    <mergeCell ref="FOI79:FON79"/>
    <mergeCell ref="FOP79:FOU79"/>
    <mergeCell ref="FOW79:FPB79"/>
    <mergeCell ref="FPD79:FPI79"/>
    <mergeCell ref="FME79:FMJ79"/>
    <mergeCell ref="FML79:FMQ79"/>
    <mergeCell ref="FMS79:FMX79"/>
    <mergeCell ref="FMZ79:FNE79"/>
    <mergeCell ref="FNG79:FNL79"/>
    <mergeCell ref="FNN79:FNS79"/>
    <mergeCell ref="FKO79:FKT79"/>
    <mergeCell ref="FKV79:FLA79"/>
    <mergeCell ref="FLC79:FLH79"/>
    <mergeCell ref="FLJ79:FLO79"/>
    <mergeCell ref="FLQ79:FLV79"/>
    <mergeCell ref="FLX79:FMC79"/>
    <mergeCell ref="FIY79:FJD79"/>
    <mergeCell ref="FJF79:FJK79"/>
    <mergeCell ref="FJM79:FJR79"/>
    <mergeCell ref="FJT79:FJY79"/>
    <mergeCell ref="FKA79:FKF79"/>
    <mergeCell ref="FKH79:FKM79"/>
    <mergeCell ref="FHI79:FHN79"/>
    <mergeCell ref="FHP79:FHU79"/>
    <mergeCell ref="FHW79:FIB79"/>
    <mergeCell ref="FID79:FII79"/>
    <mergeCell ref="FIK79:FIP79"/>
    <mergeCell ref="FIR79:FIW79"/>
    <mergeCell ref="FFS79:FFX79"/>
    <mergeCell ref="FFZ79:FGE79"/>
    <mergeCell ref="FGG79:FGL79"/>
    <mergeCell ref="FGN79:FGS79"/>
    <mergeCell ref="FGU79:FGZ79"/>
    <mergeCell ref="FHB79:FHG79"/>
    <mergeCell ref="FEC79:FEH79"/>
    <mergeCell ref="FEJ79:FEO79"/>
    <mergeCell ref="FEQ79:FEV79"/>
    <mergeCell ref="FEX79:FFC79"/>
    <mergeCell ref="FFE79:FFJ79"/>
    <mergeCell ref="FFL79:FFQ79"/>
    <mergeCell ref="FCM79:FCR79"/>
    <mergeCell ref="FCT79:FCY79"/>
    <mergeCell ref="FDA79:FDF79"/>
    <mergeCell ref="FDH79:FDM79"/>
    <mergeCell ref="FDO79:FDT79"/>
    <mergeCell ref="FDV79:FEA79"/>
    <mergeCell ref="FAW79:FBB79"/>
    <mergeCell ref="FBD79:FBI79"/>
    <mergeCell ref="FBK79:FBP79"/>
    <mergeCell ref="FBR79:FBW79"/>
    <mergeCell ref="FBY79:FCD79"/>
    <mergeCell ref="FCF79:FCK79"/>
    <mergeCell ref="EZG79:EZL79"/>
    <mergeCell ref="EZN79:EZS79"/>
    <mergeCell ref="EZU79:EZZ79"/>
    <mergeCell ref="FAB79:FAG79"/>
    <mergeCell ref="FAI79:FAN79"/>
    <mergeCell ref="FAP79:FAU79"/>
    <mergeCell ref="EXQ79:EXV79"/>
    <mergeCell ref="EXX79:EYC79"/>
    <mergeCell ref="EYE79:EYJ79"/>
    <mergeCell ref="EYL79:EYQ79"/>
    <mergeCell ref="EYS79:EYX79"/>
    <mergeCell ref="EYZ79:EZE79"/>
    <mergeCell ref="EWA79:EWF79"/>
    <mergeCell ref="EWH79:EWM79"/>
    <mergeCell ref="EWO79:EWT79"/>
    <mergeCell ref="EWV79:EXA79"/>
    <mergeCell ref="EXC79:EXH79"/>
    <mergeCell ref="EXJ79:EXO79"/>
    <mergeCell ref="EUK79:EUP79"/>
    <mergeCell ref="EUR79:EUW79"/>
    <mergeCell ref="EUY79:EVD79"/>
    <mergeCell ref="EVF79:EVK79"/>
    <mergeCell ref="EVM79:EVR79"/>
    <mergeCell ref="EVT79:EVY79"/>
    <mergeCell ref="ESU79:ESZ79"/>
    <mergeCell ref="ETB79:ETG79"/>
    <mergeCell ref="ETI79:ETN79"/>
    <mergeCell ref="ETP79:ETU79"/>
    <mergeCell ref="ETW79:EUB79"/>
    <mergeCell ref="EUD79:EUI79"/>
    <mergeCell ref="ERE79:ERJ79"/>
    <mergeCell ref="ERL79:ERQ79"/>
    <mergeCell ref="ERS79:ERX79"/>
    <mergeCell ref="ERZ79:ESE79"/>
    <mergeCell ref="ESG79:ESL79"/>
    <mergeCell ref="ESN79:ESS79"/>
    <mergeCell ref="EPO79:EPT79"/>
    <mergeCell ref="EPV79:EQA79"/>
    <mergeCell ref="EQC79:EQH79"/>
    <mergeCell ref="EQJ79:EQO79"/>
    <mergeCell ref="EQQ79:EQV79"/>
    <mergeCell ref="EQX79:ERC79"/>
    <mergeCell ref="ENY79:EOD79"/>
    <mergeCell ref="EOF79:EOK79"/>
    <mergeCell ref="EOM79:EOR79"/>
    <mergeCell ref="EOT79:EOY79"/>
    <mergeCell ref="EPA79:EPF79"/>
    <mergeCell ref="EPH79:EPM79"/>
    <mergeCell ref="EMI79:EMN79"/>
    <mergeCell ref="EMP79:EMU79"/>
    <mergeCell ref="EMW79:ENB79"/>
    <mergeCell ref="END79:ENI79"/>
    <mergeCell ref="ENK79:ENP79"/>
    <mergeCell ref="ENR79:ENW79"/>
    <mergeCell ref="EKS79:EKX79"/>
    <mergeCell ref="EKZ79:ELE79"/>
    <mergeCell ref="ELG79:ELL79"/>
    <mergeCell ref="ELN79:ELS79"/>
    <mergeCell ref="ELU79:ELZ79"/>
    <mergeCell ref="EMB79:EMG79"/>
    <mergeCell ref="EJC79:EJH79"/>
    <mergeCell ref="EJJ79:EJO79"/>
    <mergeCell ref="EJQ79:EJV79"/>
    <mergeCell ref="EJX79:EKC79"/>
    <mergeCell ref="EKE79:EKJ79"/>
    <mergeCell ref="EKL79:EKQ79"/>
    <mergeCell ref="EHM79:EHR79"/>
    <mergeCell ref="EHT79:EHY79"/>
    <mergeCell ref="EIA79:EIF79"/>
    <mergeCell ref="EIH79:EIM79"/>
    <mergeCell ref="EIO79:EIT79"/>
    <mergeCell ref="EIV79:EJA79"/>
    <mergeCell ref="EFW79:EGB79"/>
    <mergeCell ref="EGD79:EGI79"/>
    <mergeCell ref="EGK79:EGP79"/>
    <mergeCell ref="EGR79:EGW79"/>
    <mergeCell ref="EGY79:EHD79"/>
    <mergeCell ref="EHF79:EHK79"/>
    <mergeCell ref="EEG79:EEL79"/>
    <mergeCell ref="EEN79:EES79"/>
    <mergeCell ref="EEU79:EEZ79"/>
    <mergeCell ref="EFB79:EFG79"/>
    <mergeCell ref="EFI79:EFN79"/>
    <mergeCell ref="EFP79:EFU79"/>
    <mergeCell ref="ECQ79:ECV79"/>
    <mergeCell ref="ECX79:EDC79"/>
    <mergeCell ref="EDE79:EDJ79"/>
    <mergeCell ref="EDL79:EDQ79"/>
    <mergeCell ref="EDS79:EDX79"/>
    <mergeCell ref="EDZ79:EEE79"/>
    <mergeCell ref="EBA79:EBF79"/>
    <mergeCell ref="EBH79:EBM79"/>
    <mergeCell ref="EBO79:EBT79"/>
    <mergeCell ref="EBV79:ECA79"/>
    <mergeCell ref="ECC79:ECH79"/>
    <mergeCell ref="ECJ79:ECO79"/>
    <mergeCell ref="DZK79:DZP79"/>
    <mergeCell ref="DZR79:DZW79"/>
    <mergeCell ref="DZY79:EAD79"/>
    <mergeCell ref="EAF79:EAK79"/>
    <mergeCell ref="EAM79:EAR79"/>
    <mergeCell ref="EAT79:EAY79"/>
    <mergeCell ref="DXU79:DXZ79"/>
    <mergeCell ref="DYB79:DYG79"/>
    <mergeCell ref="DYI79:DYN79"/>
    <mergeCell ref="DYP79:DYU79"/>
    <mergeCell ref="DYW79:DZB79"/>
    <mergeCell ref="DZD79:DZI79"/>
    <mergeCell ref="DWE79:DWJ79"/>
    <mergeCell ref="DWL79:DWQ79"/>
    <mergeCell ref="DWS79:DWX79"/>
    <mergeCell ref="DWZ79:DXE79"/>
    <mergeCell ref="DXG79:DXL79"/>
    <mergeCell ref="DXN79:DXS79"/>
    <mergeCell ref="DUO79:DUT79"/>
    <mergeCell ref="DUV79:DVA79"/>
    <mergeCell ref="DVC79:DVH79"/>
    <mergeCell ref="DVJ79:DVO79"/>
    <mergeCell ref="DVQ79:DVV79"/>
    <mergeCell ref="DVX79:DWC79"/>
    <mergeCell ref="DSY79:DTD79"/>
    <mergeCell ref="DTF79:DTK79"/>
    <mergeCell ref="DTM79:DTR79"/>
    <mergeCell ref="DTT79:DTY79"/>
    <mergeCell ref="DUA79:DUF79"/>
    <mergeCell ref="DUH79:DUM79"/>
    <mergeCell ref="DRI79:DRN79"/>
    <mergeCell ref="DRP79:DRU79"/>
    <mergeCell ref="DRW79:DSB79"/>
    <mergeCell ref="DSD79:DSI79"/>
    <mergeCell ref="DSK79:DSP79"/>
    <mergeCell ref="DSR79:DSW79"/>
    <mergeCell ref="DPS79:DPX79"/>
    <mergeCell ref="DPZ79:DQE79"/>
    <mergeCell ref="DQG79:DQL79"/>
    <mergeCell ref="DQN79:DQS79"/>
    <mergeCell ref="DQU79:DQZ79"/>
    <mergeCell ref="DRB79:DRG79"/>
    <mergeCell ref="DOC79:DOH79"/>
    <mergeCell ref="DOJ79:DOO79"/>
    <mergeCell ref="DOQ79:DOV79"/>
    <mergeCell ref="DOX79:DPC79"/>
    <mergeCell ref="DPE79:DPJ79"/>
    <mergeCell ref="DPL79:DPQ79"/>
    <mergeCell ref="DMM79:DMR79"/>
    <mergeCell ref="DMT79:DMY79"/>
    <mergeCell ref="DNA79:DNF79"/>
    <mergeCell ref="DNH79:DNM79"/>
    <mergeCell ref="DNO79:DNT79"/>
    <mergeCell ref="DNV79:DOA79"/>
    <mergeCell ref="DKW79:DLB79"/>
    <mergeCell ref="DLD79:DLI79"/>
    <mergeCell ref="DLK79:DLP79"/>
    <mergeCell ref="DLR79:DLW79"/>
    <mergeCell ref="DLY79:DMD79"/>
    <mergeCell ref="DMF79:DMK79"/>
    <mergeCell ref="DJG79:DJL79"/>
    <mergeCell ref="DJN79:DJS79"/>
    <mergeCell ref="DJU79:DJZ79"/>
    <mergeCell ref="DKB79:DKG79"/>
    <mergeCell ref="DKI79:DKN79"/>
    <mergeCell ref="DKP79:DKU79"/>
    <mergeCell ref="DHQ79:DHV79"/>
    <mergeCell ref="DHX79:DIC79"/>
    <mergeCell ref="DIE79:DIJ79"/>
    <mergeCell ref="DIL79:DIQ79"/>
    <mergeCell ref="DIS79:DIX79"/>
    <mergeCell ref="DIZ79:DJE79"/>
    <mergeCell ref="DGA79:DGF79"/>
    <mergeCell ref="DGH79:DGM79"/>
    <mergeCell ref="DGO79:DGT79"/>
    <mergeCell ref="DGV79:DHA79"/>
    <mergeCell ref="DHC79:DHH79"/>
    <mergeCell ref="DHJ79:DHO79"/>
    <mergeCell ref="DEK79:DEP79"/>
    <mergeCell ref="DER79:DEW79"/>
    <mergeCell ref="DEY79:DFD79"/>
    <mergeCell ref="DFF79:DFK79"/>
    <mergeCell ref="DFM79:DFR79"/>
    <mergeCell ref="DFT79:DFY79"/>
    <mergeCell ref="DCU79:DCZ79"/>
    <mergeCell ref="DDB79:DDG79"/>
    <mergeCell ref="DDI79:DDN79"/>
    <mergeCell ref="DDP79:DDU79"/>
    <mergeCell ref="DDW79:DEB79"/>
    <mergeCell ref="DED79:DEI79"/>
    <mergeCell ref="DBE79:DBJ79"/>
    <mergeCell ref="DBL79:DBQ79"/>
    <mergeCell ref="DBS79:DBX79"/>
    <mergeCell ref="DBZ79:DCE79"/>
    <mergeCell ref="DCG79:DCL79"/>
    <mergeCell ref="DCN79:DCS79"/>
    <mergeCell ref="CZO79:CZT79"/>
    <mergeCell ref="CZV79:DAA79"/>
    <mergeCell ref="DAC79:DAH79"/>
    <mergeCell ref="DAJ79:DAO79"/>
    <mergeCell ref="DAQ79:DAV79"/>
    <mergeCell ref="DAX79:DBC79"/>
    <mergeCell ref="CXY79:CYD79"/>
    <mergeCell ref="CYF79:CYK79"/>
    <mergeCell ref="CYM79:CYR79"/>
    <mergeCell ref="CYT79:CYY79"/>
    <mergeCell ref="CZA79:CZF79"/>
    <mergeCell ref="CZH79:CZM79"/>
    <mergeCell ref="CWI79:CWN79"/>
    <mergeCell ref="CWP79:CWU79"/>
    <mergeCell ref="CWW79:CXB79"/>
    <mergeCell ref="CXD79:CXI79"/>
    <mergeCell ref="CXK79:CXP79"/>
    <mergeCell ref="CXR79:CXW79"/>
    <mergeCell ref="CUS79:CUX79"/>
    <mergeCell ref="CUZ79:CVE79"/>
    <mergeCell ref="CVG79:CVL79"/>
    <mergeCell ref="CVN79:CVS79"/>
    <mergeCell ref="CVU79:CVZ79"/>
    <mergeCell ref="CWB79:CWG79"/>
    <mergeCell ref="CTC79:CTH79"/>
    <mergeCell ref="CTJ79:CTO79"/>
    <mergeCell ref="CTQ79:CTV79"/>
    <mergeCell ref="CTX79:CUC79"/>
    <mergeCell ref="CUE79:CUJ79"/>
    <mergeCell ref="CUL79:CUQ79"/>
    <mergeCell ref="CRM79:CRR79"/>
    <mergeCell ref="CRT79:CRY79"/>
    <mergeCell ref="CSA79:CSF79"/>
    <mergeCell ref="CSH79:CSM79"/>
    <mergeCell ref="CSO79:CST79"/>
    <mergeCell ref="CSV79:CTA79"/>
    <mergeCell ref="CPW79:CQB79"/>
    <mergeCell ref="CQD79:CQI79"/>
    <mergeCell ref="CQK79:CQP79"/>
    <mergeCell ref="CQR79:CQW79"/>
    <mergeCell ref="CQY79:CRD79"/>
    <mergeCell ref="CRF79:CRK79"/>
    <mergeCell ref="COG79:COL79"/>
    <mergeCell ref="CON79:COS79"/>
    <mergeCell ref="COU79:COZ79"/>
    <mergeCell ref="CPB79:CPG79"/>
    <mergeCell ref="CPI79:CPN79"/>
    <mergeCell ref="CPP79:CPU79"/>
    <mergeCell ref="CMQ79:CMV79"/>
    <mergeCell ref="CMX79:CNC79"/>
    <mergeCell ref="CNE79:CNJ79"/>
    <mergeCell ref="CNL79:CNQ79"/>
    <mergeCell ref="CNS79:CNX79"/>
    <mergeCell ref="CNZ79:COE79"/>
    <mergeCell ref="CLA79:CLF79"/>
    <mergeCell ref="CLH79:CLM79"/>
    <mergeCell ref="CLO79:CLT79"/>
    <mergeCell ref="CLV79:CMA79"/>
    <mergeCell ref="CMC79:CMH79"/>
    <mergeCell ref="CMJ79:CMO79"/>
    <mergeCell ref="CJK79:CJP79"/>
    <mergeCell ref="CJR79:CJW79"/>
    <mergeCell ref="CJY79:CKD79"/>
    <mergeCell ref="CKF79:CKK79"/>
    <mergeCell ref="CKM79:CKR79"/>
    <mergeCell ref="CKT79:CKY79"/>
    <mergeCell ref="CHU79:CHZ79"/>
    <mergeCell ref="CIB79:CIG79"/>
    <mergeCell ref="CII79:CIN79"/>
    <mergeCell ref="CIP79:CIU79"/>
    <mergeCell ref="CIW79:CJB79"/>
    <mergeCell ref="CJD79:CJI79"/>
    <mergeCell ref="CGE79:CGJ79"/>
    <mergeCell ref="CGL79:CGQ79"/>
    <mergeCell ref="CGS79:CGX79"/>
    <mergeCell ref="CGZ79:CHE79"/>
    <mergeCell ref="CHG79:CHL79"/>
    <mergeCell ref="CHN79:CHS79"/>
    <mergeCell ref="CEO79:CET79"/>
    <mergeCell ref="CEV79:CFA79"/>
    <mergeCell ref="CFC79:CFH79"/>
    <mergeCell ref="CFJ79:CFO79"/>
    <mergeCell ref="CFQ79:CFV79"/>
    <mergeCell ref="CFX79:CGC79"/>
    <mergeCell ref="CCY79:CDD79"/>
    <mergeCell ref="CDF79:CDK79"/>
    <mergeCell ref="CDM79:CDR79"/>
    <mergeCell ref="CDT79:CDY79"/>
    <mergeCell ref="CEA79:CEF79"/>
    <mergeCell ref="CEH79:CEM79"/>
    <mergeCell ref="CBI79:CBN79"/>
    <mergeCell ref="CBP79:CBU79"/>
    <mergeCell ref="CBW79:CCB79"/>
    <mergeCell ref="CCD79:CCI79"/>
    <mergeCell ref="CCK79:CCP79"/>
    <mergeCell ref="CCR79:CCW79"/>
    <mergeCell ref="BZS79:BZX79"/>
    <mergeCell ref="BZZ79:CAE79"/>
    <mergeCell ref="CAG79:CAL79"/>
    <mergeCell ref="CAN79:CAS79"/>
    <mergeCell ref="CAU79:CAZ79"/>
    <mergeCell ref="CBB79:CBG79"/>
    <mergeCell ref="BYC79:BYH79"/>
    <mergeCell ref="BYJ79:BYO79"/>
    <mergeCell ref="BYQ79:BYV79"/>
    <mergeCell ref="BYX79:BZC79"/>
    <mergeCell ref="BZE79:BZJ79"/>
    <mergeCell ref="BZL79:BZQ79"/>
    <mergeCell ref="BWM79:BWR79"/>
    <mergeCell ref="BWT79:BWY79"/>
    <mergeCell ref="BXA79:BXF79"/>
    <mergeCell ref="BXH79:BXM79"/>
    <mergeCell ref="BXO79:BXT79"/>
    <mergeCell ref="BXV79:BYA79"/>
    <mergeCell ref="BUW79:BVB79"/>
    <mergeCell ref="BVD79:BVI79"/>
    <mergeCell ref="BVK79:BVP79"/>
    <mergeCell ref="BVR79:BVW79"/>
    <mergeCell ref="BVY79:BWD79"/>
    <mergeCell ref="BWF79:BWK79"/>
    <mergeCell ref="BTG79:BTL79"/>
    <mergeCell ref="BTN79:BTS79"/>
    <mergeCell ref="BTU79:BTZ79"/>
    <mergeCell ref="BUB79:BUG79"/>
    <mergeCell ref="BUI79:BUN79"/>
    <mergeCell ref="BUP79:BUU79"/>
    <mergeCell ref="BRQ79:BRV79"/>
    <mergeCell ref="BRX79:BSC79"/>
    <mergeCell ref="BSE79:BSJ79"/>
    <mergeCell ref="BSL79:BSQ79"/>
    <mergeCell ref="BSS79:BSX79"/>
    <mergeCell ref="BSZ79:BTE79"/>
    <mergeCell ref="BQA79:BQF79"/>
    <mergeCell ref="BQH79:BQM79"/>
    <mergeCell ref="BQO79:BQT79"/>
    <mergeCell ref="BQV79:BRA79"/>
    <mergeCell ref="BRC79:BRH79"/>
    <mergeCell ref="BRJ79:BRO79"/>
    <mergeCell ref="BOK79:BOP79"/>
    <mergeCell ref="BOR79:BOW79"/>
    <mergeCell ref="BOY79:BPD79"/>
    <mergeCell ref="BPF79:BPK79"/>
    <mergeCell ref="BPM79:BPR79"/>
    <mergeCell ref="BPT79:BPY79"/>
    <mergeCell ref="BMU79:BMZ79"/>
    <mergeCell ref="BNB79:BNG79"/>
    <mergeCell ref="BNI79:BNN79"/>
    <mergeCell ref="BNP79:BNU79"/>
    <mergeCell ref="BNW79:BOB79"/>
    <mergeCell ref="BOD79:BOI79"/>
    <mergeCell ref="BLE79:BLJ79"/>
    <mergeCell ref="BLL79:BLQ79"/>
    <mergeCell ref="BLS79:BLX79"/>
    <mergeCell ref="BLZ79:BME79"/>
    <mergeCell ref="BMG79:BML79"/>
    <mergeCell ref="BMN79:BMS79"/>
    <mergeCell ref="BJO79:BJT79"/>
    <mergeCell ref="BJV79:BKA79"/>
    <mergeCell ref="BKC79:BKH79"/>
    <mergeCell ref="BKJ79:BKO79"/>
    <mergeCell ref="BKQ79:BKV79"/>
    <mergeCell ref="BKX79:BLC79"/>
    <mergeCell ref="BHY79:BID79"/>
    <mergeCell ref="BIF79:BIK79"/>
    <mergeCell ref="BIM79:BIR79"/>
    <mergeCell ref="BIT79:BIY79"/>
    <mergeCell ref="BJA79:BJF79"/>
    <mergeCell ref="BJH79:BJM79"/>
    <mergeCell ref="BGI79:BGN79"/>
    <mergeCell ref="BGP79:BGU79"/>
    <mergeCell ref="BGW79:BHB79"/>
    <mergeCell ref="BHD79:BHI79"/>
    <mergeCell ref="BHK79:BHP79"/>
    <mergeCell ref="BHR79:BHW79"/>
    <mergeCell ref="BES79:BEX79"/>
    <mergeCell ref="BEZ79:BFE79"/>
    <mergeCell ref="BFG79:BFL79"/>
    <mergeCell ref="BFN79:BFS79"/>
    <mergeCell ref="BFU79:BFZ79"/>
    <mergeCell ref="BGB79:BGG79"/>
    <mergeCell ref="BDC79:BDH79"/>
    <mergeCell ref="BDJ79:BDO79"/>
    <mergeCell ref="BDQ79:BDV79"/>
    <mergeCell ref="BDX79:BEC79"/>
    <mergeCell ref="BEE79:BEJ79"/>
    <mergeCell ref="BEL79:BEQ79"/>
    <mergeCell ref="BBM79:BBR79"/>
    <mergeCell ref="BBT79:BBY79"/>
    <mergeCell ref="BCA79:BCF79"/>
    <mergeCell ref="BCH79:BCM79"/>
    <mergeCell ref="BCO79:BCT79"/>
    <mergeCell ref="BCV79:BDA79"/>
    <mergeCell ref="AZW79:BAB79"/>
    <mergeCell ref="BAD79:BAI79"/>
    <mergeCell ref="BAK79:BAP79"/>
    <mergeCell ref="BAR79:BAW79"/>
    <mergeCell ref="BAY79:BBD79"/>
    <mergeCell ref="BBF79:BBK79"/>
    <mergeCell ref="AYG79:AYL79"/>
    <mergeCell ref="AYN79:AYS79"/>
    <mergeCell ref="AYU79:AYZ79"/>
    <mergeCell ref="AZB79:AZG79"/>
    <mergeCell ref="AZI79:AZN79"/>
    <mergeCell ref="AZP79:AZU79"/>
    <mergeCell ref="AWQ79:AWV79"/>
    <mergeCell ref="AWX79:AXC79"/>
    <mergeCell ref="AXE79:AXJ79"/>
    <mergeCell ref="AXL79:AXQ79"/>
    <mergeCell ref="AXS79:AXX79"/>
    <mergeCell ref="AXZ79:AYE79"/>
    <mergeCell ref="AVA79:AVF79"/>
    <mergeCell ref="AVH79:AVM79"/>
    <mergeCell ref="AVO79:AVT79"/>
    <mergeCell ref="AVV79:AWA79"/>
    <mergeCell ref="AWC79:AWH79"/>
    <mergeCell ref="AWJ79:AWO79"/>
    <mergeCell ref="ATK79:ATP79"/>
    <mergeCell ref="ATR79:ATW79"/>
    <mergeCell ref="ATY79:AUD79"/>
    <mergeCell ref="AUF79:AUK79"/>
    <mergeCell ref="AUM79:AUR79"/>
    <mergeCell ref="AUT79:AUY79"/>
    <mergeCell ref="ARU79:ARZ79"/>
    <mergeCell ref="ASB79:ASG79"/>
    <mergeCell ref="ASI79:ASN79"/>
    <mergeCell ref="ASP79:ASU79"/>
    <mergeCell ref="ASW79:ATB79"/>
    <mergeCell ref="ATD79:ATI79"/>
    <mergeCell ref="AQE79:AQJ79"/>
    <mergeCell ref="AQL79:AQQ79"/>
    <mergeCell ref="AQS79:AQX79"/>
    <mergeCell ref="AQZ79:ARE79"/>
    <mergeCell ref="ARG79:ARL79"/>
    <mergeCell ref="ARN79:ARS79"/>
    <mergeCell ref="AOO79:AOT79"/>
    <mergeCell ref="AOV79:APA79"/>
    <mergeCell ref="APC79:APH79"/>
    <mergeCell ref="APJ79:APO79"/>
    <mergeCell ref="APQ79:APV79"/>
    <mergeCell ref="APX79:AQC79"/>
    <mergeCell ref="AMY79:AND79"/>
    <mergeCell ref="ANF79:ANK79"/>
    <mergeCell ref="ANM79:ANR79"/>
    <mergeCell ref="ANT79:ANY79"/>
    <mergeCell ref="AOA79:AOF79"/>
    <mergeCell ref="AOH79:AOM79"/>
    <mergeCell ref="ALI79:ALN79"/>
    <mergeCell ref="ALP79:ALU79"/>
    <mergeCell ref="ALW79:AMB79"/>
    <mergeCell ref="AMD79:AMI79"/>
    <mergeCell ref="AMK79:AMP79"/>
    <mergeCell ref="AMR79:AMW79"/>
    <mergeCell ref="AJS79:AJX79"/>
    <mergeCell ref="AJZ79:AKE79"/>
    <mergeCell ref="AKG79:AKL79"/>
    <mergeCell ref="AKN79:AKS79"/>
    <mergeCell ref="AKU79:AKZ79"/>
    <mergeCell ref="ALB79:ALG79"/>
    <mergeCell ref="AIC79:AIH79"/>
    <mergeCell ref="AIJ79:AIO79"/>
    <mergeCell ref="AIQ79:AIV79"/>
    <mergeCell ref="AIX79:AJC79"/>
    <mergeCell ref="AJE79:AJJ79"/>
    <mergeCell ref="AJL79:AJQ79"/>
    <mergeCell ref="AGM79:AGR79"/>
    <mergeCell ref="AGT79:AGY79"/>
    <mergeCell ref="AHA79:AHF79"/>
    <mergeCell ref="AHH79:AHM79"/>
    <mergeCell ref="AHO79:AHT79"/>
    <mergeCell ref="AHV79:AIA79"/>
    <mergeCell ref="AEW79:AFB79"/>
    <mergeCell ref="AFD79:AFI79"/>
    <mergeCell ref="AFK79:AFP79"/>
    <mergeCell ref="AFR79:AFW79"/>
    <mergeCell ref="AFY79:AGD79"/>
    <mergeCell ref="AGF79:AGK79"/>
    <mergeCell ref="ADG79:ADL79"/>
    <mergeCell ref="ADN79:ADS79"/>
    <mergeCell ref="ADU79:ADZ79"/>
    <mergeCell ref="AEB79:AEG79"/>
    <mergeCell ref="AEI79:AEN79"/>
    <mergeCell ref="AEP79:AEU79"/>
    <mergeCell ref="ABQ79:ABV79"/>
    <mergeCell ref="ABX79:ACC79"/>
    <mergeCell ref="ACE79:ACJ79"/>
    <mergeCell ref="ACL79:ACQ79"/>
    <mergeCell ref="ACS79:ACX79"/>
    <mergeCell ref="ACZ79:ADE79"/>
    <mergeCell ref="AAA79:AAF79"/>
    <mergeCell ref="AAH79:AAM79"/>
    <mergeCell ref="AAO79:AAT79"/>
    <mergeCell ref="AAV79:ABA79"/>
    <mergeCell ref="ABC79:ABH79"/>
    <mergeCell ref="ABJ79:ABO79"/>
    <mergeCell ref="YK79:YP79"/>
    <mergeCell ref="YR79:YW79"/>
    <mergeCell ref="YY79:ZD79"/>
    <mergeCell ref="ZF79:ZK79"/>
    <mergeCell ref="ZM79:ZR79"/>
    <mergeCell ref="ZT79:ZY79"/>
    <mergeCell ref="WU79:WZ79"/>
    <mergeCell ref="XB79:XG79"/>
    <mergeCell ref="XI79:XN79"/>
    <mergeCell ref="XP79:XU79"/>
    <mergeCell ref="XW79:YB79"/>
    <mergeCell ref="YD79:YI79"/>
    <mergeCell ref="VE79:VJ79"/>
    <mergeCell ref="VL79:VQ79"/>
    <mergeCell ref="VS79:VX79"/>
    <mergeCell ref="VZ79:WE79"/>
    <mergeCell ref="WG79:WL79"/>
    <mergeCell ref="WN79:WS79"/>
    <mergeCell ref="TO79:TT79"/>
    <mergeCell ref="TV79:UA79"/>
    <mergeCell ref="UC79:UH79"/>
    <mergeCell ref="UJ79:UO79"/>
    <mergeCell ref="UQ79:UV79"/>
    <mergeCell ref="UX79:VC79"/>
    <mergeCell ref="RY79:SD79"/>
    <mergeCell ref="SF79:SK79"/>
    <mergeCell ref="SM79:SR79"/>
    <mergeCell ref="ST79:SY79"/>
    <mergeCell ref="TA79:TF79"/>
    <mergeCell ref="TH79:TM79"/>
    <mergeCell ref="QI79:QN79"/>
    <mergeCell ref="QP79:QU79"/>
    <mergeCell ref="QW79:RB79"/>
    <mergeCell ref="RD79:RI79"/>
    <mergeCell ref="RK79:RP79"/>
    <mergeCell ref="RR79:RW79"/>
    <mergeCell ref="OS79:OX79"/>
    <mergeCell ref="OZ79:PE79"/>
    <mergeCell ref="PG79:PL79"/>
    <mergeCell ref="PN79:PS79"/>
    <mergeCell ref="PU79:PZ79"/>
    <mergeCell ref="QB79:QG79"/>
    <mergeCell ref="NC79:NH79"/>
    <mergeCell ref="NJ79:NO79"/>
    <mergeCell ref="NQ79:NV79"/>
    <mergeCell ref="NX79:OC79"/>
    <mergeCell ref="OE79:OJ79"/>
    <mergeCell ref="OL79:OQ79"/>
    <mergeCell ref="LM79:LR79"/>
    <mergeCell ref="LT79:LY79"/>
    <mergeCell ref="MA79:MF79"/>
    <mergeCell ref="MH79:MM79"/>
    <mergeCell ref="MO79:MT79"/>
    <mergeCell ref="MV79:NA79"/>
    <mergeCell ref="JW79:KB79"/>
    <mergeCell ref="KD79:KI79"/>
    <mergeCell ref="KK79:KP79"/>
    <mergeCell ref="KR79:KW79"/>
    <mergeCell ref="KY79:LD79"/>
    <mergeCell ref="LF79:LK79"/>
    <mergeCell ref="IG79:IL79"/>
    <mergeCell ref="IN79:IS79"/>
    <mergeCell ref="IU79:IZ79"/>
    <mergeCell ref="JB79:JG79"/>
    <mergeCell ref="JI79:JN79"/>
    <mergeCell ref="JP79:JU79"/>
    <mergeCell ref="GQ79:GV79"/>
    <mergeCell ref="GX79:HC79"/>
    <mergeCell ref="HE79:HJ79"/>
    <mergeCell ref="HL79:HQ79"/>
    <mergeCell ref="HS79:HX79"/>
    <mergeCell ref="HZ79:IE79"/>
    <mergeCell ref="FA79:FF79"/>
    <mergeCell ref="FH79:FM79"/>
    <mergeCell ref="FO79:FT79"/>
    <mergeCell ref="FV79:GA79"/>
    <mergeCell ref="GC79:GH79"/>
    <mergeCell ref="GJ79:GO79"/>
    <mergeCell ref="DK79:DP79"/>
    <mergeCell ref="DR79:DW79"/>
    <mergeCell ref="DY79:ED79"/>
    <mergeCell ref="EF79:EK79"/>
    <mergeCell ref="EM79:ER79"/>
    <mergeCell ref="ET79:EY79"/>
    <mergeCell ref="BU79:BZ79"/>
    <mergeCell ref="CB79:CG79"/>
    <mergeCell ref="CI79:CN79"/>
    <mergeCell ref="CP79:CU79"/>
    <mergeCell ref="CW79:DB79"/>
    <mergeCell ref="DD79:DI79"/>
    <mergeCell ref="AE79:AJ79"/>
    <mergeCell ref="AL79:AQ79"/>
    <mergeCell ref="AS79:AX79"/>
    <mergeCell ref="AZ79:BE79"/>
    <mergeCell ref="BG79:BL79"/>
    <mergeCell ref="BN79:BS79"/>
    <mergeCell ref="B77:G77"/>
    <mergeCell ref="B78:G78"/>
    <mergeCell ref="B79:G79"/>
    <mergeCell ref="J79:O79"/>
    <mergeCell ref="Q79:V79"/>
    <mergeCell ref="X79:AC79"/>
    <mergeCell ref="B69:G69"/>
    <mergeCell ref="B70:G70"/>
    <mergeCell ref="B73:G73"/>
    <mergeCell ref="B74:G74"/>
    <mergeCell ref="B75:G75"/>
    <mergeCell ref="B62:G62"/>
    <mergeCell ref="B63:G63"/>
    <mergeCell ref="B64:G64"/>
    <mergeCell ref="B66:G66"/>
    <mergeCell ref="B67:G67"/>
    <mergeCell ref="B68:G68"/>
    <mergeCell ref="B55:G55"/>
    <mergeCell ref="B57:G57"/>
    <mergeCell ref="B58:G58"/>
    <mergeCell ref="B59:G59"/>
    <mergeCell ref="B60:G60"/>
    <mergeCell ref="B61:G61"/>
    <mergeCell ref="B49:G49"/>
    <mergeCell ref="B50:G50"/>
    <mergeCell ref="B51:G51"/>
    <mergeCell ref="B52:G52"/>
    <mergeCell ref="B53:G53"/>
    <mergeCell ref="B54:G54"/>
    <mergeCell ref="B42:G42"/>
    <mergeCell ref="B43:G43"/>
    <mergeCell ref="B44:G44"/>
    <mergeCell ref="B46:G46"/>
    <mergeCell ref="B47:G47"/>
    <mergeCell ref="B48:G48"/>
    <mergeCell ref="A2:G2"/>
    <mergeCell ref="B36:G36"/>
    <mergeCell ref="B37:G37"/>
    <mergeCell ref="B38:G38"/>
    <mergeCell ref="B39:G39"/>
    <mergeCell ref="B40:G40"/>
    <mergeCell ref="B41:G41"/>
    <mergeCell ref="B29:G29"/>
    <mergeCell ref="B30:G30"/>
    <mergeCell ref="B31:G31"/>
    <mergeCell ref="B32:G32"/>
    <mergeCell ref="B33:G33"/>
    <mergeCell ref="B34:G34"/>
    <mergeCell ref="B22:G22"/>
    <mergeCell ref="B23:G23"/>
    <mergeCell ref="B24:G24"/>
    <mergeCell ref="B25:G25"/>
    <mergeCell ref="B26:G26"/>
    <mergeCell ref="B27:G27"/>
    <mergeCell ref="B15:G15"/>
    <mergeCell ref="B16:G16"/>
    <mergeCell ref="B17:G17"/>
    <mergeCell ref="B19:G19"/>
    <mergeCell ref="B20:G20"/>
    <mergeCell ref="B21:G21"/>
    <mergeCell ref="B8:G8"/>
    <mergeCell ref="B9:G9"/>
    <mergeCell ref="B11:G11"/>
    <mergeCell ref="B12:G12"/>
    <mergeCell ref="B13:G13"/>
    <mergeCell ref="B14:G14"/>
    <mergeCell ref="B3:G3"/>
    <mergeCell ref="B4:G4"/>
    <mergeCell ref="B5:G5"/>
    <mergeCell ref="B6:G6"/>
    <mergeCell ref="B7:G7"/>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4027E-D35C-4578-9359-5443A9AB0142}">
  <dimension ref="A3:XFD174"/>
  <sheetViews>
    <sheetView showGridLines="0" zoomScale="70" zoomScaleNormal="70" workbookViewId="0">
      <selection activeCell="K80" sqref="K80"/>
    </sheetView>
  </sheetViews>
  <sheetFormatPr baseColWidth="10" defaultColWidth="12.42578125" defaultRowHeight="14.25"/>
  <cols>
    <col min="1" max="1" width="7.7109375" style="1" customWidth="1"/>
    <col min="2" max="2" width="88.140625" style="1" customWidth="1"/>
    <col min="3" max="3" width="30" style="1" customWidth="1"/>
    <col min="4" max="4" width="28.85546875" style="1" customWidth="1"/>
    <col min="5" max="5" width="31.28515625" style="1" customWidth="1"/>
    <col min="6" max="25" width="26.140625" style="1" customWidth="1"/>
    <col min="26" max="26" width="23.42578125" style="1" customWidth="1"/>
    <col min="27" max="16384" width="12.42578125" style="1"/>
  </cols>
  <sheetData>
    <row r="3" spans="1:26">
      <c r="B3" s="3" t="s">
        <v>1099</v>
      </c>
      <c r="C3" s="3"/>
      <c r="D3" s="3"/>
      <c r="E3" s="3"/>
      <c r="F3" s="3"/>
      <c r="G3" s="3"/>
      <c r="H3" s="3"/>
      <c r="I3" s="3"/>
      <c r="J3" s="3"/>
      <c r="K3" s="3"/>
      <c r="L3" s="3"/>
    </row>
    <row r="4" spans="1:26">
      <c r="B4" s="3"/>
      <c r="C4" s="3"/>
      <c r="D4" s="3"/>
      <c r="E4" s="3"/>
      <c r="F4" s="3"/>
      <c r="G4" s="3"/>
      <c r="H4" s="3"/>
      <c r="I4" s="3"/>
      <c r="J4" s="3"/>
      <c r="K4" s="3"/>
      <c r="L4" s="3"/>
    </row>
    <row r="5" spans="1:26" ht="30" customHeight="1">
      <c r="B5" s="895" t="str">
        <f>+Portafolio_Cronograma!C63</f>
        <v>4. Promoción de la formalización de los acuicultores, y del ordenamiento productivo y social de la propiedad rural en la cadena</v>
      </c>
      <c r="C5" s="915"/>
      <c r="D5" s="896"/>
      <c r="E5" s="3"/>
      <c r="F5" s="3"/>
      <c r="G5" s="3"/>
      <c r="H5" s="3"/>
      <c r="I5" s="3"/>
      <c r="J5" s="3"/>
      <c r="K5" s="3"/>
      <c r="L5" s="3"/>
    </row>
    <row r="6" spans="1:26">
      <c r="B6" s="3"/>
      <c r="C6" s="3"/>
      <c r="D6" s="2"/>
      <c r="E6" s="2"/>
      <c r="F6" s="2"/>
      <c r="G6" s="2"/>
      <c r="H6" s="2"/>
      <c r="I6" s="2"/>
      <c r="J6" s="2"/>
      <c r="K6" s="2"/>
      <c r="L6" s="2"/>
    </row>
    <row r="7" spans="1:26" ht="42" customHeight="1">
      <c r="B7" s="504" t="s">
        <v>1100</v>
      </c>
      <c r="C7" s="504" t="s">
        <v>1101</v>
      </c>
      <c r="D7" s="504" t="s">
        <v>1102</v>
      </c>
      <c r="E7" s="504" t="s">
        <v>230</v>
      </c>
      <c r="F7" s="505" t="s">
        <v>372</v>
      </c>
      <c r="G7" s="506" t="s">
        <v>1103</v>
      </c>
      <c r="H7" s="506" t="s">
        <v>1104</v>
      </c>
      <c r="I7" s="506" t="s">
        <v>1105</v>
      </c>
      <c r="J7" s="506" t="s">
        <v>1106</v>
      </c>
      <c r="K7" s="506" t="s">
        <v>1107</v>
      </c>
      <c r="L7" s="506" t="s">
        <v>1108</v>
      </c>
      <c r="M7" s="506" t="s">
        <v>1109</v>
      </c>
      <c r="N7" s="506" t="s">
        <v>1110</v>
      </c>
      <c r="O7" s="506" t="s">
        <v>1111</v>
      </c>
      <c r="P7" s="506" t="s">
        <v>1112</v>
      </c>
      <c r="Q7" s="506" t="s">
        <v>1113</v>
      </c>
      <c r="R7" s="506" t="s">
        <v>1114</v>
      </c>
      <c r="S7" s="506" t="s">
        <v>1115</v>
      </c>
      <c r="T7" s="506" t="s">
        <v>1116</v>
      </c>
      <c r="U7" s="506" t="s">
        <v>1117</v>
      </c>
      <c r="V7" s="506" t="s">
        <v>1118</v>
      </c>
      <c r="W7" s="506" t="s">
        <v>1119</v>
      </c>
      <c r="X7" s="506" t="s">
        <v>1120</v>
      </c>
      <c r="Y7" s="506" t="s">
        <v>1088</v>
      </c>
    </row>
    <row r="8" spans="1:26" ht="30" customHeight="1">
      <c r="B8" s="474" t="str">
        <f>+B15</f>
        <v>4.1. Fomento de la formalización ambiental, productiva y sanitaria de los acuicultores</v>
      </c>
      <c r="C8" s="413" t="str">
        <f>+C26</f>
        <v>Mes 4 del año 2</v>
      </c>
      <c r="D8" s="413" t="str">
        <f>+D26</f>
        <v>Mes 9 del año 20</v>
      </c>
      <c r="E8" s="492">
        <f>+$H$49</f>
        <v>0</v>
      </c>
      <c r="F8" s="472">
        <f>+$H$50</f>
        <v>1511893538.3793001</v>
      </c>
      <c r="G8" s="193">
        <f>+$H$51</f>
        <v>2015858051.1724</v>
      </c>
      <c r="H8" s="193">
        <f>+$H$51</f>
        <v>2015858051.1724</v>
      </c>
      <c r="I8" s="193">
        <f>+$H$51</f>
        <v>2015858051.1724</v>
      </c>
      <c r="J8" s="193">
        <f>+$H$51</f>
        <v>2015858051.1724</v>
      </c>
      <c r="K8" s="193">
        <f>+$H$51</f>
        <v>2015858051.1724</v>
      </c>
      <c r="L8" s="193">
        <f>+$H$52</f>
        <v>1961906778.7348001</v>
      </c>
      <c r="M8" s="193">
        <f>+$H$51</f>
        <v>2015858051.1724</v>
      </c>
      <c r="N8" s="193">
        <f>+$H$52</f>
        <v>1961906778.7348001</v>
      </c>
      <c r="O8" s="193">
        <f>+$H$51</f>
        <v>2015858051.1724</v>
      </c>
      <c r="P8" s="193">
        <f>+$H$52</f>
        <v>1961906778.7348001</v>
      </c>
      <c r="Q8" s="193">
        <f>+$H$51</f>
        <v>2015858051.1724</v>
      </c>
      <c r="R8" s="193">
        <f>+$H$52</f>
        <v>1961906778.7348001</v>
      </c>
      <c r="S8" s="193">
        <f>+$H$51</f>
        <v>2015858051.1724</v>
      </c>
      <c r="T8" s="193">
        <f>+$H$52</f>
        <v>1961906778.7348001</v>
      </c>
      <c r="U8" s="193">
        <f>+$H$51</f>
        <v>2015858051.1724</v>
      </c>
      <c r="V8" s="193">
        <f>+$H$52</f>
        <v>1961906778.7348001</v>
      </c>
      <c r="W8" s="193">
        <f>+$H$51</f>
        <v>2015858051.1724</v>
      </c>
      <c r="X8" s="193">
        <f>+$H$52</f>
        <v>1961906778.7348001</v>
      </c>
      <c r="Y8" s="452">
        <f>SUM(E8:X8)</f>
        <v>37419679552.419296</v>
      </c>
    </row>
    <row r="9" spans="1:26" ht="30" customHeight="1">
      <c r="B9" s="474" t="str">
        <f>+B58</f>
        <v>4.2. Promoción de la formalización empresarial y laboral en la cadena</v>
      </c>
      <c r="C9" s="413" t="str">
        <f>+C68</f>
        <v>Mes 7 del año 1</v>
      </c>
      <c r="D9" s="413" t="str">
        <f>+D68</f>
        <v>Mes 12 del año 20</v>
      </c>
      <c r="E9" s="492">
        <f>+$H$90</f>
        <v>601851085.65829992</v>
      </c>
      <c r="F9" s="472">
        <f>+$H$91</f>
        <v>1203702171.3165998</v>
      </c>
      <c r="G9" s="472">
        <f>+$H$91</f>
        <v>1203702171.3165998</v>
      </c>
      <c r="H9" s="193">
        <f>+$H$92</f>
        <v>1107702171.3165998</v>
      </c>
      <c r="I9" s="193">
        <f>+$H$92</f>
        <v>1107702171.3165998</v>
      </c>
      <c r="J9" s="193">
        <f>+$H$92</f>
        <v>1107702171.3165998</v>
      </c>
      <c r="K9" s="193">
        <f>+$H$92</f>
        <v>1107702171.3165998</v>
      </c>
      <c r="L9" s="472">
        <f>+$H$91</f>
        <v>1203702171.3165998</v>
      </c>
      <c r="M9" s="193">
        <f>+$H$92</f>
        <v>1107702171.3165998</v>
      </c>
      <c r="N9" s="193">
        <f>+$H$92</f>
        <v>1107702171.3165998</v>
      </c>
      <c r="O9" s="193">
        <f>+$H$92</f>
        <v>1107702171.3165998</v>
      </c>
      <c r="P9" s="193">
        <f>+$H$92</f>
        <v>1107702171.3165998</v>
      </c>
      <c r="Q9" s="472">
        <f>+$H$91</f>
        <v>1203702171.3165998</v>
      </c>
      <c r="R9" s="193">
        <f>+$H$92</f>
        <v>1107702171.3165998</v>
      </c>
      <c r="S9" s="193">
        <f>+$H$92</f>
        <v>1107702171.3165998</v>
      </c>
      <c r="T9" s="193">
        <f>+$H$92</f>
        <v>1107702171.3165998</v>
      </c>
      <c r="U9" s="193">
        <f>+$H$92</f>
        <v>1107702171.3165998</v>
      </c>
      <c r="V9" s="472">
        <f>+$H$91</f>
        <v>1203702171.3165998</v>
      </c>
      <c r="W9" s="193">
        <f>+$H$92</f>
        <v>1107702171.3165998</v>
      </c>
      <c r="X9" s="193">
        <f>+$H$92</f>
        <v>1107702171.3165998</v>
      </c>
      <c r="Y9" s="452">
        <f>SUM(E9:X9)</f>
        <v>22128192340.67371</v>
      </c>
    </row>
    <row r="10" spans="1:26" ht="30" customHeight="1">
      <c r="B10" s="474" t="str">
        <f>+B98</f>
        <v>4.3. Gestión de la formalización, acceso y tenencia de la tierra</v>
      </c>
      <c r="C10" s="413" t="str">
        <f>+C108</f>
        <v>Mes 7 del año 1</v>
      </c>
      <c r="D10" s="413" t="str">
        <f>+D108</f>
        <v>Mes 12 del año 20</v>
      </c>
      <c r="E10" s="492">
        <f>+$H$128</f>
        <v>842315481.27620006</v>
      </c>
      <c r="F10" s="472">
        <f>+$H$129</f>
        <v>1684630962.5524001</v>
      </c>
      <c r="G10" s="193">
        <f t="shared" ref="G10:W10" si="0">+$H$129</f>
        <v>1684630962.5524001</v>
      </c>
      <c r="H10" s="193">
        <f t="shared" si="0"/>
        <v>1684630962.5524001</v>
      </c>
      <c r="I10" s="193">
        <f t="shared" si="0"/>
        <v>1684630962.5524001</v>
      </c>
      <c r="J10" s="193">
        <f t="shared" si="0"/>
        <v>1684630962.5524001</v>
      </c>
      <c r="K10" s="193">
        <f t="shared" si="0"/>
        <v>1684630962.5524001</v>
      </c>
      <c r="L10" s="193">
        <f t="shared" si="0"/>
        <v>1684630962.5524001</v>
      </c>
      <c r="M10" s="193">
        <f t="shared" si="0"/>
        <v>1684630962.5524001</v>
      </c>
      <c r="N10" s="193">
        <f t="shared" si="0"/>
        <v>1684630962.5524001</v>
      </c>
      <c r="O10" s="193">
        <f t="shared" si="0"/>
        <v>1684630962.5524001</v>
      </c>
      <c r="P10" s="193">
        <f t="shared" si="0"/>
        <v>1684630962.5524001</v>
      </c>
      <c r="Q10" s="193">
        <f t="shared" si="0"/>
        <v>1684630962.5524001</v>
      </c>
      <c r="R10" s="193">
        <f t="shared" si="0"/>
        <v>1684630962.5524001</v>
      </c>
      <c r="S10" s="193">
        <f t="shared" si="0"/>
        <v>1684630962.5524001</v>
      </c>
      <c r="T10" s="193">
        <f t="shared" si="0"/>
        <v>1684630962.5524001</v>
      </c>
      <c r="U10" s="193">
        <f t="shared" si="0"/>
        <v>1684630962.5524001</v>
      </c>
      <c r="V10" s="193">
        <f t="shared" si="0"/>
        <v>1684630962.5524001</v>
      </c>
      <c r="W10" s="193">
        <f t="shared" si="0"/>
        <v>1684630962.5524001</v>
      </c>
      <c r="X10" s="472">
        <f>+$H$129</f>
        <v>1684630962.5524001</v>
      </c>
      <c r="Y10" s="452">
        <f>SUM(E10:X10)</f>
        <v>32850303769.77179</v>
      </c>
    </row>
    <row r="11" spans="1:26" ht="30" customHeight="1">
      <c r="B11" s="474" t="str">
        <f>+B135</f>
        <v>4.4. Promoción y articulación de la gestión territorial para la acuicultura</v>
      </c>
      <c r="C11" s="475" t="str">
        <f>+C146</f>
        <v>Mes 7 del año 1</v>
      </c>
      <c r="D11" s="475" t="str">
        <f>+D146</f>
        <v>Mes 12 del año 20</v>
      </c>
      <c r="E11" s="493">
        <f>+$H$169</f>
        <v>1285721437.9935</v>
      </c>
      <c r="F11" s="473">
        <f>+$H$170</f>
        <v>2571442875.987</v>
      </c>
      <c r="G11" s="473">
        <f>+$H$170</f>
        <v>2571442875.987</v>
      </c>
      <c r="H11" s="473">
        <f>+$H$170</f>
        <v>2571442875.987</v>
      </c>
      <c r="I11" s="473">
        <f>+$H$170</f>
        <v>2571442875.987</v>
      </c>
      <c r="J11" s="429">
        <f>+$H$171</f>
        <v>2237413896.0846</v>
      </c>
      <c r="K11" s="429">
        <f t="shared" ref="K11:L11" si="1">+$H$171</f>
        <v>2237413896.0846</v>
      </c>
      <c r="L11" s="429">
        <f t="shared" si="1"/>
        <v>2237413896.0846</v>
      </c>
      <c r="M11" s="473">
        <f>+$H$170</f>
        <v>2571442875.987</v>
      </c>
      <c r="N11" s="429">
        <f t="shared" ref="N11:P11" si="2">+$H$171</f>
        <v>2237413896.0846</v>
      </c>
      <c r="O11" s="429">
        <f t="shared" si="2"/>
        <v>2237413896.0846</v>
      </c>
      <c r="P11" s="429">
        <f t="shared" si="2"/>
        <v>2237413896.0846</v>
      </c>
      <c r="Q11" s="473">
        <f>+$H$170</f>
        <v>2571442875.987</v>
      </c>
      <c r="R11" s="429">
        <f>+$H$171</f>
        <v>2237413896.0846</v>
      </c>
      <c r="S11" s="429">
        <f>+$H$171</f>
        <v>2237413896.0846</v>
      </c>
      <c r="T11" s="429">
        <f>+$H$171</f>
        <v>2237413896.0846</v>
      </c>
      <c r="U11" s="473">
        <f>+$H$170</f>
        <v>2571442875.987</v>
      </c>
      <c r="V11" s="429">
        <f>+$H$171</f>
        <v>2237413896.0846</v>
      </c>
      <c r="W11" s="429">
        <f>+$H$171</f>
        <v>2237413896.0846</v>
      </c>
      <c r="X11" s="429">
        <f>+$H$171</f>
        <v>2237413896.0846</v>
      </c>
      <c r="Y11" s="452">
        <f>SUM(E11:X11)</f>
        <v>46134788322.917702</v>
      </c>
    </row>
    <row r="12" spans="1:26" ht="30.95" customHeight="1">
      <c r="B12" s="507" t="s">
        <v>1121</v>
      </c>
      <c r="C12" s="4"/>
      <c r="D12" s="4"/>
      <c r="E12" s="508">
        <f>SUM(E8:E11)</f>
        <v>2729888004.928</v>
      </c>
      <c r="F12" s="508">
        <f t="shared" ref="F12:X12" si="3">SUM(F8:F11)</f>
        <v>6971669548.2353001</v>
      </c>
      <c r="G12" s="508">
        <f t="shared" si="3"/>
        <v>7475634061.0284004</v>
      </c>
      <c r="H12" s="508">
        <f t="shared" si="3"/>
        <v>7379634061.0284004</v>
      </c>
      <c r="I12" s="508">
        <f t="shared" si="3"/>
        <v>7379634061.0284004</v>
      </c>
      <c r="J12" s="508">
        <f t="shared" si="3"/>
        <v>7045605081.1259995</v>
      </c>
      <c r="K12" s="508">
        <f t="shared" si="3"/>
        <v>7045605081.1259995</v>
      </c>
      <c r="L12" s="508">
        <f t="shared" si="3"/>
        <v>7087653808.6884003</v>
      </c>
      <c r="M12" s="508">
        <f t="shared" si="3"/>
        <v>7379634061.0284004</v>
      </c>
      <c r="N12" s="508">
        <f t="shared" si="3"/>
        <v>6991653808.6884003</v>
      </c>
      <c r="O12" s="508">
        <f t="shared" si="3"/>
        <v>7045605081.1259995</v>
      </c>
      <c r="P12" s="508">
        <f t="shared" si="3"/>
        <v>6991653808.6884003</v>
      </c>
      <c r="Q12" s="508">
        <f t="shared" si="3"/>
        <v>7475634061.0284004</v>
      </c>
      <c r="R12" s="508">
        <f t="shared" si="3"/>
        <v>6991653808.6884003</v>
      </c>
      <c r="S12" s="508">
        <f t="shared" si="3"/>
        <v>7045605081.1259995</v>
      </c>
      <c r="T12" s="508">
        <f t="shared" si="3"/>
        <v>6991653808.6884003</v>
      </c>
      <c r="U12" s="508">
        <f t="shared" si="3"/>
        <v>7379634061.0284004</v>
      </c>
      <c r="V12" s="508">
        <f t="shared" si="3"/>
        <v>7087653808.6884003</v>
      </c>
      <c r="W12" s="508">
        <f t="shared" si="3"/>
        <v>7045605081.1259995</v>
      </c>
      <c r="X12" s="508">
        <f t="shared" si="3"/>
        <v>6991653808.6884003</v>
      </c>
      <c r="Y12" s="508">
        <f>SUM(Y8:Y11)</f>
        <v>138532963985.7825</v>
      </c>
    </row>
    <row r="13" spans="1:26" ht="15">
      <c r="B13" s="4"/>
      <c r="C13" s="4"/>
      <c r="D13" s="4"/>
      <c r="E13" s="4"/>
      <c r="F13" s="4"/>
      <c r="G13" s="5"/>
      <c r="H13" s="6"/>
      <c r="I13" s="5"/>
      <c r="J13" s="5"/>
      <c r="K13" s="5"/>
      <c r="L13" s="5"/>
      <c r="Z13" s="7"/>
    </row>
    <row r="14" spans="1:26" ht="15">
      <c r="B14" s="4"/>
      <c r="C14" s="4"/>
      <c r="D14" s="4"/>
      <c r="E14" s="4"/>
      <c r="F14" s="4"/>
      <c r="G14" s="5"/>
      <c r="H14" s="6"/>
      <c r="I14" s="5"/>
      <c r="J14" s="5"/>
      <c r="K14" s="5"/>
      <c r="L14" s="5"/>
    </row>
    <row r="15" spans="1:26" ht="39.950000000000003" customHeight="1">
      <c r="A15" s="173"/>
      <c r="B15" s="922" t="str">
        <f>+Portafolio_Cronograma!D63</f>
        <v>4.1. Fomento de la formalización ambiental, productiva y sanitaria de los acuicultores</v>
      </c>
      <c r="C15" s="922"/>
      <c r="D15" s="922"/>
      <c r="E15" s="922"/>
      <c r="F15" s="922"/>
      <c r="G15" s="922"/>
      <c r="H15" s="922"/>
      <c r="I15" s="922"/>
      <c r="J15" s="922"/>
      <c r="K15" s="922"/>
      <c r="L15" s="922"/>
    </row>
    <row r="16" spans="1:26" ht="48" customHeight="1">
      <c r="B16" s="908" t="str">
        <f>+Portafolio_Cronograma!E63</f>
        <v>4.1.1. Capacitar y brindar acompañamiento técnico y financiero a los acuicultores, especialmente a los de subsistencia y pequeños acuicultores, sobre los lineamientos vigentes y requisitos para registrar sus predios ante el ICA y obtener la certificación de predios bioseguros, en articulación con las entidades del sector que hacen presencia en región (ICA, AUNAP, entes territoriales, entre otras), para facilitar las acciones tendientes a la prevención, detección, diagnóstico oportuno de enfermedades y el manejo adecuado del diagnóstico, favoreciendo el cumplimiento de la normatividad sanitaria de su unidad productiva, en concordancia con los avances en el fortalecimiento de las capacidades para la formalización productiva y sanitaria, así como para la calidad e inocuidad (iniciativa estratégica 7.2).</v>
      </c>
      <c r="C16" s="908"/>
      <c r="D16" s="908"/>
      <c r="E16" s="908"/>
      <c r="F16" s="908"/>
      <c r="G16" s="908"/>
      <c r="H16" s="908"/>
      <c r="I16" s="908"/>
      <c r="J16" s="908"/>
      <c r="K16" s="908"/>
      <c r="L16" s="908"/>
    </row>
    <row r="17" spans="2:12" ht="48" customHeight="1">
      <c r="B17" s="908" t="str">
        <f>+Portafolio_Cronograma!E64</f>
        <v xml:space="preserve">4.1.2. Brindar acompañamiento técnico y financiero para incrementar los procesos de formalización de los acuicultores, socializando el paso a paso de los trámites para obtener los permisos requeridos (ambientales, sanitarios y productivos) según el tipo de productor, especie y sistema productivo, así como divulgar a los entes territoriales los procesos de formalización relacionados con la actividad productiva, para que puedan orientar a los acuicultores en cada territorio, en concordancia con los avances en el programa 7 de las capacidades institucionales para el incremento de la formalización sectorial y la optimización del desempeño de la cadena (iniciativas estratégicas 7.1 y 7.2). </v>
      </c>
      <c r="C17" s="908"/>
      <c r="D17" s="908"/>
      <c r="E17" s="908"/>
      <c r="F17" s="908"/>
      <c r="G17" s="908"/>
      <c r="H17" s="908"/>
      <c r="I17" s="908"/>
      <c r="J17" s="908"/>
      <c r="K17" s="908"/>
      <c r="L17" s="908"/>
    </row>
    <row r="18" spans="2:12" ht="48" customHeight="1">
      <c r="B18" s="908" t="str">
        <f>+Portafolio_Cronograma!E65</f>
        <v>4.1.3. Fomentar la realización de jornadas de formalización productiva de manera articulada entre la AUNAP y el ICA, con énfasis en acuicultores de subsistencia y pequeños acuicultores, donde puedan tramitar su carnet de AREL y registrarse como predio pecuario, ante estas entidades respectivamente, en concordancia con los avances en el fortalecimiento de las capacidades institucionales para la formalización productiva y sanitaria, así como para la calidad e inocuidad (actividad 7.2.1).</v>
      </c>
      <c r="C18" s="908"/>
      <c r="D18" s="908"/>
      <c r="E18" s="908"/>
      <c r="F18" s="908"/>
      <c r="G18" s="908"/>
      <c r="H18" s="908"/>
      <c r="I18" s="908"/>
      <c r="J18" s="908"/>
      <c r="K18" s="908"/>
      <c r="L18" s="908"/>
    </row>
    <row r="19" spans="2:12" ht="48" customHeight="1">
      <c r="B19" s="908" t="str">
        <f>+Portafolio_Cronograma!E66</f>
        <v>4.1.4. Fomentar la realización de campañas de formalización para medianos y grandes acuicultores, teniendo en cuenta las mejoras y ajustes normativos, así como los instrumentos de fomento y financiamiento disponibles, en articulación con los avances en el fortalecimiento de las capacidades institucionales para la formalización productiva y sanitaria, así como para la calidad e inocuidad (actividad 7.2.1).</v>
      </c>
      <c r="C19" s="908"/>
      <c r="D19" s="908"/>
      <c r="E19" s="908"/>
      <c r="F19" s="908"/>
      <c r="G19" s="908"/>
      <c r="H19" s="908"/>
      <c r="I19" s="908"/>
      <c r="J19" s="908"/>
      <c r="K19" s="908"/>
      <c r="L19" s="908"/>
    </row>
    <row r="20" spans="2:12" ht="48" customHeight="1">
      <c r="B20" s="908" t="str">
        <f>+Portafolio_Cronograma!E67</f>
        <v>4.1.5. Brindar acompañamiento técnico y financiero a los camaronicultores que utilizan aguas marinas en zonas costeras, para aumentar su formalización mediante acuerdos que se logren entre la DIMAR, Autoridades Ambientales, AUNAP, CENIACUA, ACUANAL y demás entidades relacionadas con este subsector, sobre los criterios y requisitos específicos para las concesiones o permisos de cultivos, e implementando medidas facilitadoras para esos trámites, como por ejemplo la presentación colectiva de solicitudes, con el objetivo de lograr la efectiva aplicación de la normatividad, en concordancia con los avances en la articulación con las autoridades ambientales (actividad 7.1.6).</v>
      </c>
      <c r="C20" s="908"/>
      <c r="D20" s="908"/>
      <c r="E20" s="908"/>
      <c r="F20" s="908"/>
      <c r="G20" s="908"/>
      <c r="H20" s="908"/>
      <c r="I20" s="908"/>
      <c r="J20" s="908"/>
      <c r="K20" s="908"/>
      <c r="L20" s="908"/>
    </row>
    <row r="21" spans="2:12">
      <c r="B21" s="3"/>
      <c r="C21" s="3"/>
      <c r="D21" s="3"/>
      <c r="E21" s="3"/>
      <c r="F21" s="3"/>
      <c r="G21" s="3"/>
      <c r="H21" s="3"/>
      <c r="I21" s="3"/>
      <c r="J21" s="3"/>
      <c r="K21" s="3"/>
      <c r="L21" s="3"/>
    </row>
    <row r="22" spans="2:12">
      <c r="B22" s="3"/>
      <c r="C22" s="3"/>
      <c r="D22" s="3"/>
      <c r="E22" s="3"/>
      <c r="F22" s="3"/>
      <c r="G22" s="3"/>
      <c r="H22" s="3"/>
      <c r="I22" s="3"/>
      <c r="J22" s="3"/>
      <c r="K22" s="3"/>
      <c r="L22" s="3"/>
    </row>
    <row r="23" spans="2:12" ht="24.95" customHeight="1">
      <c r="B23" s="511" t="s">
        <v>1122</v>
      </c>
      <c r="C23" s="3"/>
      <c r="D23" s="3"/>
      <c r="E23" s="3"/>
      <c r="F23" s="3"/>
      <c r="G23" s="3"/>
      <c r="H23" s="3"/>
      <c r="I23" s="3"/>
      <c r="J23" s="3"/>
      <c r="K23" s="3"/>
      <c r="L23" s="3"/>
    </row>
    <row r="24" spans="2:12">
      <c r="B24" s="3"/>
      <c r="C24" s="3"/>
      <c r="D24" s="3"/>
      <c r="E24" s="3"/>
      <c r="F24" s="3"/>
      <c r="G24" s="3"/>
      <c r="H24" s="3"/>
      <c r="I24" s="3"/>
      <c r="J24" s="3"/>
      <c r="K24" s="3"/>
      <c r="L24" s="3"/>
    </row>
    <row r="25" spans="2:12" ht="30" customHeight="1">
      <c r="B25" s="3"/>
      <c r="C25" s="412" t="s">
        <v>1123</v>
      </c>
      <c r="D25" s="412" t="s">
        <v>1124</v>
      </c>
      <c r="E25" s="3"/>
      <c r="F25" s="3"/>
      <c r="G25" s="3"/>
      <c r="H25" s="3"/>
      <c r="I25" s="3"/>
      <c r="J25" s="3"/>
      <c r="K25" s="3"/>
      <c r="L25" s="3"/>
    </row>
    <row r="26" spans="2:12" ht="30" customHeight="1">
      <c r="B26" s="3"/>
      <c r="C26" s="419" t="str">
        <f>+Portafolio_Cronograma!L63</f>
        <v>Mes 4 del año 2</v>
      </c>
      <c r="D26" s="419" t="str">
        <f>+Portafolio_Cronograma!M63</f>
        <v>Mes 9 del año 20</v>
      </c>
      <c r="E26" s="3"/>
      <c r="F26" s="3"/>
      <c r="G26" s="8"/>
      <c r="H26" s="3"/>
      <c r="I26" s="3"/>
      <c r="J26" s="3"/>
      <c r="K26" s="3"/>
      <c r="L26" s="3"/>
    </row>
    <row r="27" spans="2:12" ht="60" customHeight="1">
      <c r="B27" s="512" t="s">
        <v>638</v>
      </c>
      <c r="C27" s="512" t="s">
        <v>1125</v>
      </c>
      <c r="D27" s="512" t="s">
        <v>1572</v>
      </c>
      <c r="E27" s="512" t="s">
        <v>639</v>
      </c>
      <c r="F27" s="512" t="s">
        <v>1573</v>
      </c>
      <c r="G27" s="512" t="s">
        <v>1574</v>
      </c>
      <c r="H27" s="512" t="s">
        <v>1126</v>
      </c>
      <c r="I27" s="907" t="s">
        <v>1575</v>
      </c>
      <c r="J27" s="907"/>
      <c r="K27" s="512" t="s">
        <v>1127</v>
      </c>
      <c r="L27" s="3"/>
    </row>
    <row r="28" spans="2:12">
      <c r="B28" s="418" t="s">
        <v>1301</v>
      </c>
      <c r="C28" s="459" t="s">
        <v>1302</v>
      </c>
      <c r="D28" s="415">
        <v>29</v>
      </c>
      <c r="E28" s="420">
        <f>+'Categoria de Costos'!C342</f>
        <v>900000</v>
      </c>
      <c r="F28" s="421"/>
      <c r="G28" s="422"/>
      <c r="H28" s="423">
        <f>+D28*E28</f>
        <v>26100000</v>
      </c>
      <c r="I28" s="893" t="s">
        <v>1338</v>
      </c>
      <c r="J28" s="893"/>
      <c r="K28" s="440" t="s">
        <v>1207</v>
      </c>
      <c r="L28" s="3"/>
    </row>
    <row r="29" spans="2:12">
      <c r="B29" s="418" t="s">
        <v>1304</v>
      </c>
      <c r="C29" s="459" t="s">
        <v>1302</v>
      </c>
      <c r="D29" s="641">
        <f>29*2</f>
        <v>58</v>
      </c>
      <c r="E29" s="420">
        <f>+'Categoria de Costos'!C350</f>
        <v>60000</v>
      </c>
      <c r="F29" s="421"/>
      <c r="G29" s="422"/>
      <c r="H29" s="423">
        <f>+D29*E29</f>
        <v>3480000</v>
      </c>
      <c r="I29" s="893" t="s">
        <v>1338</v>
      </c>
      <c r="J29" s="893"/>
      <c r="K29" s="441" t="s">
        <v>1131</v>
      </c>
      <c r="L29" s="3"/>
    </row>
    <row r="30" spans="2:12">
      <c r="B30" s="418" t="s">
        <v>1135</v>
      </c>
      <c r="C30" s="414" t="s">
        <v>1339</v>
      </c>
      <c r="D30" s="415">
        <v>29</v>
      </c>
      <c r="E30" s="420">
        <f>+'Categoria de Costos'!C362</f>
        <v>3000000</v>
      </c>
      <c r="F30" s="421"/>
      <c r="G30" s="422"/>
      <c r="H30" s="423">
        <f>+D30*E30</f>
        <v>87000000</v>
      </c>
      <c r="I30" s="893" t="s">
        <v>1340</v>
      </c>
      <c r="J30" s="893"/>
      <c r="K30" s="441" t="s">
        <v>1137</v>
      </c>
      <c r="L30" s="3"/>
    </row>
    <row r="31" spans="2:12" ht="15">
      <c r="B31" s="424" t="s">
        <v>1138</v>
      </c>
      <c r="C31" s="416"/>
      <c r="D31" s="417"/>
      <c r="E31" s="425"/>
      <c r="F31" s="425"/>
      <c r="G31" s="426"/>
      <c r="H31" s="427">
        <f>SUM(H28:H30)</f>
        <v>116580000</v>
      </c>
      <c r="I31" s="902"/>
      <c r="J31" s="902"/>
      <c r="K31" s="442"/>
    </row>
    <row r="32" spans="2:12">
      <c r="B32" s="428" t="s">
        <v>1139</v>
      </c>
      <c r="C32" s="459" t="s">
        <v>1215</v>
      </c>
      <c r="D32" s="415">
        <v>1</v>
      </c>
      <c r="E32" s="420">
        <f>+'Categoria de Costos'!D128</f>
        <v>11886448.6</v>
      </c>
      <c r="F32" s="421">
        <v>12</v>
      </c>
      <c r="G32" s="422">
        <v>1</v>
      </c>
      <c r="H32" s="423">
        <f>+D32*E32*F32*G32</f>
        <v>142637383.19999999</v>
      </c>
      <c r="I32" s="893" t="s">
        <v>1341</v>
      </c>
      <c r="J32" s="893"/>
      <c r="K32" s="441" t="s">
        <v>1142</v>
      </c>
    </row>
    <row r="33" spans="2:12">
      <c r="B33" s="428" t="s">
        <v>1143</v>
      </c>
      <c r="C33" s="459" t="s">
        <v>1215</v>
      </c>
      <c r="D33" s="415">
        <v>12</v>
      </c>
      <c r="E33" s="420">
        <f>+'Categoria de Costos'!D173</f>
        <v>6483120.7999999998</v>
      </c>
      <c r="F33" s="421">
        <v>12</v>
      </c>
      <c r="G33" s="422">
        <v>1</v>
      </c>
      <c r="H33" s="423">
        <f>+D33*E33*F33*G33</f>
        <v>933569395.19999993</v>
      </c>
      <c r="I33" s="893" t="s">
        <v>1341</v>
      </c>
      <c r="J33" s="893"/>
      <c r="K33" s="441" t="s">
        <v>1142</v>
      </c>
    </row>
    <row r="34" spans="2:12" ht="15">
      <c r="B34" s="424" t="s">
        <v>1144</v>
      </c>
      <c r="C34" s="416"/>
      <c r="D34" s="417"/>
      <c r="E34" s="425"/>
      <c r="F34" s="425"/>
      <c r="G34" s="426"/>
      <c r="H34" s="427">
        <f>SUM(H32:H33)</f>
        <v>1076206778.3999999</v>
      </c>
      <c r="I34" s="902"/>
      <c r="J34" s="902"/>
      <c r="K34" s="442"/>
    </row>
    <row r="35" spans="2:12">
      <c r="B35" s="418" t="s">
        <v>1306</v>
      </c>
      <c r="C35" s="414" t="s">
        <v>1179</v>
      </c>
      <c r="D35" s="415">
        <f>29*2</f>
        <v>58</v>
      </c>
      <c r="E35" s="420">
        <f>+'Categoria de Costos'!C472</f>
        <v>600000</v>
      </c>
      <c r="F35" s="421"/>
      <c r="G35" s="422"/>
      <c r="H35" s="423">
        <f>+D35*E35</f>
        <v>34800000</v>
      </c>
      <c r="I35" s="893" t="s">
        <v>1341</v>
      </c>
      <c r="J35" s="893"/>
      <c r="K35" s="441" t="s">
        <v>1176</v>
      </c>
    </row>
    <row r="36" spans="2:12">
      <c r="B36" s="418" t="s">
        <v>1307</v>
      </c>
      <c r="C36" s="459" t="s">
        <v>1308</v>
      </c>
      <c r="D36" s="641">
        <v>6</v>
      </c>
      <c r="E36" s="420">
        <f>+'Categoria de Costos'!C475</f>
        <v>12000000</v>
      </c>
      <c r="F36" s="421"/>
      <c r="G36" s="422"/>
      <c r="H36" s="423">
        <f>+D36*E36</f>
        <v>72000000</v>
      </c>
      <c r="I36" s="893" t="s">
        <v>1341</v>
      </c>
      <c r="J36" s="893"/>
      <c r="K36" s="441" t="s">
        <v>1183</v>
      </c>
    </row>
    <row r="37" spans="2:12">
      <c r="B37" s="418" t="s">
        <v>795</v>
      </c>
      <c r="C37" s="414" t="s">
        <v>1342</v>
      </c>
      <c r="D37" s="415">
        <f>29+3</f>
        <v>32</v>
      </c>
      <c r="E37" s="420">
        <f>+'Categoria de Costos'!C564</f>
        <v>200000</v>
      </c>
      <c r="F37" s="421"/>
      <c r="G37" s="422"/>
      <c r="H37" s="423">
        <f>+D37*E37</f>
        <v>6400000</v>
      </c>
      <c r="I37" s="893" t="s">
        <v>1340</v>
      </c>
      <c r="J37" s="893"/>
      <c r="K37" s="441" t="s">
        <v>1322</v>
      </c>
    </row>
    <row r="38" spans="2:12" ht="15">
      <c r="B38" s="424" t="s">
        <v>1155</v>
      </c>
      <c r="C38" s="416"/>
      <c r="D38" s="417"/>
      <c r="E38" s="425"/>
      <c r="F38" s="425"/>
      <c r="G38" s="426"/>
      <c r="H38" s="427">
        <f>SUM(H35:H37)</f>
        <v>113200000</v>
      </c>
      <c r="I38" s="902"/>
      <c r="J38" s="902"/>
      <c r="K38" s="442"/>
    </row>
    <row r="39" spans="2:12">
      <c r="B39" s="459" t="s">
        <v>1624</v>
      </c>
      <c r="C39" s="459" t="s">
        <v>1157</v>
      </c>
      <c r="D39" s="415">
        <v>29</v>
      </c>
      <c r="E39" s="420">
        <f>+'Categoria de Costos'!C213</f>
        <v>900000</v>
      </c>
      <c r="F39" s="421"/>
      <c r="G39" s="422"/>
      <c r="H39" s="411">
        <f>+D39*E39</f>
        <v>26100000</v>
      </c>
      <c r="I39" s="893" t="s">
        <v>1341</v>
      </c>
      <c r="J39" s="893"/>
      <c r="K39" s="471" t="s">
        <v>1809</v>
      </c>
    </row>
    <row r="40" spans="2:12">
      <c r="B40" s="459" t="s">
        <v>1633</v>
      </c>
      <c r="C40" s="459" t="s">
        <v>1160</v>
      </c>
      <c r="D40" s="641">
        <f>29*3</f>
        <v>87</v>
      </c>
      <c r="E40" s="420">
        <f>+'Categoria de Costos'!E167</f>
        <v>694352.7084</v>
      </c>
      <c r="F40" s="421"/>
      <c r="G40" s="422"/>
      <c r="H40" s="411">
        <f>+D40*E40</f>
        <v>60408685.630800001</v>
      </c>
      <c r="I40" s="893" t="s">
        <v>1341</v>
      </c>
      <c r="J40" s="893"/>
      <c r="K40" s="471" t="s">
        <v>1161</v>
      </c>
    </row>
    <row r="41" spans="2:12">
      <c r="B41" s="459" t="s">
        <v>1626</v>
      </c>
      <c r="C41" s="470" t="s">
        <v>1230</v>
      </c>
      <c r="D41" s="641">
        <v>12</v>
      </c>
      <c r="E41" s="420">
        <f>+'Categoria de Costos'!C260</f>
        <v>700000</v>
      </c>
      <c r="F41" s="421">
        <v>12</v>
      </c>
      <c r="G41" s="422"/>
      <c r="H41" s="411">
        <f>+D41*E41*F41</f>
        <v>100800000</v>
      </c>
      <c r="I41" s="893" t="s">
        <v>1341</v>
      </c>
      <c r="J41" s="893"/>
      <c r="K41" s="471" t="s">
        <v>1499</v>
      </c>
    </row>
    <row r="42" spans="2:12">
      <c r="B42" s="459" t="s">
        <v>1634</v>
      </c>
      <c r="C42" s="459" t="s">
        <v>1160</v>
      </c>
      <c r="D42" s="641">
        <f>12*10</f>
        <v>120</v>
      </c>
      <c r="E42" s="420">
        <f>+'Categoria de Costos'!E173</f>
        <v>325424.52409999998</v>
      </c>
      <c r="F42" s="421">
        <v>12</v>
      </c>
      <c r="G42" s="422"/>
      <c r="H42" s="411">
        <f>+D42*E42*F42</f>
        <v>468611314.704</v>
      </c>
      <c r="I42" s="893" t="s">
        <v>1341</v>
      </c>
      <c r="J42" s="893"/>
      <c r="K42" s="471" t="s">
        <v>1161</v>
      </c>
    </row>
    <row r="43" spans="2:12" ht="25.5" customHeight="1">
      <c r="B43" s="424" t="s">
        <v>1164</v>
      </c>
      <c r="C43" s="416"/>
      <c r="D43" s="417"/>
      <c r="E43" s="425"/>
      <c r="F43" s="425"/>
      <c r="G43" s="426"/>
      <c r="H43" s="427">
        <f>SUM(H39:H42)</f>
        <v>655920000.3348</v>
      </c>
      <c r="I43" s="902"/>
      <c r="J43" s="902"/>
      <c r="K43" s="442"/>
    </row>
    <row r="44" spans="2:12">
      <c r="B44" s="418" t="s">
        <v>1343</v>
      </c>
      <c r="C44" s="414" t="s">
        <v>1344</v>
      </c>
      <c r="D44" s="641">
        <v>12</v>
      </c>
      <c r="E44" s="420">
        <f>+'Categoria de Costos'!C397</f>
        <v>4495939.3697999995</v>
      </c>
      <c r="F44" s="421"/>
      <c r="G44" s="422"/>
      <c r="H44" s="411">
        <f>+D44*E44</f>
        <v>53951272.437599994</v>
      </c>
      <c r="I44" s="893" t="s">
        <v>1345</v>
      </c>
      <c r="J44" s="893"/>
      <c r="K44" s="413" t="s">
        <v>1263</v>
      </c>
    </row>
    <row r="45" spans="2:12" ht="15">
      <c r="B45" s="424" t="s">
        <v>1264</v>
      </c>
      <c r="C45" s="416"/>
      <c r="D45" s="417"/>
      <c r="E45" s="425"/>
      <c r="F45" s="425"/>
      <c r="G45" s="426"/>
      <c r="H45" s="427">
        <f>SUM(H44:H44)</f>
        <v>53951272.437599994</v>
      </c>
      <c r="I45" s="902"/>
      <c r="J45" s="902"/>
      <c r="K45" s="442"/>
    </row>
    <row r="46" spans="2:12">
      <c r="B46" s="451" t="s">
        <v>1346</v>
      </c>
      <c r="C46" s="414"/>
      <c r="D46" s="415"/>
      <c r="E46" s="420"/>
      <c r="F46" s="421"/>
      <c r="G46" s="422"/>
      <c r="H46" s="411" t="s">
        <v>1347</v>
      </c>
      <c r="I46" s="893"/>
      <c r="J46" s="893"/>
      <c r="K46" s="440"/>
    </row>
    <row r="47" spans="2:12" ht="24.95" customHeight="1">
      <c r="B47" s="922" t="s">
        <v>1167</v>
      </c>
      <c r="C47" s="922"/>
      <c r="D47" s="922"/>
      <c r="E47" s="922"/>
      <c r="F47" s="922"/>
      <c r="G47" s="922"/>
      <c r="H47" s="513">
        <f>+H45+H43+H38+H34+H31</f>
        <v>2015858051.1724</v>
      </c>
      <c r="J47" s="3"/>
      <c r="K47" s="3"/>
      <c r="L47" s="3"/>
    </row>
    <row r="48" spans="2:12" ht="15">
      <c r="B48" s="901" t="s">
        <v>1168</v>
      </c>
      <c r="C48" s="901"/>
      <c r="D48" s="901"/>
      <c r="E48" s="901"/>
      <c r="F48" s="901"/>
      <c r="G48" s="901"/>
      <c r="H48" s="431">
        <f>+H47/12</f>
        <v>167988170.93103334</v>
      </c>
      <c r="J48" s="3"/>
      <c r="K48" s="3"/>
      <c r="L48" s="3"/>
    </row>
    <row r="49" spans="2:12" ht="15">
      <c r="B49" s="901" t="s">
        <v>1701</v>
      </c>
      <c r="C49" s="901"/>
      <c r="D49" s="901"/>
      <c r="E49" s="901"/>
      <c r="F49" s="901"/>
      <c r="G49" s="901"/>
      <c r="H49" s="431">
        <v>0</v>
      </c>
      <c r="J49" s="3"/>
      <c r="K49" s="3"/>
      <c r="L49" s="3"/>
    </row>
    <row r="50" spans="2:12" ht="15">
      <c r="B50" s="926" t="s">
        <v>1709</v>
      </c>
      <c r="C50" s="926"/>
      <c r="D50" s="926"/>
      <c r="E50" s="926"/>
      <c r="F50" s="926"/>
      <c r="G50" s="926"/>
      <c r="H50" s="431">
        <f>+H48*9</f>
        <v>1511893538.3793001</v>
      </c>
      <c r="J50" s="3"/>
      <c r="K50" s="3"/>
      <c r="L50" s="3"/>
    </row>
    <row r="51" spans="2:12" ht="15">
      <c r="B51" s="901" t="s">
        <v>1764</v>
      </c>
      <c r="C51" s="901"/>
      <c r="D51" s="901"/>
      <c r="E51" s="901"/>
      <c r="F51" s="901"/>
      <c r="G51" s="901"/>
      <c r="H51" s="431">
        <f>+H47</f>
        <v>2015858051.1724</v>
      </c>
      <c r="I51" s="7"/>
      <c r="J51" s="3"/>
      <c r="K51" s="3"/>
      <c r="L51" s="3"/>
    </row>
    <row r="52" spans="2:12" ht="15">
      <c r="B52" s="901" t="s">
        <v>1608</v>
      </c>
      <c r="C52" s="901"/>
      <c r="D52" s="901"/>
      <c r="E52" s="901"/>
      <c r="F52" s="901"/>
      <c r="G52" s="901"/>
      <c r="H52" s="431">
        <f>+H47-H45</f>
        <v>1961906778.7348001</v>
      </c>
      <c r="J52" s="3"/>
      <c r="K52" s="3"/>
      <c r="L52" s="3"/>
    </row>
    <row r="54" spans="2:12" ht="33.950000000000003" customHeight="1">
      <c r="B54" s="922" t="s">
        <v>1169</v>
      </c>
      <c r="C54" s="922"/>
    </row>
    <row r="55" spans="2:12" ht="147" customHeight="1">
      <c r="B55" s="903" t="s">
        <v>1821</v>
      </c>
      <c r="C55" s="903"/>
      <c r="D55" s="903"/>
      <c r="E55" s="903"/>
      <c r="F55" s="903"/>
      <c r="G55" s="903"/>
      <c r="H55" s="903"/>
      <c r="I55" s="903"/>
      <c r="J55" s="903"/>
      <c r="K55" s="903"/>
      <c r="L55" s="903"/>
    </row>
    <row r="58" spans="2:12" ht="39.950000000000003" customHeight="1">
      <c r="B58" s="922" t="str">
        <f>+Portafolio_Cronograma!D68</f>
        <v>4.2. Promoción de la formalización empresarial y laboral en la cadena</v>
      </c>
      <c r="C58" s="922"/>
      <c r="D58" s="922"/>
      <c r="E58" s="922"/>
      <c r="F58" s="922"/>
      <c r="G58" s="922"/>
      <c r="H58" s="922"/>
      <c r="I58" s="922"/>
      <c r="J58" s="922"/>
      <c r="K58" s="922"/>
      <c r="L58" s="922"/>
    </row>
    <row r="59" spans="2:12" ht="48" customHeight="1">
      <c r="B59" s="908" t="str">
        <f>+Portafolio_Cronograma!E68</f>
        <v>4.2.1. Capacitar y brindar acompañamiento técnico a los acuicultores en aspectos empresariales, financieros, tributarios y cumplimiento de normatividad laboral, acorde con la Red Nacional de Formalización laboral, la oferta de programas de emprendimiento, en el marco de la Política Pública de Emprendimiento y empresarismo (CONPES 4098 de 2022), así como con el Plan Progresivo de Protección Social y de Garantía de Derechos de los trabajadores y trabajadoras rurales (Resolución 2951 de 2020 del MinTrabajo) y demás instrumentos relevantes.</v>
      </c>
      <c r="C59" s="908"/>
      <c r="D59" s="908"/>
      <c r="E59" s="908"/>
      <c r="F59" s="908"/>
      <c r="G59" s="908"/>
      <c r="H59" s="908"/>
      <c r="I59" s="908"/>
      <c r="J59" s="908"/>
      <c r="K59" s="908"/>
      <c r="L59" s="908"/>
    </row>
    <row r="60" spans="2:12" ht="48" customHeight="1">
      <c r="B60" s="908" t="str">
        <f>+Portafolio_Cronograma!E69</f>
        <v xml:space="preserve">4.2.2. Promover la empleabilidad de los acuicultores de subsistencia, pequeños y medianos acuicultores a través de los programas de la agencia de empleo público del SENA, las diferentes cajas de compensación familiar, formación para el trabajo, entre otros, como mecanismos para la inserción en el mercado laboral formal de la mano de obra calificada, semicualificada o no cualificada en las regiones productoras. </v>
      </c>
      <c r="C60" s="908"/>
      <c r="D60" s="908"/>
      <c r="E60" s="908"/>
      <c r="F60" s="908"/>
      <c r="G60" s="908"/>
      <c r="H60" s="908"/>
      <c r="I60" s="908"/>
      <c r="J60" s="908"/>
      <c r="K60" s="908"/>
      <c r="L60" s="908"/>
    </row>
    <row r="61" spans="2:12" ht="48" customHeight="1">
      <c r="B61" s="908" t="str">
        <f>+Portafolio_Cronograma!E70</f>
        <v>4.2.3. Promover la cultura de la formalización laboral a través de la participación de los actores de la cadena en actividades de sensibilización, campañas de capacitación y difusión sobre buenas prácticas laborales, seguridad social y formalización laboral, a través de la Red Nacional de Formalización Laboral, resaltando los beneficios de la seguridad social e instrumentos existentes en la normatividad laboral y los posibles mecanismos de formalización, con el fin de incrementar la afiliación al Sistema General en Seguridad Social y en articulación con el Plan Progresivo de Protección Social y de Garantía de Derechos de los Trabajadores y Trabajadoras Rurales (Resolución 2951 de 2020 del MinTrabajo), con el propósito de fortalecer la protección social de los trabajadores y sus familias.</v>
      </c>
      <c r="C61" s="908"/>
      <c r="D61" s="908"/>
      <c r="E61" s="908"/>
      <c r="F61" s="908"/>
      <c r="G61" s="908"/>
      <c r="H61" s="908"/>
      <c r="I61" s="908"/>
      <c r="J61" s="908"/>
      <c r="K61" s="908"/>
      <c r="L61" s="908"/>
    </row>
    <row r="62" spans="2:12" ht="48" customHeight="1">
      <c r="B62" s="908" t="str">
        <f>+Portafolio_Cronograma!E71</f>
        <v>4.2.4. Brindar apoyo técnico y financiero para evaluar e implementar planes de mejora orientados a fomentar, facilitar e incrementar la formalización empresarial y laboral a lo largo de la cadena, en concordancia con los avances en el fortalecimiento de los instrumentos de fomento, financiamiento y gestión de riesgos (actividades 6.4.1, 6.4.2 y 6.4.5).</v>
      </c>
      <c r="C62" s="908"/>
      <c r="D62" s="908"/>
      <c r="E62" s="908"/>
      <c r="F62" s="908"/>
      <c r="G62" s="908"/>
      <c r="H62" s="908"/>
      <c r="I62" s="908"/>
      <c r="J62" s="908"/>
      <c r="K62" s="908"/>
      <c r="L62" s="908"/>
    </row>
    <row r="63" spans="2:12">
      <c r="B63" s="3"/>
      <c r="C63" s="3"/>
      <c r="D63" s="3"/>
      <c r="E63" s="3"/>
      <c r="F63" s="3"/>
      <c r="G63" s="3"/>
      <c r="H63" s="3"/>
      <c r="I63" s="3"/>
      <c r="J63" s="3"/>
      <c r="K63" s="3"/>
      <c r="L63" s="3"/>
    </row>
    <row r="64" spans="2:12">
      <c r="B64" s="3"/>
      <c r="C64" s="3"/>
      <c r="D64" s="3"/>
      <c r="E64" s="3"/>
      <c r="F64" s="3"/>
      <c r="G64" s="3"/>
      <c r="H64" s="3"/>
      <c r="I64" s="3"/>
      <c r="J64" s="3"/>
      <c r="K64" s="3"/>
      <c r="L64" s="3"/>
    </row>
    <row r="65" spans="2:12" ht="24.95" customHeight="1">
      <c r="B65" s="511" t="s">
        <v>1122</v>
      </c>
      <c r="C65" s="3"/>
      <c r="D65" s="3"/>
      <c r="E65" s="3"/>
      <c r="F65" s="3"/>
      <c r="G65" s="3"/>
      <c r="H65" s="3"/>
      <c r="I65" s="3"/>
      <c r="J65" s="3"/>
      <c r="K65" s="3"/>
      <c r="L65" s="3"/>
    </row>
    <row r="66" spans="2:12">
      <c r="B66" s="3"/>
      <c r="C66" s="3"/>
      <c r="D66" s="3"/>
      <c r="E66" s="3"/>
      <c r="F66" s="3"/>
      <c r="G66" s="3"/>
      <c r="H66" s="3"/>
      <c r="I66" s="3"/>
      <c r="J66" s="3"/>
      <c r="K66" s="3"/>
      <c r="L66" s="3"/>
    </row>
    <row r="67" spans="2:12" ht="30" customHeight="1">
      <c r="B67" s="3"/>
      <c r="C67" s="412" t="s">
        <v>1123</v>
      </c>
      <c r="D67" s="412" t="s">
        <v>1124</v>
      </c>
      <c r="E67" s="3"/>
      <c r="F67" s="3"/>
      <c r="G67" s="3"/>
      <c r="H67" s="3"/>
      <c r="I67" s="3"/>
      <c r="J67" s="3"/>
      <c r="K67" s="3"/>
      <c r="L67" s="3"/>
    </row>
    <row r="68" spans="2:12" ht="30" customHeight="1">
      <c r="B68" s="3"/>
      <c r="C68" s="419" t="str">
        <f>+Portafolio_Cronograma!L68</f>
        <v>Mes 7 del año 1</v>
      </c>
      <c r="D68" s="419" t="str">
        <f>+Portafolio_Cronograma!M68</f>
        <v>Mes 12 del año 20</v>
      </c>
      <c r="E68" s="3"/>
      <c r="F68" s="3"/>
      <c r="G68" s="8"/>
      <c r="H68" s="3"/>
      <c r="I68" s="3"/>
      <c r="J68" s="3"/>
      <c r="K68" s="3"/>
      <c r="L68" s="3"/>
    </row>
    <row r="69" spans="2:12" ht="60" customHeight="1">
      <c r="B69" s="512" t="s">
        <v>638</v>
      </c>
      <c r="C69" s="512" t="s">
        <v>1125</v>
      </c>
      <c r="D69" s="512" t="s">
        <v>1572</v>
      </c>
      <c r="E69" s="512" t="s">
        <v>639</v>
      </c>
      <c r="F69" s="512" t="s">
        <v>1573</v>
      </c>
      <c r="G69" s="512" t="s">
        <v>1574</v>
      </c>
      <c r="H69" s="512" t="s">
        <v>1126</v>
      </c>
      <c r="I69" s="907" t="s">
        <v>1575</v>
      </c>
      <c r="J69" s="907"/>
      <c r="K69" s="512" t="s">
        <v>1127</v>
      </c>
      <c r="L69" s="3"/>
    </row>
    <row r="70" spans="2:12">
      <c r="B70" s="418" t="s">
        <v>1301</v>
      </c>
      <c r="C70" s="459" t="s">
        <v>1302</v>
      </c>
      <c r="D70" s="415">
        <v>29</v>
      </c>
      <c r="E70" s="420">
        <f>+'Categoria de Costos'!C342</f>
        <v>900000</v>
      </c>
      <c r="F70" s="421"/>
      <c r="G70" s="422"/>
      <c r="H70" s="423">
        <f>+D70*E70</f>
        <v>26100000</v>
      </c>
      <c r="I70" s="893" t="s">
        <v>1348</v>
      </c>
      <c r="J70" s="893"/>
      <c r="K70" s="440" t="s">
        <v>1207</v>
      </c>
      <c r="L70" s="3"/>
    </row>
    <row r="71" spans="2:12">
      <c r="B71" s="418" t="s">
        <v>1304</v>
      </c>
      <c r="C71" s="459" t="s">
        <v>1302</v>
      </c>
      <c r="D71" s="641">
        <f>29*2</f>
        <v>58</v>
      </c>
      <c r="E71" s="420">
        <f>+'Categoria de Costos'!C350</f>
        <v>60000</v>
      </c>
      <c r="F71" s="421"/>
      <c r="G71" s="422"/>
      <c r="H71" s="423">
        <f>+E71*D71</f>
        <v>3480000</v>
      </c>
      <c r="I71" s="893" t="s">
        <v>1348</v>
      </c>
      <c r="J71" s="893"/>
      <c r="K71" s="441" t="s">
        <v>1131</v>
      </c>
      <c r="L71" s="3"/>
    </row>
    <row r="72" spans="2:12">
      <c r="B72" s="418" t="s">
        <v>1135</v>
      </c>
      <c r="C72" s="414" t="s">
        <v>1349</v>
      </c>
      <c r="D72" s="415">
        <v>29</v>
      </c>
      <c r="E72" s="420">
        <f>+'Categoria de Costos'!C362</f>
        <v>3000000</v>
      </c>
      <c r="F72" s="421"/>
      <c r="G72" s="422"/>
      <c r="H72" s="423">
        <f>+E72*D72</f>
        <v>87000000</v>
      </c>
      <c r="I72" s="893" t="s">
        <v>1350</v>
      </c>
      <c r="J72" s="893"/>
      <c r="K72" s="441" t="s">
        <v>1137</v>
      </c>
      <c r="L72" s="3"/>
    </row>
    <row r="73" spans="2:12" ht="15">
      <c r="B73" s="424" t="s">
        <v>1138</v>
      </c>
      <c r="C73" s="416"/>
      <c r="D73" s="417"/>
      <c r="E73" s="425"/>
      <c r="F73" s="425"/>
      <c r="G73" s="426"/>
      <c r="H73" s="427">
        <f>SUM(H70:H72)</f>
        <v>116580000</v>
      </c>
      <c r="I73" s="902"/>
      <c r="J73" s="902"/>
      <c r="K73" s="442"/>
    </row>
    <row r="74" spans="2:12">
      <c r="B74" s="428" t="s">
        <v>1139</v>
      </c>
      <c r="C74" s="459" t="s">
        <v>1215</v>
      </c>
      <c r="D74" s="415">
        <v>1</v>
      </c>
      <c r="E74" s="420">
        <f>+'Categoria de Costos'!D133</f>
        <v>7564004.5</v>
      </c>
      <c r="F74" s="421">
        <v>7</v>
      </c>
      <c r="G74" s="422">
        <v>1</v>
      </c>
      <c r="H74" s="423">
        <f>+D74*E74*F74*G74</f>
        <v>52948031.5</v>
      </c>
      <c r="I74" s="893" t="s">
        <v>1351</v>
      </c>
      <c r="J74" s="893"/>
      <c r="K74" s="441" t="s">
        <v>1142</v>
      </c>
    </row>
    <row r="75" spans="2:12">
      <c r="B75" s="428" t="s">
        <v>1143</v>
      </c>
      <c r="C75" s="459" t="s">
        <v>1215</v>
      </c>
      <c r="D75" s="641">
        <v>12</v>
      </c>
      <c r="E75" s="420">
        <f>+'Categoria de Costos'!D136</f>
        <v>5222271.5999999996</v>
      </c>
      <c r="F75" s="421">
        <v>7</v>
      </c>
      <c r="G75" s="422">
        <v>1</v>
      </c>
      <c r="H75" s="423">
        <f>+D75*E75*F75*G75</f>
        <v>438670814.39999998</v>
      </c>
      <c r="I75" s="893" t="s">
        <v>1351</v>
      </c>
      <c r="J75" s="893"/>
      <c r="K75" s="441" t="s">
        <v>1142</v>
      </c>
    </row>
    <row r="76" spans="2:12" ht="15">
      <c r="B76" s="424" t="s">
        <v>1144</v>
      </c>
      <c r="C76" s="416"/>
      <c r="D76" s="417"/>
      <c r="E76" s="425"/>
      <c r="F76" s="425"/>
      <c r="G76" s="426"/>
      <c r="H76" s="427">
        <f>SUM(H74:H75)</f>
        <v>491618845.89999998</v>
      </c>
      <c r="I76" s="902"/>
      <c r="J76" s="902"/>
      <c r="K76" s="442"/>
    </row>
    <row r="77" spans="2:12">
      <c r="B77" s="418" t="s">
        <v>1352</v>
      </c>
      <c r="C77" s="418" t="s">
        <v>1317</v>
      </c>
      <c r="D77" s="641">
        <v>12</v>
      </c>
      <c r="E77" s="420">
        <f>80000000*'Categoria de Costos'!E968</f>
        <v>8000000</v>
      </c>
      <c r="F77" s="421"/>
      <c r="G77" s="422"/>
      <c r="H77" s="423">
        <f>+E77*D77</f>
        <v>96000000</v>
      </c>
      <c r="I77" s="893" t="s">
        <v>1353</v>
      </c>
      <c r="J77" s="893"/>
      <c r="K77" s="441" t="s">
        <v>1965</v>
      </c>
    </row>
    <row r="78" spans="2:12" ht="15">
      <c r="B78" s="424" t="s">
        <v>1150</v>
      </c>
      <c r="C78" s="416"/>
      <c r="D78" s="417"/>
      <c r="E78" s="425"/>
      <c r="F78" s="425"/>
      <c r="G78" s="426"/>
      <c r="H78" s="427">
        <f>SUM(H77:H77)</f>
        <v>96000000</v>
      </c>
      <c r="I78" s="902"/>
      <c r="J78" s="902"/>
      <c r="K78" s="442"/>
    </row>
    <row r="79" spans="2:12">
      <c r="B79" s="418" t="s">
        <v>1306</v>
      </c>
      <c r="C79" s="459" t="s">
        <v>1181</v>
      </c>
      <c r="D79" s="415">
        <f>29*2</f>
        <v>58</v>
      </c>
      <c r="E79" s="420">
        <f>+'Categoria de Costos'!C472</f>
        <v>600000</v>
      </c>
      <c r="F79" s="421"/>
      <c r="G79" s="422"/>
      <c r="H79" s="423">
        <f>+D79*E79</f>
        <v>34800000</v>
      </c>
      <c r="I79" s="893" t="s">
        <v>1355</v>
      </c>
      <c r="J79" s="893"/>
      <c r="K79" s="441" t="s">
        <v>1356</v>
      </c>
    </row>
    <row r="80" spans="2:12">
      <c r="B80" s="418" t="s">
        <v>1307</v>
      </c>
      <c r="C80" s="459" t="s">
        <v>1308</v>
      </c>
      <c r="D80" s="415">
        <v>6</v>
      </c>
      <c r="E80" s="420">
        <f>+'Categoria de Costos'!C475</f>
        <v>12000000</v>
      </c>
      <c r="F80" s="421"/>
      <c r="G80" s="422"/>
      <c r="H80" s="423">
        <f>+E80*D80</f>
        <v>72000000</v>
      </c>
      <c r="I80" s="893" t="s">
        <v>1355</v>
      </c>
      <c r="J80" s="893"/>
      <c r="K80" s="441" t="s">
        <v>1357</v>
      </c>
    </row>
    <row r="81" spans="2:12" ht="15">
      <c r="B81" s="424" t="s">
        <v>1155</v>
      </c>
      <c r="C81" s="416"/>
      <c r="D81" s="417"/>
      <c r="E81" s="425"/>
      <c r="F81" s="425"/>
      <c r="G81" s="426"/>
      <c r="H81" s="427">
        <f>SUM(H79:H80)</f>
        <v>106800000</v>
      </c>
      <c r="I81" s="902"/>
      <c r="J81" s="902"/>
      <c r="K81" s="442"/>
    </row>
    <row r="82" spans="2:12">
      <c r="B82" s="459" t="s">
        <v>1225</v>
      </c>
      <c r="C82" s="459" t="s">
        <v>1157</v>
      </c>
      <c r="D82" s="415">
        <v>29</v>
      </c>
      <c r="E82" s="420">
        <f>+'Categoria de Costos'!C213</f>
        <v>900000</v>
      </c>
      <c r="F82" s="421"/>
      <c r="G82" s="422"/>
      <c r="H82" s="411">
        <f>+E82*D82</f>
        <v>26100000</v>
      </c>
      <c r="I82" s="893" t="s">
        <v>1351</v>
      </c>
      <c r="J82" s="893"/>
      <c r="K82" s="440" t="s">
        <v>1809</v>
      </c>
    </row>
    <row r="83" spans="2:12">
      <c r="B83" s="459" t="s">
        <v>1633</v>
      </c>
      <c r="C83" s="459" t="s">
        <v>1160</v>
      </c>
      <c r="D83" s="641">
        <f>29*3</f>
        <v>87</v>
      </c>
      <c r="E83" s="420">
        <f>+'Categoria de Costos'!E172</f>
        <v>395939.36979999999</v>
      </c>
      <c r="F83" s="421"/>
      <c r="G83" s="422"/>
      <c r="H83" s="411">
        <f>+E83*D83</f>
        <v>34446725.172600001</v>
      </c>
      <c r="I83" s="893" t="s">
        <v>1351</v>
      </c>
      <c r="J83" s="893"/>
      <c r="K83" s="441" t="s">
        <v>1161</v>
      </c>
    </row>
    <row r="84" spans="2:12">
      <c r="B84" s="459" t="s">
        <v>1626</v>
      </c>
      <c r="C84" s="470" t="s">
        <v>1230</v>
      </c>
      <c r="D84" s="641">
        <v>12</v>
      </c>
      <c r="E84" s="420">
        <f>+'Categoria de Costos'!C260</f>
        <v>700000</v>
      </c>
      <c r="F84" s="421">
        <v>7</v>
      </c>
      <c r="G84" s="422"/>
      <c r="H84" s="411">
        <f>+D84*E84*F84</f>
        <v>58800000</v>
      </c>
      <c r="I84" s="893" t="s">
        <v>1351</v>
      </c>
      <c r="J84" s="893"/>
      <c r="K84" s="441" t="s">
        <v>1499</v>
      </c>
    </row>
    <row r="85" spans="2:12">
      <c r="B85" s="459" t="s">
        <v>1634</v>
      </c>
      <c r="C85" s="459" t="s">
        <v>1160</v>
      </c>
      <c r="D85" s="641">
        <f>12*10</f>
        <v>120</v>
      </c>
      <c r="E85" s="420">
        <f>+'Categoria de Costos'!E175</f>
        <v>325424.52409999998</v>
      </c>
      <c r="F85" s="421">
        <v>7</v>
      </c>
      <c r="G85" s="422"/>
      <c r="H85" s="411">
        <f>+E85*D85*F85</f>
        <v>273356600.24399996</v>
      </c>
      <c r="I85" s="893" t="s">
        <v>1351</v>
      </c>
      <c r="J85" s="893"/>
      <c r="K85" s="441" t="s">
        <v>1161</v>
      </c>
    </row>
    <row r="86" spans="2:12" ht="15">
      <c r="B86" s="424" t="s">
        <v>1164</v>
      </c>
      <c r="C86" s="416"/>
      <c r="D86" s="417"/>
      <c r="E86" s="425"/>
      <c r="F86" s="425"/>
      <c r="G86" s="426"/>
      <c r="H86" s="427">
        <f>SUM(H82:H85)</f>
        <v>392703325.41659999</v>
      </c>
      <c r="I86" s="902"/>
      <c r="J86" s="902"/>
      <c r="K86" s="442"/>
    </row>
    <row r="87" spans="2:12">
      <c r="B87" s="418" t="s">
        <v>1358</v>
      </c>
      <c r="C87" s="414"/>
      <c r="D87" s="415"/>
      <c r="E87" s="420"/>
      <c r="F87" s="421"/>
      <c r="G87" s="422"/>
      <c r="H87" s="411" t="s">
        <v>1166</v>
      </c>
      <c r="I87" s="893"/>
      <c r="J87" s="893"/>
      <c r="K87" s="440"/>
    </row>
    <row r="88" spans="2:12" ht="24.95" customHeight="1">
      <c r="B88" s="922" t="s">
        <v>1167</v>
      </c>
      <c r="C88" s="922"/>
      <c r="D88" s="922"/>
      <c r="E88" s="922"/>
      <c r="F88" s="922"/>
      <c r="G88" s="922"/>
      <c r="H88" s="513">
        <f>+H86+H81+H78+H76+H73</f>
        <v>1203702171.3165998</v>
      </c>
      <c r="J88" s="3"/>
      <c r="K88" s="3"/>
      <c r="L88" s="3"/>
    </row>
    <row r="89" spans="2:12" ht="15">
      <c r="B89" s="901" t="s">
        <v>1168</v>
      </c>
      <c r="C89" s="901"/>
      <c r="D89" s="901"/>
      <c r="E89" s="901"/>
      <c r="F89" s="901"/>
      <c r="G89" s="901"/>
      <c r="H89" s="431">
        <f>+H88/12</f>
        <v>100308514.27638333</v>
      </c>
      <c r="J89" s="3"/>
      <c r="K89" s="3"/>
      <c r="L89" s="3"/>
    </row>
    <row r="90" spans="2:12" ht="15">
      <c r="B90" s="926" t="s">
        <v>1702</v>
      </c>
      <c r="C90" s="926"/>
      <c r="D90" s="926"/>
      <c r="E90" s="926"/>
      <c r="F90" s="926"/>
      <c r="G90" s="926"/>
      <c r="H90" s="431">
        <f>+H89*6</f>
        <v>601851085.65829992</v>
      </c>
      <c r="J90" s="3"/>
      <c r="K90" s="3"/>
      <c r="L90" s="3"/>
    </row>
    <row r="91" spans="2:12" ht="15">
      <c r="B91" s="901" t="s">
        <v>1578</v>
      </c>
      <c r="C91" s="901"/>
      <c r="D91" s="901"/>
      <c r="E91" s="901"/>
      <c r="F91" s="901"/>
      <c r="G91" s="901"/>
      <c r="H91" s="431">
        <f>+H88</f>
        <v>1203702171.3165998</v>
      </c>
      <c r="I91" s="7"/>
      <c r="J91" s="3"/>
      <c r="K91" s="3"/>
      <c r="L91" s="3"/>
    </row>
    <row r="92" spans="2:12" ht="15">
      <c r="B92" s="901" t="s">
        <v>1579</v>
      </c>
      <c r="C92" s="901"/>
      <c r="D92" s="901"/>
      <c r="E92" s="901"/>
      <c r="F92" s="901"/>
      <c r="G92" s="901"/>
      <c r="H92" s="431">
        <f>+H88-H78</f>
        <v>1107702171.3165998</v>
      </c>
      <c r="J92" s="3"/>
      <c r="K92" s="3"/>
      <c r="L92" s="3"/>
    </row>
    <row r="94" spans="2:12" ht="33.950000000000003" customHeight="1">
      <c r="B94" s="925" t="s">
        <v>1169</v>
      </c>
      <c r="C94" s="925"/>
    </row>
    <row r="95" spans="2:12" ht="143.25" customHeight="1">
      <c r="B95" s="903" t="s">
        <v>1820</v>
      </c>
      <c r="C95" s="903"/>
      <c r="D95" s="903"/>
      <c r="E95" s="903"/>
      <c r="F95" s="903"/>
      <c r="G95" s="903"/>
      <c r="H95" s="903"/>
      <c r="I95" s="903"/>
      <c r="J95" s="903"/>
      <c r="K95" s="903"/>
      <c r="L95" s="903"/>
    </row>
    <row r="98" spans="2:12" ht="39.950000000000003" customHeight="1">
      <c r="B98" s="922" t="str">
        <f>+Portafolio_Cronograma!D72</f>
        <v>4.3. Gestión de la formalización, acceso y tenencia de la tierra</v>
      </c>
      <c r="C98" s="922"/>
      <c r="D98" s="922"/>
      <c r="E98" s="922"/>
      <c r="F98" s="922"/>
      <c r="G98" s="922"/>
      <c r="H98" s="922"/>
      <c r="I98" s="922"/>
      <c r="J98" s="922"/>
      <c r="K98" s="922"/>
      <c r="L98" s="922"/>
    </row>
    <row r="99" spans="2:12" ht="48" customHeight="1">
      <c r="B99" s="908" t="str">
        <f>+Portafolio_Cronograma!E72</f>
        <v>4.3.1. Promover la participación de los acuicultores de subsistencia, pequeños acuicultores, mujeres y jóvenes rurales vinculados a la cadena, en los procesos de implementación del Plan Nacional de Formalización Masiva de la Propiedad Rural (Resolución 000382 de 2021), así como a los diferentes programas, incentivos e instrumentos financieros disponibles para la compra de tierras a precios asequibles, con el objetivo de fomentar el desarrollo de la actividad productiva.</v>
      </c>
      <c r="C99" s="908"/>
      <c r="D99" s="908"/>
      <c r="E99" s="908"/>
      <c r="F99" s="908"/>
      <c r="G99" s="908"/>
      <c r="H99" s="908"/>
      <c r="I99" s="908"/>
      <c r="J99" s="908"/>
      <c r="K99" s="908"/>
      <c r="L99" s="908"/>
    </row>
    <row r="100" spans="2:12" ht="48" customHeight="1">
      <c r="B100" s="908" t="str">
        <f>+Portafolio_Cronograma!E73</f>
        <v>4.3.2. Realizar acompañamiento técnico en el proceso de registro de mujeres rurales vinculadas a la cadena en el Sistema de Información de Mujer Rural (SIMUR) y en los programas de la Agencia Nacional de Tierras (ANT), con el fin de promover el acceso y formalización de la propiedad rural, así como facilitar el acceso a otros servicios y programas agropecuarios (créditos e incentivos), de bienestar y justicia.</v>
      </c>
      <c r="C100" s="908"/>
      <c r="D100" s="908"/>
      <c r="E100" s="908"/>
      <c r="F100" s="908"/>
      <c r="G100" s="908"/>
      <c r="H100" s="908"/>
      <c r="I100" s="908"/>
      <c r="J100" s="908"/>
      <c r="K100" s="908"/>
      <c r="L100" s="908"/>
    </row>
    <row r="101" spans="2:12" ht="48" customHeight="1">
      <c r="B101" s="908" t="str">
        <f>+Portafolio_Cronograma!E74</f>
        <v>4.3.3. Brindar acompañamiento técnico y divulgar entre los acuicultores de subsistencia y pequeños acuicultores, mujeres y jóvenes rurales vinculados a la cadena de la acuicultura, otras alternativas de acceso a tierras, como el subsidio integral para acceso a tierras (Resolución 000382 de 2021), contratos de arrendamiento y riesgo compartido, entre otras, teniendo en cuenta las minutas de contratos de arrendamiento recomendadas por la UPRA, y otros instrumentos que se consideren relevantes.</v>
      </c>
      <c r="C101" s="908"/>
      <c r="D101" s="908"/>
      <c r="E101" s="908"/>
      <c r="F101" s="908"/>
      <c r="G101" s="908"/>
      <c r="H101" s="908"/>
      <c r="I101" s="908"/>
      <c r="J101" s="908"/>
      <c r="K101" s="908"/>
      <c r="L101" s="908"/>
    </row>
    <row r="102" spans="2:12" ht="48" customHeight="1">
      <c r="B102" s="908" t="str">
        <f>+Portafolio_Cronograma!E75</f>
        <v>4.3.4. Promover la transparencia del mercado de tierras en las regiones con altas producciones de la acuicultura, a partir de la divulgación de información sobre costos de arriendo y precio de la tierra entre los acuicultores, incluyendo a los jóvenes y mujer rural vinculados a la cadena de la acuicultura, en concordancia con las estrategias de socialización del Observatorio de Tierras Rurales operado por la Agencia Nacional de Tierras (ANT) y el Sistema de Información para la Planificación Rural Agropecuaria (SIPRA), entre otros, y alineado con los avances del sistema integrado de información para la cadena (actividad 8.4.4).</v>
      </c>
      <c r="C102" s="908"/>
      <c r="D102" s="908"/>
      <c r="E102" s="908"/>
      <c r="F102" s="908"/>
      <c r="G102" s="908"/>
      <c r="H102" s="908"/>
      <c r="I102" s="908"/>
      <c r="J102" s="908"/>
      <c r="K102" s="908"/>
      <c r="L102" s="908"/>
    </row>
    <row r="103" spans="2:12">
      <c r="B103" s="3"/>
      <c r="C103" s="3"/>
      <c r="D103" s="3"/>
      <c r="E103" s="3"/>
      <c r="F103" s="3"/>
      <c r="G103" s="3"/>
      <c r="H103" s="3"/>
      <c r="I103" s="3"/>
      <c r="J103" s="3"/>
      <c r="K103" s="3"/>
      <c r="L103" s="3"/>
    </row>
    <row r="104" spans="2:12">
      <c r="B104" s="3"/>
      <c r="C104" s="3"/>
      <c r="D104" s="3"/>
      <c r="E104" s="3"/>
      <c r="F104" s="3"/>
      <c r="G104" s="3"/>
      <c r="H104" s="3"/>
      <c r="I104" s="3"/>
      <c r="J104" s="3"/>
      <c r="K104" s="3"/>
      <c r="L104" s="3"/>
    </row>
    <row r="105" spans="2:12" ht="24.95" customHeight="1">
      <c r="B105" s="511" t="s">
        <v>1122</v>
      </c>
      <c r="C105" s="3"/>
      <c r="D105" s="3"/>
      <c r="E105" s="3"/>
      <c r="F105" s="3"/>
      <c r="G105" s="3"/>
      <c r="H105" s="3"/>
      <c r="I105" s="3"/>
      <c r="J105" s="3"/>
      <c r="K105" s="3"/>
      <c r="L105" s="3"/>
    </row>
    <row r="106" spans="2:12">
      <c r="B106" s="3"/>
      <c r="C106" s="3"/>
      <c r="D106" s="3"/>
      <c r="E106" s="3"/>
      <c r="F106" s="3"/>
      <c r="G106" s="3"/>
      <c r="H106" s="3"/>
      <c r="I106" s="3"/>
      <c r="J106" s="3"/>
      <c r="K106" s="3"/>
      <c r="L106" s="3"/>
    </row>
    <row r="107" spans="2:12" ht="30" customHeight="1">
      <c r="B107" s="3"/>
      <c r="C107" s="412" t="s">
        <v>1123</v>
      </c>
      <c r="D107" s="412" t="s">
        <v>1124</v>
      </c>
      <c r="E107" s="3"/>
      <c r="F107" s="3"/>
      <c r="G107" s="3"/>
      <c r="H107" s="3"/>
      <c r="I107" s="3"/>
      <c r="J107" s="3"/>
      <c r="K107" s="3"/>
      <c r="L107" s="3"/>
    </row>
    <row r="108" spans="2:12" ht="30" customHeight="1">
      <c r="B108" s="3"/>
      <c r="C108" s="419" t="str">
        <f>+Portafolio_Cronograma!L72</f>
        <v>Mes 7 del año 1</v>
      </c>
      <c r="D108" s="419" t="str">
        <f>+Portafolio_Cronograma!M72</f>
        <v>Mes 12 del año 20</v>
      </c>
      <c r="E108" s="3"/>
      <c r="F108" s="3"/>
      <c r="G108" s="8"/>
      <c r="H108" s="3"/>
      <c r="I108" s="3"/>
      <c r="J108" s="3"/>
      <c r="K108" s="3"/>
      <c r="L108" s="3"/>
    </row>
    <row r="109" spans="2:12" ht="60" customHeight="1">
      <c r="B109" s="512" t="s">
        <v>638</v>
      </c>
      <c r="C109" s="512" t="s">
        <v>1125</v>
      </c>
      <c r="D109" s="512" t="s">
        <v>1572</v>
      </c>
      <c r="E109" s="512" t="s">
        <v>639</v>
      </c>
      <c r="F109" s="512" t="s">
        <v>1573</v>
      </c>
      <c r="G109" s="512" t="s">
        <v>1574</v>
      </c>
      <c r="H109" s="512" t="s">
        <v>1126</v>
      </c>
      <c r="I109" s="907" t="s">
        <v>1575</v>
      </c>
      <c r="J109" s="907"/>
      <c r="K109" s="512" t="s">
        <v>1127</v>
      </c>
      <c r="L109" s="3"/>
    </row>
    <row r="110" spans="2:12">
      <c r="B110" s="418" t="s">
        <v>1301</v>
      </c>
      <c r="C110" s="459" t="s">
        <v>1302</v>
      </c>
      <c r="D110" s="415">
        <v>29</v>
      </c>
      <c r="E110" s="420">
        <f>+'Categoria de Costos'!C342</f>
        <v>900000</v>
      </c>
      <c r="F110" s="421"/>
      <c r="G110" s="422"/>
      <c r="H110" s="423">
        <f>+E110*D110</f>
        <v>26100000</v>
      </c>
      <c r="I110" s="893" t="s">
        <v>1359</v>
      </c>
      <c r="J110" s="893"/>
      <c r="K110" s="440" t="s">
        <v>1207</v>
      </c>
      <c r="L110" s="3"/>
    </row>
    <row r="111" spans="2:12">
      <c r="B111" s="418" t="s">
        <v>1304</v>
      </c>
      <c r="C111" s="459" t="s">
        <v>1302</v>
      </c>
      <c r="D111" s="641">
        <f>29*2</f>
        <v>58</v>
      </c>
      <c r="E111" s="420">
        <f>+'Categoria de Costos'!C350</f>
        <v>60000</v>
      </c>
      <c r="F111" s="421"/>
      <c r="G111" s="422"/>
      <c r="H111" s="423">
        <f>+E111*D111</f>
        <v>3480000</v>
      </c>
      <c r="I111" s="893" t="s">
        <v>1359</v>
      </c>
      <c r="J111" s="893"/>
      <c r="K111" s="441" t="s">
        <v>1131</v>
      </c>
      <c r="L111" s="3"/>
    </row>
    <row r="112" spans="2:12">
      <c r="B112" s="418" t="s">
        <v>1135</v>
      </c>
      <c r="C112" s="414" t="s">
        <v>1349</v>
      </c>
      <c r="D112" s="415">
        <v>29</v>
      </c>
      <c r="E112" s="420">
        <f>+'Categoria de Costos'!C362</f>
        <v>3000000</v>
      </c>
      <c r="F112" s="421"/>
      <c r="G112" s="422"/>
      <c r="H112" s="423">
        <f>+E112*D112</f>
        <v>87000000</v>
      </c>
      <c r="I112" s="893" t="s">
        <v>1360</v>
      </c>
      <c r="J112" s="893"/>
      <c r="K112" s="441" t="s">
        <v>1137</v>
      </c>
      <c r="L112" s="3"/>
    </row>
    <row r="113" spans="2:12" ht="15">
      <c r="B113" s="424" t="s">
        <v>1138</v>
      </c>
      <c r="C113" s="416"/>
      <c r="D113" s="417"/>
      <c r="E113" s="425"/>
      <c r="F113" s="425"/>
      <c r="G113" s="426"/>
      <c r="H113" s="427">
        <f>SUM(H110:H112)</f>
        <v>116580000</v>
      </c>
      <c r="I113" s="902"/>
      <c r="J113" s="902"/>
      <c r="K113" s="442"/>
    </row>
    <row r="114" spans="2:12">
      <c r="B114" s="428" t="s">
        <v>1139</v>
      </c>
      <c r="C114" s="459" t="s">
        <v>1215</v>
      </c>
      <c r="D114" s="415">
        <v>1</v>
      </c>
      <c r="E114" s="420">
        <f>+'Categoria de Costos'!D133</f>
        <v>7564004.5</v>
      </c>
      <c r="F114" s="421">
        <v>12</v>
      </c>
      <c r="G114" s="422">
        <v>1</v>
      </c>
      <c r="H114" s="423">
        <f>+E114*D114*F114*G114</f>
        <v>90768054</v>
      </c>
      <c r="I114" s="893" t="s">
        <v>1359</v>
      </c>
      <c r="J114" s="893"/>
      <c r="K114" s="441" t="s">
        <v>1142</v>
      </c>
    </row>
    <row r="115" spans="2:12">
      <c r="B115" s="428" t="s">
        <v>1143</v>
      </c>
      <c r="C115" s="459" t="s">
        <v>1215</v>
      </c>
      <c r="D115" s="641">
        <v>12</v>
      </c>
      <c r="E115" s="420">
        <f>+'Categoria de Costos'!D136</f>
        <v>5222271.5999999996</v>
      </c>
      <c r="F115" s="421">
        <v>12</v>
      </c>
      <c r="G115" s="422">
        <v>1</v>
      </c>
      <c r="H115" s="423">
        <f>+E115*D115*F115*G115</f>
        <v>752007110.39999998</v>
      </c>
      <c r="I115" s="893" t="s">
        <v>1359</v>
      </c>
      <c r="J115" s="893"/>
      <c r="K115" s="441" t="s">
        <v>1142</v>
      </c>
    </row>
    <row r="116" spans="2:12" ht="15">
      <c r="B116" s="424" t="s">
        <v>1144</v>
      </c>
      <c r="C116" s="416"/>
      <c r="D116" s="417"/>
      <c r="E116" s="425"/>
      <c r="F116" s="425"/>
      <c r="G116" s="426"/>
      <c r="H116" s="427">
        <f>SUM(H114:H115)</f>
        <v>842775164.39999998</v>
      </c>
      <c r="I116" s="902"/>
      <c r="J116" s="902"/>
      <c r="K116" s="442"/>
    </row>
    <row r="117" spans="2:12">
      <c r="B117" s="418" t="s">
        <v>1306</v>
      </c>
      <c r="C117" s="459" t="s">
        <v>1181</v>
      </c>
      <c r="D117" s="415">
        <f>29*2</f>
        <v>58</v>
      </c>
      <c r="E117" s="420">
        <f>+'Categoria de Costos'!C472</f>
        <v>600000</v>
      </c>
      <c r="F117" s="421"/>
      <c r="G117" s="422"/>
      <c r="H117" s="423">
        <f>+E117*D117</f>
        <v>34800000</v>
      </c>
      <c r="I117" s="893" t="s">
        <v>1359</v>
      </c>
      <c r="J117" s="893"/>
      <c r="K117" s="441" t="s">
        <v>1356</v>
      </c>
    </row>
    <row r="118" spans="2:12">
      <c r="B118" s="418" t="s">
        <v>1638</v>
      </c>
      <c r="C118" s="459" t="s">
        <v>1308</v>
      </c>
      <c r="D118" s="641">
        <v>6</v>
      </c>
      <c r="E118" s="420">
        <f>+'Categoria de Costos'!C475</f>
        <v>12000000</v>
      </c>
      <c r="F118" s="421"/>
      <c r="G118" s="422"/>
      <c r="H118" s="423">
        <f>+E118*D118</f>
        <v>72000000</v>
      </c>
      <c r="I118" s="893" t="s">
        <v>1359</v>
      </c>
      <c r="J118" s="893"/>
      <c r="K118" s="441" t="s">
        <v>1357</v>
      </c>
    </row>
    <row r="119" spans="2:12" ht="15">
      <c r="B119" s="424" t="s">
        <v>1155</v>
      </c>
      <c r="C119" s="416"/>
      <c r="D119" s="417"/>
      <c r="E119" s="425"/>
      <c r="F119" s="425"/>
      <c r="G119" s="426"/>
      <c r="H119" s="427">
        <f>SUM(H117:H118)</f>
        <v>106800000</v>
      </c>
      <c r="I119" s="902"/>
      <c r="J119" s="902"/>
      <c r="K119" s="442"/>
    </row>
    <row r="120" spans="2:12">
      <c r="B120" s="459" t="s">
        <v>1624</v>
      </c>
      <c r="C120" s="459" t="s">
        <v>1157</v>
      </c>
      <c r="D120" s="415">
        <v>29</v>
      </c>
      <c r="E120" s="420">
        <f>+'Categoria de Costos'!C213</f>
        <v>900000</v>
      </c>
      <c r="F120" s="421"/>
      <c r="G120" s="422"/>
      <c r="H120" s="411">
        <f>+E120*D120</f>
        <v>26100000</v>
      </c>
      <c r="I120" s="893" t="s">
        <v>1359</v>
      </c>
      <c r="J120" s="893"/>
      <c r="K120" s="440" t="s">
        <v>1809</v>
      </c>
    </row>
    <row r="121" spans="2:12">
      <c r="B121" s="459" t="s">
        <v>1633</v>
      </c>
      <c r="C121" s="459" t="s">
        <v>1160</v>
      </c>
      <c r="D121" s="415">
        <f>29*2</f>
        <v>58</v>
      </c>
      <c r="E121" s="420">
        <f>+'Categoria de Costos'!E172</f>
        <v>395939.36979999999</v>
      </c>
      <c r="F121" s="421"/>
      <c r="G121" s="422"/>
      <c r="H121" s="411">
        <f>+E121*D121</f>
        <v>22964483.448399998</v>
      </c>
      <c r="I121" s="893" t="s">
        <v>1359</v>
      </c>
      <c r="J121" s="893"/>
      <c r="K121" s="441" t="s">
        <v>1161</v>
      </c>
    </row>
    <row r="122" spans="2:12">
      <c r="B122" s="459" t="s">
        <v>1626</v>
      </c>
      <c r="C122" s="470" t="s">
        <v>1230</v>
      </c>
      <c r="D122" s="415">
        <v>12</v>
      </c>
      <c r="E122" s="420">
        <f>+'Categoria de Costos'!C260</f>
        <v>700000</v>
      </c>
      <c r="F122" s="421">
        <v>12</v>
      </c>
      <c r="G122" s="422"/>
      <c r="H122" s="411">
        <f>+E122*D122*F122</f>
        <v>100800000</v>
      </c>
      <c r="I122" s="893" t="s">
        <v>1359</v>
      </c>
      <c r="J122" s="893"/>
      <c r="K122" s="441" t="s">
        <v>1499</v>
      </c>
    </row>
    <row r="123" spans="2:12">
      <c r="B123" s="459" t="s">
        <v>1634</v>
      </c>
      <c r="C123" s="459" t="s">
        <v>1160</v>
      </c>
      <c r="D123" s="641">
        <f>12*10</f>
        <v>120</v>
      </c>
      <c r="E123" s="420">
        <f>+'Categoria de Costos'!E175</f>
        <v>325424.52409999998</v>
      </c>
      <c r="F123" s="421">
        <v>12</v>
      </c>
      <c r="G123" s="422"/>
      <c r="H123" s="644">
        <f>+D123*E123*F123</f>
        <v>468611314.704</v>
      </c>
      <c r="I123" s="893" t="s">
        <v>1359</v>
      </c>
      <c r="J123" s="893"/>
      <c r="K123" s="441" t="s">
        <v>1161</v>
      </c>
    </row>
    <row r="124" spans="2:12" ht="15">
      <c r="B124" s="424" t="s">
        <v>1164</v>
      </c>
      <c r="C124" s="416"/>
      <c r="D124" s="417"/>
      <c r="E124" s="425"/>
      <c r="F124" s="425"/>
      <c r="G124" s="426"/>
      <c r="H124" s="427">
        <f>SUM(H120:H123)</f>
        <v>618475798.15240002</v>
      </c>
      <c r="I124" s="902"/>
      <c r="J124" s="902"/>
      <c r="K124" s="442"/>
    </row>
    <row r="125" spans="2:12">
      <c r="B125" s="418" t="s">
        <v>1361</v>
      </c>
      <c r="C125" s="414"/>
      <c r="D125" s="415"/>
      <c r="E125" s="420"/>
      <c r="F125" s="421"/>
      <c r="G125" s="422"/>
      <c r="H125" s="411" t="s">
        <v>1166</v>
      </c>
      <c r="I125" s="893"/>
      <c r="J125" s="893"/>
      <c r="K125" s="440"/>
    </row>
    <row r="126" spans="2:12" ht="24.95" customHeight="1">
      <c r="B126" s="922" t="s">
        <v>1167</v>
      </c>
      <c r="C126" s="922"/>
      <c r="D126" s="922"/>
      <c r="E126" s="922"/>
      <c r="F126" s="922"/>
      <c r="G126" s="922"/>
      <c r="H126" s="513">
        <f>+H113+H116+H119+H124</f>
        <v>1684630962.5524001</v>
      </c>
      <c r="J126" s="3"/>
      <c r="K126" s="3"/>
      <c r="L126" s="3"/>
    </row>
    <row r="127" spans="2:12" ht="15">
      <c r="B127" s="901" t="s">
        <v>1168</v>
      </c>
      <c r="C127" s="901"/>
      <c r="D127" s="901"/>
      <c r="E127" s="901"/>
      <c r="F127" s="901"/>
      <c r="G127" s="901"/>
      <c r="H127" s="431">
        <f>+H126/12</f>
        <v>140385913.54603335</v>
      </c>
      <c r="J127" s="3"/>
      <c r="K127" s="3"/>
      <c r="L127" s="3"/>
    </row>
    <row r="128" spans="2:12" ht="15">
      <c r="B128" s="926" t="s">
        <v>1702</v>
      </c>
      <c r="C128" s="926"/>
      <c r="D128" s="926"/>
      <c r="E128" s="926"/>
      <c r="F128" s="926"/>
      <c r="G128" s="926"/>
      <c r="H128" s="431">
        <f>+H127*6</f>
        <v>842315481.27620006</v>
      </c>
      <c r="J128" s="3"/>
      <c r="K128" s="3"/>
      <c r="L128" s="3"/>
    </row>
    <row r="129" spans="2:12" ht="15">
      <c r="B129" s="901" t="s">
        <v>1607</v>
      </c>
      <c r="C129" s="901"/>
      <c r="D129" s="901"/>
      <c r="E129" s="901"/>
      <c r="F129" s="901"/>
      <c r="G129" s="901"/>
      <c r="H129" s="431">
        <f>+H126</f>
        <v>1684630962.5524001</v>
      </c>
      <c r="I129" s="7"/>
      <c r="J129" s="3"/>
      <c r="K129" s="3"/>
      <c r="L129" s="3"/>
    </row>
    <row r="131" spans="2:12" ht="33.950000000000003" customHeight="1">
      <c r="B131" s="925" t="s">
        <v>1169</v>
      </c>
      <c r="C131" s="925"/>
    </row>
    <row r="132" spans="2:12" ht="127.5" customHeight="1">
      <c r="B132" s="903" t="s">
        <v>1818</v>
      </c>
      <c r="C132" s="903"/>
      <c r="D132" s="903"/>
      <c r="E132" s="903"/>
      <c r="F132" s="903"/>
      <c r="G132" s="903"/>
      <c r="H132" s="903"/>
      <c r="I132" s="903"/>
      <c r="J132" s="903"/>
      <c r="K132" s="903"/>
      <c r="L132" s="903"/>
    </row>
    <row r="135" spans="2:12" ht="39.950000000000003" customHeight="1">
      <c r="B135" s="922" t="str">
        <f>+Portafolio_Cronograma!D76</f>
        <v>4.4. Promoción y articulación de la gestión territorial para la acuicultura</v>
      </c>
      <c r="C135" s="922"/>
      <c r="D135" s="922"/>
      <c r="E135" s="922"/>
      <c r="F135" s="922"/>
      <c r="G135" s="922"/>
      <c r="H135" s="922"/>
      <c r="I135" s="922"/>
      <c r="J135" s="922"/>
      <c r="K135" s="922"/>
      <c r="L135" s="922"/>
    </row>
    <row r="136" spans="2:12" ht="48" customHeight="1">
      <c r="B136" s="908" t="str">
        <f>+Portafolio_Cronograma!E76</f>
        <v>4.4.1. Promover jornadas de socialización para informar a acuicultores y entidades territoriales sobre la frontera agrícola y las zonas de aptitud, con el objetivo de fomentar la acuicultura en las áreas más adecuadas para cada especie (tilapia, trucha, cachama y camarón de cultivo) al interior de la frontera agrícola.</v>
      </c>
      <c r="C136" s="908"/>
      <c r="D136" s="908"/>
      <c r="E136" s="908"/>
      <c r="F136" s="908"/>
      <c r="G136" s="908"/>
      <c r="H136" s="908"/>
      <c r="I136" s="908"/>
      <c r="J136" s="908"/>
      <c r="K136" s="908"/>
      <c r="L136" s="908"/>
    </row>
    <row r="137" spans="2:12" ht="48" customHeight="1">
      <c r="B137" s="908" t="str">
        <f>+Portafolio_Cronograma!E77</f>
        <v>4.4.2. Formular los Planes maestros de reconversión productiva para las regiones productoras de la cadena de la acuicultura y realizar el acompañamiento técnico y financiero a los acuicultores para su implementación, teniendo en cuenta los diferentes enfoques de la reconversión productiva (transformación e innovación tecnológica, agregación de valor, diversificación agropecuaria, cambio de sistema productivo, producción agropecuaria en áreas condicionadas dentro de la frontera agrícola, y recuperación y rehabilitación de la capacidad productiva).</v>
      </c>
      <c r="C137" s="908"/>
      <c r="D137" s="908"/>
      <c r="E137" s="908"/>
      <c r="F137" s="908"/>
      <c r="G137" s="908"/>
      <c r="H137" s="908"/>
      <c r="I137" s="908"/>
      <c r="J137" s="908"/>
      <c r="K137" s="908"/>
      <c r="L137" s="908"/>
    </row>
    <row r="138" spans="2:12" ht="48" customHeight="1">
      <c r="B138" s="908" t="str">
        <f>+Portafolio_Cronograma!E78</f>
        <v xml:space="preserve">4.4.3. Fomentar la  participación de los acuicultores en los procesos de  actualización de los Planes de Ordenamiento Territorial, para promover la inclusión de la acuicultura como actividad agropecuaria dentro de los usos permitidos en estos instrumentos de planificación territorial, tanto los procesos de producción como los de procesamiento, como medida para disminuir y prevenir posibles conflictos de uso y condicionamiento de la actividad productiva, y lograr la asignación de recursos para la actividad a nivel local. </v>
      </c>
      <c r="C138" s="908"/>
      <c r="D138" s="908"/>
      <c r="E138" s="908"/>
      <c r="F138" s="908"/>
      <c r="G138" s="908"/>
      <c r="H138" s="908"/>
      <c r="I138" s="908"/>
      <c r="J138" s="908"/>
      <c r="K138" s="908"/>
      <c r="L138" s="908"/>
    </row>
    <row r="139" spans="2:12" ht="48" customHeight="1">
      <c r="B139" s="908" t="str">
        <f>+Portafolio_Cronograma!E79</f>
        <v>4.4.4. Identificar las zonas disponibles para la reactivación de la producción de camarón en la Costa Atlántica y en el Pacífico colombiano, y evaluar nuevas zonas de producción de camarón en aguas continentales, aprovechando la semilla desarrollada por Ceniacua, y fomentando el desarrollo de la camaronicultura.</v>
      </c>
      <c r="C139" s="908"/>
      <c r="D139" s="908"/>
      <c r="E139" s="908"/>
      <c r="F139" s="908"/>
      <c r="G139" s="908"/>
      <c r="H139" s="908"/>
      <c r="I139" s="908"/>
      <c r="J139" s="908"/>
      <c r="K139" s="908"/>
      <c r="L139" s="908"/>
    </row>
    <row r="140" spans="2:12" ht="48" customHeight="1">
      <c r="B140" s="908" t="str">
        <f>+Portafolio_Cronograma!E80</f>
        <v>4.4.5. Promover la identificación y planificación de los lagos, lagunas y embalses con potencial para el desarrollo de la acuicultura, de acuerdo con las especies aptas para el cultivo en jaulas y los paquetes tecnológicos disponibles, de acuerdo con los avances en la gestión ante la autoridad competente para la utilización de los cuerpos de agua de uso público (actividad 7.1.8).</v>
      </c>
      <c r="C140" s="908"/>
      <c r="D140" s="908"/>
      <c r="E140" s="908"/>
      <c r="F140" s="908"/>
      <c r="G140" s="908"/>
      <c r="H140" s="908"/>
      <c r="I140" s="908"/>
      <c r="J140" s="908"/>
      <c r="K140" s="908"/>
      <c r="L140" s="908"/>
    </row>
    <row r="141" spans="2:12">
      <c r="B141" s="3"/>
      <c r="C141" s="3"/>
      <c r="D141" s="3"/>
      <c r="E141" s="3"/>
      <c r="F141" s="3"/>
      <c r="G141" s="3"/>
      <c r="H141" s="3"/>
      <c r="I141" s="3"/>
      <c r="J141" s="3"/>
      <c r="K141" s="3"/>
      <c r="L141" s="3"/>
    </row>
    <row r="142" spans="2:12">
      <c r="B142" s="3"/>
      <c r="C142" s="3"/>
      <c r="D142" s="3"/>
      <c r="E142" s="3"/>
      <c r="F142" s="3"/>
      <c r="G142" s="3"/>
      <c r="H142" s="3"/>
      <c r="I142" s="3"/>
      <c r="J142" s="3"/>
      <c r="K142" s="3"/>
      <c r="L142" s="3"/>
    </row>
    <row r="143" spans="2:12" ht="24.95" customHeight="1">
      <c r="B143" s="511" t="s">
        <v>1122</v>
      </c>
      <c r="C143" s="3"/>
      <c r="D143" s="3"/>
      <c r="E143" s="3"/>
      <c r="F143" s="3"/>
      <c r="G143" s="3"/>
      <c r="H143" s="3"/>
      <c r="I143" s="3"/>
      <c r="J143" s="3"/>
      <c r="K143" s="3"/>
      <c r="L143" s="3"/>
    </row>
    <row r="144" spans="2:12">
      <c r="B144" s="3"/>
      <c r="C144" s="3"/>
      <c r="D144" s="3"/>
      <c r="E144" s="3"/>
      <c r="F144" s="3"/>
      <c r="G144" s="3"/>
      <c r="H144" s="3"/>
      <c r="I144" s="3"/>
      <c r="J144" s="3"/>
      <c r="K144" s="3"/>
      <c r="L144" s="3"/>
    </row>
    <row r="145" spans="2:12" ht="30" customHeight="1">
      <c r="B145" s="3"/>
      <c r="C145" s="412" t="s">
        <v>1123</v>
      </c>
      <c r="D145" s="412" t="s">
        <v>1124</v>
      </c>
      <c r="E145" s="3"/>
      <c r="F145" s="3"/>
      <c r="G145" s="3"/>
      <c r="H145" s="3"/>
      <c r="I145" s="3"/>
      <c r="J145" s="3"/>
      <c r="K145" s="3"/>
      <c r="L145" s="3"/>
    </row>
    <row r="146" spans="2:12" ht="30" customHeight="1">
      <c r="B146" s="3"/>
      <c r="C146" s="419" t="str">
        <f>+Portafolio_Cronograma!L76</f>
        <v>Mes 7 del año 1</v>
      </c>
      <c r="D146" s="419" t="str">
        <f>+Portafolio_Cronograma!M76</f>
        <v>Mes 12 del año 20</v>
      </c>
      <c r="E146" s="3"/>
      <c r="F146" s="3"/>
      <c r="G146" s="8"/>
      <c r="H146" s="3"/>
      <c r="I146" s="3"/>
      <c r="J146" s="3"/>
      <c r="K146" s="3"/>
      <c r="L146" s="3"/>
    </row>
    <row r="147" spans="2:12" ht="60" customHeight="1">
      <c r="B147" s="512" t="s">
        <v>638</v>
      </c>
      <c r="C147" s="512" t="s">
        <v>1125</v>
      </c>
      <c r="D147" s="512" t="s">
        <v>1572</v>
      </c>
      <c r="E147" s="512" t="s">
        <v>639</v>
      </c>
      <c r="F147" s="512" t="s">
        <v>1573</v>
      </c>
      <c r="G147" s="512" t="s">
        <v>1574</v>
      </c>
      <c r="H147" s="527" t="s">
        <v>1126</v>
      </c>
      <c r="I147" s="907" t="s">
        <v>1575</v>
      </c>
      <c r="J147" s="907"/>
      <c r="K147" s="512" t="s">
        <v>1127</v>
      </c>
      <c r="L147" s="3"/>
    </row>
    <row r="148" spans="2:12">
      <c r="B148" s="418" t="s">
        <v>1301</v>
      </c>
      <c r="C148" s="459" t="s">
        <v>1302</v>
      </c>
      <c r="D148" s="415">
        <v>29</v>
      </c>
      <c r="E148" s="420">
        <f>+'Categoria de Costos'!C342</f>
        <v>900000</v>
      </c>
      <c r="F148" s="421"/>
      <c r="G148" s="422"/>
      <c r="H148" s="494">
        <f>+E148*D148</f>
        <v>26100000</v>
      </c>
      <c r="I148" s="893" t="s">
        <v>1362</v>
      </c>
      <c r="J148" s="893"/>
      <c r="K148" s="440" t="s">
        <v>1207</v>
      </c>
      <c r="L148" s="3"/>
    </row>
    <row r="149" spans="2:12">
      <c r="B149" s="418" t="s">
        <v>1304</v>
      </c>
      <c r="C149" s="459" t="s">
        <v>1302</v>
      </c>
      <c r="D149" s="415">
        <v>29</v>
      </c>
      <c r="E149" s="420">
        <f>+'Categoria de Costos'!C350</f>
        <v>60000</v>
      </c>
      <c r="F149" s="421"/>
      <c r="G149" s="422"/>
      <c r="H149" s="494">
        <f t="shared" ref="H149:H150" si="4">+E149*D149</f>
        <v>1740000</v>
      </c>
      <c r="I149" s="893" t="s">
        <v>1362</v>
      </c>
      <c r="J149" s="893"/>
      <c r="K149" s="441" t="s">
        <v>1131</v>
      </c>
      <c r="L149" s="3"/>
    </row>
    <row r="150" spans="2:12">
      <c r="B150" s="418" t="s">
        <v>1135</v>
      </c>
      <c r="C150" s="414" t="s">
        <v>1349</v>
      </c>
      <c r="D150" s="641">
        <f>29*2</f>
        <v>58</v>
      </c>
      <c r="E150" s="420">
        <f>+'Categoria de Costos'!C362</f>
        <v>3000000</v>
      </c>
      <c r="F150" s="421"/>
      <c r="G150" s="422"/>
      <c r="H150" s="494">
        <f t="shared" si="4"/>
        <v>174000000</v>
      </c>
      <c r="I150" s="893" t="s">
        <v>1362</v>
      </c>
      <c r="J150" s="893"/>
      <c r="K150" s="441" t="s">
        <v>1137</v>
      </c>
      <c r="L150" s="3"/>
    </row>
    <row r="151" spans="2:12" ht="15">
      <c r="B151" s="424" t="s">
        <v>1138</v>
      </c>
      <c r="C151" s="416"/>
      <c r="D151" s="417"/>
      <c r="E151" s="425"/>
      <c r="F151" s="425"/>
      <c r="G151" s="426"/>
      <c r="H151" s="495">
        <f>SUM(H148:H150)</f>
        <v>201840000</v>
      </c>
      <c r="I151" s="902"/>
      <c r="J151" s="902"/>
      <c r="K151" s="442"/>
    </row>
    <row r="152" spans="2:12">
      <c r="B152" s="514" t="s">
        <v>1635</v>
      </c>
      <c r="C152" s="459" t="s">
        <v>1215</v>
      </c>
      <c r="D152" s="641">
        <v>2</v>
      </c>
      <c r="E152" s="420">
        <f>+'Categoria de Costos'!D127</f>
        <v>12426345.1</v>
      </c>
      <c r="F152" s="421">
        <v>12</v>
      </c>
      <c r="G152" s="422">
        <v>1</v>
      </c>
      <c r="H152" s="494">
        <f>+D152*E152*F152*G152</f>
        <v>298232282.39999998</v>
      </c>
      <c r="I152" s="893" t="s">
        <v>1363</v>
      </c>
      <c r="J152" s="893"/>
      <c r="K152" s="441" t="s">
        <v>1142</v>
      </c>
    </row>
    <row r="153" spans="2:12">
      <c r="B153" s="514" t="s">
        <v>1139</v>
      </c>
      <c r="C153" s="459" t="s">
        <v>1215</v>
      </c>
      <c r="D153" s="415">
        <v>1</v>
      </c>
      <c r="E153" s="420">
        <f>+'Categoria de Costos'!D170</f>
        <v>9004819.1999999993</v>
      </c>
      <c r="F153" s="421">
        <v>12</v>
      </c>
      <c r="G153" s="422">
        <v>1</v>
      </c>
      <c r="H153" s="494">
        <f>+D153*E153*F153*G153</f>
        <v>108057830.39999999</v>
      </c>
      <c r="I153" s="893" t="s">
        <v>1362</v>
      </c>
      <c r="J153" s="893"/>
      <c r="K153" s="441" t="s">
        <v>1142</v>
      </c>
    </row>
    <row r="154" spans="2:12">
      <c r="B154" s="428" t="s">
        <v>1143</v>
      </c>
      <c r="C154" s="459" t="s">
        <v>1215</v>
      </c>
      <c r="D154" s="415">
        <v>12</v>
      </c>
      <c r="E154" s="420">
        <f>+'Categoria de Costos'!D133</f>
        <v>7564004.5</v>
      </c>
      <c r="F154" s="421">
        <v>12</v>
      </c>
      <c r="G154" s="422">
        <v>1</v>
      </c>
      <c r="H154" s="494">
        <f>+D154*E154*F154*G154</f>
        <v>1089216648</v>
      </c>
      <c r="I154" s="893" t="s">
        <v>1362</v>
      </c>
      <c r="J154" s="893"/>
      <c r="K154" s="441" t="s">
        <v>1142</v>
      </c>
    </row>
    <row r="155" spans="2:12" ht="15">
      <c r="B155" s="424" t="s">
        <v>1144</v>
      </c>
      <c r="C155" s="416"/>
      <c r="D155" s="417"/>
      <c r="E155" s="425"/>
      <c r="F155" s="425"/>
      <c r="G155" s="426"/>
      <c r="H155" s="495">
        <f>SUM(H152:H154)</f>
        <v>1495506760.8</v>
      </c>
      <c r="I155" s="902"/>
      <c r="J155" s="902"/>
      <c r="K155" s="442"/>
    </row>
    <row r="156" spans="2:12">
      <c r="B156" s="418" t="s">
        <v>1306</v>
      </c>
      <c r="C156" s="459" t="s">
        <v>1181</v>
      </c>
      <c r="D156" s="415">
        <f>29*2</f>
        <v>58</v>
      </c>
      <c r="E156" s="420">
        <f>+'Categoria de Costos'!C472</f>
        <v>600000</v>
      </c>
      <c r="F156" s="421"/>
      <c r="G156" s="422"/>
      <c r="H156" s="494">
        <f>+E156*D156</f>
        <v>34800000</v>
      </c>
      <c r="I156" s="893" t="s">
        <v>1362</v>
      </c>
      <c r="J156" s="893"/>
      <c r="K156" s="441" t="s">
        <v>1356</v>
      </c>
    </row>
    <row r="157" spans="2:12">
      <c r="B157" s="418" t="s">
        <v>1307</v>
      </c>
      <c r="C157" s="459" t="s">
        <v>1308</v>
      </c>
      <c r="D157" s="641">
        <v>6</v>
      </c>
      <c r="E157" s="420">
        <f>+'Categoria de Costos'!C475</f>
        <v>12000000</v>
      </c>
      <c r="F157" s="421"/>
      <c r="G157" s="422"/>
      <c r="H157" s="494">
        <f>+E157*D157</f>
        <v>72000000</v>
      </c>
      <c r="I157" s="893" t="s">
        <v>1362</v>
      </c>
      <c r="J157" s="893"/>
      <c r="K157" s="441" t="s">
        <v>1357</v>
      </c>
    </row>
    <row r="158" spans="2:12" ht="15">
      <c r="B158" s="424" t="s">
        <v>1155</v>
      </c>
      <c r="C158" s="416"/>
      <c r="D158" s="417"/>
      <c r="E158" s="425"/>
      <c r="F158" s="425"/>
      <c r="G158" s="426"/>
      <c r="H158" s="495">
        <f>SUM(H156:H157)</f>
        <v>106800000</v>
      </c>
      <c r="I158" s="902"/>
      <c r="J158" s="902"/>
      <c r="K158" s="442"/>
    </row>
    <row r="159" spans="2:12">
      <c r="B159" s="459" t="s">
        <v>1637</v>
      </c>
      <c r="C159" s="459" t="s">
        <v>1157</v>
      </c>
      <c r="D159" s="415">
        <v>12</v>
      </c>
      <c r="E159" s="420">
        <f>+'Categoria de Costos'!C213</f>
        <v>900000</v>
      </c>
      <c r="F159" s="421"/>
      <c r="G159" s="422"/>
      <c r="H159" s="496">
        <f>+E159*D159</f>
        <v>10800000</v>
      </c>
      <c r="I159" s="893" t="s">
        <v>1363</v>
      </c>
      <c r="J159" s="893"/>
      <c r="K159" s="440" t="s">
        <v>1809</v>
      </c>
    </row>
    <row r="160" spans="2:12" ht="14.25" customHeight="1">
      <c r="B160" s="459" t="s">
        <v>1225</v>
      </c>
      <c r="C160" s="459" t="s">
        <v>1157</v>
      </c>
      <c r="D160" s="415">
        <v>29</v>
      </c>
      <c r="E160" s="420">
        <f>+'Categoria de Costos'!C213</f>
        <v>900000</v>
      </c>
      <c r="F160" s="421"/>
      <c r="G160" s="422"/>
      <c r="H160" s="496">
        <f>+D160*E160</f>
        <v>26100000</v>
      </c>
      <c r="I160" s="893" t="s">
        <v>1362</v>
      </c>
      <c r="J160" s="893"/>
      <c r="K160" s="440" t="s">
        <v>1158</v>
      </c>
    </row>
    <row r="161" spans="2:16384">
      <c r="B161" s="459" t="s">
        <v>1636</v>
      </c>
      <c r="C161" s="459" t="s">
        <v>1160</v>
      </c>
      <c r="D161" s="641">
        <f>12*3</f>
        <v>36</v>
      </c>
      <c r="E161" s="420">
        <f>+'Categoria de Costos'!E166</f>
        <v>694352.7084</v>
      </c>
      <c r="F161" s="421"/>
      <c r="G161" s="444"/>
      <c r="H161" s="496">
        <f>+D161*E161</f>
        <v>24996697.5024</v>
      </c>
      <c r="I161" s="893" t="s">
        <v>1363</v>
      </c>
      <c r="J161" s="893"/>
      <c r="K161" s="441" t="s">
        <v>1161</v>
      </c>
    </row>
    <row r="162" spans="2:16384">
      <c r="B162" s="459" t="s">
        <v>1633</v>
      </c>
      <c r="C162" s="444" t="s">
        <v>1160</v>
      </c>
      <c r="D162" s="475">
        <f>29*3</f>
        <v>87</v>
      </c>
      <c r="E162" s="420">
        <f>+'Categoria de Costos'!E170</f>
        <v>395939.36979999999</v>
      </c>
      <c r="F162" s="444"/>
      <c r="G162" s="443"/>
      <c r="H162" s="528">
        <f>+D162*E162</f>
        <v>34446725.172600001</v>
      </c>
      <c r="I162" s="910" t="s">
        <v>1362</v>
      </c>
      <c r="J162" s="937"/>
      <c r="K162" s="529" t="s">
        <v>1161</v>
      </c>
      <c r="N162" s="409"/>
      <c r="O162" s="910"/>
      <c r="P162" s="910"/>
      <c r="Q162" s="910"/>
      <c r="R162" s="910"/>
      <c r="S162" s="910"/>
      <c r="T162" s="910"/>
      <c r="U162" s="910"/>
      <c r="V162" s="910"/>
      <c r="W162" s="910"/>
      <c r="X162" s="910"/>
      <c r="Y162" s="910"/>
      <c r="Z162" s="910"/>
      <c r="AA162" s="910"/>
      <c r="AB162" s="910"/>
      <c r="AC162" s="910"/>
      <c r="AD162" s="910"/>
      <c r="AE162" s="910"/>
      <c r="AF162" s="910"/>
      <c r="AG162" s="910"/>
      <c r="AH162" s="910"/>
      <c r="AI162" s="910"/>
      <c r="AJ162" s="910"/>
      <c r="AK162" s="910"/>
      <c r="AL162" s="910"/>
      <c r="AM162" s="910"/>
      <c r="AN162" s="910"/>
      <c r="AO162" s="910"/>
      <c r="AP162" s="910"/>
      <c r="AQ162" s="910"/>
      <c r="AR162" s="910"/>
      <c r="AS162" s="910"/>
      <c r="AT162" s="910"/>
      <c r="AU162" s="910"/>
      <c r="AV162" s="910"/>
      <c r="AW162" s="910"/>
      <c r="AX162" s="910"/>
      <c r="AY162" s="910"/>
      <c r="AZ162" s="910"/>
      <c r="BA162" s="910"/>
      <c r="BB162" s="910"/>
      <c r="BC162" s="910"/>
      <c r="BD162" s="910"/>
      <c r="BE162" s="910"/>
      <c r="BF162" s="910"/>
      <c r="BG162" s="910"/>
      <c r="BH162" s="910"/>
      <c r="BI162" s="910"/>
      <c r="BJ162" s="910"/>
      <c r="BK162" s="910"/>
      <c r="BL162" s="910"/>
      <c r="BM162" s="910"/>
      <c r="BN162" s="910"/>
      <c r="BO162" s="910"/>
      <c r="BP162" s="910"/>
      <c r="BQ162" s="910"/>
      <c r="BR162" s="910"/>
      <c r="BS162" s="910"/>
      <c r="BT162" s="910"/>
      <c r="BU162" s="910"/>
      <c r="BV162" s="910"/>
      <c r="BW162" s="910"/>
      <c r="BX162" s="910"/>
      <c r="BY162" s="910"/>
      <c r="BZ162" s="910"/>
      <c r="CA162" s="910"/>
      <c r="CB162" s="910"/>
      <c r="CC162" s="910"/>
      <c r="CD162" s="910"/>
      <c r="CE162" s="910"/>
      <c r="CF162" s="910"/>
      <c r="CG162" s="910"/>
      <c r="CH162" s="910"/>
      <c r="CI162" s="910"/>
      <c r="CJ162" s="910"/>
      <c r="CK162" s="910"/>
      <c r="CL162" s="910"/>
      <c r="CM162" s="910"/>
      <c r="CN162" s="910"/>
      <c r="CO162" s="910"/>
      <c r="CP162" s="910"/>
      <c r="CQ162" s="910"/>
      <c r="CR162" s="910"/>
      <c r="CS162" s="910"/>
      <c r="CT162" s="910"/>
      <c r="CU162" s="910"/>
      <c r="CV162" s="910"/>
      <c r="CW162" s="910"/>
      <c r="CX162" s="910"/>
      <c r="CY162" s="910"/>
      <c r="CZ162" s="910"/>
      <c r="DA162" s="910"/>
      <c r="DB162" s="910"/>
      <c r="DC162" s="910"/>
      <c r="DD162" s="910"/>
      <c r="DE162" s="910"/>
      <c r="DF162" s="910"/>
      <c r="DG162" s="910"/>
      <c r="DH162" s="910"/>
      <c r="DI162" s="910"/>
      <c r="DJ162" s="910"/>
      <c r="DK162" s="910"/>
      <c r="DL162" s="910"/>
      <c r="DM162" s="910"/>
      <c r="DN162" s="910"/>
      <c r="DO162" s="910"/>
      <c r="DP162" s="910"/>
      <c r="DQ162" s="910"/>
      <c r="DR162" s="910"/>
      <c r="DS162" s="910"/>
      <c r="DT162" s="910"/>
      <c r="DU162" s="910"/>
      <c r="DV162" s="910"/>
      <c r="DW162" s="910"/>
      <c r="DX162" s="910"/>
      <c r="DY162" s="910"/>
      <c r="DZ162" s="910"/>
      <c r="EA162" s="910"/>
      <c r="EB162" s="910"/>
      <c r="EC162" s="910"/>
      <c r="ED162" s="910"/>
      <c r="EE162" s="910"/>
      <c r="EF162" s="910"/>
      <c r="EG162" s="910"/>
      <c r="EH162" s="910"/>
      <c r="EI162" s="910"/>
      <c r="EJ162" s="910"/>
      <c r="EK162" s="910"/>
      <c r="EL162" s="910"/>
      <c r="EM162" s="910"/>
      <c r="EN162" s="910"/>
      <c r="EO162" s="910"/>
      <c r="EP162" s="910"/>
      <c r="EQ162" s="910"/>
      <c r="ER162" s="910"/>
      <c r="ES162" s="910"/>
      <c r="ET162" s="910"/>
      <c r="EU162" s="910"/>
      <c r="EV162" s="910"/>
      <c r="EW162" s="910"/>
      <c r="EX162" s="910"/>
      <c r="EY162" s="910"/>
      <c r="EZ162" s="910"/>
      <c r="FA162" s="910"/>
      <c r="FB162" s="910"/>
      <c r="FC162" s="910"/>
      <c r="FD162" s="910"/>
      <c r="FE162" s="910"/>
      <c r="FF162" s="910"/>
      <c r="FG162" s="910"/>
      <c r="FH162" s="910"/>
      <c r="FI162" s="910"/>
      <c r="FJ162" s="910"/>
      <c r="FK162" s="910"/>
      <c r="FL162" s="910"/>
      <c r="FM162" s="910"/>
      <c r="FN162" s="910"/>
      <c r="FO162" s="910"/>
      <c r="FP162" s="910"/>
      <c r="FQ162" s="910"/>
      <c r="FR162" s="910"/>
      <c r="FS162" s="910"/>
      <c r="FT162" s="910"/>
      <c r="FU162" s="910"/>
      <c r="FV162" s="910"/>
      <c r="FW162" s="910"/>
      <c r="FX162" s="910"/>
      <c r="FY162" s="910"/>
      <c r="FZ162" s="910"/>
      <c r="GA162" s="910"/>
      <c r="GB162" s="910"/>
      <c r="GC162" s="910"/>
      <c r="GD162" s="910"/>
      <c r="GE162" s="910"/>
      <c r="GF162" s="910"/>
      <c r="GG162" s="910"/>
      <c r="GH162" s="910"/>
      <c r="GI162" s="910"/>
      <c r="GJ162" s="910"/>
      <c r="GK162" s="910"/>
      <c r="GL162" s="910"/>
      <c r="GM162" s="910"/>
      <c r="GN162" s="910"/>
      <c r="GO162" s="910"/>
      <c r="GP162" s="910"/>
      <c r="GQ162" s="910"/>
      <c r="GR162" s="910"/>
      <c r="GS162" s="910"/>
      <c r="GT162" s="910"/>
      <c r="GU162" s="910"/>
      <c r="GV162" s="910"/>
      <c r="GW162" s="910"/>
      <c r="GX162" s="910"/>
      <c r="GY162" s="910"/>
      <c r="GZ162" s="910"/>
      <c r="HA162" s="910"/>
      <c r="HB162" s="910"/>
      <c r="HC162" s="910"/>
      <c r="HD162" s="910"/>
      <c r="HE162" s="910"/>
      <c r="HF162" s="910"/>
      <c r="HG162" s="910"/>
      <c r="HH162" s="910"/>
      <c r="HI162" s="910"/>
      <c r="HJ162" s="910"/>
      <c r="HK162" s="910"/>
      <c r="HL162" s="910"/>
      <c r="HM162" s="910"/>
      <c r="HN162" s="910"/>
      <c r="HO162" s="910"/>
      <c r="HP162" s="910"/>
      <c r="HQ162" s="910"/>
      <c r="HR162" s="910"/>
      <c r="HS162" s="910"/>
      <c r="HT162" s="910"/>
      <c r="HU162" s="910"/>
      <c r="HV162" s="910"/>
      <c r="HW162" s="910"/>
      <c r="HX162" s="910"/>
      <c r="HY162" s="910"/>
      <c r="HZ162" s="910"/>
      <c r="IA162" s="910"/>
      <c r="IB162" s="910"/>
      <c r="IC162" s="910"/>
      <c r="ID162" s="910"/>
      <c r="IE162" s="910"/>
      <c r="IF162" s="910"/>
      <c r="IG162" s="910"/>
      <c r="IH162" s="910"/>
      <c r="II162" s="910"/>
      <c r="IJ162" s="910"/>
      <c r="IK162" s="910"/>
      <c r="IL162" s="910"/>
      <c r="IM162" s="910"/>
      <c r="IN162" s="910"/>
      <c r="IO162" s="910"/>
      <c r="IP162" s="910"/>
      <c r="IQ162" s="910"/>
      <c r="IR162" s="910"/>
      <c r="IS162" s="910"/>
      <c r="IT162" s="910"/>
      <c r="IU162" s="910"/>
      <c r="IV162" s="910"/>
      <c r="IW162" s="910"/>
      <c r="IX162" s="910"/>
      <c r="IY162" s="910"/>
      <c r="IZ162" s="910"/>
      <c r="JA162" s="910"/>
      <c r="JB162" s="910"/>
      <c r="JC162" s="910"/>
      <c r="JD162" s="910"/>
      <c r="JE162" s="910"/>
      <c r="JF162" s="910"/>
      <c r="JG162" s="910"/>
      <c r="JH162" s="910"/>
      <c r="JI162" s="910"/>
      <c r="JJ162" s="910"/>
      <c r="JK162" s="910"/>
      <c r="JL162" s="910"/>
      <c r="JM162" s="910"/>
      <c r="JN162" s="910"/>
      <c r="JO162" s="910"/>
      <c r="JP162" s="910"/>
      <c r="JQ162" s="910"/>
      <c r="JR162" s="910"/>
      <c r="JS162" s="910"/>
      <c r="JT162" s="910"/>
      <c r="JU162" s="910"/>
      <c r="JV162" s="910"/>
      <c r="JW162" s="910"/>
      <c r="JX162" s="910"/>
      <c r="JY162" s="910"/>
      <c r="JZ162" s="910"/>
      <c r="KA162" s="910"/>
      <c r="KB162" s="910"/>
      <c r="KC162" s="910"/>
      <c r="KD162" s="910"/>
      <c r="KE162" s="910"/>
      <c r="KF162" s="910"/>
      <c r="KG162" s="910"/>
      <c r="KH162" s="910"/>
      <c r="KI162" s="910"/>
      <c r="KJ162" s="910"/>
      <c r="KK162" s="910"/>
      <c r="KL162" s="910"/>
      <c r="KM162" s="910"/>
      <c r="KN162" s="910"/>
      <c r="KO162" s="910"/>
      <c r="KP162" s="910"/>
      <c r="KQ162" s="910"/>
      <c r="KR162" s="910"/>
      <c r="KS162" s="910"/>
      <c r="KT162" s="910"/>
      <c r="KU162" s="910"/>
      <c r="KV162" s="910"/>
      <c r="KW162" s="910"/>
      <c r="KX162" s="910"/>
      <c r="KY162" s="910"/>
      <c r="KZ162" s="910"/>
      <c r="LA162" s="910"/>
      <c r="LB162" s="910"/>
      <c r="LC162" s="910"/>
      <c r="LD162" s="910"/>
      <c r="LE162" s="910"/>
      <c r="LF162" s="910"/>
      <c r="LG162" s="910"/>
      <c r="LH162" s="910"/>
      <c r="LI162" s="910"/>
      <c r="LJ162" s="910"/>
      <c r="LK162" s="910"/>
      <c r="LL162" s="910"/>
      <c r="LM162" s="910"/>
      <c r="LN162" s="910"/>
      <c r="LO162" s="910"/>
      <c r="LP162" s="910"/>
      <c r="LQ162" s="910"/>
      <c r="LR162" s="910"/>
      <c r="LS162" s="910"/>
      <c r="LT162" s="910"/>
      <c r="LU162" s="910"/>
      <c r="LV162" s="910"/>
      <c r="LW162" s="910"/>
      <c r="LX162" s="910"/>
      <c r="LY162" s="910"/>
      <c r="LZ162" s="910"/>
      <c r="MA162" s="910"/>
      <c r="MB162" s="910"/>
      <c r="MC162" s="910"/>
      <c r="MD162" s="910"/>
      <c r="ME162" s="910"/>
      <c r="MF162" s="910"/>
      <c r="MG162" s="910"/>
      <c r="MH162" s="910"/>
      <c r="MI162" s="910"/>
      <c r="MJ162" s="910"/>
      <c r="MK162" s="910"/>
      <c r="ML162" s="910"/>
      <c r="MM162" s="910"/>
      <c r="MN162" s="910"/>
      <c r="MO162" s="910"/>
      <c r="MP162" s="910"/>
      <c r="MQ162" s="910"/>
      <c r="MR162" s="910"/>
      <c r="MS162" s="910"/>
      <c r="MT162" s="910"/>
      <c r="MU162" s="910"/>
      <c r="MV162" s="910"/>
      <c r="MW162" s="910"/>
      <c r="MX162" s="910"/>
      <c r="MY162" s="910"/>
      <c r="MZ162" s="910"/>
      <c r="NA162" s="910"/>
      <c r="NB162" s="910"/>
      <c r="NC162" s="910"/>
      <c r="ND162" s="910"/>
      <c r="NE162" s="910"/>
      <c r="NF162" s="910"/>
      <c r="NG162" s="910"/>
      <c r="NH162" s="910"/>
      <c r="NI162" s="910"/>
      <c r="NJ162" s="910"/>
      <c r="NK162" s="910"/>
      <c r="NL162" s="910"/>
      <c r="NM162" s="910"/>
      <c r="NN162" s="910"/>
      <c r="NO162" s="910"/>
      <c r="NP162" s="910"/>
      <c r="NQ162" s="910"/>
      <c r="NR162" s="910"/>
      <c r="NS162" s="910"/>
      <c r="NT162" s="910"/>
      <c r="NU162" s="910"/>
      <c r="NV162" s="910"/>
      <c r="NW162" s="910"/>
      <c r="NX162" s="910"/>
      <c r="NY162" s="910"/>
      <c r="NZ162" s="910"/>
      <c r="OA162" s="910"/>
      <c r="OB162" s="910"/>
      <c r="OC162" s="910"/>
      <c r="OD162" s="910"/>
      <c r="OE162" s="910"/>
      <c r="OF162" s="910"/>
      <c r="OG162" s="910"/>
      <c r="OH162" s="910"/>
      <c r="OI162" s="910"/>
      <c r="OJ162" s="910"/>
      <c r="OK162" s="910"/>
      <c r="OL162" s="910"/>
      <c r="OM162" s="910"/>
      <c r="ON162" s="910"/>
      <c r="OO162" s="910"/>
      <c r="OP162" s="910"/>
      <c r="OQ162" s="910"/>
      <c r="OR162" s="910"/>
      <c r="OS162" s="910"/>
      <c r="OT162" s="910"/>
      <c r="OU162" s="910"/>
      <c r="OV162" s="910"/>
      <c r="OW162" s="910"/>
      <c r="OX162" s="910"/>
      <c r="OY162" s="910"/>
      <c r="OZ162" s="910"/>
      <c r="PA162" s="910"/>
      <c r="PB162" s="910"/>
      <c r="PC162" s="910"/>
      <c r="PD162" s="910"/>
      <c r="PE162" s="910"/>
      <c r="PF162" s="910"/>
      <c r="PG162" s="910"/>
      <c r="PH162" s="910"/>
      <c r="PI162" s="910"/>
      <c r="PJ162" s="910"/>
      <c r="PK162" s="910"/>
      <c r="PL162" s="910"/>
      <c r="PM162" s="910"/>
      <c r="PN162" s="910"/>
      <c r="PO162" s="910"/>
      <c r="PP162" s="910"/>
      <c r="PQ162" s="910"/>
      <c r="PR162" s="910"/>
      <c r="PS162" s="910"/>
      <c r="PT162" s="910"/>
      <c r="PU162" s="910"/>
      <c r="PV162" s="910"/>
      <c r="PW162" s="910"/>
      <c r="PX162" s="910"/>
      <c r="PY162" s="910"/>
      <c r="PZ162" s="910"/>
      <c r="QA162" s="910"/>
      <c r="QB162" s="910"/>
      <c r="QC162" s="910"/>
      <c r="QD162" s="910"/>
      <c r="QE162" s="910"/>
      <c r="QF162" s="910"/>
      <c r="QG162" s="910"/>
      <c r="QH162" s="910"/>
      <c r="QI162" s="910"/>
      <c r="QJ162" s="910"/>
      <c r="QK162" s="910"/>
      <c r="QL162" s="910"/>
      <c r="QM162" s="910"/>
      <c r="QN162" s="910"/>
      <c r="QO162" s="910"/>
      <c r="QP162" s="910"/>
      <c r="QQ162" s="910"/>
      <c r="QR162" s="910"/>
      <c r="QS162" s="910"/>
      <c r="QT162" s="910"/>
      <c r="QU162" s="910"/>
      <c r="QV162" s="910"/>
      <c r="QW162" s="910"/>
      <c r="QX162" s="910"/>
      <c r="QY162" s="910"/>
      <c r="QZ162" s="910"/>
      <c r="RA162" s="910"/>
      <c r="RB162" s="910"/>
      <c r="RC162" s="910"/>
      <c r="RD162" s="910"/>
      <c r="RE162" s="910"/>
      <c r="RF162" s="910"/>
      <c r="RG162" s="910"/>
      <c r="RH162" s="910"/>
      <c r="RI162" s="910"/>
      <c r="RJ162" s="910"/>
      <c r="RK162" s="910"/>
      <c r="RL162" s="910"/>
      <c r="RM162" s="910"/>
      <c r="RN162" s="910"/>
      <c r="RO162" s="910"/>
      <c r="RP162" s="910"/>
      <c r="RQ162" s="910"/>
      <c r="RR162" s="910"/>
      <c r="RS162" s="910"/>
      <c r="RT162" s="910"/>
      <c r="RU162" s="910"/>
      <c r="RV162" s="910"/>
      <c r="RW162" s="910"/>
      <c r="RX162" s="910"/>
      <c r="RY162" s="910"/>
      <c r="RZ162" s="910"/>
      <c r="SA162" s="910"/>
      <c r="SB162" s="910"/>
      <c r="SC162" s="910"/>
      <c r="SD162" s="910"/>
      <c r="SE162" s="910"/>
      <c r="SF162" s="910"/>
      <c r="SG162" s="910"/>
      <c r="SH162" s="910"/>
      <c r="SI162" s="910"/>
      <c r="SJ162" s="910"/>
      <c r="SK162" s="910"/>
      <c r="SL162" s="910"/>
      <c r="SM162" s="910"/>
      <c r="SN162" s="910"/>
      <c r="SO162" s="910"/>
      <c r="SP162" s="910"/>
      <c r="SQ162" s="910"/>
      <c r="SR162" s="910"/>
      <c r="SS162" s="910"/>
      <c r="ST162" s="910"/>
      <c r="SU162" s="910"/>
      <c r="SV162" s="910"/>
      <c r="SW162" s="910"/>
      <c r="SX162" s="910"/>
      <c r="SY162" s="910"/>
      <c r="SZ162" s="910"/>
      <c r="TA162" s="910"/>
      <c r="TB162" s="910"/>
      <c r="TC162" s="910"/>
      <c r="TD162" s="910"/>
      <c r="TE162" s="910"/>
      <c r="TF162" s="910"/>
      <c r="TG162" s="910"/>
      <c r="TH162" s="910"/>
      <c r="TI162" s="910"/>
      <c r="TJ162" s="910"/>
      <c r="TK162" s="910"/>
      <c r="TL162" s="910"/>
      <c r="TM162" s="910"/>
      <c r="TN162" s="910"/>
      <c r="TO162" s="910"/>
      <c r="TP162" s="910"/>
      <c r="TQ162" s="910"/>
      <c r="TR162" s="910"/>
      <c r="TS162" s="910"/>
      <c r="TT162" s="910"/>
      <c r="TU162" s="910"/>
      <c r="TV162" s="910"/>
      <c r="TW162" s="910"/>
      <c r="TX162" s="910"/>
      <c r="TY162" s="910"/>
      <c r="TZ162" s="910"/>
      <c r="UA162" s="910"/>
      <c r="UB162" s="910"/>
      <c r="UC162" s="910"/>
      <c r="UD162" s="910"/>
      <c r="UE162" s="910"/>
      <c r="UF162" s="910"/>
      <c r="UG162" s="910"/>
      <c r="UH162" s="910"/>
      <c r="UI162" s="910"/>
      <c r="UJ162" s="910"/>
      <c r="UK162" s="910"/>
      <c r="UL162" s="910"/>
      <c r="UM162" s="910"/>
      <c r="UN162" s="910"/>
      <c r="UO162" s="910"/>
      <c r="UP162" s="910"/>
      <c r="UQ162" s="910"/>
      <c r="UR162" s="910"/>
      <c r="US162" s="910"/>
      <c r="UT162" s="910"/>
      <c r="UU162" s="910"/>
      <c r="UV162" s="910"/>
      <c r="UW162" s="910"/>
      <c r="UX162" s="910"/>
      <c r="UY162" s="910"/>
      <c r="UZ162" s="910"/>
      <c r="VA162" s="910"/>
      <c r="VB162" s="910"/>
      <c r="VC162" s="910"/>
      <c r="VD162" s="910"/>
      <c r="VE162" s="910"/>
      <c r="VF162" s="910"/>
      <c r="VG162" s="910"/>
      <c r="VH162" s="910"/>
      <c r="VI162" s="910"/>
      <c r="VJ162" s="910"/>
      <c r="VK162" s="910"/>
      <c r="VL162" s="910"/>
      <c r="VM162" s="910"/>
      <c r="VN162" s="910"/>
      <c r="VO162" s="910"/>
      <c r="VP162" s="910"/>
      <c r="VQ162" s="910"/>
      <c r="VR162" s="910"/>
      <c r="VS162" s="910"/>
      <c r="VT162" s="910"/>
      <c r="VU162" s="910"/>
      <c r="VV162" s="910"/>
      <c r="VW162" s="910"/>
      <c r="VX162" s="910"/>
      <c r="VY162" s="910"/>
      <c r="VZ162" s="910"/>
      <c r="WA162" s="910"/>
      <c r="WB162" s="910"/>
      <c r="WC162" s="910"/>
      <c r="WD162" s="910"/>
      <c r="WE162" s="910"/>
      <c r="WF162" s="910"/>
      <c r="WG162" s="910"/>
      <c r="WH162" s="910"/>
      <c r="WI162" s="910"/>
      <c r="WJ162" s="910"/>
      <c r="WK162" s="910"/>
      <c r="WL162" s="910"/>
      <c r="WM162" s="910"/>
      <c r="WN162" s="910"/>
      <c r="WO162" s="910"/>
      <c r="WP162" s="910"/>
      <c r="WQ162" s="910"/>
      <c r="WR162" s="910"/>
      <c r="WS162" s="910"/>
      <c r="WT162" s="910"/>
      <c r="WU162" s="910"/>
      <c r="WV162" s="910"/>
      <c r="WW162" s="910"/>
      <c r="WX162" s="910"/>
      <c r="WY162" s="910"/>
      <c r="WZ162" s="910"/>
      <c r="XA162" s="910"/>
      <c r="XB162" s="910"/>
      <c r="XC162" s="910"/>
      <c r="XD162" s="910"/>
      <c r="XE162" s="910"/>
      <c r="XF162" s="910"/>
      <c r="XG162" s="910"/>
      <c r="XH162" s="910"/>
      <c r="XI162" s="910"/>
      <c r="XJ162" s="910"/>
      <c r="XK162" s="910"/>
      <c r="XL162" s="910"/>
      <c r="XM162" s="910"/>
      <c r="XN162" s="910"/>
      <c r="XO162" s="910"/>
      <c r="XP162" s="910"/>
      <c r="XQ162" s="910"/>
      <c r="XR162" s="910"/>
      <c r="XS162" s="910"/>
      <c r="XT162" s="910"/>
      <c r="XU162" s="910"/>
      <c r="XV162" s="910"/>
      <c r="XW162" s="910"/>
      <c r="XX162" s="910"/>
      <c r="XY162" s="910"/>
      <c r="XZ162" s="910"/>
      <c r="YA162" s="910"/>
      <c r="YB162" s="910"/>
      <c r="YC162" s="910"/>
      <c r="YD162" s="910"/>
      <c r="YE162" s="910"/>
      <c r="YF162" s="910"/>
      <c r="YG162" s="910"/>
      <c r="YH162" s="910"/>
      <c r="YI162" s="910"/>
      <c r="YJ162" s="910"/>
      <c r="YK162" s="910"/>
      <c r="YL162" s="910"/>
      <c r="YM162" s="910"/>
      <c r="YN162" s="910"/>
      <c r="YO162" s="910"/>
      <c r="YP162" s="910"/>
      <c r="YQ162" s="910"/>
      <c r="YR162" s="910"/>
      <c r="YS162" s="910"/>
      <c r="YT162" s="910"/>
      <c r="YU162" s="910"/>
      <c r="YV162" s="910"/>
      <c r="YW162" s="910"/>
      <c r="YX162" s="910"/>
      <c r="YY162" s="910"/>
      <c r="YZ162" s="910"/>
      <c r="ZA162" s="910"/>
      <c r="ZB162" s="910"/>
      <c r="ZC162" s="910"/>
      <c r="ZD162" s="910"/>
      <c r="ZE162" s="910"/>
      <c r="ZF162" s="910"/>
      <c r="ZG162" s="910"/>
      <c r="ZH162" s="910"/>
      <c r="ZI162" s="910"/>
      <c r="ZJ162" s="910"/>
      <c r="ZK162" s="910"/>
      <c r="ZL162" s="910"/>
      <c r="ZM162" s="910"/>
      <c r="ZN162" s="910"/>
      <c r="ZO162" s="910"/>
      <c r="ZP162" s="910"/>
      <c r="ZQ162" s="910"/>
      <c r="ZR162" s="910"/>
      <c r="ZS162" s="910"/>
      <c r="ZT162" s="910"/>
      <c r="ZU162" s="910"/>
      <c r="ZV162" s="910"/>
      <c r="ZW162" s="910"/>
      <c r="ZX162" s="910"/>
      <c r="ZY162" s="910"/>
      <c r="ZZ162" s="910"/>
      <c r="AAA162" s="910"/>
      <c r="AAB162" s="910"/>
      <c r="AAC162" s="910"/>
      <c r="AAD162" s="910"/>
      <c r="AAE162" s="910"/>
      <c r="AAF162" s="910"/>
      <c r="AAG162" s="910"/>
      <c r="AAH162" s="910"/>
      <c r="AAI162" s="910"/>
      <c r="AAJ162" s="910"/>
      <c r="AAK162" s="910"/>
      <c r="AAL162" s="910"/>
      <c r="AAM162" s="910"/>
      <c r="AAN162" s="910"/>
      <c r="AAO162" s="910"/>
      <c r="AAP162" s="910"/>
      <c r="AAQ162" s="910"/>
      <c r="AAR162" s="910"/>
      <c r="AAS162" s="910"/>
      <c r="AAT162" s="910"/>
      <c r="AAU162" s="910"/>
      <c r="AAV162" s="910"/>
      <c r="AAW162" s="910"/>
      <c r="AAX162" s="910"/>
      <c r="AAY162" s="910"/>
      <c r="AAZ162" s="910"/>
      <c r="ABA162" s="910"/>
      <c r="ABB162" s="910"/>
      <c r="ABC162" s="910"/>
      <c r="ABD162" s="910"/>
      <c r="ABE162" s="910"/>
      <c r="ABF162" s="910"/>
      <c r="ABG162" s="910"/>
      <c r="ABH162" s="910"/>
      <c r="ABI162" s="910"/>
      <c r="ABJ162" s="910"/>
      <c r="ABK162" s="910"/>
      <c r="ABL162" s="910"/>
      <c r="ABM162" s="910"/>
      <c r="ABN162" s="910"/>
      <c r="ABO162" s="910"/>
      <c r="ABP162" s="910"/>
      <c r="ABQ162" s="910"/>
      <c r="ABR162" s="910"/>
      <c r="ABS162" s="910"/>
      <c r="ABT162" s="910"/>
      <c r="ABU162" s="910"/>
      <c r="ABV162" s="910"/>
      <c r="ABW162" s="910"/>
      <c r="ABX162" s="910"/>
      <c r="ABY162" s="910"/>
      <c r="ABZ162" s="910"/>
      <c r="ACA162" s="910"/>
      <c r="ACB162" s="910"/>
      <c r="ACC162" s="910"/>
      <c r="ACD162" s="910"/>
      <c r="ACE162" s="910"/>
      <c r="ACF162" s="910"/>
      <c r="ACG162" s="910"/>
      <c r="ACH162" s="910"/>
      <c r="ACI162" s="910"/>
      <c r="ACJ162" s="910"/>
      <c r="ACK162" s="910"/>
      <c r="ACL162" s="910"/>
      <c r="ACM162" s="910"/>
      <c r="ACN162" s="910"/>
      <c r="ACO162" s="910"/>
      <c r="ACP162" s="910"/>
      <c r="ACQ162" s="910"/>
      <c r="ACR162" s="910"/>
      <c r="ACS162" s="910"/>
      <c r="ACT162" s="910"/>
      <c r="ACU162" s="910"/>
      <c r="ACV162" s="910"/>
      <c r="ACW162" s="910"/>
      <c r="ACX162" s="910"/>
      <c r="ACY162" s="910"/>
      <c r="ACZ162" s="910"/>
      <c r="ADA162" s="910"/>
      <c r="ADB162" s="910"/>
      <c r="ADC162" s="910"/>
      <c r="ADD162" s="910"/>
      <c r="ADE162" s="910"/>
      <c r="ADF162" s="910"/>
      <c r="ADG162" s="910"/>
      <c r="ADH162" s="910"/>
      <c r="ADI162" s="910"/>
      <c r="ADJ162" s="910"/>
      <c r="ADK162" s="910"/>
      <c r="ADL162" s="910"/>
      <c r="ADM162" s="910"/>
      <c r="ADN162" s="910"/>
      <c r="ADO162" s="910"/>
      <c r="ADP162" s="910"/>
      <c r="ADQ162" s="910"/>
      <c r="ADR162" s="910"/>
      <c r="ADS162" s="910"/>
      <c r="ADT162" s="910"/>
      <c r="ADU162" s="910"/>
      <c r="ADV162" s="910"/>
      <c r="ADW162" s="910"/>
      <c r="ADX162" s="910"/>
      <c r="ADY162" s="910"/>
      <c r="ADZ162" s="910"/>
      <c r="AEA162" s="910"/>
      <c r="AEB162" s="910"/>
      <c r="AEC162" s="910"/>
      <c r="AED162" s="910"/>
      <c r="AEE162" s="910"/>
      <c r="AEF162" s="910"/>
      <c r="AEG162" s="910"/>
      <c r="AEH162" s="910"/>
      <c r="AEI162" s="910"/>
      <c r="AEJ162" s="910"/>
      <c r="AEK162" s="910"/>
      <c r="AEL162" s="910"/>
      <c r="AEM162" s="910"/>
      <c r="AEN162" s="910"/>
      <c r="AEO162" s="910"/>
      <c r="AEP162" s="910"/>
      <c r="AEQ162" s="910"/>
      <c r="AER162" s="910"/>
      <c r="AES162" s="910"/>
      <c r="AET162" s="910"/>
      <c r="AEU162" s="910"/>
      <c r="AEV162" s="910"/>
      <c r="AEW162" s="910"/>
      <c r="AEX162" s="910"/>
      <c r="AEY162" s="910"/>
      <c r="AEZ162" s="910"/>
      <c r="AFA162" s="910"/>
      <c r="AFB162" s="910"/>
      <c r="AFC162" s="910"/>
      <c r="AFD162" s="910"/>
      <c r="AFE162" s="910"/>
      <c r="AFF162" s="910"/>
      <c r="AFG162" s="910"/>
      <c r="AFH162" s="910"/>
      <c r="AFI162" s="910"/>
      <c r="AFJ162" s="910"/>
      <c r="AFK162" s="910"/>
      <c r="AFL162" s="910"/>
      <c r="AFM162" s="910"/>
      <c r="AFN162" s="910"/>
      <c r="AFO162" s="910"/>
      <c r="AFP162" s="910"/>
      <c r="AFQ162" s="910"/>
      <c r="AFR162" s="910"/>
      <c r="AFS162" s="910"/>
      <c r="AFT162" s="910"/>
      <c r="AFU162" s="910"/>
      <c r="AFV162" s="910"/>
      <c r="AFW162" s="910"/>
      <c r="AFX162" s="910"/>
      <c r="AFY162" s="910"/>
      <c r="AFZ162" s="910"/>
      <c r="AGA162" s="910"/>
      <c r="AGB162" s="910"/>
      <c r="AGC162" s="910"/>
      <c r="AGD162" s="910"/>
      <c r="AGE162" s="910"/>
      <c r="AGF162" s="910"/>
      <c r="AGG162" s="910"/>
      <c r="AGH162" s="910"/>
      <c r="AGI162" s="910"/>
      <c r="AGJ162" s="910"/>
      <c r="AGK162" s="910"/>
      <c r="AGL162" s="910"/>
      <c r="AGM162" s="910"/>
      <c r="AGN162" s="910"/>
      <c r="AGO162" s="910"/>
      <c r="AGP162" s="910"/>
      <c r="AGQ162" s="910"/>
      <c r="AGR162" s="910"/>
      <c r="AGS162" s="910"/>
      <c r="AGT162" s="910"/>
      <c r="AGU162" s="910"/>
      <c r="AGV162" s="910"/>
      <c r="AGW162" s="910"/>
      <c r="AGX162" s="910"/>
      <c r="AGY162" s="910"/>
      <c r="AGZ162" s="910"/>
      <c r="AHA162" s="910"/>
      <c r="AHB162" s="910"/>
      <c r="AHC162" s="910"/>
      <c r="AHD162" s="910"/>
      <c r="AHE162" s="910"/>
      <c r="AHF162" s="910"/>
      <c r="AHG162" s="910"/>
      <c r="AHH162" s="910"/>
      <c r="AHI162" s="910"/>
      <c r="AHJ162" s="910"/>
      <c r="AHK162" s="910"/>
      <c r="AHL162" s="910"/>
      <c r="AHM162" s="910"/>
      <c r="AHN162" s="910"/>
      <c r="AHO162" s="910"/>
      <c r="AHP162" s="910"/>
      <c r="AHQ162" s="910"/>
      <c r="AHR162" s="910"/>
      <c r="AHS162" s="910"/>
      <c r="AHT162" s="910"/>
      <c r="AHU162" s="910"/>
      <c r="AHV162" s="910"/>
      <c r="AHW162" s="910"/>
      <c r="AHX162" s="910"/>
      <c r="AHY162" s="910"/>
      <c r="AHZ162" s="910"/>
      <c r="AIA162" s="910"/>
      <c r="AIB162" s="910"/>
      <c r="AIC162" s="910"/>
      <c r="AID162" s="910"/>
      <c r="AIE162" s="910"/>
      <c r="AIF162" s="910"/>
      <c r="AIG162" s="910"/>
      <c r="AIH162" s="910"/>
      <c r="AII162" s="910"/>
      <c r="AIJ162" s="910"/>
      <c r="AIK162" s="910"/>
      <c r="AIL162" s="910"/>
      <c r="AIM162" s="910"/>
      <c r="AIN162" s="910"/>
      <c r="AIO162" s="910"/>
      <c r="AIP162" s="910"/>
      <c r="AIQ162" s="910"/>
      <c r="AIR162" s="910"/>
      <c r="AIS162" s="910"/>
      <c r="AIT162" s="910"/>
      <c r="AIU162" s="910"/>
      <c r="AIV162" s="910"/>
      <c r="AIW162" s="910"/>
      <c r="AIX162" s="910"/>
      <c r="AIY162" s="910"/>
      <c r="AIZ162" s="910"/>
      <c r="AJA162" s="910"/>
      <c r="AJB162" s="910"/>
      <c r="AJC162" s="910"/>
      <c r="AJD162" s="910"/>
      <c r="AJE162" s="910"/>
      <c r="AJF162" s="910"/>
      <c r="AJG162" s="910"/>
      <c r="AJH162" s="910"/>
      <c r="AJI162" s="910"/>
      <c r="AJJ162" s="910"/>
      <c r="AJK162" s="910"/>
      <c r="AJL162" s="910"/>
      <c r="AJM162" s="910"/>
      <c r="AJN162" s="910"/>
      <c r="AJO162" s="910"/>
      <c r="AJP162" s="910"/>
      <c r="AJQ162" s="910"/>
      <c r="AJR162" s="910"/>
      <c r="AJS162" s="910"/>
      <c r="AJT162" s="910"/>
      <c r="AJU162" s="910"/>
      <c r="AJV162" s="910"/>
      <c r="AJW162" s="910"/>
      <c r="AJX162" s="910"/>
      <c r="AJY162" s="910"/>
      <c r="AJZ162" s="910"/>
      <c r="AKA162" s="910"/>
      <c r="AKB162" s="910"/>
      <c r="AKC162" s="910"/>
      <c r="AKD162" s="910"/>
      <c r="AKE162" s="910"/>
      <c r="AKF162" s="910"/>
      <c r="AKG162" s="910"/>
      <c r="AKH162" s="910"/>
      <c r="AKI162" s="910"/>
      <c r="AKJ162" s="910"/>
      <c r="AKK162" s="910"/>
      <c r="AKL162" s="910"/>
      <c r="AKM162" s="910"/>
      <c r="AKN162" s="910"/>
      <c r="AKO162" s="910"/>
      <c r="AKP162" s="910"/>
      <c r="AKQ162" s="910"/>
      <c r="AKR162" s="910"/>
      <c r="AKS162" s="910"/>
      <c r="AKT162" s="910"/>
      <c r="AKU162" s="910"/>
      <c r="AKV162" s="910"/>
      <c r="AKW162" s="910"/>
      <c r="AKX162" s="910"/>
      <c r="AKY162" s="910"/>
      <c r="AKZ162" s="910"/>
      <c r="ALA162" s="910"/>
      <c r="ALB162" s="910"/>
      <c r="ALC162" s="910"/>
      <c r="ALD162" s="910"/>
      <c r="ALE162" s="910"/>
      <c r="ALF162" s="910"/>
      <c r="ALG162" s="910"/>
      <c r="ALH162" s="910"/>
      <c r="ALI162" s="910"/>
      <c r="ALJ162" s="910"/>
      <c r="ALK162" s="910"/>
      <c r="ALL162" s="910"/>
      <c r="ALM162" s="910"/>
      <c r="ALN162" s="910"/>
      <c r="ALO162" s="910"/>
      <c r="ALP162" s="910"/>
      <c r="ALQ162" s="910"/>
      <c r="ALR162" s="910"/>
      <c r="ALS162" s="910"/>
      <c r="ALT162" s="910"/>
      <c r="ALU162" s="910"/>
      <c r="ALV162" s="910"/>
      <c r="ALW162" s="910"/>
      <c r="ALX162" s="910"/>
      <c r="ALY162" s="910"/>
      <c r="ALZ162" s="910"/>
      <c r="AMA162" s="910"/>
      <c r="AMB162" s="910"/>
      <c r="AMC162" s="910"/>
      <c r="AMD162" s="910"/>
      <c r="AME162" s="910"/>
      <c r="AMF162" s="910"/>
      <c r="AMG162" s="910"/>
      <c r="AMH162" s="910"/>
      <c r="AMI162" s="910"/>
      <c r="AMJ162" s="910"/>
      <c r="AMK162" s="910"/>
      <c r="AML162" s="910"/>
      <c r="AMM162" s="910"/>
      <c r="AMN162" s="910"/>
      <c r="AMO162" s="910"/>
      <c r="AMP162" s="910"/>
      <c r="AMQ162" s="910"/>
      <c r="AMR162" s="910"/>
      <c r="AMS162" s="910"/>
      <c r="AMT162" s="910"/>
      <c r="AMU162" s="910"/>
      <c r="AMV162" s="910"/>
      <c r="AMW162" s="910"/>
      <c r="AMX162" s="910"/>
      <c r="AMY162" s="910"/>
      <c r="AMZ162" s="910"/>
      <c r="ANA162" s="910"/>
      <c r="ANB162" s="910"/>
      <c r="ANC162" s="910"/>
      <c r="AND162" s="910"/>
      <c r="ANE162" s="910"/>
      <c r="ANF162" s="910"/>
      <c r="ANG162" s="910"/>
      <c r="ANH162" s="910"/>
      <c r="ANI162" s="910"/>
      <c r="ANJ162" s="910"/>
      <c r="ANK162" s="910"/>
      <c r="ANL162" s="910"/>
      <c r="ANM162" s="910"/>
      <c r="ANN162" s="910"/>
      <c r="ANO162" s="910"/>
      <c r="ANP162" s="910"/>
      <c r="ANQ162" s="910"/>
      <c r="ANR162" s="910"/>
      <c r="ANS162" s="910"/>
      <c r="ANT162" s="910"/>
      <c r="ANU162" s="910"/>
      <c r="ANV162" s="910"/>
      <c r="ANW162" s="910"/>
      <c r="ANX162" s="910"/>
      <c r="ANY162" s="910"/>
      <c r="ANZ162" s="910"/>
      <c r="AOA162" s="910"/>
      <c r="AOB162" s="910"/>
      <c r="AOC162" s="910"/>
      <c r="AOD162" s="910"/>
      <c r="AOE162" s="910"/>
      <c r="AOF162" s="910"/>
      <c r="AOG162" s="910"/>
      <c r="AOH162" s="910"/>
      <c r="AOI162" s="910"/>
      <c r="AOJ162" s="910"/>
      <c r="AOK162" s="910"/>
      <c r="AOL162" s="910"/>
      <c r="AOM162" s="910"/>
      <c r="AON162" s="910"/>
      <c r="AOO162" s="910"/>
      <c r="AOP162" s="910"/>
      <c r="AOQ162" s="910"/>
      <c r="AOR162" s="910"/>
      <c r="AOS162" s="910"/>
      <c r="AOT162" s="910"/>
      <c r="AOU162" s="910"/>
      <c r="AOV162" s="910"/>
      <c r="AOW162" s="910"/>
      <c r="AOX162" s="910"/>
      <c r="AOY162" s="910"/>
      <c r="AOZ162" s="910"/>
      <c r="APA162" s="910"/>
      <c r="APB162" s="910"/>
      <c r="APC162" s="910"/>
      <c r="APD162" s="910"/>
      <c r="APE162" s="910"/>
      <c r="APF162" s="910"/>
      <c r="APG162" s="910"/>
      <c r="APH162" s="910"/>
      <c r="API162" s="910"/>
      <c r="APJ162" s="910"/>
      <c r="APK162" s="910"/>
      <c r="APL162" s="910"/>
      <c r="APM162" s="910"/>
      <c r="APN162" s="910"/>
      <c r="APO162" s="910"/>
      <c r="APP162" s="910"/>
      <c r="APQ162" s="910"/>
      <c r="APR162" s="910"/>
      <c r="APS162" s="910"/>
      <c r="APT162" s="910"/>
      <c r="APU162" s="910"/>
      <c r="APV162" s="910"/>
      <c r="APW162" s="910"/>
      <c r="APX162" s="910"/>
      <c r="APY162" s="910"/>
      <c r="APZ162" s="910"/>
      <c r="AQA162" s="910"/>
      <c r="AQB162" s="910"/>
      <c r="AQC162" s="910"/>
      <c r="AQD162" s="910"/>
      <c r="AQE162" s="910"/>
      <c r="AQF162" s="910"/>
      <c r="AQG162" s="910"/>
      <c r="AQH162" s="910"/>
      <c r="AQI162" s="910"/>
      <c r="AQJ162" s="910"/>
      <c r="AQK162" s="910"/>
      <c r="AQL162" s="910"/>
      <c r="AQM162" s="910"/>
      <c r="AQN162" s="910"/>
      <c r="AQO162" s="910"/>
      <c r="AQP162" s="910"/>
      <c r="AQQ162" s="910"/>
      <c r="AQR162" s="910"/>
      <c r="AQS162" s="910"/>
      <c r="AQT162" s="910"/>
      <c r="AQU162" s="910"/>
      <c r="AQV162" s="910"/>
      <c r="AQW162" s="910"/>
      <c r="AQX162" s="910"/>
      <c r="AQY162" s="910"/>
      <c r="AQZ162" s="910"/>
      <c r="ARA162" s="910"/>
      <c r="ARB162" s="910"/>
      <c r="ARC162" s="910"/>
      <c r="ARD162" s="910"/>
      <c r="ARE162" s="910"/>
      <c r="ARF162" s="910"/>
      <c r="ARG162" s="910"/>
      <c r="ARH162" s="910"/>
      <c r="ARI162" s="910"/>
      <c r="ARJ162" s="910"/>
      <c r="ARK162" s="910"/>
      <c r="ARL162" s="910"/>
      <c r="ARM162" s="910"/>
      <c r="ARN162" s="910"/>
      <c r="ARO162" s="910"/>
      <c r="ARP162" s="910"/>
      <c r="ARQ162" s="910"/>
      <c r="ARR162" s="910"/>
      <c r="ARS162" s="910"/>
      <c r="ART162" s="910"/>
      <c r="ARU162" s="910"/>
      <c r="ARV162" s="910"/>
      <c r="ARW162" s="910"/>
      <c r="ARX162" s="910"/>
      <c r="ARY162" s="910"/>
      <c r="ARZ162" s="910"/>
      <c r="ASA162" s="910"/>
      <c r="ASB162" s="910"/>
      <c r="ASC162" s="910"/>
      <c r="ASD162" s="910"/>
      <c r="ASE162" s="910"/>
      <c r="ASF162" s="910"/>
      <c r="ASG162" s="910"/>
      <c r="ASH162" s="910"/>
      <c r="ASI162" s="910"/>
      <c r="ASJ162" s="910"/>
      <c r="ASK162" s="910"/>
      <c r="ASL162" s="910"/>
      <c r="ASM162" s="910"/>
      <c r="ASN162" s="910"/>
      <c r="ASO162" s="910"/>
      <c r="ASP162" s="910"/>
      <c r="ASQ162" s="910"/>
      <c r="ASR162" s="910"/>
      <c r="ASS162" s="910"/>
      <c r="AST162" s="910"/>
      <c r="ASU162" s="910"/>
      <c r="ASV162" s="910"/>
      <c r="ASW162" s="910"/>
      <c r="ASX162" s="910"/>
      <c r="ASY162" s="910"/>
      <c r="ASZ162" s="910"/>
      <c r="ATA162" s="910"/>
      <c r="ATB162" s="910"/>
      <c r="ATC162" s="910"/>
      <c r="ATD162" s="910"/>
      <c r="ATE162" s="910"/>
      <c r="ATF162" s="910"/>
      <c r="ATG162" s="910"/>
      <c r="ATH162" s="910"/>
      <c r="ATI162" s="910"/>
      <c r="ATJ162" s="910"/>
      <c r="ATK162" s="910"/>
      <c r="ATL162" s="910"/>
      <c r="ATM162" s="910"/>
      <c r="ATN162" s="910"/>
      <c r="ATO162" s="910"/>
      <c r="ATP162" s="910"/>
      <c r="ATQ162" s="910"/>
      <c r="ATR162" s="910"/>
      <c r="ATS162" s="910"/>
      <c r="ATT162" s="910"/>
      <c r="ATU162" s="910"/>
      <c r="ATV162" s="910"/>
      <c r="ATW162" s="910"/>
      <c r="ATX162" s="910"/>
      <c r="ATY162" s="910"/>
      <c r="ATZ162" s="910"/>
      <c r="AUA162" s="910"/>
      <c r="AUB162" s="910"/>
      <c r="AUC162" s="910"/>
      <c r="AUD162" s="910"/>
      <c r="AUE162" s="910"/>
      <c r="AUF162" s="910"/>
      <c r="AUG162" s="910"/>
      <c r="AUH162" s="910"/>
      <c r="AUI162" s="910"/>
      <c r="AUJ162" s="910"/>
      <c r="AUK162" s="910"/>
      <c r="AUL162" s="910"/>
      <c r="AUM162" s="910"/>
      <c r="AUN162" s="910"/>
      <c r="AUO162" s="910"/>
      <c r="AUP162" s="910"/>
      <c r="AUQ162" s="910"/>
      <c r="AUR162" s="910"/>
      <c r="AUS162" s="910"/>
      <c r="AUT162" s="910"/>
      <c r="AUU162" s="910"/>
      <c r="AUV162" s="910"/>
      <c r="AUW162" s="910"/>
      <c r="AUX162" s="910"/>
      <c r="AUY162" s="910"/>
      <c r="AUZ162" s="910"/>
      <c r="AVA162" s="910"/>
      <c r="AVB162" s="910"/>
      <c r="AVC162" s="910"/>
      <c r="AVD162" s="910"/>
      <c r="AVE162" s="910"/>
      <c r="AVF162" s="910"/>
      <c r="AVG162" s="910"/>
      <c r="AVH162" s="910"/>
      <c r="AVI162" s="910"/>
      <c r="AVJ162" s="910"/>
      <c r="AVK162" s="910"/>
      <c r="AVL162" s="910"/>
      <c r="AVM162" s="910"/>
      <c r="AVN162" s="910"/>
      <c r="AVO162" s="910"/>
      <c r="AVP162" s="910"/>
      <c r="AVQ162" s="910"/>
      <c r="AVR162" s="910"/>
      <c r="AVS162" s="910"/>
      <c r="AVT162" s="910"/>
      <c r="AVU162" s="910"/>
      <c r="AVV162" s="910"/>
      <c r="AVW162" s="910"/>
      <c r="AVX162" s="910"/>
      <c r="AVY162" s="910"/>
      <c r="AVZ162" s="910"/>
      <c r="AWA162" s="910"/>
      <c r="AWB162" s="910"/>
      <c r="AWC162" s="910"/>
      <c r="AWD162" s="910"/>
      <c r="AWE162" s="910"/>
      <c r="AWF162" s="910"/>
      <c r="AWG162" s="910"/>
      <c r="AWH162" s="910"/>
      <c r="AWI162" s="910"/>
      <c r="AWJ162" s="910"/>
      <c r="AWK162" s="910"/>
      <c r="AWL162" s="910"/>
      <c r="AWM162" s="910"/>
      <c r="AWN162" s="910"/>
      <c r="AWO162" s="910"/>
      <c r="AWP162" s="910"/>
      <c r="AWQ162" s="910"/>
      <c r="AWR162" s="910"/>
      <c r="AWS162" s="910"/>
      <c r="AWT162" s="910"/>
      <c r="AWU162" s="910"/>
      <c r="AWV162" s="910"/>
      <c r="AWW162" s="910"/>
      <c r="AWX162" s="910"/>
      <c r="AWY162" s="910"/>
      <c r="AWZ162" s="910"/>
      <c r="AXA162" s="910"/>
      <c r="AXB162" s="910"/>
      <c r="AXC162" s="910"/>
      <c r="AXD162" s="910"/>
      <c r="AXE162" s="910"/>
      <c r="AXF162" s="910"/>
      <c r="AXG162" s="910"/>
      <c r="AXH162" s="910"/>
      <c r="AXI162" s="910"/>
      <c r="AXJ162" s="910"/>
      <c r="AXK162" s="910"/>
      <c r="AXL162" s="910"/>
      <c r="AXM162" s="910"/>
      <c r="AXN162" s="910"/>
      <c r="AXO162" s="910"/>
      <c r="AXP162" s="910"/>
      <c r="AXQ162" s="910"/>
      <c r="AXR162" s="910"/>
      <c r="AXS162" s="910"/>
      <c r="AXT162" s="910"/>
      <c r="AXU162" s="910"/>
      <c r="AXV162" s="910"/>
      <c r="AXW162" s="910"/>
      <c r="AXX162" s="910"/>
      <c r="AXY162" s="910"/>
      <c r="AXZ162" s="910"/>
      <c r="AYA162" s="910"/>
      <c r="AYB162" s="910"/>
      <c r="AYC162" s="910"/>
      <c r="AYD162" s="910"/>
      <c r="AYE162" s="910"/>
      <c r="AYF162" s="910"/>
      <c r="AYG162" s="910"/>
      <c r="AYH162" s="910"/>
      <c r="AYI162" s="910"/>
      <c r="AYJ162" s="910"/>
      <c r="AYK162" s="910"/>
      <c r="AYL162" s="910"/>
      <c r="AYM162" s="910"/>
      <c r="AYN162" s="910"/>
      <c r="AYO162" s="910"/>
      <c r="AYP162" s="910"/>
      <c r="AYQ162" s="910"/>
      <c r="AYR162" s="910"/>
      <c r="AYS162" s="910"/>
      <c r="AYT162" s="910"/>
      <c r="AYU162" s="910"/>
      <c r="AYV162" s="910"/>
      <c r="AYW162" s="910"/>
      <c r="AYX162" s="910"/>
      <c r="AYY162" s="910"/>
      <c r="AYZ162" s="910"/>
      <c r="AZA162" s="910"/>
      <c r="AZB162" s="910"/>
      <c r="AZC162" s="910"/>
      <c r="AZD162" s="910"/>
      <c r="AZE162" s="910"/>
      <c r="AZF162" s="910"/>
      <c r="AZG162" s="910"/>
      <c r="AZH162" s="910"/>
      <c r="AZI162" s="910"/>
      <c r="AZJ162" s="910"/>
      <c r="AZK162" s="910"/>
      <c r="AZL162" s="910"/>
      <c r="AZM162" s="910"/>
      <c r="AZN162" s="910"/>
      <c r="AZO162" s="910"/>
      <c r="AZP162" s="910"/>
      <c r="AZQ162" s="910"/>
      <c r="AZR162" s="910"/>
      <c r="AZS162" s="910"/>
      <c r="AZT162" s="910"/>
      <c r="AZU162" s="910"/>
      <c r="AZV162" s="910"/>
      <c r="AZW162" s="910"/>
      <c r="AZX162" s="910"/>
      <c r="AZY162" s="910"/>
      <c r="AZZ162" s="910"/>
      <c r="BAA162" s="910"/>
      <c r="BAB162" s="910"/>
      <c r="BAC162" s="910"/>
      <c r="BAD162" s="910"/>
      <c r="BAE162" s="910"/>
      <c r="BAF162" s="910"/>
      <c r="BAG162" s="910"/>
      <c r="BAH162" s="910"/>
      <c r="BAI162" s="910"/>
      <c r="BAJ162" s="910"/>
      <c r="BAK162" s="910"/>
      <c r="BAL162" s="910"/>
      <c r="BAM162" s="910"/>
      <c r="BAN162" s="910"/>
      <c r="BAO162" s="910"/>
      <c r="BAP162" s="910"/>
      <c r="BAQ162" s="910"/>
      <c r="BAR162" s="910"/>
      <c r="BAS162" s="910"/>
      <c r="BAT162" s="910"/>
      <c r="BAU162" s="910"/>
      <c r="BAV162" s="910"/>
      <c r="BAW162" s="910"/>
      <c r="BAX162" s="910"/>
      <c r="BAY162" s="910"/>
      <c r="BAZ162" s="910"/>
      <c r="BBA162" s="910"/>
      <c r="BBB162" s="910"/>
      <c r="BBC162" s="910"/>
      <c r="BBD162" s="910"/>
      <c r="BBE162" s="910"/>
      <c r="BBF162" s="910"/>
      <c r="BBG162" s="910"/>
      <c r="BBH162" s="910"/>
      <c r="BBI162" s="910"/>
      <c r="BBJ162" s="910"/>
      <c r="BBK162" s="910"/>
      <c r="BBL162" s="910"/>
      <c r="BBM162" s="910"/>
      <c r="BBN162" s="910"/>
      <c r="BBO162" s="910"/>
      <c r="BBP162" s="910"/>
      <c r="BBQ162" s="910"/>
      <c r="BBR162" s="910"/>
      <c r="BBS162" s="910"/>
      <c r="BBT162" s="910"/>
      <c r="BBU162" s="910"/>
      <c r="BBV162" s="910"/>
      <c r="BBW162" s="910"/>
      <c r="BBX162" s="910"/>
      <c r="BBY162" s="910"/>
      <c r="BBZ162" s="910"/>
      <c r="BCA162" s="910"/>
      <c r="BCB162" s="910"/>
      <c r="BCC162" s="910"/>
      <c r="BCD162" s="910"/>
      <c r="BCE162" s="910"/>
      <c r="BCF162" s="910"/>
      <c r="BCG162" s="910"/>
      <c r="BCH162" s="910"/>
      <c r="BCI162" s="910"/>
      <c r="BCJ162" s="910"/>
      <c r="BCK162" s="910"/>
      <c r="BCL162" s="910"/>
      <c r="BCM162" s="910"/>
      <c r="BCN162" s="910"/>
      <c r="BCO162" s="910"/>
      <c r="BCP162" s="910"/>
      <c r="BCQ162" s="910"/>
      <c r="BCR162" s="910"/>
      <c r="BCS162" s="910"/>
      <c r="BCT162" s="910"/>
      <c r="BCU162" s="910"/>
      <c r="BCV162" s="910"/>
      <c r="BCW162" s="910"/>
      <c r="BCX162" s="910"/>
      <c r="BCY162" s="910"/>
      <c r="BCZ162" s="910"/>
      <c r="BDA162" s="910"/>
      <c r="BDB162" s="910"/>
      <c r="BDC162" s="910"/>
      <c r="BDD162" s="910"/>
      <c r="BDE162" s="910"/>
      <c r="BDF162" s="910"/>
      <c r="BDG162" s="910"/>
      <c r="BDH162" s="910"/>
      <c r="BDI162" s="910"/>
      <c r="BDJ162" s="910"/>
      <c r="BDK162" s="910"/>
      <c r="BDL162" s="910"/>
      <c r="BDM162" s="910"/>
      <c r="BDN162" s="910"/>
      <c r="BDO162" s="910"/>
      <c r="BDP162" s="910"/>
      <c r="BDQ162" s="910"/>
      <c r="BDR162" s="910"/>
      <c r="BDS162" s="910"/>
      <c r="BDT162" s="910"/>
      <c r="BDU162" s="910"/>
      <c r="BDV162" s="910"/>
      <c r="BDW162" s="910"/>
      <c r="BDX162" s="910"/>
      <c r="BDY162" s="910"/>
      <c r="BDZ162" s="910"/>
      <c r="BEA162" s="910"/>
      <c r="BEB162" s="910"/>
      <c r="BEC162" s="910"/>
      <c r="BED162" s="910"/>
      <c r="BEE162" s="910"/>
      <c r="BEF162" s="910"/>
      <c r="BEG162" s="910"/>
      <c r="BEH162" s="910"/>
      <c r="BEI162" s="910"/>
      <c r="BEJ162" s="910"/>
      <c r="BEK162" s="910"/>
      <c r="BEL162" s="910"/>
      <c r="BEM162" s="910"/>
      <c r="BEN162" s="910"/>
      <c r="BEO162" s="910"/>
      <c r="BEP162" s="910"/>
      <c r="BEQ162" s="910"/>
      <c r="BER162" s="910"/>
      <c r="BES162" s="910"/>
      <c r="BET162" s="910"/>
      <c r="BEU162" s="910"/>
      <c r="BEV162" s="910"/>
      <c r="BEW162" s="910"/>
      <c r="BEX162" s="910"/>
      <c r="BEY162" s="910"/>
      <c r="BEZ162" s="910"/>
      <c r="BFA162" s="910"/>
      <c r="BFB162" s="910"/>
      <c r="BFC162" s="910"/>
      <c r="BFD162" s="910"/>
      <c r="BFE162" s="910"/>
      <c r="BFF162" s="910"/>
      <c r="BFG162" s="910"/>
      <c r="BFH162" s="910"/>
      <c r="BFI162" s="910"/>
      <c r="BFJ162" s="910"/>
      <c r="BFK162" s="910"/>
      <c r="BFL162" s="910"/>
      <c r="BFM162" s="910"/>
      <c r="BFN162" s="910"/>
      <c r="BFO162" s="910"/>
      <c r="BFP162" s="910"/>
      <c r="BFQ162" s="910"/>
      <c r="BFR162" s="910"/>
      <c r="BFS162" s="910"/>
      <c r="BFT162" s="910"/>
      <c r="BFU162" s="910"/>
      <c r="BFV162" s="910"/>
      <c r="BFW162" s="910"/>
      <c r="BFX162" s="910"/>
      <c r="BFY162" s="910"/>
      <c r="BFZ162" s="910"/>
      <c r="BGA162" s="910"/>
      <c r="BGB162" s="910"/>
      <c r="BGC162" s="910"/>
      <c r="BGD162" s="910"/>
      <c r="BGE162" s="910"/>
      <c r="BGF162" s="910"/>
      <c r="BGG162" s="910"/>
      <c r="BGH162" s="910"/>
      <c r="BGI162" s="910"/>
      <c r="BGJ162" s="910"/>
      <c r="BGK162" s="910"/>
      <c r="BGL162" s="910"/>
      <c r="BGM162" s="910"/>
      <c r="BGN162" s="910"/>
      <c r="BGO162" s="910"/>
      <c r="BGP162" s="910"/>
      <c r="BGQ162" s="910"/>
      <c r="BGR162" s="910"/>
      <c r="BGS162" s="910"/>
      <c r="BGT162" s="910"/>
      <c r="BGU162" s="910"/>
      <c r="BGV162" s="910"/>
      <c r="BGW162" s="910"/>
      <c r="BGX162" s="910"/>
      <c r="BGY162" s="910"/>
      <c r="BGZ162" s="910"/>
      <c r="BHA162" s="910"/>
      <c r="BHB162" s="910"/>
      <c r="BHC162" s="910"/>
      <c r="BHD162" s="910"/>
      <c r="BHE162" s="910"/>
      <c r="BHF162" s="910"/>
      <c r="BHG162" s="910"/>
      <c r="BHH162" s="910"/>
      <c r="BHI162" s="910"/>
      <c r="BHJ162" s="910"/>
      <c r="BHK162" s="910"/>
      <c r="BHL162" s="910"/>
      <c r="BHM162" s="910"/>
      <c r="BHN162" s="910"/>
      <c r="BHO162" s="910"/>
      <c r="BHP162" s="910"/>
      <c r="BHQ162" s="910"/>
      <c r="BHR162" s="910"/>
      <c r="BHS162" s="910"/>
      <c r="BHT162" s="910"/>
      <c r="BHU162" s="910"/>
      <c r="BHV162" s="910"/>
      <c r="BHW162" s="910"/>
      <c r="BHX162" s="910"/>
      <c r="BHY162" s="910"/>
      <c r="BHZ162" s="910"/>
      <c r="BIA162" s="910"/>
      <c r="BIB162" s="910"/>
      <c r="BIC162" s="910"/>
      <c r="BID162" s="910"/>
      <c r="BIE162" s="910"/>
      <c r="BIF162" s="910"/>
      <c r="BIG162" s="910"/>
      <c r="BIH162" s="910"/>
      <c r="BII162" s="910"/>
      <c r="BIJ162" s="910"/>
      <c r="BIK162" s="910"/>
      <c r="BIL162" s="910"/>
      <c r="BIM162" s="910"/>
      <c r="BIN162" s="910"/>
      <c r="BIO162" s="910"/>
      <c r="BIP162" s="910"/>
      <c r="BIQ162" s="910"/>
      <c r="BIR162" s="910"/>
      <c r="BIS162" s="910"/>
      <c r="BIT162" s="910"/>
      <c r="BIU162" s="910"/>
      <c r="BIV162" s="910"/>
      <c r="BIW162" s="910"/>
      <c r="BIX162" s="910"/>
      <c r="BIY162" s="910"/>
      <c r="BIZ162" s="910"/>
      <c r="BJA162" s="910"/>
      <c r="BJB162" s="910"/>
      <c r="BJC162" s="910"/>
      <c r="BJD162" s="910"/>
      <c r="BJE162" s="910"/>
      <c r="BJF162" s="910"/>
      <c r="BJG162" s="910"/>
      <c r="BJH162" s="910"/>
      <c r="BJI162" s="910"/>
      <c r="BJJ162" s="910"/>
      <c r="BJK162" s="910"/>
      <c r="BJL162" s="910"/>
      <c r="BJM162" s="910"/>
      <c r="BJN162" s="910"/>
      <c r="BJO162" s="910"/>
      <c r="BJP162" s="910"/>
      <c r="BJQ162" s="910"/>
      <c r="BJR162" s="910"/>
      <c r="BJS162" s="910"/>
      <c r="BJT162" s="910"/>
      <c r="BJU162" s="910"/>
      <c r="BJV162" s="910"/>
      <c r="BJW162" s="910"/>
      <c r="BJX162" s="910"/>
      <c r="BJY162" s="910"/>
      <c r="BJZ162" s="910"/>
      <c r="BKA162" s="910"/>
      <c r="BKB162" s="910"/>
      <c r="BKC162" s="910"/>
      <c r="BKD162" s="910"/>
      <c r="BKE162" s="910"/>
      <c r="BKF162" s="910"/>
      <c r="BKG162" s="910"/>
      <c r="BKH162" s="910"/>
      <c r="BKI162" s="910"/>
      <c r="BKJ162" s="910"/>
      <c r="BKK162" s="910"/>
      <c r="BKL162" s="910"/>
      <c r="BKM162" s="910"/>
      <c r="BKN162" s="910"/>
      <c r="BKO162" s="910"/>
      <c r="BKP162" s="910"/>
      <c r="BKQ162" s="910"/>
      <c r="BKR162" s="910"/>
      <c r="BKS162" s="910"/>
      <c r="BKT162" s="910"/>
      <c r="BKU162" s="910"/>
      <c r="BKV162" s="910"/>
      <c r="BKW162" s="910"/>
      <c r="BKX162" s="910"/>
      <c r="BKY162" s="910"/>
      <c r="BKZ162" s="910"/>
      <c r="BLA162" s="910"/>
      <c r="BLB162" s="910"/>
      <c r="BLC162" s="910"/>
      <c r="BLD162" s="910"/>
      <c r="BLE162" s="910"/>
      <c r="BLF162" s="910"/>
      <c r="BLG162" s="910"/>
      <c r="BLH162" s="910"/>
      <c r="BLI162" s="910"/>
      <c r="BLJ162" s="910"/>
      <c r="BLK162" s="910"/>
      <c r="BLL162" s="910"/>
      <c r="BLM162" s="910"/>
      <c r="BLN162" s="910"/>
      <c r="BLO162" s="910"/>
      <c r="BLP162" s="910"/>
      <c r="BLQ162" s="910"/>
      <c r="BLR162" s="910"/>
      <c r="BLS162" s="910"/>
      <c r="BLT162" s="910"/>
      <c r="BLU162" s="910"/>
      <c r="BLV162" s="910"/>
      <c r="BLW162" s="910"/>
      <c r="BLX162" s="910"/>
      <c r="BLY162" s="910"/>
      <c r="BLZ162" s="910"/>
      <c r="BMA162" s="910"/>
      <c r="BMB162" s="910"/>
      <c r="BMC162" s="910"/>
      <c r="BMD162" s="910"/>
      <c r="BME162" s="910"/>
      <c r="BMF162" s="910"/>
      <c r="BMG162" s="910"/>
      <c r="BMH162" s="910"/>
      <c r="BMI162" s="910"/>
      <c r="BMJ162" s="910"/>
      <c r="BMK162" s="910"/>
      <c r="BML162" s="910"/>
      <c r="BMM162" s="910"/>
      <c r="BMN162" s="910"/>
      <c r="BMO162" s="910"/>
      <c r="BMP162" s="910"/>
      <c r="BMQ162" s="910"/>
      <c r="BMR162" s="910"/>
      <c r="BMS162" s="910"/>
      <c r="BMT162" s="910"/>
      <c r="BMU162" s="910"/>
      <c r="BMV162" s="910"/>
      <c r="BMW162" s="910"/>
      <c r="BMX162" s="910"/>
      <c r="BMY162" s="910"/>
      <c r="BMZ162" s="910"/>
      <c r="BNA162" s="910"/>
      <c r="BNB162" s="910"/>
      <c r="BNC162" s="910"/>
      <c r="BND162" s="910"/>
      <c r="BNE162" s="910"/>
      <c r="BNF162" s="910"/>
      <c r="BNG162" s="910"/>
      <c r="BNH162" s="910"/>
      <c r="BNI162" s="910"/>
      <c r="BNJ162" s="910"/>
      <c r="BNK162" s="910"/>
      <c r="BNL162" s="910"/>
      <c r="BNM162" s="910"/>
      <c r="BNN162" s="910"/>
      <c r="BNO162" s="910"/>
      <c r="BNP162" s="910"/>
      <c r="BNQ162" s="910"/>
      <c r="BNR162" s="910"/>
      <c r="BNS162" s="910"/>
      <c r="BNT162" s="910"/>
      <c r="BNU162" s="910"/>
      <c r="BNV162" s="910"/>
      <c r="BNW162" s="910"/>
      <c r="BNX162" s="910"/>
      <c r="BNY162" s="910"/>
      <c r="BNZ162" s="910"/>
      <c r="BOA162" s="910"/>
      <c r="BOB162" s="910"/>
      <c r="BOC162" s="910"/>
      <c r="BOD162" s="910"/>
      <c r="BOE162" s="910"/>
      <c r="BOF162" s="910"/>
      <c r="BOG162" s="910"/>
      <c r="BOH162" s="910"/>
      <c r="BOI162" s="910"/>
      <c r="BOJ162" s="910"/>
      <c r="BOK162" s="910"/>
      <c r="BOL162" s="910"/>
      <c r="BOM162" s="910"/>
      <c r="BON162" s="910"/>
      <c r="BOO162" s="910"/>
      <c r="BOP162" s="910"/>
      <c r="BOQ162" s="910"/>
      <c r="BOR162" s="910"/>
      <c r="BOS162" s="910"/>
      <c r="BOT162" s="910"/>
      <c r="BOU162" s="910"/>
      <c r="BOV162" s="910"/>
      <c r="BOW162" s="910"/>
      <c r="BOX162" s="910"/>
      <c r="BOY162" s="910"/>
      <c r="BOZ162" s="910"/>
      <c r="BPA162" s="910"/>
      <c r="BPB162" s="910"/>
      <c r="BPC162" s="910"/>
      <c r="BPD162" s="910"/>
      <c r="BPE162" s="910"/>
      <c r="BPF162" s="910"/>
      <c r="BPG162" s="910"/>
      <c r="BPH162" s="910"/>
      <c r="BPI162" s="910"/>
      <c r="BPJ162" s="910"/>
      <c r="BPK162" s="910"/>
      <c r="BPL162" s="910"/>
      <c r="BPM162" s="910"/>
      <c r="BPN162" s="910"/>
      <c r="BPO162" s="910"/>
      <c r="BPP162" s="910"/>
      <c r="BPQ162" s="910"/>
      <c r="BPR162" s="910"/>
      <c r="BPS162" s="910"/>
      <c r="BPT162" s="910"/>
      <c r="BPU162" s="910"/>
      <c r="BPV162" s="910"/>
      <c r="BPW162" s="910"/>
      <c r="BPX162" s="910"/>
      <c r="BPY162" s="910"/>
      <c r="BPZ162" s="910"/>
      <c r="BQA162" s="910"/>
      <c r="BQB162" s="910"/>
      <c r="BQC162" s="910"/>
      <c r="BQD162" s="910"/>
      <c r="BQE162" s="910"/>
      <c r="BQF162" s="910"/>
      <c r="BQG162" s="910"/>
      <c r="BQH162" s="910"/>
      <c r="BQI162" s="910"/>
      <c r="BQJ162" s="910"/>
      <c r="BQK162" s="910"/>
      <c r="BQL162" s="910"/>
      <c r="BQM162" s="910"/>
      <c r="BQN162" s="910"/>
      <c r="BQO162" s="910"/>
      <c r="BQP162" s="910"/>
      <c r="BQQ162" s="910"/>
      <c r="BQR162" s="910"/>
      <c r="BQS162" s="910"/>
      <c r="BQT162" s="910"/>
      <c r="BQU162" s="910"/>
      <c r="BQV162" s="910"/>
      <c r="BQW162" s="910"/>
      <c r="BQX162" s="910"/>
      <c r="BQY162" s="910"/>
      <c r="BQZ162" s="910"/>
      <c r="BRA162" s="910"/>
      <c r="BRB162" s="910"/>
      <c r="BRC162" s="910"/>
      <c r="BRD162" s="910"/>
      <c r="BRE162" s="910"/>
      <c r="BRF162" s="910"/>
      <c r="BRG162" s="910"/>
      <c r="BRH162" s="910"/>
      <c r="BRI162" s="910"/>
      <c r="BRJ162" s="910"/>
      <c r="BRK162" s="910"/>
      <c r="BRL162" s="910"/>
      <c r="BRM162" s="910"/>
      <c r="BRN162" s="910"/>
      <c r="BRO162" s="910"/>
      <c r="BRP162" s="910"/>
      <c r="BRQ162" s="910"/>
      <c r="BRR162" s="910"/>
      <c r="BRS162" s="910"/>
      <c r="BRT162" s="910"/>
      <c r="BRU162" s="910"/>
      <c r="BRV162" s="910"/>
      <c r="BRW162" s="910"/>
      <c r="BRX162" s="910"/>
      <c r="BRY162" s="910"/>
      <c r="BRZ162" s="910"/>
      <c r="BSA162" s="910"/>
      <c r="BSB162" s="910"/>
      <c r="BSC162" s="910"/>
      <c r="BSD162" s="910"/>
      <c r="BSE162" s="910"/>
      <c r="BSF162" s="910"/>
      <c r="BSG162" s="910"/>
      <c r="BSH162" s="910"/>
      <c r="BSI162" s="910"/>
      <c r="BSJ162" s="910"/>
      <c r="BSK162" s="910"/>
      <c r="BSL162" s="910"/>
      <c r="BSM162" s="910"/>
      <c r="BSN162" s="910"/>
      <c r="BSO162" s="910"/>
      <c r="BSP162" s="910"/>
      <c r="BSQ162" s="910"/>
      <c r="BSR162" s="910"/>
      <c r="BSS162" s="910"/>
      <c r="BST162" s="910"/>
      <c r="BSU162" s="910"/>
      <c r="BSV162" s="910"/>
      <c r="BSW162" s="910"/>
      <c r="BSX162" s="910"/>
      <c r="BSY162" s="910"/>
      <c r="BSZ162" s="910"/>
      <c r="BTA162" s="910"/>
      <c r="BTB162" s="910"/>
      <c r="BTC162" s="910"/>
      <c r="BTD162" s="910"/>
      <c r="BTE162" s="910"/>
      <c r="BTF162" s="910"/>
      <c r="BTG162" s="910"/>
      <c r="BTH162" s="910"/>
      <c r="BTI162" s="910"/>
      <c r="BTJ162" s="910"/>
      <c r="BTK162" s="910"/>
      <c r="BTL162" s="910"/>
      <c r="BTM162" s="910"/>
      <c r="BTN162" s="910"/>
      <c r="BTO162" s="910"/>
      <c r="BTP162" s="910"/>
      <c r="BTQ162" s="910"/>
      <c r="BTR162" s="910"/>
      <c r="BTS162" s="910"/>
      <c r="BTT162" s="910"/>
      <c r="BTU162" s="910"/>
      <c r="BTV162" s="910"/>
      <c r="BTW162" s="910"/>
      <c r="BTX162" s="910"/>
      <c r="BTY162" s="910"/>
      <c r="BTZ162" s="910"/>
      <c r="BUA162" s="910"/>
      <c r="BUB162" s="910"/>
      <c r="BUC162" s="910"/>
      <c r="BUD162" s="910"/>
      <c r="BUE162" s="910"/>
      <c r="BUF162" s="910"/>
      <c r="BUG162" s="910"/>
      <c r="BUH162" s="910"/>
      <c r="BUI162" s="910"/>
      <c r="BUJ162" s="910"/>
      <c r="BUK162" s="910"/>
      <c r="BUL162" s="910"/>
      <c r="BUM162" s="910"/>
      <c r="BUN162" s="910"/>
      <c r="BUO162" s="910"/>
      <c r="BUP162" s="910"/>
      <c r="BUQ162" s="910"/>
      <c r="BUR162" s="910"/>
      <c r="BUS162" s="910"/>
      <c r="BUT162" s="910"/>
      <c r="BUU162" s="910"/>
      <c r="BUV162" s="910"/>
      <c r="BUW162" s="910"/>
      <c r="BUX162" s="910"/>
      <c r="BUY162" s="910"/>
      <c r="BUZ162" s="910"/>
      <c r="BVA162" s="910"/>
      <c r="BVB162" s="910"/>
      <c r="BVC162" s="910"/>
      <c r="BVD162" s="910"/>
      <c r="BVE162" s="910"/>
      <c r="BVF162" s="910"/>
      <c r="BVG162" s="910"/>
      <c r="BVH162" s="910"/>
      <c r="BVI162" s="910"/>
      <c r="BVJ162" s="910"/>
      <c r="BVK162" s="910"/>
      <c r="BVL162" s="910"/>
      <c r="BVM162" s="910"/>
      <c r="BVN162" s="910"/>
      <c r="BVO162" s="910"/>
      <c r="BVP162" s="910"/>
      <c r="BVQ162" s="910"/>
      <c r="BVR162" s="910"/>
      <c r="BVS162" s="910"/>
      <c r="BVT162" s="910"/>
      <c r="BVU162" s="910"/>
      <c r="BVV162" s="910"/>
      <c r="BVW162" s="910"/>
      <c r="BVX162" s="910"/>
      <c r="BVY162" s="910"/>
      <c r="BVZ162" s="910"/>
      <c r="BWA162" s="910"/>
      <c r="BWB162" s="910"/>
      <c r="BWC162" s="910"/>
      <c r="BWD162" s="910"/>
      <c r="BWE162" s="910"/>
      <c r="BWF162" s="910"/>
      <c r="BWG162" s="910"/>
      <c r="BWH162" s="910"/>
      <c r="BWI162" s="910"/>
      <c r="BWJ162" s="910"/>
      <c r="BWK162" s="910"/>
      <c r="BWL162" s="910"/>
      <c r="BWM162" s="910"/>
      <c r="BWN162" s="910"/>
      <c r="BWO162" s="910"/>
      <c r="BWP162" s="910"/>
      <c r="BWQ162" s="910"/>
      <c r="BWR162" s="910"/>
      <c r="BWS162" s="910"/>
      <c r="BWT162" s="910"/>
      <c r="BWU162" s="910"/>
      <c r="BWV162" s="910"/>
      <c r="BWW162" s="910"/>
      <c r="BWX162" s="910"/>
      <c r="BWY162" s="910"/>
      <c r="BWZ162" s="910"/>
      <c r="BXA162" s="910"/>
      <c r="BXB162" s="910"/>
      <c r="BXC162" s="910"/>
      <c r="BXD162" s="910"/>
      <c r="BXE162" s="910"/>
      <c r="BXF162" s="910"/>
      <c r="BXG162" s="910"/>
      <c r="BXH162" s="910"/>
      <c r="BXI162" s="910"/>
      <c r="BXJ162" s="910"/>
      <c r="BXK162" s="910"/>
      <c r="BXL162" s="910"/>
      <c r="BXM162" s="910"/>
      <c r="BXN162" s="910"/>
      <c r="BXO162" s="910"/>
      <c r="BXP162" s="910"/>
      <c r="BXQ162" s="910"/>
      <c r="BXR162" s="910"/>
      <c r="BXS162" s="910"/>
      <c r="BXT162" s="910"/>
      <c r="BXU162" s="910"/>
      <c r="BXV162" s="910"/>
      <c r="BXW162" s="910"/>
      <c r="BXX162" s="910"/>
      <c r="BXY162" s="910"/>
      <c r="BXZ162" s="910"/>
      <c r="BYA162" s="910"/>
      <c r="BYB162" s="910"/>
      <c r="BYC162" s="910"/>
      <c r="BYD162" s="910"/>
      <c r="BYE162" s="910"/>
      <c r="BYF162" s="910"/>
      <c r="BYG162" s="910"/>
      <c r="BYH162" s="910"/>
      <c r="BYI162" s="910"/>
      <c r="BYJ162" s="910"/>
      <c r="BYK162" s="910"/>
      <c r="BYL162" s="910"/>
      <c r="BYM162" s="910"/>
      <c r="BYN162" s="910"/>
      <c r="BYO162" s="910"/>
      <c r="BYP162" s="910"/>
      <c r="BYQ162" s="910"/>
      <c r="BYR162" s="910"/>
      <c r="BYS162" s="910"/>
      <c r="BYT162" s="910"/>
      <c r="BYU162" s="910"/>
      <c r="BYV162" s="910"/>
      <c r="BYW162" s="910"/>
      <c r="BYX162" s="910"/>
      <c r="BYY162" s="910"/>
      <c r="BYZ162" s="910"/>
      <c r="BZA162" s="910"/>
      <c r="BZB162" s="910"/>
      <c r="BZC162" s="910"/>
      <c r="BZD162" s="910"/>
      <c r="BZE162" s="910"/>
      <c r="BZF162" s="910"/>
      <c r="BZG162" s="910"/>
      <c r="BZH162" s="910"/>
      <c r="BZI162" s="910"/>
      <c r="BZJ162" s="910"/>
      <c r="BZK162" s="910"/>
      <c r="BZL162" s="910"/>
      <c r="BZM162" s="910"/>
      <c r="BZN162" s="910"/>
      <c r="BZO162" s="910"/>
      <c r="BZP162" s="910"/>
      <c r="BZQ162" s="910"/>
      <c r="BZR162" s="910"/>
      <c r="BZS162" s="910"/>
      <c r="BZT162" s="910"/>
      <c r="BZU162" s="910"/>
      <c r="BZV162" s="910"/>
      <c r="BZW162" s="910"/>
      <c r="BZX162" s="910"/>
      <c r="BZY162" s="910"/>
      <c r="BZZ162" s="910"/>
      <c r="CAA162" s="910"/>
      <c r="CAB162" s="910"/>
      <c r="CAC162" s="910"/>
      <c r="CAD162" s="910"/>
      <c r="CAE162" s="910"/>
      <c r="CAF162" s="910"/>
      <c r="CAG162" s="910"/>
      <c r="CAH162" s="910"/>
      <c r="CAI162" s="910"/>
      <c r="CAJ162" s="910"/>
      <c r="CAK162" s="910"/>
      <c r="CAL162" s="910"/>
      <c r="CAM162" s="910"/>
      <c r="CAN162" s="910"/>
      <c r="CAO162" s="910"/>
      <c r="CAP162" s="910"/>
      <c r="CAQ162" s="910"/>
      <c r="CAR162" s="910"/>
      <c r="CAS162" s="910"/>
      <c r="CAT162" s="910"/>
      <c r="CAU162" s="910"/>
      <c r="CAV162" s="910"/>
      <c r="CAW162" s="910"/>
      <c r="CAX162" s="910"/>
      <c r="CAY162" s="910"/>
      <c r="CAZ162" s="910"/>
      <c r="CBA162" s="910"/>
      <c r="CBB162" s="910"/>
      <c r="CBC162" s="910"/>
      <c r="CBD162" s="910"/>
      <c r="CBE162" s="910"/>
      <c r="CBF162" s="910"/>
      <c r="CBG162" s="910"/>
      <c r="CBH162" s="910"/>
      <c r="CBI162" s="910"/>
      <c r="CBJ162" s="910"/>
      <c r="CBK162" s="910"/>
      <c r="CBL162" s="910"/>
      <c r="CBM162" s="910"/>
      <c r="CBN162" s="910"/>
      <c r="CBO162" s="910"/>
      <c r="CBP162" s="910"/>
      <c r="CBQ162" s="910"/>
      <c r="CBR162" s="910"/>
      <c r="CBS162" s="910"/>
      <c r="CBT162" s="910"/>
      <c r="CBU162" s="910"/>
      <c r="CBV162" s="910"/>
      <c r="CBW162" s="910"/>
      <c r="CBX162" s="910"/>
      <c r="CBY162" s="910"/>
      <c r="CBZ162" s="910"/>
      <c r="CCA162" s="910"/>
      <c r="CCB162" s="910"/>
      <c r="CCC162" s="910"/>
      <c r="CCD162" s="910"/>
      <c r="CCE162" s="910"/>
      <c r="CCF162" s="910"/>
      <c r="CCG162" s="910"/>
      <c r="CCH162" s="910"/>
      <c r="CCI162" s="910"/>
      <c r="CCJ162" s="910"/>
      <c r="CCK162" s="910"/>
      <c r="CCL162" s="910"/>
      <c r="CCM162" s="910"/>
      <c r="CCN162" s="910"/>
      <c r="CCO162" s="910"/>
      <c r="CCP162" s="910"/>
      <c r="CCQ162" s="910"/>
      <c r="CCR162" s="910"/>
      <c r="CCS162" s="910"/>
      <c r="CCT162" s="910"/>
      <c r="CCU162" s="910"/>
      <c r="CCV162" s="910"/>
      <c r="CCW162" s="910"/>
      <c r="CCX162" s="910"/>
      <c r="CCY162" s="910"/>
      <c r="CCZ162" s="910"/>
      <c r="CDA162" s="910"/>
      <c r="CDB162" s="910"/>
      <c r="CDC162" s="910"/>
      <c r="CDD162" s="910"/>
      <c r="CDE162" s="910"/>
      <c r="CDF162" s="910"/>
      <c r="CDG162" s="910"/>
      <c r="CDH162" s="910"/>
      <c r="CDI162" s="910"/>
      <c r="CDJ162" s="910"/>
      <c r="CDK162" s="910"/>
      <c r="CDL162" s="910"/>
      <c r="CDM162" s="910"/>
      <c r="CDN162" s="910"/>
      <c r="CDO162" s="910"/>
      <c r="CDP162" s="910"/>
      <c r="CDQ162" s="910"/>
      <c r="CDR162" s="910"/>
      <c r="CDS162" s="910"/>
      <c r="CDT162" s="910"/>
      <c r="CDU162" s="910"/>
      <c r="CDV162" s="910"/>
      <c r="CDW162" s="910"/>
      <c r="CDX162" s="910"/>
      <c r="CDY162" s="910"/>
      <c r="CDZ162" s="910"/>
      <c r="CEA162" s="910"/>
      <c r="CEB162" s="910"/>
      <c r="CEC162" s="910"/>
      <c r="CED162" s="910"/>
      <c r="CEE162" s="910"/>
      <c r="CEF162" s="910"/>
      <c r="CEG162" s="910"/>
      <c r="CEH162" s="910"/>
      <c r="CEI162" s="910"/>
      <c r="CEJ162" s="910"/>
      <c r="CEK162" s="910"/>
      <c r="CEL162" s="910"/>
      <c r="CEM162" s="910"/>
      <c r="CEN162" s="910"/>
      <c r="CEO162" s="910"/>
      <c r="CEP162" s="910"/>
      <c r="CEQ162" s="910"/>
      <c r="CER162" s="910"/>
      <c r="CES162" s="910"/>
      <c r="CET162" s="910"/>
      <c r="CEU162" s="910"/>
      <c r="CEV162" s="910"/>
      <c r="CEW162" s="910"/>
      <c r="CEX162" s="910"/>
      <c r="CEY162" s="910"/>
      <c r="CEZ162" s="910"/>
      <c r="CFA162" s="910"/>
      <c r="CFB162" s="910"/>
      <c r="CFC162" s="910"/>
      <c r="CFD162" s="910"/>
      <c r="CFE162" s="910"/>
      <c r="CFF162" s="910"/>
      <c r="CFG162" s="910"/>
      <c r="CFH162" s="910"/>
      <c r="CFI162" s="910"/>
      <c r="CFJ162" s="910"/>
      <c r="CFK162" s="910"/>
      <c r="CFL162" s="910"/>
      <c r="CFM162" s="910"/>
      <c r="CFN162" s="910"/>
      <c r="CFO162" s="910"/>
      <c r="CFP162" s="910"/>
      <c r="CFQ162" s="910"/>
      <c r="CFR162" s="910"/>
      <c r="CFS162" s="910"/>
      <c r="CFT162" s="910"/>
      <c r="CFU162" s="910"/>
      <c r="CFV162" s="910"/>
      <c r="CFW162" s="910"/>
      <c r="CFX162" s="910"/>
      <c r="CFY162" s="910"/>
      <c r="CFZ162" s="910"/>
      <c r="CGA162" s="910"/>
      <c r="CGB162" s="910"/>
      <c r="CGC162" s="910"/>
      <c r="CGD162" s="910"/>
      <c r="CGE162" s="910"/>
      <c r="CGF162" s="910"/>
      <c r="CGG162" s="910"/>
      <c r="CGH162" s="910"/>
      <c r="CGI162" s="910"/>
      <c r="CGJ162" s="910"/>
      <c r="CGK162" s="910"/>
      <c r="CGL162" s="910"/>
      <c r="CGM162" s="910"/>
      <c r="CGN162" s="910"/>
      <c r="CGO162" s="910"/>
      <c r="CGP162" s="910"/>
      <c r="CGQ162" s="910"/>
      <c r="CGR162" s="910"/>
      <c r="CGS162" s="910"/>
      <c r="CGT162" s="910"/>
      <c r="CGU162" s="910"/>
      <c r="CGV162" s="910"/>
      <c r="CGW162" s="910"/>
      <c r="CGX162" s="910"/>
      <c r="CGY162" s="910"/>
      <c r="CGZ162" s="910"/>
      <c r="CHA162" s="910"/>
      <c r="CHB162" s="910"/>
      <c r="CHC162" s="910"/>
      <c r="CHD162" s="910"/>
      <c r="CHE162" s="910"/>
      <c r="CHF162" s="910"/>
      <c r="CHG162" s="910"/>
      <c r="CHH162" s="910"/>
      <c r="CHI162" s="910"/>
      <c r="CHJ162" s="910"/>
      <c r="CHK162" s="910"/>
      <c r="CHL162" s="910"/>
      <c r="CHM162" s="910"/>
      <c r="CHN162" s="910"/>
      <c r="CHO162" s="910"/>
      <c r="CHP162" s="910"/>
      <c r="CHQ162" s="910"/>
      <c r="CHR162" s="910"/>
      <c r="CHS162" s="910"/>
      <c r="CHT162" s="910"/>
      <c r="CHU162" s="910"/>
      <c r="CHV162" s="910"/>
      <c r="CHW162" s="910"/>
      <c r="CHX162" s="910"/>
      <c r="CHY162" s="910"/>
      <c r="CHZ162" s="910"/>
      <c r="CIA162" s="910"/>
      <c r="CIB162" s="910"/>
      <c r="CIC162" s="910"/>
      <c r="CID162" s="910"/>
      <c r="CIE162" s="910"/>
      <c r="CIF162" s="910"/>
      <c r="CIG162" s="910"/>
      <c r="CIH162" s="910"/>
      <c r="CII162" s="910"/>
      <c r="CIJ162" s="910"/>
      <c r="CIK162" s="910"/>
      <c r="CIL162" s="910"/>
      <c r="CIM162" s="910"/>
      <c r="CIN162" s="910"/>
      <c r="CIO162" s="910"/>
      <c r="CIP162" s="910"/>
      <c r="CIQ162" s="910"/>
      <c r="CIR162" s="910"/>
      <c r="CIS162" s="910"/>
      <c r="CIT162" s="910"/>
      <c r="CIU162" s="910"/>
      <c r="CIV162" s="910"/>
      <c r="CIW162" s="910"/>
      <c r="CIX162" s="910"/>
      <c r="CIY162" s="910"/>
      <c r="CIZ162" s="910"/>
      <c r="CJA162" s="910"/>
      <c r="CJB162" s="910"/>
      <c r="CJC162" s="910"/>
      <c r="CJD162" s="910"/>
      <c r="CJE162" s="910"/>
      <c r="CJF162" s="910"/>
      <c r="CJG162" s="910"/>
      <c r="CJH162" s="910"/>
      <c r="CJI162" s="910"/>
      <c r="CJJ162" s="910"/>
      <c r="CJK162" s="910"/>
      <c r="CJL162" s="910"/>
      <c r="CJM162" s="910"/>
      <c r="CJN162" s="910"/>
      <c r="CJO162" s="910"/>
      <c r="CJP162" s="910"/>
      <c r="CJQ162" s="910"/>
      <c r="CJR162" s="910"/>
      <c r="CJS162" s="910"/>
      <c r="CJT162" s="910"/>
      <c r="CJU162" s="910"/>
      <c r="CJV162" s="910"/>
      <c r="CJW162" s="910"/>
      <c r="CJX162" s="910"/>
      <c r="CJY162" s="910"/>
      <c r="CJZ162" s="910"/>
      <c r="CKA162" s="910"/>
      <c r="CKB162" s="910"/>
      <c r="CKC162" s="910"/>
      <c r="CKD162" s="910"/>
      <c r="CKE162" s="910"/>
      <c r="CKF162" s="910"/>
      <c r="CKG162" s="910"/>
      <c r="CKH162" s="910"/>
      <c r="CKI162" s="910"/>
      <c r="CKJ162" s="910"/>
      <c r="CKK162" s="910"/>
      <c r="CKL162" s="910"/>
      <c r="CKM162" s="910"/>
      <c r="CKN162" s="910"/>
      <c r="CKO162" s="910"/>
      <c r="CKP162" s="910"/>
      <c r="CKQ162" s="910"/>
      <c r="CKR162" s="910"/>
      <c r="CKS162" s="910"/>
      <c r="CKT162" s="910"/>
      <c r="CKU162" s="910"/>
      <c r="CKV162" s="910"/>
      <c r="CKW162" s="910"/>
      <c r="CKX162" s="910"/>
      <c r="CKY162" s="910"/>
      <c r="CKZ162" s="910"/>
      <c r="CLA162" s="910"/>
      <c r="CLB162" s="910"/>
      <c r="CLC162" s="910"/>
      <c r="CLD162" s="910"/>
      <c r="CLE162" s="910"/>
      <c r="CLF162" s="910"/>
      <c r="CLG162" s="910"/>
      <c r="CLH162" s="910"/>
      <c r="CLI162" s="910"/>
      <c r="CLJ162" s="910"/>
      <c r="CLK162" s="910"/>
      <c r="CLL162" s="910"/>
      <c r="CLM162" s="910"/>
      <c r="CLN162" s="910"/>
      <c r="CLO162" s="910"/>
      <c r="CLP162" s="910"/>
      <c r="CLQ162" s="910"/>
      <c r="CLR162" s="910"/>
      <c r="CLS162" s="910"/>
      <c r="CLT162" s="910"/>
      <c r="CLU162" s="910"/>
      <c r="CLV162" s="910"/>
      <c r="CLW162" s="910"/>
      <c r="CLX162" s="910"/>
      <c r="CLY162" s="910"/>
      <c r="CLZ162" s="910"/>
      <c r="CMA162" s="910"/>
      <c r="CMB162" s="910"/>
      <c r="CMC162" s="910"/>
      <c r="CMD162" s="910"/>
      <c r="CME162" s="910"/>
      <c r="CMF162" s="910"/>
      <c r="CMG162" s="910"/>
      <c r="CMH162" s="910"/>
      <c r="CMI162" s="910"/>
      <c r="CMJ162" s="910"/>
      <c r="CMK162" s="910"/>
      <c r="CML162" s="910"/>
      <c r="CMM162" s="910"/>
      <c r="CMN162" s="910"/>
      <c r="CMO162" s="910"/>
      <c r="CMP162" s="910"/>
      <c r="CMQ162" s="910"/>
      <c r="CMR162" s="910"/>
      <c r="CMS162" s="910"/>
      <c r="CMT162" s="910"/>
      <c r="CMU162" s="910"/>
      <c r="CMV162" s="910"/>
      <c r="CMW162" s="910"/>
      <c r="CMX162" s="910"/>
      <c r="CMY162" s="910"/>
      <c r="CMZ162" s="910"/>
      <c r="CNA162" s="910"/>
      <c r="CNB162" s="910"/>
      <c r="CNC162" s="910"/>
      <c r="CND162" s="910"/>
      <c r="CNE162" s="910"/>
      <c r="CNF162" s="910"/>
      <c r="CNG162" s="910"/>
      <c r="CNH162" s="910"/>
      <c r="CNI162" s="910"/>
      <c r="CNJ162" s="910"/>
      <c r="CNK162" s="910"/>
      <c r="CNL162" s="910"/>
      <c r="CNM162" s="910"/>
      <c r="CNN162" s="910"/>
      <c r="CNO162" s="910"/>
      <c r="CNP162" s="910"/>
      <c r="CNQ162" s="910"/>
      <c r="CNR162" s="910"/>
      <c r="CNS162" s="910"/>
      <c r="CNT162" s="910"/>
      <c r="CNU162" s="910"/>
      <c r="CNV162" s="910"/>
      <c r="CNW162" s="910"/>
      <c r="CNX162" s="910"/>
      <c r="CNY162" s="910"/>
      <c r="CNZ162" s="910"/>
      <c r="COA162" s="910"/>
      <c r="COB162" s="910"/>
      <c r="COC162" s="910"/>
      <c r="COD162" s="910"/>
      <c r="COE162" s="910"/>
      <c r="COF162" s="910"/>
      <c r="COG162" s="910"/>
      <c r="COH162" s="910"/>
      <c r="COI162" s="910"/>
      <c r="COJ162" s="910"/>
      <c r="COK162" s="910"/>
      <c r="COL162" s="910"/>
      <c r="COM162" s="910"/>
      <c r="CON162" s="910"/>
      <c r="COO162" s="910"/>
      <c r="COP162" s="910"/>
      <c r="COQ162" s="910"/>
      <c r="COR162" s="910"/>
      <c r="COS162" s="910"/>
      <c r="COT162" s="910"/>
      <c r="COU162" s="910"/>
      <c r="COV162" s="910"/>
      <c r="COW162" s="910"/>
      <c r="COX162" s="910"/>
      <c r="COY162" s="910"/>
      <c r="COZ162" s="910"/>
      <c r="CPA162" s="910"/>
      <c r="CPB162" s="910"/>
      <c r="CPC162" s="910"/>
      <c r="CPD162" s="910"/>
      <c r="CPE162" s="910"/>
      <c r="CPF162" s="910"/>
      <c r="CPG162" s="910"/>
      <c r="CPH162" s="910"/>
      <c r="CPI162" s="910"/>
      <c r="CPJ162" s="910"/>
      <c r="CPK162" s="910"/>
      <c r="CPL162" s="910"/>
      <c r="CPM162" s="910"/>
      <c r="CPN162" s="910"/>
      <c r="CPO162" s="910"/>
      <c r="CPP162" s="910"/>
      <c r="CPQ162" s="910"/>
      <c r="CPR162" s="910"/>
      <c r="CPS162" s="910"/>
      <c r="CPT162" s="910"/>
      <c r="CPU162" s="910"/>
      <c r="CPV162" s="910"/>
      <c r="CPW162" s="910"/>
      <c r="CPX162" s="910"/>
      <c r="CPY162" s="910"/>
      <c r="CPZ162" s="910"/>
      <c r="CQA162" s="910"/>
      <c r="CQB162" s="910"/>
      <c r="CQC162" s="910"/>
      <c r="CQD162" s="910"/>
      <c r="CQE162" s="910"/>
      <c r="CQF162" s="910"/>
      <c r="CQG162" s="910"/>
      <c r="CQH162" s="910"/>
      <c r="CQI162" s="910"/>
      <c r="CQJ162" s="910"/>
      <c r="CQK162" s="910"/>
      <c r="CQL162" s="910"/>
      <c r="CQM162" s="910"/>
      <c r="CQN162" s="910"/>
      <c r="CQO162" s="910"/>
      <c r="CQP162" s="910"/>
      <c r="CQQ162" s="910"/>
      <c r="CQR162" s="910"/>
      <c r="CQS162" s="910"/>
      <c r="CQT162" s="910"/>
      <c r="CQU162" s="910"/>
      <c r="CQV162" s="910"/>
      <c r="CQW162" s="910"/>
      <c r="CQX162" s="910"/>
      <c r="CQY162" s="910"/>
      <c r="CQZ162" s="910"/>
      <c r="CRA162" s="910"/>
      <c r="CRB162" s="910"/>
      <c r="CRC162" s="910"/>
      <c r="CRD162" s="910"/>
      <c r="CRE162" s="910"/>
      <c r="CRF162" s="910"/>
      <c r="CRG162" s="910"/>
      <c r="CRH162" s="910"/>
      <c r="CRI162" s="910"/>
      <c r="CRJ162" s="910"/>
      <c r="CRK162" s="910"/>
      <c r="CRL162" s="910"/>
      <c r="CRM162" s="910"/>
      <c r="CRN162" s="910"/>
      <c r="CRO162" s="910"/>
      <c r="CRP162" s="910"/>
      <c r="CRQ162" s="910"/>
      <c r="CRR162" s="910"/>
      <c r="CRS162" s="910"/>
      <c r="CRT162" s="910"/>
      <c r="CRU162" s="910"/>
      <c r="CRV162" s="910"/>
      <c r="CRW162" s="910"/>
      <c r="CRX162" s="910"/>
      <c r="CRY162" s="910"/>
      <c r="CRZ162" s="910"/>
      <c r="CSA162" s="910"/>
      <c r="CSB162" s="910"/>
      <c r="CSC162" s="910"/>
      <c r="CSD162" s="910"/>
      <c r="CSE162" s="910"/>
      <c r="CSF162" s="910"/>
      <c r="CSG162" s="910"/>
      <c r="CSH162" s="910"/>
      <c r="CSI162" s="910"/>
      <c r="CSJ162" s="910"/>
      <c r="CSK162" s="910"/>
      <c r="CSL162" s="910"/>
      <c r="CSM162" s="910"/>
      <c r="CSN162" s="910"/>
      <c r="CSO162" s="910"/>
      <c r="CSP162" s="910"/>
      <c r="CSQ162" s="910"/>
      <c r="CSR162" s="910"/>
      <c r="CSS162" s="910"/>
      <c r="CST162" s="910"/>
      <c r="CSU162" s="910"/>
      <c r="CSV162" s="910"/>
      <c r="CSW162" s="910"/>
      <c r="CSX162" s="910"/>
      <c r="CSY162" s="910"/>
      <c r="CSZ162" s="910"/>
      <c r="CTA162" s="910"/>
      <c r="CTB162" s="910"/>
      <c r="CTC162" s="910"/>
      <c r="CTD162" s="910"/>
      <c r="CTE162" s="910"/>
      <c r="CTF162" s="910"/>
      <c r="CTG162" s="910"/>
      <c r="CTH162" s="910"/>
      <c r="CTI162" s="910"/>
      <c r="CTJ162" s="910"/>
      <c r="CTK162" s="910"/>
      <c r="CTL162" s="910"/>
      <c r="CTM162" s="910"/>
      <c r="CTN162" s="910"/>
      <c r="CTO162" s="910"/>
      <c r="CTP162" s="910"/>
      <c r="CTQ162" s="910"/>
      <c r="CTR162" s="910"/>
      <c r="CTS162" s="910"/>
      <c r="CTT162" s="910"/>
      <c r="CTU162" s="910"/>
      <c r="CTV162" s="910"/>
      <c r="CTW162" s="910"/>
      <c r="CTX162" s="910"/>
      <c r="CTY162" s="910"/>
      <c r="CTZ162" s="910"/>
      <c r="CUA162" s="910"/>
      <c r="CUB162" s="910"/>
      <c r="CUC162" s="910"/>
      <c r="CUD162" s="910"/>
      <c r="CUE162" s="910"/>
      <c r="CUF162" s="910"/>
      <c r="CUG162" s="910"/>
      <c r="CUH162" s="910"/>
      <c r="CUI162" s="910"/>
      <c r="CUJ162" s="910"/>
      <c r="CUK162" s="910"/>
      <c r="CUL162" s="910"/>
      <c r="CUM162" s="910"/>
      <c r="CUN162" s="910"/>
      <c r="CUO162" s="910"/>
      <c r="CUP162" s="910"/>
      <c r="CUQ162" s="910"/>
      <c r="CUR162" s="910"/>
      <c r="CUS162" s="910"/>
      <c r="CUT162" s="910"/>
      <c r="CUU162" s="910"/>
      <c r="CUV162" s="910"/>
      <c r="CUW162" s="910"/>
      <c r="CUX162" s="910"/>
      <c r="CUY162" s="910"/>
      <c r="CUZ162" s="910"/>
      <c r="CVA162" s="910"/>
      <c r="CVB162" s="910"/>
      <c r="CVC162" s="910"/>
      <c r="CVD162" s="910"/>
      <c r="CVE162" s="910"/>
      <c r="CVF162" s="910"/>
      <c r="CVG162" s="910"/>
      <c r="CVH162" s="910"/>
      <c r="CVI162" s="910"/>
      <c r="CVJ162" s="910"/>
      <c r="CVK162" s="910"/>
      <c r="CVL162" s="910"/>
      <c r="CVM162" s="910"/>
      <c r="CVN162" s="910"/>
      <c r="CVO162" s="910"/>
      <c r="CVP162" s="910"/>
      <c r="CVQ162" s="910"/>
      <c r="CVR162" s="910"/>
      <c r="CVS162" s="910"/>
      <c r="CVT162" s="910"/>
      <c r="CVU162" s="910"/>
      <c r="CVV162" s="910"/>
      <c r="CVW162" s="910"/>
      <c r="CVX162" s="910"/>
      <c r="CVY162" s="910"/>
      <c r="CVZ162" s="910"/>
      <c r="CWA162" s="910"/>
      <c r="CWB162" s="910"/>
      <c r="CWC162" s="910"/>
      <c r="CWD162" s="910"/>
      <c r="CWE162" s="910"/>
      <c r="CWF162" s="910"/>
      <c r="CWG162" s="910"/>
      <c r="CWH162" s="910"/>
      <c r="CWI162" s="910"/>
      <c r="CWJ162" s="910"/>
      <c r="CWK162" s="910"/>
      <c r="CWL162" s="910"/>
      <c r="CWM162" s="910"/>
      <c r="CWN162" s="910"/>
      <c r="CWO162" s="910"/>
      <c r="CWP162" s="910"/>
      <c r="CWQ162" s="910"/>
      <c r="CWR162" s="910"/>
      <c r="CWS162" s="910"/>
      <c r="CWT162" s="910"/>
      <c r="CWU162" s="910"/>
      <c r="CWV162" s="910"/>
      <c r="CWW162" s="910"/>
      <c r="CWX162" s="910"/>
      <c r="CWY162" s="910"/>
      <c r="CWZ162" s="910"/>
      <c r="CXA162" s="910"/>
      <c r="CXB162" s="910"/>
      <c r="CXC162" s="910"/>
      <c r="CXD162" s="910"/>
      <c r="CXE162" s="910"/>
      <c r="CXF162" s="910"/>
      <c r="CXG162" s="910"/>
      <c r="CXH162" s="910"/>
      <c r="CXI162" s="910"/>
      <c r="CXJ162" s="910"/>
      <c r="CXK162" s="910"/>
      <c r="CXL162" s="910"/>
      <c r="CXM162" s="910"/>
      <c r="CXN162" s="910"/>
      <c r="CXO162" s="910"/>
      <c r="CXP162" s="910"/>
      <c r="CXQ162" s="910"/>
      <c r="CXR162" s="910"/>
      <c r="CXS162" s="910"/>
      <c r="CXT162" s="910"/>
      <c r="CXU162" s="910"/>
      <c r="CXV162" s="910"/>
      <c r="CXW162" s="910"/>
      <c r="CXX162" s="910"/>
      <c r="CXY162" s="910"/>
      <c r="CXZ162" s="910"/>
      <c r="CYA162" s="910"/>
      <c r="CYB162" s="910"/>
      <c r="CYC162" s="910"/>
      <c r="CYD162" s="910"/>
      <c r="CYE162" s="910"/>
      <c r="CYF162" s="910"/>
      <c r="CYG162" s="910"/>
      <c r="CYH162" s="910"/>
      <c r="CYI162" s="910"/>
      <c r="CYJ162" s="910"/>
      <c r="CYK162" s="910"/>
      <c r="CYL162" s="910"/>
      <c r="CYM162" s="910"/>
      <c r="CYN162" s="910"/>
      <c r="CYO162" s="910"/>
      <c r="CYP162" s="910"/>
      <c r="CYQ162" s="910"/>
      <c r="CYR162" s="910"/>
      <c r="CYS162" s="910"/>
      <c r="CYT162" s="910"/>
      <c r="CYU162" s="910"/>
      <c r="CYV162" s="910"/>
      <c r="CYW162" s="910"/>
      <c r="CYX162" s="910"/>
      <c r="CYY162" s="910"/>
      <c r="CYZ162" s="910"/>
      <c r="CZA162" s="910"/>
      <c r="CZB162" s="910"/>
      <c r="CZC162" s="910"/>
      <c r="CZD162" s="910"/>
      <c r="CZE162" s="910"/>
      <c r="CZF162" s="910"/>
      <c r="CZG162" s="910"/>
      <c r="CZH162" s="910"/>
      <c r="CZI162" s="910"/>
      <c r="CZJ162" s="910"/>
      <c r="CZK162" s="910"/>
      <c r="CZL162" s="910"/>
      <c r="CZM162" s="910"/>
      <c r="CZN162" s="910"/>
      <c r="CZO162" s="910"/>
      <c r="CZP162" s="910"/>
      <c r="CZQ162" s="910"/>
      <c r="CZR162" s="910"/>
      <c r="CZS162" s="910"/>
      <c r="CZT162" s="910"/>
      <c r="CZU162" s="910"/>
      <c r="CZV162" s="910"/>
      <c r="CZW162" s="910"/>
      <c r="CZX162" s="910"/>
      <c r="CZY162" s="910"/>
      <c r="CZZ162" s="910"/>
      <c r="DAA162" s="910"/>
      <c r="DAB162" s="910"/>
      <c r="DAC162" s="910"/>
      <c r="DAD162" s="910"/>
      <c r="DAE162" s="910"/>
      <c r="DAF162" s="910"/>
      <c r="DAG162" s="910"/>
      <c r="DAH162" s="910"/>
      <c r="DAI162" s="910"/>
      <c r="DAJ162" s="910"/>
      <c r="DAK162" s="910"/>
      <c r="DAL162" s="910"/>
      <c r="DAM162" s="910"/>
      <c r="DAN162" s="910"/>
      <c r="DAO162" s="910"/>
      <c r="DAP162" s="910"/>
      <c r="DAQ162" s="910"/>
      <c r="DAR162" s="910"/>
      <c r="DAS162" s="910"/>
      <c r="DAT162" s="910"/>
      <c r="DAU162" s="910"/>
      <c r="DAV162" s="910"/>
      <c r="DAW162" s="910"/>
      <c r="DAX162" s="910"/>
      <c r="DAY162" s="910"/>
      <c r="DAZ162" s="910"/>
      <c r="DBA162" s="910"/>
      <c r="DBB162" s="910"/>
      <c r="DBC162" s="910"/>
      <c r="DBD162" s="910"/>
      <c r="DBE162" s="910"/>
      <c r="DBF162" s="910"/>
      <c r="DBG162" s="910"/>
      <c r="DBH162" s="910"/>
      <c r="DBI162" s="910"/>
      <c r="DBJ162" s="910"/>
      <c r="DBK162" s="910"/>
      <c r="DBL162" s="910"/>
      <c r="DBM162" s="910"/>
      <c r="DBN162" s="910"/>
      <c r="DBO162" s="910"/>
      <c r="DBP162" s="910"/>
      <c r="DBQ162" s="910"/>
      <c r="DBR162" s="910"/>
      <c r="DBS162" s="910"/>
      <c r="DBT162" s="910"/>
      <c r="DBU162" s="910"/>
      <c r="DBV162" s="910"/>
      <c r="DBW162" s="910"/>
      <c r="DBX162" s="910"/>
      <c r="DBY162" s="910"/>
      <c r="DBZ162" s="910"/>
      <c r="DCA162" s="910"/>
      <c r="DCB162" s="910"/>
      <c r="DCC162" s="910"/>
      <c r="DCD162" s="910"/>
      <c r="DCE162" s="910"/>
      <c r="DCF162" s="910"/>
      <c r="DCG162" s="910"/>
      <c r="DCH162" s="910"/>
      <c r="DCI162" s="910"/>
      <c r="DCJ162" s="910"/>
      <c r="DCK162" s="910"/>
      <c r="DCL162" s="910"/>
      <c r="DCM162" s="910"/>
      <c r="DCN162" s="910"/>
      <c r="DCO162" s="910"/>
      <c r="DCP162" s="910"/>
      <c r="DCQ162" s="910"/>
      <c r="DCR162" s="910"/>
      <c r="DCS162" s="910"/>
      <c r="DCT162" s="910"/>
      <c r="DCU162" s="910"/>
      <c r="DCV162" s="910"/>
      <c r="DCW162" s="910"/>
      <c r="DCX162" s="910"/>
      <c r="DCY162" s="910"/>
      <c r="DCZ162" s="910"/>
      <c r="DDA162" s="910"/>
      <c r="DDB162" s="910"/>
      <c r="DDC162" s="910"/>
      <c r="DDD162" s="910"/>
      <c r="DDE162" s="910"/>
      <c r="DDF162" s="910"/>
      <c r="DDG162" s="910"/>
      <c r="DDH162" s="910"/>
      <c r="DDI162" s="910"/>
      <c r="DDJ162" s="910"/>
      <c r="DDK162" s="910"/>
      <c r="DDL162" s="910"/>
      <c r="DDM162" s="910"/>
      <c r="DDN162" s="910"/>
      <c r="DDO162" s="910"/>
      <c r="DDP162" s="910"/>
      <c r="DDQ162" s="910"/>
      <c r="DDR162" s="910"/>
      <c r="DDS162" s="910"/>
      <c r="DDT162" s="910"/>
      <c r="DDU162" s="910"/>
      <c r="DDV162" s="910"/>
      <c r="DDW162" s="910"/>
      <c r="DDX162" s="910"/>
      <c r="DDY162" s="910"/>
      <c r="DDZ162" s="910"/>
      <c r="DEA162" s="910"/>
      <c r="DEB162" s="910"/>
      <c r="DEC162" s="910"/>
      <c r="DED162" s="910"/>
      <c r="DEE162" s="910"/>
      <c r="DEF162" s="910"/>
      <c r="DEG162" s="910"/>
      <c r="DEH162" s="910"/>
      <c r="DEI162" s="910"/>
      <c r="DEJ162" s="910"/>
      <c r="DEK162" s="910"/>
      <c r="DEL162" s="910"/>
      <c r="DEM162" s="910"/>
      <c r="DEN162" s="910"/>
      <c r="DEO162" s="910"/>
      <c r="DEP162" s="910"/>
      <c r="DEQ162" s="910"/>
      <c r="DER162" s="910"/>
      <c r="DES162" s="910"/>
      <c r="DET162" s="910"/>
      <c r="DEU162" s="910"/>
      <c r="DEV162" s="910"/>
      <c r="DEW162" s="910"/>
      <c r="DEX162" s="910"/>
      <c r="DEY162" s="910"/>
      <c r="DEZ162" s="910"/>
      <c r="DFA162" s="910"/>
      <c r="DFB162" s="910"/>
      <c r="DFC162" s="910"/>
      <c r="DFD162" s="910"/>
      <c r="DFE162" s="910"/>
      <c r="DFF162" s="910"/>
      <c r="DFG162" s="910"/>
      <c r="DFH162" s="910"/>
      <c r="DFI162" s="910"/>
      <c r="DFJ162" s="910"/>
      <c r="DFK162" s="910"/>
      <c r="DFL162" s="910"/>
      <c r="DFM162" s="910"/>
      <c r="DFN162" s="910"/>
      <c r="DFO162" s="910"/>
      <c r="DFP162" s="910"/>
      <c r="DFQ162" s="910"/>
      <c r="DFR162" s="910"/>
      <c r="DFS162" s="910"/>
      <c r="DFT162" s="910"/>
      <c r="DFU162" s="910"/>
      <c r="DFV162" s="910"/>
      <c r="DFW162" s="910"/>
      <c r="DFX162" s="910"/>
      <c r="DFY162" s="910"/>
      <c r="DFZ162" s="910"/>
      <c r="DGA162" s="910"/>
      <c r="DGB162" s="910"/>
      <c r="DGC162" s="910"/>
      <c r="DGD162" s="910"/>
      <c r="DGE162" s="910"/>
      <c r="DGF162" s="910"/>
      <c r="DGG162" s="910"/>
      <c r="DGH162" s="910"/>
      <c r="DGI162" s="910"/>
      <c r="DGJ162" s="910"/>
      <c r="DGK162" s="910"/>
      <c r="DGL162" s="910"/>
      <c r="DGM162" s="910"/>
      <c r="DGN162" s="910"/>
      <c r="DGO162" s="910"/>
      <c r="DGP162" s="910"/>
      <c r="DGQ162" s="910"/>
      <c r="DGR162" s="910"/>
      <c r="DGS162" s="910"/>
      <c r="DGT162" s="910"/>
      <c r="DGU162" s="910"/>
      <c r="DGV162" s="910"/>
      <c r="DGW162" s="910"/>
      <c r="DGX162" s="910"/>
      <c r="DGY162" s="910"/>
      <c r="DGZ162" s="910"/>
      <c r="DHA162" s="910"/>
      <c r="DHB162" s="910"/>
      <c r="DHC162" s="910"/>
      <c r="DHD162" s="910"/>
      <c r="DHE162" s="910"/>
      <c r="DHF162" s="910"/>
      <c r="DHG162" s="910"/>
      <c r="DHH162" s="910"/>
      <c r="DHI162" s="910"/>
      <c r="DHJ162" s="910"/>
      <c r="DHK162" s="910"/>
      <c r="DHL162" s="910"/>
      <c r="DHM162" s="910"/>
      <c r="DHN162" s="910"/>
      <c r="DHO162" s="910"/>
      <c r="DHP162" s="910"/>
      <c r="DHQ162" s="910"/>
      <c r="DHR162" s="910"/>
      <c r="DHS162" s="910"/>
      <c r="DHT162" s="910"/>
      <c r="DHU162" s="910"/>
      <c r="DHV162" s="910"/>
      <c r="DHW162" s="910"/>
      <c r="DHX162" s="910"/>
      <c r="DHY162" s="910"/>
      <c r="DHZ162" s="910"/>
      <c r="DIA162" s="910"/>
      <c r="DIB162" s="910"/>
      <c r="DIC162" s="910"/>
      <c r="DID162" s="910"/>
      <c r="DIE162" s="910"/>
      <c r="DIF162" s="910"/>
      <c r="DIG162" s="910"/>
      <c r="DIH162" s="910"/>
      <c r="DII162" s="910"/>
      <c r="DIJ162" s="910"/>
      <c r="DIK162" s="910"/>
      <c r="DIL162" s="910"/>
      <c r="DIM162" s="910"/>
      <c r="DIN162" s="910"/>
      <c r="DIO162" s="910"/>
      <c r="DIP162" s="910"/>
      <c r="DIQ162" s="910"/>
      <c r="DIR162" s="910"/>
      <c r="DIS162" s="910"/>
      <c r="DIT162" s="910"/>
      <c r="DIU162" s="910"/>
      <c r="DIV162" s="910"/>
      <c r="DIW162" s="910"/>
      <c r="DIX162" s="910"/>
      <c r="DIY162" s="910"/>
      <c r="DIZ162" s="910"/>
      <c r="DJA162" s="910"/>
      <c r="DJB162" s="910"/>
      <c r="DJC162" s="910"/>
      <c r="DJD162" s="910"/>
      <c r="DJE162" s="910"/>
      <c r="DJF162" s="910"/>
      <c r="DJG162" s="910"/>
      <c r="DJH162" s="910"/>
      <c r="DJI162" s="910"/>
      <c r="DJJ162" s="910"/>
      <c r="DJK162" s="910"/>
      <c r="DJL162" s="910"/>
      <c r="DJM162" s="910"/>
      <c r="DJN162" s="910"/>
      <c r="DJO162" s="910"/>
      <c r="DJP162" s="910"/>
      <c r="DJQ162" s="910"/>
      <c r="DJR162" s="910"/>
      <c r="DJS162" s="910"/>
      <c r="DJT162" s="910"/>
      <c r="DJU162" s="910"/>
      <c r="DJV162" s="910"/>
      <c r="DJW162" s="910"/>
      <c r="DJX162" s="910"/>
      <c r="DJY162" s="910"/>
      <c r="DJZ162" s="910"/>
      <c r="DKA162" s="910"/>
      <c r="DKB162" s="910"/>
      <c r="DKC162" s="910"/>
      <c r="DKD162" s="910"/>
      <c r="DKE162" s="910"/>
      <c r="DKF162" s="910"/>
      <c r="DKG162" s="910"/>
      <c r="DKH162" s="910"/>
      <c r="DKI162" s="910"/>
      <c r="DKJ162" s="910"/>
      <c r="DKK162" s="910"/>
      <c r="DKL162" s="910"/>
      <c r="DKM162" s="910"/>
      <c r="DKN162" s="910"/>
      <c r="DKO162" s="910"/>
      <c r="DKP162" s="910"/>
      <c r="DKQ162" s="910"/>
      <c r="DKR162" s="910"/>
      <c r="DKS162" s="910"/>
      <c r="DKT162" s="910"/>
      <c r="DKU162" s="910"/>
      <c r="DKV162" s="910"/>
      <c r="DKW162" s="910"/>
      <c r="DKX162" s="910"/>
      <c r="DKY162" s="910"/>
      <c r="DKZ162" s="910"/>
      <c r="DLA162" s="910"/>
      <c r="DLB162" s="910"/>
      <c r="DLC162" s="910"/>
      <c r="DLD162" s="910"/>
      <c r="DLE162" s="910"/>
      <c r="DLF162" s="910"/>
      <c r="DLG162" s="910"/>
      <c r="DLH162" s="910"/>
      <c r="DLI162" s="910"/>
      <c r="DLJ162" s="910"/>
      <c r="DLK162" s="910"/>
      <c r="DLL162" s="910"/>
      <c r="DLM162" s="910"/>
      <c r="DLN162" s="910"/>
      <c r="DLO162" s="910"/>
      <c r="DLP162" s="910"/>
      <c r="DLQ162" s="910"/>
      <c r="DLR162" s="910"/>
      <c r="DLS162" s="910"/>
      <c r="DLT162" s="910"/>
      <c r="DLU162" s="910"/>
      <c r="DLV162" s="910"/>
      <c r="DLW162" s="910"/>
      <c r="DLX162" s="910"/>
      <c r="DLY162" s="910"/>
      <c r="DLZ162" s="910"/>
      <c r="DMA162" s="910"/>
      <c r="DMB162" s="910"/>
      <c r="DMC162" s="910"/>
      <c r="DMD162" s="910"/>
      <c r="DME162" s="910"/>
      <c r="DMF162" s="910"/>
      <c r="DMG162" s="910"/>
      <c r="DMH162" s="910"/>
      <c r="DMI162" s="910"/>
      <c r="DMJ162" s="910"/>
      <c r="DMK162" s="910"/>
      <c r="DML162" s="910"/>
      <c r="DMM162" s="910"/>
      <c r="DMN162" s="910"/>
      <c r="DMO162" s="910"/>
      <c r="DMP162" s="910"/>
      <c r="DMQ162" s="910"/>
      <c r="DMR162" s="910"/>
      <c r="DMS162" s="910"/>
      <c r="DMT162" s="910"/>
      <c r="DMU162" s="910"/>
      <c r="DMV162" s="910"/>
      <c r="DMW162" s="910"/>
      <c r="DMX162" s="910"/>
      <c r="DMY162" s="910"/>
      <c r="DMZ162" s="910"/>
      <c r="DNA162" s="910"/>
      <c r="DNB162" s="910"/>
      <c r="DNC162" s="910"/>
      <c r="DND162" s="910"/>
      <c r="DNE162" s="910"/>
      <c r="DNF162" s="910"/>
      <c r="DNG162" s="910"/>
      <c r="DNH162" s="910"/>
      <c r="DNI162" s="910"/>
      <c r="DNJ162" s="910"/>
      <c r="DNK162" s="910"/>
      <c r="DNL162" s="910"/>
      <c r="DNM162" s="910"/>
      <c r="DNN162" s="910"/>
      <c r="DNO162" s="910"/>
      <c r="DNP162" s="910"/>
      <c r="DNQ162" s="910"/>
      <c r="DNR162" s="910"/>
      <c r="DNS162" s="910"/>
      <c r="DNT162" s="910"/>
      <c r="DNU162" s="910"/>
      <c r="DNV162" s="910"/>
      <c r="DNW162" s="910"/>
      <c r="DNX162" s="910"/>
      <c r="DNY162" s="910"/>
      <c r="DNZ162" s="910"/>
      <c r="DOA162" s="910"/>
      <c r="DOB162" s="910"/>
      <c r="DOC162" s="910"/>
      <c r="DOD162" s="910"/>
      <c r="DOE162" s="910"/>
      <c r="DOF162" s="910"/>
      <c r="DOG162" s="910"/>
      <c r="DOH162" s="910"/>
      <c r="DOI162" s="910"/>
      <c r="DOJ162" s="910"/>
      <c r="DOK162" s="910"/>
      <c r="DOL162" s="910"/>
      <c r="DOM162" s="910"/>
      <c r="DON162" s="910"/>
      <c r="DOO162" s="910"/>
      <c r="DOP162" s="910"/>
      <c r="DOQ162" s="910"/>
      <c r="DOR162" s="910"/>
      <c r="DOS162" s="910"/>
      <c r="DOT162" s="910"/>
      <c r="DOU162" s="910"/>
      <c r="DOV162" s="910"/>
      <c r="DOW162" s="910"/>
      <c r="DOX162" s="910"/>
      <c r="DOY162" s="910"/>
      <c r="DOZ162" s="910"/>
      <c r="DPA162" s="910"/>
      <c r="DPB162" s="910"/>
      <c r="DPC162" s="910"/>
      <c r="DPD162" s="910"/>
      <c r="DPE162" s="910"/>
      <c r="DPF162" s="910"/>
      <c r="DPG162" s="910"/>
      <c r="DPH162" s="910"/>
      <c r="DPI162" s="910"/>
      <c r="DPJ162" s="910"/>
      <c r="DPK162" s="910"/>
      <c r="DPL162" s="910"/>
      <c r="DPM162" s="910"/>
      <c r="DPN162" s="910"/>
      <c r="DPO162" s="910"/>
      <c r="DPP162" s="910"/>
      <c r="DPQ162" s="910"/>
      <c r="DPR162" s="910"/>
      <c r="DPS162" s="910"/>
      <c r="DPT162" s="910"/>
      <c r="DPU162" s="910"/>
      <c r="DPV162" s="910"/>
      <c r="DPW162" s="910"/>
      <c r="DPX162" s="910"/>
      <c r="DPY162" s="910"/>
      <c r="DPZ162" s="910"/>
      <c r="DQA162" s="910"/>
      <c r="DQB162" s="910"/>
      <c r="DQC162" s="910"/>
      <c r="DQD162" s="910"/>
      <c r="DQE162" s="910"/>
      <c r="DQF162" s="910"/>
      <c r="DQG162" s="910"/>
      <c r="DQH162" s="910"/>
      <c r="DQI162" s="910"/>
      <c r="DQJ162" s="910"/>
      <c r="DQK162" s="910"/>
      <c r="DQL162" s="910"/>
      <c r="DQM162" s="910"/>
      <c r="DQN162" s="910"/>
      <c r="DQO162" s="910"/>
      <c r="DQP162" s="910"/>
      <c r="DQQ162" s="910"/>
      <c r="DQR162" s="910"/>
      <c r="DQS162" s="910"/>
      <c r="DQT162" s="910"/>
      <c r="DQU162" s="910"/>
      <c r="DQV162" s="910"/>
      <c r="DQW162" s="910"/>
      <c r="DQX162" s="910"/>
      <c r="DQY162" s="910"/>
      <c r="DQZ162" s="910"/>
      <c r="DRA162" s="910"/>
      <c r="DRB162" s="910"/>
      <c r="DRC162" s="910"/>
      <c r="DRD162" s="910"/>
      <c r="DRE162" s="910"/>
      <c r="DRF162" s="910"/>
      <c r="DRG162" s="910"/>
      <c r="DRH162" s="910"/>
      <c r="DRI162" s="910"/>
      <c r="DRJ162" s="910"/>
      <c r="DRK162" s="910"/>
      <c r="DRL162" s="910"/>
      <c r="DRM162" s="910"/>
      <c r="DRN162" s="910"/>
      <c r="DRO162" s="910"/>
      <c r="DRP162" s="910"/>
      <c r="DRQ162" s="910"/>
      <c r="DRR162" s="910"/>
      <c r="DRS162" s="910"/>
      <c r="DRT162" s="910"/>
      <c r="DRU162" s="910"/>
      <c r="DRV162" s="910"/>
      <c r="DRW162" s="910"/>
      <c r="DRX162" s="910"/>
      <c r="DRY162" s="910"/>
      <c r="DRZ162" s="910"/>
      <c r="DSA162" s="910"/>
      <c r="DSB162" s="910"/>
      <c r="DSC162" s="910"/>
      <c r="DSD162" s="910"/>
      <c r="DSE162" s="910"/>
      <c r="DSF162" s="910"/>
      <c r="DSG162" s="910"/>
      <c r="DSH162" s="910"/>
      <c r="DSI162" s="910"/>
      <c r="DSJ162" s="910"/>
      <c r="DSK162" s="910"/>
      <c r="DSL162" s="910"/>
      <c r="DSM162" s="910"/>
      <c r="DSN162" s="910"/>
      <c r="DSO162" s="910"/>
      <c r="DSP162" s="910"/>
      <c r="DSQ162" s="910"/>
      <c r="DSR162" s="910"/>
      <c r="DSS162" s="910"/>
      <c r="DST162" s="910"/>
      <c r="DSU162" s="910"/>
      <c r="DSV162" s="910"/>
      <c r="DSW162" s="910"/>
      <c r="DSX162" s="910"/>
      <c r="DSY162" s="910"/>
      <c r="DSZ162" s="910"/>
      <c r="DTA162" s="910"/>
      <c r="DTB162" s="910"/>
      <c r="DTC162" s="910"/>
      <c r="DTD162" s="910"/>
      <c r="DTE162" s="910"/>
      <c r="DTF162" s="910"/>
      <c r="DTG162" s="910"/>
      <c r="DTH162" s="910"/>
      <c r="DTI162" s="910"/>
      <c r="DTJ162" s="910"/>
      <c r="DTK162" s="910"/>
      <c r="DTL162" s="910"/>
      <c r="DTM162" s="910"/>
      <c r="DTN162" s="910"/>
      <c r="DTO162" s="910"/>
      <c r="DTP162" s="910"/>
      <c r="DTQ162" s="910"/>
      <c r="DTR162" s="910"/>
      <c r="DTS162" s="910"/>
      <c r="DTT162" s="910"/>
      <c r="DTU162" s="910"/>
      <c r="DTV162" s="910"/>
      <c r="DTW162" s="910"/>
      <c r="DTX162" s="910"/>
      <c r="DTY162" s="910"/>
      <c r="DTZ162" s="910"/>
      <c r="DUA162" s="910"/>
      <c r="DUB162" s="910"/>
      <c r="DUC162" s="910"/>
      <c r="DUD162" s="910"/>
      <c r="DUE162" s="910"/>
      <c r="DUF162" s="910"/>
      <c r="DUG162" s="910"/>
      <c r="DUH162" s="910"/>
      <c r="DUI162" s="910"/>
      <c r="DUJ162" s="910"/>
      <c r="DUK162" s="910"/>
      <c r="DUL162" s="910"/>
      <c r="DUM162" s="910"/>
      <c r="DUN162" s="910"/>
      <c r="DUO162" s="910"/>
      <c r="DUP162" s="910"/>
      <c r="DUQ162" s="910"/>
      <c r="DUR162" s="910"/>
      <c r="DUS162" s="910"/>
      <c r="DUT162" s="910"/>
      <c r="DUU162" s="910"/>
      <c r="DUV162" s="910"/>
      <c r="DUW162" s="910"/>
      <c r="DUX162" s="910"/>
      <c r="DUY162" s="910"/>
      <c r="DUZ162" s="910"/>
      <c r="DVA162" s="910"/>
      <c r="DVB162" s="910"/>
      <c r="DVC162" s="910"/>
      <c r="DVD162" s="910"/>
      <c r="DVE162" s="910"/>
      <c r="DVF162" s="910"/>
      <c r="DVG162" s="910"/>
      <c r="DVH162" s="910"/>
      <c r="DVI162" s="910"/>
      <c r="DVJ162" s="910"/>
      <c r="DVK162" s="910"/>
      <c r="DVL162" s="910"/>
      <c r="DVM162" s="910"/>
      <c r="DVN162" s="910"/>
      <c r="DVO162" s="910"/>
      <c r="DVP162" s="910"/>
      <c r="DVQ162" s="910"/>
      <c r="DVR162" s="910"/>
      <c r="DVS162" s="910"/>
      <c r="DVT162" s="910"/>
      <c r="DVU162" s="910"/>
      <c r="DVV162" s="910"/>
      <c r="DVW162" s="910"/>
      <c r="DVX162" s="910"/>
      <c r="DVY162" s="910"/>
      <c r="DVZ162" s="910"/>
      <c r="DWA162" s="910"/>
      <c r="DWB162" s="910"/>
      <c r="DWC162" s="910"/>
      <c r="DWD162" s="910"/>
      <c r="DWE162" s="910"/>
      <c r="DWF162" s="910"/>
      <c r="DWG162" s="910"/>
      <c r="DWH162" s="910"/>
      <c r="DWI162" s="910"/>
      <c r="DWJ162" s="910"/>
      <c r="DWK162" s="910"/>
      <c r="DWL162" s="910"/>
      <c r="DWM162" s="910"/>
      <c r="DWN162" s="910"/>
      <c r="DWO162" s="910"/>
      <c r="DWP162" s="910"/>
      <c r="DWQ162" s="910"/>
      <c r="DWR162" s="910"/>
      <c r="DWS162" s="910"/>
      <c r="DWT162" s="910"/>
      <c r="DWU162" s="910"/>
      <c r="DWV162" s="910"/>
      <c r="DWW162" s="910"/>
      <c r="DWX162" s="910"/>
      <c r="DWY162" s="910"/>
      <c r="DWZ162" s="910"/>
      <c r="DXA162" s="910"/>
      <c r="DXB162" s="910"/>
      <c r="DXC162" s="910"/>
      <c r="DXD162" s="910"/>
      <c r="DXE162" s="910"/>
      <c r="DXF162" s="910"/>
      <c r="DXG162" s="910"/>
      <c r="DXH162" s="910"/>
      <c r="DXI162" s="910"/>
      <c r="DXJ162" s="910"/>
      <c r="DXK162" s="910"/>
      <c r="DXL162" s="910"/>
      <c r="DXM162" s="910"/>
      <c r="DXN162" s="910"/>
      <c r="DXO162" s="910"/>
      <c r="DXP162" s="910"/>
      <c r="DXQ162" s="910"/>
      <c r="DXR162" s="910"/>
      <c r="DXS162" s="910"/>
      <c r="DXT162" s="910"/>
      <c r="DXU162" s="910"/>
      <c r="DXV162" s="910"/>
      <c r="DXW162" s="910"/>
      <c r="DXX162" s="910"/>
      <c r="DXY162" s="910"/>
      <c r="DXZ162" s="910"/>
      <c r="DYA162" s="910"/>
      <c r="DYB162" s="910"/>
      <c r="DYC162" s="910"/>
      <c r="DYD162" s="910"/>
      <c r="DYE162" s="910"/>
      <c r="DYF162" s="910"/>
      <c r="DYG162" s="910"/>
      <c r="DYH162" s="910"/>
      <c r="DYI162" s="910"/>
      <c r="DYJ162" s="910"/>
      <c r="DYK162" s="910"/>
      <c r="DYL162" s="910"/>
      <c r="DYM162" s="910"/>
      <c r="DYN162" s="910"/>
      <c r="DYO162" s="910"/>
      <c r="DYP162" s="910"/>
      <c r="DYQ162" s="910"/>
      <c r="DYR162" s="910"/>
      <c r="DYS162" s="910"/>
      <c r="DYT162" s="910"/>
      <c r="DYU162" s="910"/>
      <c r="DYV162" s="910"/>
      <c r="DYW162" s="910"/>
      <c r="DYX162" s="910"/>
      <c r="DYY162" s="910"/>
      <c r="DYZ162" s="910"/>
      <c r="DZA162" s="910"/>
      <c r="DZB162" s="910"/>
      <c r="DZC162" s="910"/>
      <c r="DZD162" s="910"/>
      <c r="DZE162" s="910"/>
      <c r="DZF162" s="910"/>
      <c r="DZG162" s="910"/>
      <c r="DZH162" s="910"/>
      <c r="DZI162" s="910"/>
      <c r="DZJ162" s="910"/>
      <c r="DZK162" s="910"/>
      <c r="DZL162" s="910"/>
      <c r="DZM162" s="910"/>
      <c r="DZN162" s="910"/>
      <c r="DZO162" s="910"/>
      <c r="DZP162" s="910"/>
      <c r="DZQ162" s="910"/>
      <c r="DZR162" s="910"/>
      <c r="DZS162" s="910"/>
      <c r="DZT162" s="910"/>
      <c r="DZU162" s="910"/>
      <c r="DZV162" s="910"/>
      <c r="DZW162" s="910"/>
      <c r="DZX162" s="910"/>
      <c r="DZY162" s="910"/>
      <c r="DZZ162" s="910"/>
      <c r="EAA162" s="910"/>
      <c r="EAB162" s="910"/>
      <c r="EAC162" s="910"/>
      <c r="EAD162" s="910"/>
      <c r="EAE162" s="910"/>
      <c r="EAF162" s="910"/>
      <c r="EAG162" s="910"/>
      <c r="EAH162" s="910"/>
      <c r="EAI162" s="910"/>
      <c r="EAJ162" s="910"/>
      <c r="EAK162" s="910"/>
      <c r="EAL162" s="910"/>
      <c r="EAM162" s="910"/>
      <c r="EAN162" s="910"/>
      <c r="EAO162" s="910"/>
      <c r="EAP162" s="910"/>
      <c r="EAQ162" s="910"/>
      <c r="EAR162" s="910"/>
      <c r="EAS162" s="910"/>
      <c r="EAT162" s="910"/>
      <c r="EAU162" s="910"/>
      <c r="EAV162" s="910"/>
      <c r="EAW162" s="910"/>
      <c r="EAX162" s="910"/>
      <c r="EAY162" s="910"/>
      <c r="EAZ162" s="910"/>
      <c r="EBA162" s="910"/>
      <c r="EBB162" s="910"/>
      <c r="EBC162" s="910"/>
      <c r="EBD162" s="910"/>
      <c r="EBE162" s="910"/>
      <c r="EBF162" s="910"/>
      <c r="EBG162" s="910"/>
      <c r="EBH162" s="910"/>
      <c r="EBI162" s="910"/>
      <c r="EBJ162" s="910"/>
      <c r="EBK162" s="910"/>
      <c r="EBL162" s="910"/>
      <c r="EBM162" s="910"/>
      <c r="EBN162" s="910"/>
      <c r="EBO162" s="910"/>
      <c r="EBP162" s="910"/>
      <c r="EBQ162" s="910"/>
      <c r="EBR162" s="910"/>
      <c r="EBS162" s="910"/>
      <c r="EBT162" s="910"/>
      <c r="EBU162" s="910"/>
      <c r="EBV162" s="910"/>
      <c r="EBW162" s="910"/>
      <c r="EBX162" s="910"/>
      <c r="EBY162" s="910"/>
      <c r="EBZ162" s="910"/>
      <c r="ECA162" s="910"/>
      <c r="ECB162" s="910"/>
      <c r="ECC162" s="910"/>
      <c r="ECD162" s="910"/>
      <c r="ECE162" s="910"/>
      <c r="ECF162" s="910"/>
      <c r="ECG162" s="910"/>
      <c r="ECH162" s="910"/>
      <c r="ECI162" s="910"/>
      <c r="ECJ162" s="910"/>
      <c r="ECK162" s="910"/>
      <c r="ECL162" s="910"/>
      <c r="ECM162" s="910"/>
      <c r="ECN162" s="910"/>
      <c r="ECO162" s="910"/>
      <c r="ECP162" s="910"/>
      <c r="ECQ162" s="910"/>
      <c r="ECR162" s="910"/>
      <c r="ECS162" s="910"/>
      <c r="ECT162" s="910"/>
      <c r="ECU162" s="910"/>
      <c r="ECV162" s="910"/>
      <c r="ECW162" s="910"/>
      <c r="ECX162" s="910"/>
      <c r="ECY162" s="910"/>
      <c r="ECZ162" s="910"/>
      <c r="EDA162" s="910"/>
      <c r="EDB162" s="910"/>
      <c r="EDC162" s="910"/>
      <c r="EDD162" s="910"/>
      <c r="EDE162" s="910"/>
      <c r="EDF162" s="910"/>
      <c r="EDG162" s="910"/>
      <c r="EDH162" s="910"/>
      <c r="EDI162" s="910"/>
      <c r="EDJ162" s="910"/>
      <c r="EDK162" s="910"/>
      <c r="EDL162" s="910"/>
      <c r="EDM162" s="910"/>
      <c r="EDN162" s="910"/>
      <c r="EDO162" s="910"/>
      <c r="EDP162" s="910"/>
      <c r="EDQ162" s="910"/>
      <c r="EDR162" s="910"/>
      <c r="EDS162" s="910"/>
      <c r="EDT162" s="910"/>
      <c r="EDU162" s="910"/>
      <c r="EDV162" s="910"/>
      <c r="EDW162" s="910"/>
      <c r="EDX162" s="910"/>
      <c r="EDY162" s="910"/>
      <c r="EDZ162" s="910"/>
      <c r="EEA162" s="910"/>
      <c r="EEB162" s="910"/>
      <c r="EEC162" s="910"/>
      <c r="EED162" s="910"/>
      <c r="EEE162" s="910"/>
      <c r="EEF162" s="910"/>
      <c r="EEG162" s="910"/>
      <c r="EEH162" s="910"/>
      <c r="EEI162" s="910"/>
      <c r="EEJ162" s="910"/>
      <c r="EEK162" s="910"/>
      <c r="EEL162" s="910"/>
      <c r="EEM162" s="910"/>
      <c r="EEN162" s="910"/>
      <c r="EEO162" s="910"/>
      <c r="EEP162" s="910"/>
      <c r="EEQ162" s="910"/>
      <c r="EER162" s="910"/>
      <c r="EES162" s="910"/>
      <c r="EET162" s="910"/>
      <c r="EEU162" s="910"/>
      <c r="EEV162" s="910"/>
      <c r="EEW162" s="910"/>
      <c r="EEX162" s="910"/>
      <c r="EEY162" s="910"/>
      <c r="EEZ162" s="910"/>
      <c r="EFA162" s="910"/>
      <c r="EFB162" s="910"/>
      <c r="EFC162" s="910"/>
      <c r="EFD162" s="910"/>
      <c r="EFE162" s="910"/>
      <c r="EFF162" s="910"/>
      <c r="EFG162" s="910"/>
      <c r="EFH162" s="910"/>
      <c r="EFI162" s="910"/>
      <c r="EFJ162" s="910"/>
      <c r="EFK162" s="910"/>
      <c r="EFL162" s="910"/>
      <c r="EFM162" s="910"/>
      <c r="EFN162" s="910"/>
      <c r="EFO162" s="910"/>
      <c r="EFP162" s="910"/>
      <c r="EFQ162" s="910"/>
      <c r="EFR162" s="910"/>
      <c r="EFS162" s="910"/>
      <c r="EFT162" s="910"/>
      <c r="EFU162" s="910"/>
      <c r="EFV162" s="910"/>
      <c r="EFW162" s="910"/>
      <c r="EFX162" s="910"/>
      <c r="EFY162" s="910"/>
      <c r="EFZ162" s="910"/>
      <c r="EGA162" s="910"/>
      <c r="EGB162" s="910"/>
      <c r="EGC162" s="910"/>
      <c r="EGD162" s="910"/>
      <c r="EGE162" s="910"/>
      <c r="EGF162" s="910"/>
      <c r="EGG162" s="910"/>
      <c r="EGH162" s="910"/>
      <c r="EGI162" s="910"/>
      <c r="EGJ162" s="910"/>
      <c r="EGK162" s="910"/>
      <c r="EGL162" s="910"/>
      <c r="EGM162" s="910"/>
      <c r="EGN162" s="910"/>
      <c r="EGO162" s="910"/>
      <c r="EGP162" s="910"/>
      <c r="EGQ162" s="910"/>
      <c r="EGR162" s="910"/>
      <c r="EGS162" s="910"/>
      <c r="EGT162" s="910"/>
      <c r="EGU162" s="910"/>
      <c r="EGV162" s="910"/>
      <c r="EGW162" s="910"/>
      <c r="EGX162" s="910"/>
      <c r="EGY162" s="910"/>
      <c r="EGZ162" s="910"/>
      <c r="EHA162" s="910"/>
      <c r="EHB162" s="910"/>
      <c r="EHC162" s="910"/>
      <c r="EHD162" s="910"/>
      <c r="EHE162" s="910"/>
      <c r="EHF162" s="910"/>
      <c r="EHG162" s="910"/>
      <c r="EHH162" s="910"/>
      <c r="EHI162" s="910"/>
      <c r="EHJ162" s="910"/>
      <c r="EHK162" s="910"/>
      <c r="EHL162" s="910"/>
      <c r="EHM162" s="910"/>
      <c r="EHN162" s="910"/>
      <c r="EHO162" s="910"/>
      <c r="EHP162" s="910"/>
      <c r="EHQ162" s="910"/>
      <c r="EHR162" s="910"/>
      <c r="EHS162" s="910"/>
      <c r="EHT162" s="910"/>
      <c r="EHU162" s="910"/>
      <c r="EHV162" s="910"/>
      <c r="EHW162" s="910"/>
      <c r="EHX162" s="910"/>
      <c r="EHY162" s="910"/>
      <c r="EHZ162" s="910"/>
      <c r="EIA162" s="910"/>
      <c r="EIB162" s="910"/>
      <c r="EIC162" s="910"/>
      <c r="EID162" s="910"/>
      <c r="EIE162" s="910"/>
      <c r="EIF162" s="910"/>
      <c r="EIG162" s="910"/>
      <c r="EIH162" s="910"/>
      <c r="EII162" s="910"/>
      <c r="EIJ162" s="910"/>
      <c r="EIK162" s="910"/>
      <c r="EIL162" s="910"/>
      <c r="EIM162" s="910"/>
      <c r="EIN162" s="910"/>
      <c r="EIO162" s="910"/>
      <c r="EIP162" s="910"/>
      <c r="EIQ162" s="910"/>
      <c r="EIR162" s="910"/>
      <c r="EIS162" s="910"/>
      <c r="EIT162" s="910"/>
      <c r="EIU162" s="910"/>
      <c r="EIV162" s="910"/>
      <c r="EIW162" s="910"/>
      <c r="EIX162" s="910"/>
      <c r="EIY162" s="910"/>
      <c r="EIZ162" s="910"/>
      <c r="EJA162" s="910"/>
      <c r="EJB162" s="910"/>
      <c r="EJC162" s="910"/>
      <c r="EJD162" s="910"/>
      <c r="EJE162" s="910"/>
      <c r="EJF162" s="910"/>
      <c r="EJG162" s="910"/>
      <c r="EJH162" s="910"/>
      <c r="EJI162" s="910"/>
      <c r="EJJ162" s="910"/>
      <c r="EJK162" s="910"/>
      <c r="EJL162" s="910"/>
      <c r="EJM162" s="910"/>
      <c r="EJN162" s="910"/>
      <c r="EJO162" s="910"/>
      <c r="EJP162" s="910"/>
      <c r="EJQ162" s="910"/>
      <c r="EJR162" s="910"/>
      <c r="EJS162" s="910"/>
      <c r="EJT162" s="910"/>
      <c r="EJU162" s="910"/>
      <c r="EJV162" s="910"/>
      <c r="EJW162" s="910"/>
      <c r="EJX162" s="910"/>
      <c r="EJY162" s="910"/>
      <c r="EJZ162" s="910"/>
      <c r="EKA162" s="910"/>
      <c r="EKB162" s="910"/>
      <c r="EKC162" s="910"/>
      <c r="EKD162" s="910"/>
      <c r="EKE162" s="910"/>
      <c r="EKF162" s="910"/>
      <c r="EKG162" s="910"/>
      <c r="EKH162" s="910"/>
      <c r="EKI162" s="910"/>
      <c r="EKJ162" s="910"/>
      <c r="EKK162" s="910"/>
      <c r="EKL162" s="910"/>
      <c r="EKM162" s="910"/>
      <c r="EKN162" s="910"/>
      <c r="EKO162" s="910"/>
      <c r="EKP162" s="910"/>
      <c r="EKQ162" s="910"/>
      <c r="EKR162" s="910"/>
      <c r="EKS162" s="910"/>
      <c r="EKT162" s="910"/>
      <c r="EKU162" s="910"/>
      <c r="EKV162" s="910"/>
      <c r="EKW162" s="910"/>
      <c r="EKX162" s="910"/>
      <c r="EKY162" s="910"/>
      <c r="EKZ162" s="910"/>
      <c r="ELA162" s="910"/>
      <c r="ELB162" s="910"/>
      <c r="ELC162" s="910"/>
      <c r="ELD162" s="910"/>
      <c r="ELE162" s="910"/>
      <c r="ELF162" s="910"/>
      <c r="ELG162" s="910"/>
      <c r="ELH162" s="910"/>
      <c r="ELI162" s="910"/>
      <c r="ELJ162" s="910"/>
      <c r="ELK162" s="910"/>
      <c r="ELL162" s="910"/>
      <c r="ELM162" s="910"/>
      <c r="ELN162" s="910"/>
      <c r="ELO162" s="910"/>
      <c r="ELP162" s="910"/>
      <c r="ELQ162" s="910"/>
      <c r="ELR162" s="910"/>
      <c r="ELS162" s="910"/>
      <c r="ELT162" s="910"/>
      <c r="ELU162" s="910"/>
      <c r="ELV162" s="910"/>
      <c r="ELW162" s="910"/>
      <c r="ELX162" s="910"/>
      <c r="ELY162" s="910"/>
      <c r="ELZ162" s="910"/>
      <c r="EMA162" s="910"/>
      <c r="EMB162" s="910"/>
      <c r="EMC162" s="910"/>
      <c r="EMD162" s="910"/>
      <c r="EME162" s="910"/>
      <c r="EMF162" s="910"/>
      <c r="EMG162" s="910"/>
      <c r="EMH162" s="910"/>
      <c r="EMI162" s="910"/>
      <c r="EMJ162" s="910"/>
      <c r="EMK162" s="910"/>
      <c r="EML162" s="910"/>
      <c r="EMM162" s="910"/>
      <c r="EMN162" s="910"/>
      <c r="EMO162" s="910"/>
      <c r="EMP162" s="910"/>
      <c r="EMQ162" s="910"/>
      <c r="EMR162" s="910"/>
      <c r="EMS162" s="910"/>
      <c r="EMT162" s="910"/>
      <c r="EMU162" s="910"/>
      <c r="EMV162" s="910"/>
      <c r="EMW162" s="910"/>
      <c r="EMX162" s="910"/>
      <c r="EMY162" s="910"/>
      <c r="EMZ162" s="910"/>
      <c r="ENA162" s="910"/>
      <c r="ENB162" s="910"/>
      <c r="ENC162" s="910"/>
      <c r="END162" s="910"/>
      <c r="ENE162" s="910"/>
      <c r="ENF162" s="910"/>
      <c r="ENG162" s="910"/>
      <c r="ENH162" s="910"/>
      <c r="ENI162" s="910"/>
      <c r="ENJ162" s="910"/>
      <c r="ENK162" s="910"/>
      <c r="ENL162" s="910"/>
      <c r="ENM162" s="910"/>
      <c r="ENN162" s="910"/>
      <c r="ENO162" s="910"/>
      <c r="ENP162" s="910"/>
      <c r="ENQ162" s="910"/>
      <c r="ENR162" s="910"/>
      <c r="ENS162" s="910"/>
      <c r="ENT162" s="910"/>
      <c r="ENU162" s="910"/>
      <c r="ENV162" s="910"/>
      <c r="ENW162" s="910"/>
      <c r="ENX162" s="910"/>
      <c r="ENY162" s="910"/>
      <c r="ENZ162" s="910"/>
      <c r="EOA162" s="910"/>
      <c r="EOB162" s="910"/>
      <c r="EOC162" s="910"/>
      <c r="EOD162" s="910"/>
      <c r="EOE162" s="910"/>
      <c r="EOF162" s="910"/>
      <c r="EOG162" s="910"/>
      <c r="EOH162" s="910"/>
      <c r="EOI162" s="910"/>
      <c r="EOJ162" s="910"/>
      <c r="EOK162" s="910"/>
      <c r="EOL162" s="910"/>
      <c r="EOM162" s="910"/>
      <c r="EON162" s="910"/>
      <c r="EOO162" s="910"/>
      <c r="EOP162" s="910"/>
      <c r="EOQ162" s="910"/>
      <c r="EOR162" s="910"/>
      <c r="EOS162" s="910"/>
      <c r="EOT162" s="910"/>
      <c r="EOU162" s="910"/>
      <c r="EOV162" s="910"/>
      <c r="EOW162" s="910"/>
      <c r="EOX162" s="910"/>
      <c r="EOY162" s="910"/>
      <c r="EOZ162" s="910"/>
      <c r="EPA162" s="910"/>
      <c r="EPB162" s="910"/>
      <c r="EPC162" s="910"/>
      <c r="EPD162" s="910"/>
      <c r="EPE162" s="910"/>
      <c r="EPF162" s="910"/>
      <c r="EPG162" s="910"/>
      <c r="EPH162" s="910"/>
      <c r="EPI162" s="910"/>
      <c r="EPJ162" s="910"/>
      <c r="EPK162" s="910"/>
      <c r="EPL162" s="910"/>
      <c r="EPM162" s="910"/>
      <c r="EPN162" s="910"/>
      <c r="EPO162" s="910"/>
      <c r="EPP162" s="910"/>
      <c r="EPQ162" s="910"/>
      <c r="EPR162" s="910"/>
      <c r="EPS162" s="910"/>
      <c r="EPT162" s="910"/>
      <c r="EPU162" s="910"/>
      <c r="EPV162" s="910"/>
      <c r="EPW162" s="910"/>
      <c r="EPX162" s="910"/>
      <c r="EPY162" s="910"/>
      <c r="EPZ162" s="910"/>
      <c r="EQA162" s="910"/>
      <c r="EQB162" s="910"/>
      <c r="EQC162" s="910"/>
      <c r="EQD162" s="910"/>
      <c r="EQE162" s="910"/>
      <c r="EQF162" s="910"/>
      <c r="EQG162" s="910"/>
      <c r="EQH162" s="910"/>
      <c r="EQI162" s="910"/>
      <c r="EQJ162" s="910"/>
      <c r="EQK162" s="910"/>
      <c r="EQL162" s="910"/>
      <c r="EQM162" s="910"/>
      <c r="EQN162" s="910"/>
      <c r="EQO162" s="910"/>
      <c r="EQP162" s="910"/>
      <c r="EQQ162" s="910"/>
      <c r="EQR162" s="910"/>
      <c r="EQS162" s="910"/>
      <c r="EQT162" s="910"/>
      <c r="EQU162" s="910"/>
      <c r="EQV162" s="910"/>
      <c r="EQW162" s="910"/>
      <c r="EQX162" s="910"/>
      <c r="EQY162" s="910"/>
      <c r="EQZ162" s="910"/>
      <c r="ERA162" s="910"/>
      <c r="ERB162" s="910"/>
      <c r="ERC162" s="910"/>
      <c r="ERD162" s="910"/>
      <c r="ERE162" s="910"/>
      <c r="ERF162" s="910"/>
      <c r="ERG162" s="910"/>
      <c r="ERH162" s="910"/>
      <c r="ERI162" s="910"/>
      <c r="ERJ162" s="910"/>
      <c r="ERK162" s="910"/>
      <c r="ERL162" s="910"/>
      <c r="ERM162" s="910"/>
      <c r="ERN162" s="910"/>
      <c r="ERO162" s="910"/>
      <c r="ERP162" s="910"/>
      <c r="ERQ162" s="910"/>
      <c r="ERR162" s="910"/>
      <c r="ERS162" s="910"/>
      <c r="ERT162" s="910"/>
      <c r="ERU162" s="910"/>
      <c r="ERV162" s="910"/>
      <c r="ERW162" s="910"/>
      <c r="ERX162" s="910"/>
      <c r="ERY162" s="910"/>
      <c r="ERZ162" s="910"/>
      <c r="ESA162" s="910"/>
      <c r="ESB162" s="910"/>
      <c r="ESC162" s="910"/>
      <c r="ESD162" s="910"/>
      <c r="ESE162" s="910"/>
      <c r="ESF162" s="910"/>
      <c r="ESG162" s="910"/>
      <c r="ESH162" s="910"/>
      <c r="ESI162" s="910"/>
      <c r="ESJ162" s="910"/>
      <c r="ESK162" s="910"/>
      <c r="ESL162" s="910"/>
      <c r="ESM162" s="910"/>
      <c r="ESN162" s="910"/>
      <c r="ESO162" s="910"/>
      <c r="ESP162" s="910"/>
      <c r="ESQ162" s="910"/>
      <c r="ESR162" s="910"/>
      <c r="ESS162" s="910"/>
      <c r="EST162" s="910"/>
      <c r="ESU162" s="910"/>
      <c r="ESV162" s="910"/>
      <c r="ESW162" s="910"/>
      <c r="ESX162" s="910"/>
      <c r="ESY162" s="910"/>
      <c r="ESZ162" s="910"/>
      <c r="ETA162" s="910"/>
      <c r="ETB162" s="910"/>
      <c r="ETC162" s="910"/>
      <c r="ETD162" s="910"/>
      <c r="ETE162" s="910"/>
      <c r="ETF162" s="910"/>
      <c r="ETG162" s="910"/>
      <c r="ETH162" s="910"/>
      <c r="ETI162" s="910"/>
      <c r="ETJ162" s="910"/>
      <c r="ETK162" s="910"/>
      <c r="ETL162" s="910"/>
      <c r="ETM162" s="910"/>
      <c r="ETN162" s="910"/>
      <c r="ETO162" s="910"/>
      <c r="ETP162" s="910"/>
      <c r="ETQ162" s="910"/>
      <c r="ETR162" s="910"/>
      <c r="ETS162" s="910"/>
      <c r="ETT162" s="910"/>
      <c r="ETU162" s="910"/>
      <c r="ETV162" s="910"/>
      <c r="ETW162" s="910"/>
      <c r="ETX162" s="910"/>
      <c r="ETY162" s="910"/>
      <c r="ETZ162" s="910"/>
      <c r="EUA162" s="910"/>
      <c r="EUB162" s="910"/>
      <c r="EUC162" s="910"/>
      <c r="EUD162" s="910"/>
      <c r="EUE162" s="910"/>
      <c r="EUF162" s="910"/>
      <c r="EUG162" s="910"/>
      <c r="EUH162" s="910"/>
      <c r="EUI162" s="910"/>
      <c r="EUJ162" s="910"/>
      <c r="EUK162" s="910"/>
      <c r="EUL162" s="910"/>
      <c r="EUM162" s="910"/>
      <c r="EUN162" s="910"/>
      <c r="EUO162" s="910"/>
      <c r="EUP162" s="910"/>
      <c r="EUQ162" s="910"/>
      <c r="EUR162" s="910"/>
      <c r="EUS162" s="910"/>
      <c r="EUT162" s="910"/>
      <c r="EUU162" s="910"/>
      <c r="EUV162" s="910"/>
      <c r="EUW162" s="910"/>
      <c r="EUX162" s="910"/>
      <c r="EUY162" s="910"/>
      <c r="EUZ162" s="910"/>
      <c r="EVA162" s="910"/>
      <c r="EVB162" s="910"/>
      <c r="EVC162" s="910"/>
      <c r="EVD162" s="910"/>
      <c r="EVE162" s="910"/>
      <c r="EVF162" s="910"/>
      <c r="EVG162" s="910"/>
      <c r="EVH162" s="910"/>
      <c r="EVI162" s="910"/>
      <c r="EVJ162" s="910"/>
      <c r="EVK162" s="910"/>
      <c r="EVL162" s="910"/>
      <c r="EVM162" s="910"/>
      <c r="EVN162" s="910"/>
      <c r="EVO162" s="910"/>
      <c r="EVP162" s="910"/>
      <c r="EVQ162" s="910"/>
      <c r="EVR162" s="910"/>
      <c r="EVS162" s="910"/>
      <c r="EVT162" s="910"/>
      <c r="EVU162" s="910"/>
      <c r="EVV162" s="910"/>
      <c r="EVW162" s="910"/>
      <c r="EVX162" s="910"/>
      <c r="EVY162" s="910"/>
      <c r="EVZ162" s="910"/>
      <c r="EWA162" s="910"/>
      <c r="EWB162" s="910"/>
      <c r="EWC162" s="910"/>
      <c r="EWD162" s="910"/>
      <c r="EWE162" s="910"/>
      <c r="EWF162" s="910"/>
      <c r="EWG162" s="910"/>
      <c r="EWH162" s="910"/>
      <c r="EWI162" s="910"/>
      <c r="EWJ162" s="910"/>
      <c r="EWK162" s="910"/>
      <c r="EWL162" s="910"/>
      <c r="EWM162" s="910"/>
      <c r="EWN162" s="910"/>
      <c r="EWO162" s="910"/>
      <c r="EWP162" s="910"/>
      <c r="EWQ162" s="910"/>
      <c r="EWR162" s="910"/>
      <c r="EWS162" s="910"/>
      <c r="EWT162" s="910"/>
      <c r="EWU162" s="910"/>
      <c r="EWV162" s="910"/>
      <c r="EWW162" s="910"/>
      <c r="EWX162" s="910"/>
      <c r="EWY162" s="910"/>
      <c r="EWZ162" s="910"/>
      <c r="EXA162" s="910"/>
      <c r="EXB162" s="910"/>
      <c r="EXC162" s="910"/>
      <c r="EXD162" s="910"/>
      <c r="EXE162" s="910"/>
      <c r="EXF162" s="910"/>
      <c r="EXG162" s="910"/>
      <c r="EXH162" s="910"/>
      <c r="EXI162" s="910"/>
      <c r="EXJ162" s="910"/>
      <c r="EXK162" s="910"/>
      <c r="EXL162" s="910"/>
      <c r="EXM162" s="910"/>
      <c r="EXN162" s="910"/>
      <c r="EXO162" s="910"/>
      <c r="EXP162" s="910"/>
      <c r="EXQ162" s="910"/>
      <c r="EXR162" s="910"/>
      <c r="EXS162" s="910"/>
      <c r="EXT162" s="910"/>
      <c r="EXU162" s="910"/>
      <c r="EXV162" s="910"/>
      <c r="EXW162" s="910"/>
      <c r="EXX162" s="910"/>
      <c r="EXY162" s="910"/>
      <c r="EXZ162" s="910"/>
      <c r="EYA162" s="910"/>
      <c r="EYB162" s="910"/>
      <c r="EYC162" s="910"/>
      <c r="EYD162" s="910"/>
      <c r="EYE162" s="910"/>
      <c r="EYF162" s="910"/>
      <c r="EYG162" s="910"/>
      <c r="EYH162" s="910"/>
      <c r="EYI162" s="910"/>
      <c r="EYJ162" s="910"/>
      <c r="EYK162" s="910"/>
      <c r="EYL162" s="910"/>
      <c r="EYM162" s="910"/>
      <c r="EYN162" s="910"/>
      <c r="EYO162" s="910"/>
      <c r="EYP162" s="910"/>
      <c r="EYQ162" s="910"/>
      <c r="EYR162" s="910"/>
      <c r="EYS162" s="910"/>
      <c r="EYT162" s="910"/>
      <c r="EYU162" s="910"/>
      <c r="EYV162" s="910"/>
      <c r="EYW162" s="910"/>
      <c r="EYX162" s="910"/>
      <c r="EYY162" s="910"/>
      <c r="EYZ162" s="910"/>
      <c r="EZA162" s="910"/>
      <c r="EZB162" s="910"/>
      <c r="EZC162" s="910"/>
      <c r="EZD162" s="910"/>
      <c r="EZE162" s="910"/>
      <c r="EZF162" s="910"/>
      <c r="EZG162" s="910"/>
      <c r="EZH162" s="910"/>
      <c r="EZI162" s="910"/>
      <c r="EZJ162" s="910"/>
      <c r="EZK162" s="910"/>
      <c r="EZL162" s="910"/>
      <c r="EZM162" s="910"/>
      <c r="EZN162" s="910"/>
      <c r="EZO162" s="910"/>
      <c r="EZP162" s="910"/>
      <c r="EZQ162" s="910"/>
      <c r="EZR162" s="910"/>
      <c r="EZS162" s="910"/>
      <c r="EZT162" s="910"/>
      <c r="EZU162" s="910"/>
      <c r="EZV162" s="910"/>
      <c r="EZW162" s="910"/>
      <c r="EZX162" s="910"/>
      <c r="EZY162" s="910"/>
      <c r="EZZ162" s="910"/>
      <c r="FAA162" s="910"/>
      <c r="FAB162" s="910"/>
      <c r="FAC162" s="910"/>
      <c r="FAD162" s="910"/>
      <c r="FAE162" s="910"/>
      <c r="FAF162" s="910"/>
      <c r="FAG162" s="910"/>
      <c r="FAH162" s="910"/>
      <c r="FAI162" s="910"/>
      <c r="FAJ162" s="910"/>
      <c r="FAK162" s="910"/>
      <c r="FAL162" s="910"/>
      <c r="FAM162" s="910"/>
      <c r="FAN162" s="910"/>
      <c r="FAO162" s="910"/>
      <c r="FAP162" s="910"/>
      <c r="FAQ162" s="910"/>
      <c r="FAR162" s="910"/>
      <c r="FAS162" s="910"/>
      <c r="FAT162" s="910"/>
      <c r="FAU162" s="910"/>
      <c r="FAV162" s="910"/>
      <c r="FAW162" s="910"/>
      <c r="FAX162" s="910"/>
      <c r="FAY162" s="910"/>
      <c r="FAZ162" s="910"/>
      <c r="FBA162" s="910"/>
      <c r="FBB162" s="910"/>
      <c r="FBC162" s="910"/>
      <c r="FBD162" s="910"/>
      <c r="FBE162" s="910"/>
      <c r="FBF162" s="910"/>
      <c r="FBG162" s="910"/>
      <c r="FBH162" s="910"/>
      <c r="FBI162" s="910"/>
      <c r="FBJ162" s="910"/>
      <c r="FBK162" s="910"/>
      <c r="FBL162" s="910"/>
      <c r="FBM162" s="910"/>
      <c r="FBN162" s="910"/>
      <c r="FBO162" s="910"/>
      <c r="FBP162" s="910"/>
      <c r="FBQ162" s="910"/>
      <c r="FBR162" s="910"/>
      <c r="FBS162" s="910"/>
      <c r="FBT162" s="910"/>
      <c r="FBU162" s="910"/>
      <c r="FBV162" s="910"/>
      <c r="FBW162" s="910"/>
      <c r="FBX162" s="910"/>
      <c r="FBY162" s="910"/>
      <c r="FBZ162" s="910"/>
      <c r="FCA162" s="910"/>
      <c r="FCB162" s="910"/>
      <c r="FCC162" s="910"/>
      <c r="FCD162" s="910"/>
      <c r="FCE162" s="910"/>
      <c r="FCF162" s="910"/>
      <c r="FCG162" s="910"/>
      <c r="FCH162" s="910"/>
      <c r="FCI162" s="910"/>
      <c r="FCJ162" s="910"/>
      <c r="FCK162" s="910"/>
      <c r="FCL162" s="910"/>
      <c r="FCM162" s="910"/>
      <c r="FCN162" s="910"/>
      <c r="FCO162" s="910"/>
      <c r="FCP162" s="910"/>
      <c r="FCQ162" s="910"/>
      <c r="FCR162" s="910"/>
      <c r="FCS162" s="910"/>
      <c r="FCT162" s="910"/>
      <c r="FCU162" s="910"/>
      <c r="FCV162" s="910"/>
      <c r="FCW162" s="910"/>
      <c r="FCX162" s="910"/>
      <c r="FCY162" s="910"/>
      <c r="FCZ162" s="910"/>
      <c r="FDA162" s="910"/>
      <c r="FDB162" s="910"/>
      <c r="FDC162" s="910"/>
      <c r="FDD162" s="910"/>
      <c r="FDE162" s="910"/>
      <c r="FDF162" s="910"/>
      <c r="FDG162" s="910"/>
      <c r="FDH162" s="910"/>
      <c r="FDI162" s="910"/>
      <c r="FDJ162" s="910"/>
      <c r="FDK162" s="910"/>
      <c r="FDL162" s="910"/>
      <c r="FDM162" s="910"/>
      <c r="FDN162" s="910"/>
      <c r="FDO162" s="910"/>
      <c r="FDP162" s="910"/>
      <c r="FDQ162" s="910"/>
      <c r="FDR162" s="910"/>
      <c r="FDS162" s="910"/>
      <c r="FDT162" s="910"/>
      <c r="FDU162" s="910"/>
      <c r="FDV162" s="910"/>
      <c r="FDW162" s="910"/>
      <c r="FDX162" s="910"/>
      <c r="FDY162" s="910"/>
      <c r="FDZ162" s="910"/>
      <c r="FEA162" s="910"/>
      <c r="FEB162" s="910"/>
      <c r="FEC162" s="910"/>
      <c r="FED162" s="910"/>
      <c r="FEE162" s="910"/>
      <c r="FEF162" s="910"/>
      <c r="FEG162" s="910"/>
      <c r="FEH162" s="910"/>
      <c r="FEI162" s="910"/>
      <c r="FEJ162" s="910"/>
      <c r="FEK162" s="910"/>
      <c r="FEL162" s="910"/>
      <c r="FEM162" s="910"/>
      <c r="FEN162" s="910"/>
      <c r="FEO162" s="910"/>
      <c r="FEP162" s="910"/>
      <c r="FEQ162" s="910"/>
      <c r="FER162" s="910"/>
      <c r="FES162" s="910"/>
      <c r="FET162" s="910"/>
      <c r="FEU162" s="910"/>
      <c r="FEV162" s="910"/>
      <c r="FEW162" s="910"/>
      <c r="FEX162" s="910"/>
      <c r="FEY162" s="910"/>
      <c r="FEZ162" s="910"/>
      <c r="FFA162" s="910"/>
      <c r="FFB162" s="910"/>
      <c r="FFC162" s="910"/>
      <c r="FFD162" s="910"/>
      <c r="FFE162" s="910"/>
      <c r="FFF162" s="910"/>
      <c r="FFG162" s="910"/>
      <c r="FFH162" s="910"/>
      <c r="FFI162" s="910"/>
      <c r="FFJ162" s="910"/>
      <c r="FFK162" s="910"/>
      <c r="FFL162" s="910"/>
      <c r="FFM162" s="910"/>
      <c r="FFN162" s="910"/>
      <c r="FFO162" s="910"/>
      <c r="FFP162" s="910"/>
      <c r="FFQ162" s="910"/>
      <c r="FFR162" s="910"/>
      <c r="FFS162" s="910"/>
      <c r="FFT162" s="910"/>
      <c r="FFU162" s="910"/>
      <c r="FFV162" s="910"/>
      <c r="FFW162" s="910"/>
      <c r="FFX162" s="910"/>
      <c r="FFY162" s="910"/>
      <c r="FFZ162" s="910"/>
      <c r="FGA162" s="910"/>
      <c r="FGB162" s="910"/>
      <c r="FGC162" s="910"/>
      <c r="FGD162" s="910"/>
      <c r="FGE162" s="910"/>
      <c r="FGF162" s="910"/>
      <c r="FGG162" s="910"/>
      <c r="FGH162" s="910"/>
      <c r="FGI162" s="910"/>
      <c r="FGJ162" s="910"/>
      <c r="FGK162" s="910"/>
      <c r="FGL162" s="910"/>
      <c r="FGM162" s="910"/>
      <c r="FGN162" s="910"/>
      <c r="FGO162" s="910"/>
      <c r="FGP162" s="910"/>
      <c r="FGQ162" s="910"/>
      <c r="FGR162" s="910"/>
      <c r="FGS162" s="910"/>
      <c r="FGT162" s="910"/>
      <c r="FGU162" s="910"/>
      <c r="FGV162" s="910"/>
      <c r="FGW162" s="910"/>
      <c r="FGX162" s="910"/>
      <c r="FGY162" s="910"/>
      <c r="FGZ162" s="910"/>
      <c r="FHA162" s="910"/>
      <c r="FHB162" s="910"/>
      <c r="FHC162" s="910"/>
      <c r="FHD162" s="910"/>
      <c r="FHE162" s="910"/>
      <c r="FHF162" s="910"/>
      <c r="FHG162" s="910"/>
      <c r="FHH162" s="910"/>
      <c r="FHI162" s="910"/>
      <c r="FHJ162" s="910"/>
      <c r="FHK162" s="910"/>
      <c r="FHL162" s="910"/>
      <c r="FHM162" s="910"/>
      <c r="FHN162" s="910"/>
      <c r="FHO162" s="910"/>
      <c r="FHP162" s="910"/>
      <c r="FHQ162" s="910"/>
      <c r="FHR162" s="910"/>
      <c r="FHS162" s="910"/>
      <c r="FHT162" s="910"/>
      <c r="FHU162" s="910"/>
      <c r="FHV162" s="910"/>
      <c r="FHW162" s="910"/>
      <c r="FHX162" s="910"/>
      <c r="FHY162" s="910"/>
      <c r="FHZ162" s="910"/>
      <c r="FIA162" s="910"/>
      <c r="FIB162" s="910"/>
      <c r="FIC162" s="910"/>
      <c r="FID162" s="910"/>
      <c r="FIE162" s="910"/>
      <c r="FIF162" s="910"/>
      <c r="FIG162" s="910"/>
      <c r="FIH162" s="910"/>
      <c r="FII162" s="910"/>
      <c r="FIJ162" s="910"/>
      <c r="FIK162" s="910"/>
      <c r="FIL162" s="910"/>
      <c r="FIM162" s="910"/>
      <c r="FIN162" s="910"/>
      <c r="FIO162" s="910"/>
      <c r="FIP162" s="910"/>
      <c r="FIQ162" s="910"/>
      <c r="FIR162" s="910"/>
      <c r="FIS162" s="910"/>
      <c r="FIT162" s="910"/>
      <c r="FIU162" s="910"/>
      <c r="FIV162" s="910"/>
      <c r="FIW162" s="910"/>
      <c r="FIX162" s="910"/>
      <c r="FIY162" s="910"/>
      <c r="FIZ162" s="910"/>
      <c r="FJA162" s="910"/>
      <c r="FJB162" s="910"/>
      <c r="FJC162" s="910"/>
      <c r="FJD162" s="910"/>
      <c r="FJE162" s="910"/>
      <c r="FJF162" s="910"/>
      <c r="FJG162" s="910"/>
      <c r="FJH162" s="910"/>
      <c r="FJI162" s="910"/>
      <c r="FJJ162" s="910"/>
      <c r="FJK162" s="910"/>
      <c r="FJL162" s="910"/>
      <c r="FJM162" s="910"/>
      <c r="FJN162" s="910"/>
      <c r="FJO162" s="910"/>
      <c r="FJP162" s="910"/>
      <c r="FJQ162" s="910"/>
      <c r="FJR162" s="910"/>
      <c r="FJS162" s="910"/>
      <c r="FJT162" s="910"/>
      <c r="FJU162" s="910"/>
      <c r="FJV162" s="910"/>
      <c r="FJW162" s="910"/>
      <c r="FJX162" s="910"/>
      <c r="FJY162" s="910"/>
      <c r="FJZ162" s="910"/>
      <c r="FKA162" s="910"/>
      <c r="FKB162" s="910"/>
      <c r="FKC162" s="910"/>
      <c r="FKD162" s="910"/>
      <c r="FKE162" s="910"/>
      <c r="FKF162" s="910"/>
      <c r="FKG162" s="910"/>
      <c r="FKH162" s="910"/>
      <c r="FKI162" s="910"/>
      <c r="FKJ162" s="910"/>
      <c r="FKK162" s="910"/>
      <c r="FKL162" s="910"/>
      <c r="FKM162" s="910"/>
      <c r="FKN162" s="910"/>
      <c r="FKO162" s="910"/>
      <c r="FKP162" s="910"/>
      <c r="FKQ162" s="910"/>
      <c r="FKR162" s="910"/>
      <c r="FKS162" s="910"/>
      <c r="FKT162" s="910"/>
      <c r="FKU162" s="910"/>
      <c r="FKV162" s="910"/>
      <c r="FKW162" s="910"/>
      <c r="FKX162" s="910"/>
      <c r="FKY162" s="910"/>
      <c r="FKZ162" s="910"/>
      <c r="FLA162" s="910"/>
      <c r="FLB162" s="910"/>
      <c r="FLC162" s="910"/>
      <c r="FLD162" s="910"/>
      <c r="FLE162" s="910"/>
      <c r="FLF162" s="910"/>
      <c r="FLG162" s="910"/>
      <c r="FLH162" s="910"/>
      <c r="FLI162" s="910"/>
      <c r="FLJ162" s="910"/>
      <c r="FLK162" s="910"/>
      <c r="FLL162" s="910"/>
      <c r="FLM162" s="910"/>
      <c r="FLN162" s="910"/>
      <c r="FLO162" s="910"/>
      <c r="FLP162" s="910"/>
      <c r="FLQ162" s="910"/>
      <c r="FLR162" s="910"/>
      <c r="FLS162" s="910"/>
      <c r="FLT162" s="910"/>
      <c r="FLU162" s="910"/>
      <c r="FLV162" s="910"/>
      <c r="FLW162" s="910"/>
      <c r="FLX162" s="910"/>
      <c r="FLY162" s="910"/>
      <c r="FLZ162" s="910"/>
      <c r="FMA162" s="910"/>
      <c r="FMB162" s="910"/>
      <c r="FMC162" s="910"/>
      <c r="FMD162" s="910"/>
      <c r="FME162" s="910"/>
      <c r="FMF162" s="910"/>
      <c r="FMG162" s="910"/>
      <c r="FMH162" s="910"/>
      <c r="FMI162" s="910"/>
      <c r="FMJ162" s="910"/>
      <c r="FMK162" s="910"/>
      <c r="FML162" s="910"/>
      <c r="FMM162" s="910"/>
      <c r="FMN162" s="910"/>
      <c r="FMO162" s="910"/>
      <c r="FMP162" s="910"/>
      <c r="FMQ162" s="910"/>
      <c r="FMR162" s="910"/>
      <c r="FMS162" s="910"/>
      <c r="FMT162" s="910"/>
      <c r="FMU162" s="910"/>
      <c r="FMV162" s="910"/>
      <c r="FMW162" s="910"/>
      <c r="FMX162" s="910"/>
      <c r="FMY162" s="910"/>
      <c r="FMZ162" s="910"/>
      <c r="FNA162" s="910"/>
      <c r="FNB162" s="910"/>
      <c r="FNC162" s="910"/>
      <c r="FND162" s="910"/>
      <c r="FNE162" s="910"/>
      <c r="FNF162" s="910"/>
      <c r="FNG162" s="910"/>
      <c r="FNH162" s="910"/>
      <c r="FNI162" s="910"/>
      <c r="FNJ162" s="910"/>
      <c r="FNK162" s="910"/>
      <c r="FNL162" s="910"/>
      <c r="FNM162" s="910"/>
      <c r="FNN162" s="910"/>
      <c r="FNO162" s="910"/>
      <c r="FNP162" s="910"/>
      <c r="FNQ162" s="910"/>
      <c r="FNR162" s="910"/>
      <c r="FNS162" s="910"/>
      <c r="FNT162" s="910"/>
      <c r="FNU162" s="910"/>
      <c r="FNV162" s="910"/>
      <c r="FNW162" s="910"/>
      <c r="FNX162" s="910"/>
      <c r="FNY162" s="910"/>
      <c r="FNZ162" s="910"/>
      <c r="FOA162" s="910"/>
      <c r="FOB162" s="910"/>
      <c r="FOC162" s="910"/>
      <c r="FOD162" s="910"/>
      <c r="FOE162" s="910"/>
      <c r="FOF162" s="910"/>
      <c r="FOG162" s="910"/>
      <c r="FOH162" s="910"/>
      <c r="FOI162" s="910"/>
      <c r="FOJ162" s="910"/>
      <c r="FOK162" s="910"/>
      <c r="FOL162" s="910"/>
      <c r="FOM162" s="910"/>
      <c r="FON162" s="910"/>
      <c r="FOO162" s="910"/>
      <c r="FOP162" s="910"/>
      <c r="FOQ162" s="910"/>
      <c r="FOR162" s="910"/>
      <c r="FOS162" s="910"/>
      <c r="FOT162" s="910"/>
      <c r="FOU162" s="910"/>
      <c r="FOV162" s="910"/>
      <c r="FOW162" s="910"/>
      <c r="FOX162" s="910"/>
      <c r="FOY162" s="910"/>
      <c r="FOZ162" s="910"/>
      <c r="FPA162" s="910"/>
      <c r="FPB162" s="910"/>
      <c r="FPC162" s="910"/>
      <c r="FPD162" s="910"/>
      <c r="FPE162" s="910"/>
      <c r="FPF162" s="910"/>
      <c r="FPG162" s="910"/>
      <c r="FPH162" s="910"/>
      <c r="FPI162" s="910"/>
      <c r="FPJ162" s="910"/>
      <c r="FPK162" s="910"/>
      <c r="FPL162" s="910"/>
      <c r="FPM162" s="910"/>
      <c r="FPN162" s="910"/>
      <c r="FPO162" s="910"/>
      <c r="FPP162" s="910"/>
      <c r="FPQ162" s="910"/>
      <c r="FPR162" s="910"/>
      <c r="FPS162" s="910"/>
      <c r="FPT162" s="910"/>
      <c r="FPU162" s="910"/>
      <c r="FPV162" s="910"/>
      <c r="FPW162" s="910"/>
      <c r="FPX162" s="910"/>
      <c r="FPY162" s="910"/>
      <c r="FPZ162" s="910"/>
      <c r="FQA162" s="910"/>
      <c r="FQB162" s="910"/>
      <c r="FQC162" s="910"/>
      <c r="FQD162" s="910"/>
      <c r="FQE162" s="910"/>
      <c r="FQF162" s="910"/>
      <c r="FQG162" s="910"/>
      <c r="FQH162" s="910"/>
      <c r="FQI162" s="910"/>
      <c r="FQJ162" s="910"/>
      <c r="FQK162" s="910"/>
      <c r="FQL162" s="910"/>
      <c r="FQM162" s="910"/>
      <c r="FQN162" s="910"/>
      <c r="FQO162" s="910"/>
      <c r="FQP162" s="910"/>
      <c r="FQQ162" s="910"/>
      <c r="FQR162" s="910"/>
      <c r="FQS162" s="910"/>
      <c r="FQT162" s="910"/>
      <c r="FQU162" s="910"/>
      <c r="FQV162" s="910"/>
      <c r="FQW162" s="910"/>
      <c r="FQX162" s="910"/>
      <c r="FQY162" s="910"/>
      <c r="FQZ162" s="910"/>
      <c r="FRA162" s="910"/>
      <c r="FRB162" s="910"/>
      <c r="FRC162" s="910"/>
      <c r="FRD162" s="910"/>
      <c r="FRE162" s="910"/>
      <c r="FRF162" s="910"/>
      <c r="FRG162" s="910"/>
      <c r="FRH162" s="910"/>
      <c r="FRI162" s="910"/>
      <c r="FRJ162" s="910"/>
      <c r="FRK162" s="910"/>
      <c r="FRL162" s="910"/>
      <c r="FRM162" s="910"/>
      <c r="FRN162" s="910"/>
      <c r="FRO162" s="910"/>
      <c r="FRP162" s="910"/>
      <c r="FRQ162" s="910"/>
      <c r="FRR162" s="910"/>
      <c r="FRS162" s="910"/>
      <c r="FRT162" s="910"/>
      <c r="FRU162" s="910"/>
      <c r="FRV162" s="910"/>
      <c r="FRW162" s="910"/>
      <c r="FRX162" s="910"/>
      <c r="FRY162" s="910"/>
      <c r="FRZ162" s="910"/>
      <c r="FSA162" s="910"/>
      <c r="FSB162" s="910"/>
      <c r="FSC162" s="910"/>
      <c r="FSD162" s="910"/>
      <c r="FSE162" s="910"/>
      <c r="FSF162" s="910"/>
      <c r="FSG162" s="910"/>
      <c r="FSH162" s="910"/>
      <c r="FSI162" s="910"/>
      <c r="FSJ162" s="910"/>
      <c r="FSK162" s="910"/>
      <c r="FSL162" s="910"/>
      <c r="FSM162" s="910"/>
      <c r="FSN162" s="910"/>
      <c r="FSO162" s="910"/>
      <c r="FSP162" s="910"/>
      <c r="FSQ162" s="910"/>
      <c r="FSR162" s="910"/>
      <c r="FSS162" s="910"/>
      <c r="FST162" s="910"/>
      <c r="FSU162" s="910"/>
      <c r="FSV162" s="910"/>
      <c r="FSW162" s="910"/>
      <c r="FSX162" s="910"/>
      <c r="FSY162" s="910"/>
      <c r="FSZ162" s="910"/>
      <c r="FTA162" s="910"/>
      <c r="FTB162" s="910"/>
      <c r="FTC162" s="910"/>
      <c r="FTD162" s="910"/>
      <c r="FTE162" s="910"/>
      <c r="FTF162" s="910"/>
      <c r="FTG162" s="910"/>
      <c r="FTH162" s="910"/>
      <c r="FTI162" s="910"/>
      <c r="FTJ162" s="910"/>
      <c r="FTK162" s="910"/>
      <c r="FTL162" s="910"/>
      <c r="FTM162" s="910"/>
      <c r="FTN162" s="910"/>
      <c r="FTO162" s="910"/>
      <c r="FTP162" s="910"/>
      <c r="FTQ162" s="910"/>
      <c r="FTR162" s="910"/>
      <c r="FTS162" s="910"/>
      <c r="FTT162" s="910"/>
      <c r="FTU162" s="910"/>
      <c r="FTV162" s="910"/>
      <c r="FTW162" s="910"/>
      <c r="FTX162" s="910"/>
      <c r="FTY162" s="910"/>
      <c r="FTZ162" s="910"/>
      <c r="FUA162" s="910"/>
      <c r="FUB162" s="910"/>
      <c r="FUC162" s="910"/>
      <c r="FUD162" s="910"/>
      <c r="FUE162" s="910"/>
      <c r="FUF162" s="910"/>
      <c r="FUG162" s="910"/>
      <c r="FUH162" s="910"/>
      <c r="FUI162" s="910"/>
      <c r="FUJ162" s="910"/>
      <c r="FUK162" s="910"/>
      <c r="FUL162" s="910"/>
      <c r="FUM162" s="910"/>
      <c r="FUN162" s="910"/>
      <c r="FUO162" s="910"/>
      <c r="FUP162" s="910"/>
      <c r="FUQ162" s="910"/>
      <c r="FUR162" s="910"/>
      <c r="FUS162" s="910"/>
      <c r="FUT162" s="910"/>
      <c r="FUU162" s="910"/>
      <c r="FUV162" s="910"/>
      <c r="FUW162" s="910"/>
      <c r="FUX162" s="910"/>
      <c r="FUY162" s="910"/>
      <c r="FUZ162" s="910"/>
      <c r="FVA162" s="910"/>
      <c r="FVB162" s="910"/>
      <c r="FVC162" s="910"/>
      <c r="FVD162" s="910"/>
      <c r="FVE162" s="910"/>
      <c r="FVF162" s="910"/>
      <c r="FVG162" s="910"/>
      <c r="FVH162" s="910"/>
      <c r="FVI162" s="910"/>
      <c r="FVJ162" s="910"/>
      <c r="FVK162" s="910"/>
      <c r="FVL162" s="910"/>
      <c r="FVM162" s="910"/>
      <c r="FVN162" s="910"/>
      <c r="FVO162" s="910"/>
      <c r="FVP162" s="910"/>
      <c r="FVQ162" s="910"/>
      <c r="FVR162" s="910"/>
      <c r="FVS162" s="910"/>
      <c r="FVT162" s="910"/>
      <c r="FVU162" s="910"/>
      <c r="FVV162" s="910"/>
      <c r="FVW162" s="910"/>
      <c r="FVX162" s="910"/>
      <c r="FVY162" s="910"/>
      <c r="FVZ162" s="910"/>
      <c r="FWA162" s="910"/>
      <c r="FWB162" s="910"/>
      <c r="FWC162" s="910"/>
      <c r="FWD162" s="910"/>
      <c r="FWE162" s="910"/>
      <c r="FWF162" s="910"/>
      <c r="FWG162" s="910"/>
      <c r="FWH162" s="910"/>
      <c r="FWI162" s="910"/>
      <c r="FWJ162" s="910"/>
      <c r="FWK162" s="910"/>
      <c r="FWL162" s="910"/>
      <c r="FWM162" s="910"/>
      <c r="FWN162" s="910"/>
      <c r="FWO162" s="910"/>
      <c r="FWP162" s="910"/>
      <c r="FWQ162" s="910"/>
      <c r="FWR162" s="910"/>
      <c r="FWS162" s="910"/>
      <c r="FWT162" s="910"/>
      <c r="FWU162" s="910"/>
      <c r="FWV162" s="910"/>
      <c r="FWW162" s="910"/>
      <c r="FWX162" s="910"/>
      <c r="FWY162" s="910"/>
      <c r="FWZ162" s="910"/>
      <c r="FXA162" s="910"/>
      <c r="FXB162" s="910"/>
      <c r="FXC162" s="910"/>
      <c r="FXD162" s="910"/>
      <c r="FXE162" s="910"/>
      <c r="FXF162" s="910"/>
      <c r="FXG162" s="910"/>
      <c r="FXH162" s="910"/>
      <c r="FXI162" s="910"/>
      <c r="FXJ162" s="910"/>
      <c r="FXK162" s="910"/>
      <c r="FXL162" s="910"/>
      <c r="FXM162" s="910"/>
      <c r="FXN162" s="910"/>
      <c r="FXO162" s="910"/>
      <c r="FXP162" s="910"/>
      <c r="FXQ162" s="910"/>
      <c r="FXR162" s="910"/>
      <c r="FXS162" s="910"/>
      <c r="FXT162" s="910"/>
      <c r="FXU162" s="910"/>
      <c r="FXV162" s="910"/>
      <c r="FXW162" s="910"/>
      <c r="FXX162" s="910"/>
      <c r="FXY162" s="910"/>
      <c r="FXZ162" s="910"/>
      <c r="FYA162" s="910"/>
      <c r="FYB162" s="910"/>
      <c r="FYC162" s="910"/>
      <c r="FYD162" s="910"/>
      <c r="FYE162" s="910"/>
      <c r="FYF162" s="910"/>
      <c r="FYG162" s="910"/>
      <c r="FYH162" s="910"/>
      <c r="FYI162" s="910"/>
      <c r="FYJ162" s="910"/>
      <c r="FYK162" s="910"/>
      <c r="FYL162" s="910"/>
      <c r="FYM162" s="910"/>
      <c r="FYN162" s="910"/>
      <c r="FYO162" s="910"/>
      <c r="FYP162" s="910"/>
      <c r="FYQ162" s="910"/>
      <c r="FYR162" s="910"/>
      <c r="FYS162" s="910"/>
      <c r="FYT162" s="910"/>
      <c r="FYU162" s="910"/>
      <c r="FYV162" s="910"/>
      <c r="FYW162" s="910"/>
      <c r="FYX162" s="910"/>
      <c r="FYY162" s="910"/>
      <c r="FYZ162" s="910"/>
      <c r="FZA162" s="910"/>
      <c r="FZB162" s="910"/>
      <c r="FZC162" s="910"/>
      <c r="FZD162" s="910"/>
      <c r="FZE162" s="910"/>
      <c r="FZF162" s="910"/>
      <c r="FZG162" s="910"/>
      <c r="FZH162" s="910"/>
      <c r="FZI162" s="910"/>
      <c r="FZJ162" s="910"/>
      <c r="FZK162" s="910"/>
      <c r="FZL162" s="910"/>
      <c r="FZM162" s="910"/>
      <c r="FZN162" s="910"/>
      <c r="FZO162" s="910"/>
      <c r="FZP162" s="910"/>
      <c r="FZQ162" s="910"/>
      <c r="FZR162" s="910"/>
      <c r="FZS162" s="910"/>
      <c r="FZT162" s="910"/>
      <c r="FZU162" s="910"/>
      <c r="FZV162" s="910"/>
      <c r="FZW162" s="910"/>
      <c r="FZX162" s="910"/>
      <c r="FZY162" s="910"/>
      <c r="FZZ162" s="910"/>
      <c r="GAA162" s="910"/>
      <c r="GAB162" s="910"/>
      <c r="GAC162" s="910"/>
      <c r="GAD162" s="910"/>
      <c r="GAE162" s="910"/>
      <c r="GAF162" s="910"/>
      <c r="GAG162" s="910"/>
      <c r="GAH162" s="910"/>
      <c r="GAI162" s="910"/>
      <c r="GAJ162" s="910"/>
      <c r="GAK162" s="910"/>
      <c r="GAL162" s="910"/>
      <c r="GAM162" s="910"/>
      <c r="GAN162" s="910"/>
      <c r="GAO162" s="910"/>
      <c r="GAP162" s="910"/>
      <c r="GAQ162" s="910"/>
      <c r="GAR162" s="910"/>
      <c r="GAS162" s="910"/>
      <c r="GAT162" s="910"/>
      <c r="GAU162" s="910"/>
      <c r="GAV162" s="910"/>
      <c r="GAW162" s="910"/>
      <c r="GAX162" s="910"/>
      <c r="GAY162" s="910"/>
      <c r="GAZ162" s="910"/>
      <c r="GBA162" s="910"/>
      <c r="GBB162" s="910"/>
      <c r="GBC162" s="910"/>
      <c r="GBD162" s="910"/>
      <c r="GBE162" s="910"/>
      <c r="GBF162" s="910"/>
      <c r="GBG162" s="910"/>
      <c r="GBH162" s="910"/>
      <c r="GBI162" s="910"/>
      <c r="GBJ162" s="910"/>
      <c r="GBK162" s="910"/>
      <c r="GBL162" s="910"/>
      <c r="GBM162" s="910"/>
      <c r="GBN162" s="910"/>
      <c r="GBO162" s="910"/>
      <c r="GBP162" s="910"/>
      <c r="GBQ162" s="910"/>
      <c r="GBR162" s="910"/>
      <c r="GBS162" s="910"/>
      <c r="GBT162" s="910"/>
      <c r="GBU162" s="910"/>
      <c r="GBV162" s="910"/>
      <c r="GBW162" s="910"/>
      <c r="GBX162" s="910"/>
      <c r="GBY162" s="910"/>
      <c r="GBZ162" s="910"/>
      <c r="GCA162" s="910"/>
      <c r="GCB162" s="910"/>
      <c r="GCC162" s="910"/>
      <c r="GCD162" s="910"/>
      <c r="GCE162" s="910"/>
      <c r="GCF162" s="910"/>
      <c r="GCG162" s="910"/>
      <c r="GCH162" s="910"/>
      <c r="GCI162" s="910"/>
      <c r="GCJ162" s="910"/>
      <c r="GCK162" s="910"/>
      <c r="GCL162" s="910"/>
      <c r="GCM162" s="910"/>
      <c r="GCN162" s="910"/>
      <c r="GCO162" s="910"/>
      <c r="GCP162" s="910"/>
      <c r="GCQ162" s="910"/>
      <c r="GCR162" s="910"/>
      <c r="GCS162" s="910"/>
      <c r="GCT162" s="910"/>
      <c r="GCU162" s="910"/>
      <c r="GCV162" s="910"/>
      <c r="GCW162" s="910"/>
      <c r="GCX162" s="910"/>
      <c r="GCY162" s="910"/>
      <c r="GCZ162" s="910"/>
      <c r="GDA162" s="910"/>
      <c r="GDB162" s="910"/>
      <c r="GDC162" s="910"/>
      <c r="GDD162" s="910"/>
      <c r="GDE162" s="910"/>
      <c r="GDF162" s="910"/>
      <c r="GDG162" s="910"/>
      <c r="GDH162" s="910"/>
      <c r="GDI162" s="910"/>
      <c r="GDJ162" s="910"/>
      <c r="GDK162" s="910"/>
      <c r="GDL162" s="910"/>
      <c r="GDM162" s="910"/>
      <c r="GDN162" s="910"/>
      <c r="GDO162" s="910"/>
      <c r="GDP162" s="910"/>
      <c r="GDQ162" s="910"/>
      <c r="GDR162" s="910"/>
      <c r="GDS162" s="910"/>
      <c r="GDT162" s="910"/>
      <c r="GDU162" s="910"/>
      <c r="GDV162" s="910"/>
      <c r="GDW162" s="910"/>
      <c r="GDX162" s="910"/>
      <c r="GDY162" s="910"/>
      <c r="GDZ162" s="910"/>
      <c r="GEA162" s="910"/>
      <c r="GEB162" s="910"/>
      <c r="GEC162" s="910"/>
      <c r="GED162" s="910"/>
      <c r="GEE162" s="910"/>
      <c r="GEF162" s="910"/>
      <c r="GEG162" s="910"/>
      <c r="GEH162" s="910"/>
      <c r="GEI162" s="910"/>
      <c r="GEJ162" s="910"/>
      <c r="GEK162" s="910"/>
      <c r="GEL162" s="910"/>
      <c r="GEM162" s="910"/>
      <c r="GEN162" s="910"/>
      <c r="GEO162" s="910"/>
      <c r="GEP162" s="910"/>
      <c r="GEQ162" s="910"/>
      <c r="GER162" s="910"/>
      <c r="GES162" s="910"/>
      <c r="GET162" s="910"/>
      <c r="GEU162" s="910"/>
      <c r="GEV162" s="910"/>
      <c r="GEW162" s="910"/>
      <c r="GEX162" s="910"/>
      <c r="GEY162" s="910"/>
      <c r="GEZ162" s="910"/>
      <c r="GFA162" s="910"/>
      <c r="GFB162" s="910"/>
      <c r="GFC162" s="910"/>
      <c r="GFD162" s="910"/>
      <c r="GFE162" s="910"/>
      <c r="GFF162" s="910"/>
      <c r="GFG162" s="910"/>
      <c r="GFH162" s="910"/>
      <c r="GFI162" s="910"/>
      <c r="GFJ162" s="910"/>
      <c r="GFK162" s="910"/>
      <c r="GFL162" s="910"/>
      <c r="GFM162" s="910"/>
      <c r="GFN162" s="910"/>
      <c r="GFO162" s="910"/>
      <c r="GFP162" s="910"/>
      <c r="GFQ162" s="910"/>
      <c r="GFR162" s="910"/>
      <c r="GFS162" s="910"/>
      <c r="GFT162" s="910"/>
      <c r="GFU162" s="910"/>
      <c r="GFV162" s="910"/>
      <c r="GFW162" s="910"/>
      <c r="GFX162" s="910"/>
      <c r="GFY162" s="910"/>
      <c r="GFZ162" s="910"/>
      <c r="GGA162" s="910"/>
      <c r="GGB162" s="910"/>
      <c r="GGC162" s="910"/>
      <c r="GGD162" s="910"/>
      <c r="GGE162" s="910"/>
      <c r="GGF162" s="910"/>
      <c r="GGG162" s="910"/>
      <c r="GGH162" s="910"/>
      <c r="GGI162" s="910"/>
      <c r="GGJ162" s="910"/>
      <c r="GGK162" s="910"/>
      <c r="GGL162" s="910"/>
      <c r="GGM162" s="910"/>
      <c r="GGN162" s="910"/>
      <c r="GGO162" s="910"/>
      <c r="GGP162" s="910"/>
      <c r="GGQ162" s="910"/>
      <c r="GGR162" s="910"/>
      <c r="GGS162" s="910"/>
      <c r="GGT162" s="910"/>
      <c r="GGU162" s="910"/>
      <c r="GGV162" s="910"/>
      <c r="GGW162" s="910"/>
      <c r="GGX162" s="910"/>
      <c r="GGY162" s="910"/>
      <c r="GGZ162" s="910"/>
      <c r="GHA162" s="910"/>
      <c r="GHB162" s="910"/>
      <c r="GHC162" s="910"/>
      <c r="GHD162" s="910"/>
      <c r="GHE162" s="910"/>
      <c r="GHF162" s="910"/>
      <c r="GHG162" s="910"/>
      <c r="GHH162" s="910"/>
      <c r="GHI162" s="910"/>
      <c r="GHJ162" s="910"/>
      <c r="GHK162" s="910"/>
      <c r="GHL162" s="910"/>
      <c r="GHM162" s="910"/>
      <c r="GHN162" s="910"/>
      <c r="GHO162" s="910"/>
      <c r="GHP162" s="910"/>
      <c r="GHQ162" s="910"/>
      <c r="GHR162" s="910"/>
      <c r="GHS162" s="910"/>
      <c r="GHT162" s="910"/>
      <c r="GHU162" s="910"/>
      <c r="GHV162" s="910"/>
      <c r="GHW162" s="910"/>
      <c r="GHX162" s="910"/>
      <c r="GHY162" s="910"/>
      <c r="GHZ162" s="910"/>
      <c r="GIA162" s="910"/>
      <c r="GIB162" s="910"/>
      <c r="GIC162" s="910"/>
      <c r="GID162" s="910"/>
      <c r="GIE162" s="910"/>
      <c r="GIF162" s="910"/>
      <c r="GIG162" s="910"/>
      <c r="GIH162" s="910"/>
      <c r="GII162" s="910"/>
      <c r="GIJ162" s="910"/>
      <c r="GIK162" s="910"/>
      <c r="GIL162" s="910"/>
      <c r="GIM162" s="910"/>
      <c r="GIN162" s="910"/>
      <c r="GIO162" s="910"/>
      <c r="GIP162" s="910"/>
      <c r="GIQ162" s="910"/>
      <c r="GIR162" s="910"/>
      <c r="GIS162" s="910"/>
      <c r="GIT162" s="910"/>
      <c r="GIU162" s="910"/>
      <c r="GIV162" s="910"/>
      <c r="GIW162" s="910"/>
      <c r="GIX162" s="910"/>
      <c r="GIY162" s="910"/>
      <c r="GIZ162" s="910"/>
      <c r="GJA162" s="910"/>
      <c r="GJB162" s="910"/>
      <c r="GJC162" s="910"/>
      <c r="GJD162" s="910"/>
      <c r="GJE162" s="910"/>
      <c r="GJF162" s="910"/>
      <c r="GJG162" s="910"/>
      <c r="GJH162" s="910"/>
      <c r="GJI162" s="910"/>
      <c r="GJJ162" s="910"/>
      <c r="GJK162" s="910"/>
      <c r="GJL162" s="910"/>
      <c r="GJM162" s="910"/>
      <c r="GJN162" s="910"/>
      <c r="GJO162" s="910"/>
      <c r="GJP162" s="910"/>
      <c r="GJQ162" s="910"/>
      <c r="GJR162" s="910"/>
      <c r="GJS162" s="910"/>
      <c r="GJT162" s="910"/>
      <c r="GJU162" s="910"/>
      <c r="GJV162" s="910"/>
      <c r="GJW162" s="910"/>
      <c r="GJX162" s="910"/>
      <c r="GJY162" s="910"/>
      <c r="GJZ162" s="910"/>
      <c r="GKA162" s="910"/>
      <c r="GKB162" s="910"/>
      <c r="GKC162" s="910"/>
      <c r="GKD162" s="910"/>
      <c r="GKE162" s="910"/>
      <c r="GKF162" s="910"/>
      <c r="GKG162" s="910"/>
      <c r="GKH162" s="910"/>
      <c r="GKI162" s="910"/>
      <c r="GKJ162" s="910"/>
      <c r="GKK162" s="910"/>
      <c r="GKL162" s="910"/>
      <c r="GKM162" s="910"/>
      <c r="GKN162" s="910"/>
      <c r="GKO162" s="910"/>
      <c r="GKP162" s="910"/>
      <c r="GKQ162" s="910"/>
      <c r="GKR162" s="910"/>
      <c r="GKS162" s="910"/>
      <c r="GKT162" s="910"/>
      <c r="GKU162" s="910"/>
      <c r="GKV162" s="910"/>
      <c r="GKW162" s="910"/>
      <c r="GKX162" s="910"/>
      <c r="GKY162" s="910"/>
      <c r="GKZ162" s="910"/>
      <c r="GLA162" s="910"/>
      <c r="GLB162" s="910"/>
      <c r="GLC162" s="910"/>
      <c r="GLD162" s="910"/>
      <c r="GLE162" s="910"/>
      <c r="GLF162" s="910"/>
      <c r="GLG162" s="910"/>
      <c r="GLH162" s="910"/>
      <c r="GLI162" s="910"/>
      <c r="GLJ162" s="910"/>
      <c r="GLK162" s="910"/>
      <c r="GLL162" s="910"/>
      <c r="GLM162" s="910"/>
      <c r="GLN162" s="910"/>
      <c r="GLO162" s="910"/>
      <c r="GLP162" s="910"/>
      <c r="GLQ162" s="910"/>
      <c r="GLR162" s="910"/>
      <c r="GLS162" s="910"/>
      <c r="GLT162" s="910"/>
      <c r="GLU162" s="910"/>
      <c r="GLV162" s="910"/>
      <c r="GLW162" s="910"/>
      <c r="GLX162" s="910"/>
      <c r="GLY162" s="910"/>
      <c r="GLZ162" s="910"/>
      <c r="GMA162" s="910"/>
      <c r="GMB162" s="910"/>
      <c r="GMC162" s="910"/>
      <c r="GMD162" s="910"/>
      <c r="GME162" s="910"/>
      <c r="GMF162" s="910"/>
      <c r="GMG162" s="910"/>
      <c r="GMH162" s="910"/>
      <c r="GMI162" s="910"/>
      <c r="GMJ162" s="910"/>
      <c r="GMK162" s="910"/>
      <c r="GML162" s="910"/>
      <c r="GMM162" s="910"/>
      <c r="GMN162" s="910"/>
      <c r="GMO162" s="910"/>
      <c r="GMP162" s="910"/>
      <c r="GMQ162" s="910"/>
      <c r="GMR162" s="910"/>
      <c r="GMS162" s="910"/>
      <c r="GMT162" s="910"/>
      <c r="GMU162" s="910"/>
      <c r="GMV162" s="910"/>
      <c r="GMW162" s="910"/>
      <c r="GMX162" s="910"/>
      <c r="GMY162" s="910"/>
      <c r="GMZ162" s="910"/>
      <c r="GNA162" s="910"/>
      <c r="GNB162" s="910"/>
      <c r="GNC162" s="910"/>
      <c r="GND162" s="910"/>
      <c r="GNE162" s="910"/>
      <c r="GNF162" s="910"/>
      <c r="GNG162" s="910"/>
      <c r="GNH162" s="910"/>
      <c r="GNI162" s="910"/>
      <c r="GNJ162" s="910"/>
      <c r="GNK162" s="910"/>
      <c r="GNL162" s="910"/>
      <c r="GNM162" s="910"/>
      <c r="GNN162" s="910"/>
      <c r="GNO162" s="910"/>
      <c r="GNP162" s="910"/>
      <c r="GNQ162" s="910"/>
      <c r="GNR162" s="910"/>
      <c r="GNS162" s="910"/>
      <c r="GNT162" s="910"/>
      <c r="GNU162" s="910"/>
      <c r="GNV162" s="910"/>
      <c r="GNW162" s="910"/>
      <c r="GNX162" s="910"/>
      <c r="GNY162" s="910"/>
      <c r="GNZ162" s="910"/>
      <c r="GOA162" s="910"/>
      <c r="GOB162" s="910"/>
      <c r="GOC162" s="910"/>
      <c r="GOD162" s="910"/>
      <c r="GOE162" s="910"/>
      <c r="GOF162" s="910"/>
      <c r="GOG162" s="910"/>
      <c r="GOH162" s="910"/>
      <c r="GOI162" s="910"/>
      <c r="GOJ162" s="910"/>
      <c r="GOK162" s="910"/>
      <c r="GOL162" s="910"/>
      <c r="GOM162" s="910"/>
      <c r="GON162" s="910"/>
      <c r="GOO162" s="910"/>
      <c r="GOP162" s="910"/>
      <c r="GOQ162" s="910"/>
      <c r="GOR162" s="910"/>
      <c r="GOS162" s="910"/>
      <c r="GOT162" s="910"/>
      <c r="GOU162" s="910"/>
      <c r="GOV162" s="910"/>
      <c r="GOW162" s="910"/>
      <c r="GOX162" s="910"/>
      <c r="GOY162" s="910"/>
      <c r="GOZ162" s="910"/>
      <c r="GPA162" s="910"/>
      <c r="GPB162" s="910"/>
      <c r="GPC162" s="910"/>
      <c r="GPD162" s="910"/>
      <c r="GPE162" s="910"/>
      <c r="GPF162" s="910"/>
      <c r="GPG162" s="910"/>
      <c r="GPH162" s="910"/>
      <c r="GPI162" s="910"/>
      <c r="GPJ162" s="910"/>
      <c r="GPK162" s="910"/>
      <c r="GPL162" s="910"/>
      <c r="GPM162" s="910"/>
      <c r="GPN162" s="910"/>
      <c r="GPO162" s="910"/>
      <c r="GPP162" s="910"/>
      <c r="GPQ162" s="910"/>
      <c r="GPR162" s="910"/>
      <c r="GPS162" s="910"/>
      <c r="GPT162" s="910"/>
      <c r="GPU162" s="910"/>
      <c r="GPV162" s="910"/>
      <c r="GPW162" s="910"/>
      <c r="GPX162" s="910"/>
      <c r="GPY162" s="910"/>
      <c r="GPZ162" s="910"/>
      <c r="GQA162" s="910"/>
      <c r="GQB162" s="910"/>
      <c r="GQC162" s="910"/>
      <c r="GQD162" s="910"/>
      <c r="GQE162" s="910"/>
      <c r="GQF162" s="910"/>
      <c r="GQG162" s="910"/>
      <c r="GQH162" s="910"/>
      <c r="GQI162" s="910"/>
      <c r="GQJ162" s="910"/>
      <c r="GQK162" s="910"/>
      <c r="GQL162" s="910"/>
      <c r="GQM162" s="910"/>
      <c r="GQN162" s="910"/>
      <c r="GQO162" s="910"/>
      <c r="GQP162" s="910"/>
      <c r="GQQ162" s="910"/>
      <c r="GQR162" s="910"/>
      <c r="GQS162" s="910"/>
      <c r="GQT162" s="910"/>
      <c r="GQU162" s="910"/>
      <c r="GQV162" s="910"/>
      <c r="GQW162" s="910"/>
      <c r="GQX162" s="910"/>
      <c r="GQY162" s="910"/>
      <c r="GQZ162" s="910"/>
      <c r="GRA162" s="910"/>
      <c r="GRB162" s="910"/>
      <c r="GRC162" s="910"/>
      <c r="GRD162" s="910"/>
      <c r="GRE162" s="910"/>
      <c r="GRF162" s="910"/>
      <c r="GRG162" s="910"/>
      <c r="GRH162" s="910"/>
      <c r="GRI162" s="910"/>
      <c r="GRJ162" s="910"/>
      <c r="GRK162" s="910"/>
      <c r="GRL162" s="910"/>
      <c r="GRM162" s="910"/>
      <c r="GRN162" s="910"/>
      <c r="GRO162" s="910"/>
      <c r="GRP162" s="910"/>
      <c r="GRQ162" s="910"/>
      <c r="GRR162" s="910"/>
      <c r="GRS162" s="910"/>
      <c r="GRT162" s="910"/>
      <c r="GRU162" s="910"/>
      <c r="GRV162" s="910"/>
      <c r="GRW162" s="910"/>
      <c r="GRX162" s="910"/>
      <c r="GRY162" s="910"/>
      <c r="GRZ162" s="910"/>
      <c r="GSA162" s="910"/>
      <c r="GSB162" s="910"/>
      <c r="GSC162" s="910"/>
      <c r="GSD162" s="910"/>
      <c r="GSE162" s="910"/>
      <c r="GSF162" s="910"/>
      <c r="GSG162" s="910"/>
      <c r="GSH162" s="910"/>
      <c r="GSI162" s="910"/>
      <c r="GSJ162" s="910"/>
      <c r="GSK162" s="910"/>
      <c r="GSL162" s="910"/>
      <c r="GSM162" s="910"/>
      <c r="GSN162" s="910"/>
      <c r="GSO162" s="910"/>
      <c r="GSP162" s="910"/>
      <c r="GSQ162" s="910"/>
      <c r="GSR162" s="910"/>
      <c r="GSS162" s="910"/>
      <c r="GST162" s="910"/>
      <c r="GSU162" s="910"/>
      <c r="GSV162" s="910"/>
      <c r="GSW162" s="910"/>
      <c r="GSX162" s="910"/>
      <c r="GSY162" s="910"/>
      <c r="GSZ162" s="910"/>
      <c r="GTA162" s="910"/>
      <c r="GTB162" s="910"/>
      <c r="GTC162" s="910"/>
      <c r="GTD162" s="910"/>
      <c r="GTE162" s="910"/>
      <c r="GTF162" s="910"/>
      <c r="GTG162" s="910"/>
      <c r="GTH162" s="910"/>
      <c r="GTI162" s="910"/>
      <c r="GTJ162" s="910"/>
      <c r="GTK162" s="910"/>
      <c r="GTL162" s="910"/>
      <c r="GTM162" s="910"/>
      <c r="GTN162" s="910"/>
      <c r="GTO162" s="910"/>
      <c r="GTP162" s="910"/>
      <c r="GTQ162" s="910"/>
      <c r="GTR162" s="910"/>
      <c r="GTS162" s="910"/>
      <c r="GTT162" s="910"/>
      <c r="GTU162" s="910"/>
      <c r="GTV162" s="910"/>
      <c r="GTW162" s="910"/>
      <c r="GTX162" s="910"/>
      <c r="GTY162" s="910"/>
      <c r="GTZ162" s="910"/>
      <c r="GUA162" s="910"/>
      <c r="GUB162" s="910"/>
      <c r="GUC162" s="910"/>
      <c r="GUD162" s="910"/>
      <c r="GUE162" s="910"/>
      <c r="GUF162" s="910"/>
      <c r="GUG162" s="910"/>
      <c r="GUH162" s="910"/>
      <c r="GUI162" s="910"/>
      <c r="GUJ162" s="910"/>
      <c r="GUK162" s="910"/>
      <c r="GUL162" s="910"/>
      <c r="GUM162" s="910"/>
      <c r="GUN162" s="910"/>
      <c r="GUO162" s="910"/>
      <c r="GUP162" s="910"/>
      <c r="GUQ162" s="910"/>
      <c r="GUR162" s="910"/>
      <c r="GUS162" s="910"/>
      <c r="GUT162" s="910"/>
      <c r="GUU162" s="910"/>
      <c r="GUV162" s="910"/>
      <c r="GUW162" s="910"/>
      <c r="GUX162" s="910"/>
      <c r="GUY162" s="910"/>
      <c r="GUZ162" s="910"/>
      <c r="GVA162" s="910"/>
      <c r="GVB162" s="910"/>
      <c r="GVC162" s="910"/>
      <c r="GVD162" s="910"/>
      <c r="GVE162" s="910"/>
      <c r="GVF162" s="910"/>
      <c r="GVG162" s="910"/>
      <c r="GVH162" s="910"/>
      <c r="GVI162" s="910"/>
      <c r="GVJ162" s="910"/>
      <c r="GVK162" s="910"/>
      <c r="GVL162" s="910"/>
      <c r="GVM162" s="910"/>
      <c r="GVN162" s="910"/>
      <c r="GVO162" s="910"/>
      <c r="GVP162" s="910"/>
      <c r="GVQ162" s="910"/>
      <c r="GVR162" s="910"/>
      <c r="GVS162" s="910"/>
      <c r="GVT162" s="910"/>
      <c r="GVU162" s="910"/>
      <c r="GVV162" s="910"/>
      <c r="GVW162" s="910"/>
      <c r="GVX162" s="910"/>
      <c r="GVY162" s="910"/>
      <c r="GVZ162" s="910"/>
      <c r="GWA162" s="910"/>
      <c r="GWB162" s="910"/>
      <c r="GWC162" s="910"/>
      <c r="GWD162" s="910"/>
      <c r="GWE162" s="910"/>
      <c r="GWF162" s="910"/>
      <c r="GWG162" s="910"/>
      <c r="GWH162" s="910"/>
      <c r="GWI162" s="910"/>
      <c r="GWJ162" s="910"/>
      <c r="GWK162" s="910"/>
      <c r="GWL162" s="910"/>
      <c r="GWM162" s="910"/>
      <c r="GWN162" s="910"/>
      <c r="GWO162" s="910"/>
      <c r="GWP162" s="910"/>
      <c r="GWQ162" s="910"/>
      <c r="GWR162" s="910"/>
      <c r="GWS162" s="910"/>
      <c r="GWT162" s="910"/>
      <c r="GWU162" s="910"/>
      <c r="GWV162" s="910"/>
      <c r="GWW162" s="910"/>
      <c r="GWX162" s="910"/>
      <c r="GWY162" s="910"/>
      <c r="GWZ162" s="910"/>
      <c r="GXA162" s="910"/>
      <c r="GXB162" s="910"/>
      <c r="GXC162" s="910"/>
      <c r="GXD162" s="910"/>
      <c r="GXE162" s="910"/>
      <c r="GXF162" s="910"/>
      <c r="GXG162" s="910"/>
      <c r="GXH162" s="910"/>
      <c r="GXI162" s="910"/>
      <c r="GXJ162" s="910"/>
      <c r="GXK162" s="910"/>
      <c r="GXL162" s="910"/>
      <c r="GXM162" s="910"/>
      <c r="GXN162" s="910"/>
      <c r="GXO162" s="910"/>
      <c r="GXP162" s="910"/>
      <c r="GXQ162" s="910"/>
      <c r="GXR162" s="910"/>
      <c r="GXS162" s="910"/>
      <c r="GXT162" s="910"/>
      <c r="GXU162" s="910"/>
      <c r="GXV162" s="910"/>
      <c r="GXW162" s="910"/>
      <c r="GXX162" s="910"/>
      <c r="GXY162" s="910"/>
      <c r="GXZ162" s="910"/>
      <c r="GYA162" s="910"/>
      <c r="GYB162" s="910"/>
      <c r="GYC162" s="910"/>
      <c r="GYD162" s="910"/>
      <c r="GYE162" s="910"/>
      <c r="GYF162" s="910"/>
      <c r="GYG162" s="910"/>
      <c r="GYH162" s="910"/>
      <c r="GYI162" s="910"/>
      <c r="GYJ162" s="910"/>
      <c r="GYK162" s="910"/>
      <c r="GYL162" s="910"/>
      <c r="GYM162" s="910"/>
      <c r="GYN162" s="910"/>
      <c r="GYO162" s="910"/>
      <c r="GYP162" s="910"/>
      <c r="GYQ162" s="910"/>
      <c r="GYR162" s="910"/>
      <c r="GYS162" s="910"/>
      <c r="GYT162" s="910"/>
      <c r="GYU162" s="910"/>
      <c r="GYV162" s="910"/>
      <c r="GYW162" s="910"/>
      <c r="GYX162" s="910"/>
      <c r="GYY162" s="910"/>
      <c r="GYZ162" s="910"/>
      <c r="GZA162" s="910"/>
      <c r="GZB162" s="910"/>
      <c r="GZC162" s="910"/>
      <c r="GZD162" s="910"/>
      <c r="GZE162" s="910"/>
      <c r="GZF162" s="910"/>
      <c r="GZG162" s="910"/>
      <c r="GZH162" s="910"/>
      <c r="GZI162" s="910"/>
      <c r="GZJ162" s="910"/>
      <c r="GZK162" s="910"/>
      <c r="GZL162" s="910"/>
      <c r="GZM162" s="910"/>
      <c r="GZN162" s="910"/>
      <c r="GZO162" s="910"/>
      <c r="GZP162" s="910"/>
      <c r="GZQ162" s="910"/>
      <c r="GZR162" s="910"/>
      <c r="GZS162" s="910"/>
      <c r="GZT162" s="910"/>
      <c r="GZU162" s="910"/>
      <c r="GZV162" s="910"/>
      <c r="GZW162" s="910"/>
      <c r="GZX162" s="910"/>
      <c r="GZY162" s="910"/>
      <c r="GZZ162" s="910"/>
      <c r="HAA162" s="910"/>
      <c r="HAB162" s="910"/>
      <c r="HAC162" s="910"/>
      <c r="HAD162" s="910"/>
      <c r="HAE162" s="910"/>
      <c r="HAF162" s="910"/>
      <c r="HAG162" s="910"/>
      <c r="HAH162" s="910"/>
      <c r="HAI162" s="910"/>
      <c r="HAJ162" s="910"/>
      <c r="HAK162" s="910"/>
      <c r="HAL162" s="910"/>
      <c r="HAM162" s="910"/>
      <c r="HAN162" s="910"/>
      <c r="HAO162" s="910"/>
      <c r="HAP162" s="910"/>
      <c r="HAQ162" s="910"/>
      <c r="HAR162" s="910"/>
      <c r="HAS162" s="910"/>
      <c r="HAT162" s="910"/>
      <c r="HAU162" s="910"/>
      <c r="HAV162" s="910"/>
      <c r="HAW162" s="910"/>
      <c r="HAX162" s="910"/>
      <c r="HAY162" s="910"/>
      <c r="HAZ162" s="910"/>
      <c r="HBA162" s="910"/>
      <c r="HBB162" s="910"/>
      <c r="HBC162" s="910"/>
      <c r="HBD162" s="910"/>
      <c r="HBE162" s="910"/>
      <c r="HBF162" s="910"/>
      <c r="HBG162" s="910"/>
      <c r="HBH162" s="910"/>
      <c r="HBI162" s="910"/>
      <c r="HBJ162" s="910"/>
      <c r="HBK162" s="910"/>
      <c r="HBL162" s="910"/>
      <c r="HBM162" s="910"/>
      <c r="HBN162" s="910"/>
      <c r="HBO162" s="910"/>
      <c r="HBP162" s="910"/>
      <c r="HBQ162" s="910"/>
      <c r="HBR162" s="910"/>
      <c r="HBS162" s="910"/>
      <c r="HBT162" s="910"/>
      <c r="HBU162" s="910"/>
      <c r="HBV162" s="910"/>
      <c r="HBW162" s="910"/>
      <c r="HBX162" s="910"/>
      <c r="HBY162" s="910"/>
      <c r="HBZ162" s="910"/>
      <c r="HCA162" s="910"/>
      <c r="HCB162" s="910"/>
      <c r="HCC162" s="910"/>
      <c r="HCD162" s="910"/>
      <c r="HCE162" s="910"/>
      <c r="HCF162" s="910"/>
      <c r="HCG162" s="910"/>
      <c r="HCH162" s="910"/>
      <c r="HCI162" s="910"/>
      <c r="HCJ162" s="910"/>
      <c r="HCK162" s="910"/>
      <c r="HCL162" s="910"/>
      <c r="HCM162" s="910"/>
      <c r="HCN162" s="910"/>
      <c r="HCO162" s="910"/>
      <c r="HCP162" s="910"/>
      <c r="HCQ162" s="910"/>
      <c r="HCR162" s="910"/>
      <c r="HCS162" s="910"/>
      <c r="HCT162" s="910"/>
      <c r="HCU162" s="910"/>
      <c r="HCV162" s="910"/>
      <c r="HCW162" s="910"/>
      <c r="HCX162" s="910"/>
      <c r="HCY162" s="910"/>
      <c r="HCZ162" s="910"/>
      <c r="HDA162" s="910"/>
      <c r="HDB162" s="910"/>
      <c r="HDC162" s="910"/>
      <c r="HDD162" s="910"/>
      <c r="HDE162" s="910"/>
      <c r="HDF162" s="910"/>
      <c r="HDG162" s="910"/>
      <c r="HDH162" s="910"/>
      <c r="HDI162" s="910"/>
      <c r="HDJ162" s="910"/>
      <c r="HDK162" s="910"/>
      <c r="HDL162" s="910"/>
      <c r="HDM162" s="910"/>
      <c r="HDN162" s="910"/>
      <c r="HDO162" s="910"/>
      <c r="HDP162" s="910"/>
      <c r="HDQ162" s="910"/>
      <c r="HDR162" s="910"/>
      <c r="HDS162" s="910"/>
      <c r="HDT162" s="910"/>
      <c r="HDU162" s="910"/>
      <c r="HDV162" s="910"/>
      <c r="HDW162" s="910"/>
      <c r="HDX162" s="910"/>
      <c r="HDY162" s="910"/>
      <c r="HDZ162" s="910"/>
      <c r="HEA162" s="910"/>
      <c r="HEB162" s="910"/>
      <c r="HEC162" s="910"/>
      <c r="HED162" s="910"/>
      <c r="HEE162" s="910"/>
      <c r="HEF162" s="910"/>
      <c r="HEG162" s="910"/>
      <c r="HEH162" s="910"/>
      <c r="HEI162" s="910"/>
      <c r="HEJ162" s="910"/>
      <c r="HEK162" s="910"/>
      <c r="HEL162" s="910"/>
      <c r="HEM162" s="910"/>
      <c r="HEN162" s="910"/>
      <c r="HEO162" s="910"/>
      <c r="HEP162" s="910"/>
      <c r="HEQ162" s="910"/>
      <c r="HER162" s="910"/>
      <c r="HES162" s="910"/>
      <c r="HET162" s="910"/>
      <c r="HEU162" s="910"/>
      <c r="HEV162" s="910"/>
      <c r="HEW162" s="910"/>
      <c r="HEX162" s="910"/>
      <c r="HEY162" s="910"/>
      <c r="HEZ162" s="910"/>
      <c r="HFA162" s="910"/>
      <c r="HFB162" s="910"/>
      <c r="HFC162" s="910"/>
      <c r="HFD162" s="910"/>
      <c r="HFE162" s="910"/>
      <c r="HFF162" s="910"/>
      <c r="HFG162" s="910"/>
      <c r="HFH162" s="910"/>
      <c r="HFI162" s="910"/>
      <c r="HFJ162" s="910"/>
      <c r="HFK162" s="910"/>
      <c r="HFL162" s="910"/>
      <c r="HFM162" s="910"/>
      <c r="HFN162" s="910"/>
      <c r="HFO162" s="910"/>
      <c r="HFP162" s="910"/>
      <c r="HFQ162" s="910"/>
      <c r="HFR162" s="910"/>
      <c r="HFS162" s="910"/>
      <c r="HFT162" s="910"/>
      <c r="HFU162" s="910"/>
      <c r="HFV162" s="910"/>
      <c r="HFW162" s="910"/>
      <c r="HFX162" s="910"/>
      <c r="HFY162" s="910"/>
      <c r="HFZ162" s="910"/>
      <c r="HGA162" s="910"/>
      <c r="HGB162" s="910"/>
      <c r="HGC162" s="910"/>
      <c r="HGD162" s="910"/>
      <c r="HGE162" s="910"/>
      <c r="HGF162" s="910"/>
      <c r="HGG162" s="910"/>
      <c r="HGH162" s="910"/>
      <c r="HGI162" s="910"/>
      <c r="HGJ162" s="910"/>
      <c r="HGK162" s="910"/>
      <c r="HGL162" s="910"/>
      <c r="HGM162" s="910"/>
      <c r="HGN162" s="910"/>
      <c r="HGO162" s="910"/>
      <c r="HGP162" s="910"/>
      <c r="HGQ162" s="910"/>
      <c r="HGR162" s="910"/>
      <c r="HGS162" s="910"/>
      <c r="HGT162" s="910"/>
      <c r="HGU162" s="910"/>
      <c r="HGV162" s="910"/>
      <c r="HGW162" s="910"/>
      <c r="HGX162" s="910"/>
      <c r="HGY162" s="910"/>
      <c r="HGZ162" s="910"/>
      <c r="HHA162" s="910"/>
      <c r="HHB162" s="910"/>
      <c r="HHC162" s="910"/>
      <c r="HHD162" s="910"/>
      <c r="HHE162" s="910"/>
      <c r="HHF162" s="910"/>
      <c r="HHG162" s="910"/>
      <c r="HHH162" s="910"/>
      <c r="HHI162" s="910"/>
      <c r="HHJ162" s="910"/>
      <c r="HHK162" s="910"/>
      <c r="HHL162" s="910"/>
      <c r="HHM162" s="910"/>
      <c r="HHN162" s="910"/>
      <c r="HHO162" s="910"/>
      <c r="HHP162" s="910"/>
      <c r="HHQ162" s="910"/>
      <c r="HHR162" s="910"/>
      <c r="HHS162" s="910"/>
      <c r="HHT162" s="910"/>
      <c r="HHU162" s="910"/>
      <c r="HHV162" s="910"/>
      <c r="HHW162" s="910"/>
      <c r="HHX162" s="910"/>
      <c r="HHY162" s="910"/>
      <c r="HHZ162" s="910"/>
      <c r="HIA162" s="910"/>
      <c r="HIB162" s="910"/>
      <c r="HIC162" s="910"/>
      <c r="HID162" s="910"/>
      <c r="HIE162" s="910"/>
      <c r="HIF162" s="910"/>
      <c r="HIG162" s="910"/>
      <c r="HIH162" s="910"/>
      <c r="HII162" s="910"/>
      <c r="HIJ162" s="910"/>
      <c r="HIK162" s="910"/>
      <c r="HIL162" s="910"/>
      <c r="HIM162" s="910"/>
      <c r="HIN162" s="910"/>
      <c r="HIO162" s="910"/>
      <c r="HIP162" s="910"/>
      <c r="HIQ162" s="910"/>
      <c r="HIR162" s="910"/>
      <c r="HIS162" s="910"/>
      <c r="HIT162" s="910"/>
      <c r="HIU162" s="910"/>
      <c r="HIV162" s="910"/>
      <c r="HIW162" s="910"/>
      <c r="HIX162" s="910"/>
      <c r="HIY162" s="910"/>
      <c r="HIZ162" s="910"/>
      <c r="HJA162" s="910"/>
      <c r="HJB162" s="910"/>
      <c r="HJC162" s="910"/>
      <c r="HJD162" s="910"/>
      <c r="HJE162" s="910"/>
      <c r="HJF162" s="910"/>
      <c r="HJG162" s="910"/>
      <c r="HJH162" s="910"/>
      <c r="HJI162" s="910"/>
      <c r="HJJ162" s="910"/>
      <c r="HJK162" s="910"/>
      <c r="HJL162" s="910"/>
      <c r="HJM162" s="910"/>
      <c r="HJN162" s="910"/>
      <c r="HJO162" s="910"/>
      <c r="HJP162" s="910"/>
      <c r="HJQ162" s="910"/>
      <c r="HJR162" s="910"/>
      <c r="HJS162" s="910"/>
      <c r="HJT162" s="910"/>
      <c r="HJU162" s="910"/>
      <c r="HJV162" s="910"/>
      <c r="HJW162" s="910"/>
      <c r="HJX162" s="910"/>
      <c r="HJY162" s="910"/>
      <c r="HJZ162" s="910"/>
      <c r="HKA162" s="910"/>
      <c r="HKB162" s="910"/>
      <c r="HKC162" s="910"/>
      <c r="HKD162" s="910"/>
      <c r="HKE162" s="910"/>
      <c r="HKF162" s="910"/>
      <c r="HKG162" s="910"/>
      <c r="HKH162" s="910"/>
      <c r="HKI162" s="910"/>
      <c r="HKJ162" s="910"/>
      <c r="HKK162" s="910"/>
      <c r="HKL162" s="910"/>
      <c r="HKM162" s="910"/>
      <c r="HKN162" s="910"/>
      <c r="HKO162" s="910"/>
      <c r="HKP162" s="910"/>
      <c r="HKQ162" s="910"/>
      <c r="HKR162" s="910"/>
      <c r="HKS162" s="910"/>
      <c r="HKT162" s="910"/>
      <c r="HKU162" s="910"/>
      <c r="HKV162" s="910"/>
      <c r="HKW162" s="910"/>
      <c r="HKX162" s="910"/>
      <c r="HKY162" s="910"/>
      <c r="HKZ162" s="910"/>
      <c r="HLA162" s="910"/>
      <c r="HLB162" s="910"/>
      <c r="HLC162" s="910"/>
      <c r="HLD162" s="910"/>
      <c r="HLE162" s="910"/>
      <c r="HLF162" s="910"/>
      <c r="HLG162" s="910"/>
      <c r="HLH162" s="910"/>
      <c r="HLI162" s="910"/>
      <c r="HLJ162" s="910"/>
      <c r="HLK162" s="910"/>
      <c r="HLL162" s="910"/>
      <c r="HLM162" s="910"/>
      <c r="HLN162" s="910"/>
      <c r="HLO162" s="910"/>
      <c r="HLP162" s="910"/>
      <c r="HLQ162" s="910"/>
      <c r="HLR162" s="910"/>
      <c r="HLS162" s="910"/>
      <c r="HLT162" s="910"/>
      <c r="HLU162" s="910"/>
      <c r="HLV162" s="910"/>
      <c r="HLW162" s="910"/>
      <c r="HLX162" s="910"/>
      <c r="HLY162" s="910"/>
      <c r="HLZ162" s="910"/>
      <c r="HMA162" s="910"/>
      <c r="HMB162" s="910"/>
      <c r="HMC162" s="910"/>
      <c r="HMD162" s="910"/>
      <c r="HME162" s="910"/>
      <c r="HMF162" s="910"/>
      <c r="HMG162" s="910"/>
      <c r="HMH162" s="910"/>
      <c r="HMI162" s="910"/>
      <c r="HMJ162" s="910"/>
      <c r="HMK162" s="910"/>
      <c r="HML162" s="910"/>
      <c r="HMM162" s="910"/>
      <c r="HMN162" s="910"/>
      <c r="HMO162" s="910"/>
      <c r="HMP162" s="910"/>
      <c r="HMQ162" s="910"/>
      <c r="HMR162" s="910"/>
      <c r="HMS162" s="910"/>
      <c r="HMT162" s="910"/>
      <c r="HMU162" s="910"/>
      <c r="HMV162" s="910"/>
      <c r="HMW162" s="910"/>
      <c r="HMX162" s="910"/>
      <c r="HMY162" s="910"/>
      <c r="HMZ162" s="910"/>
      <c r="HNA162" s="910"/>
      <c r="HNB162" s="910"/>
      <c r="HNC162" s="910"/>
      <c r="HND162" s="910"/>
      <c r="HNE162" s="910"/>
      <c r="HNF162" s="910"/>
      <c r="HNG162" s="910"/>
      <c r="HNH162" s="910"/>
      <c r="HNI162" s="910"/>
      <c r="HNJ162" s="910"/>
      <c r="HNK162" s="910"/>
      <c r="HNL162" s="910"/>
      <c r="HNM162" s="910"/>
      <c r="HNN162" s="910"/>
      <c r="HNO162" s="910"/>
      <c r="HNP162" s="910"/>
      <c r="HNQ162" s="910"/>
      <c r="HNR162" s="910"/>
      <c r="HNS162" s="910"/>
      <c r="HNT162" s="910"/>
      <c r="HNU162" s="910"/>
      <c r="HNV162" s="910"/>
      <c r="HNW162" s="910"/>
      <c r="HNX162" s="910"/>
      <c r="HNY162" s="910"/>
      <c r="HNZ162" s="910"/>
      <c r="HOA162" s="910"/>
      <c r="HOB162" s="910"/>
      <c r="HOC162" s="910"/>
      <c r="HOD162" s="910"/>
      <c r="HOE162" s="910"/>
      <c r="HOF162" s="910"/>
      <c r="HOG162" s="910"/>
      <c r="HOH162" s="910"/>
      <c r="HOI162" s="910"/>
      <c r="HOJ162" s="910"/>
      <c r="HOK162" s="910"/>
      <c r="HOL162" s="910"/>
      <c r="HOM162" s="910"/>
      <c r="HON162" s="910"/>
      <c r="HOO162" s="910"/>
      <c r="HOP162" s="910"/>
      <c r="HOQ162" s="910"/>
      <c r="HOR162" s="910"/>
      <c r="HOS162" s="910"/>
      <c r="HOT162" s="910"/>
      <c r="HOU162" s="910"/>
      <c r="HOV162" s="910"/>
      <c r="HOW162" s="910"/>
      <c r="HOX162" s="910"/>
      <c r="HOY162" s="910"/>
      <c r="HOZ162" s="910"/>
      <c r="HPA162" s="910"/>
      <c r="HPB162" s="910"/>
      <c r="HPC162" s="910"/>
      <c r="HPD162" s="910"/>
      <c r="HPE162" s="910"/>
      <c r="HPF162" s="910"/>
      <c r="HPG162" s="910"/>
      <c r="HPH162" s="910"/>
      <c r="HPI162" s="910"/>
      <c r="HPJ162" s="910"/>
      <c r="HPK162" s="910"/>
      <c r="HPL162" s="910"/>
      <c r="HPM162" s="910"/>
      <c r="HPN162" s="910"/>
      <c r="HPO162" s="910"/>
      <c r="HPP162" s="910"/>
      <c r="HPQ162" s="910"/>
      <c r="HPR162" s="910"/>
      <c r="HPS162" s="910"/>
      <c r="HPT162" s="910"/>
      <c r="HPU162" s="910"/>
      <c r="HPV162" s="910"/>
      <c r="HPW162" s="910"/>
      <c r="HPX162" s="910"/>
      <c r="HPY162" s="910"/>
      <c r="HPZ162" s="910"/>
      <c r="HQA162" s="910"/>
      <c r="HQB162" s="910"/>
      <c r="HQC162" s="910"/>
      <c r="HQD162" s="910"/>
      <c r="HQE162" s="910"/>
      <c r="HQF162" s="910"/>
      <c r="HQG162" s="910"/>
      <c r="HQH162" s="910"/>
      <c r="HQI162" s="910"/>
      <c r="HQJ162" s="910"/>
      <c r="HQK162" s="910"/>
      <c r="HQL162" s="910"/>
      <c r="HQM162" s="910"/>
      <c r="HQN162" s="910"/>
      <c r="HQO162" s="910"/>
      <c r="HQP162" s="910"/>
      <c r="HQQ162" s="910"/>
      <c r="HQR162" s="910"/>
      <c r="HQS162" s="910"/>
      <c r="HQT162" s="910"/>
      <c r="HQU162" s="910"/>
      <c r="HQV162" s="910"/>
      <c r="HQW162" s="910"/>
      <c r="HQX162" s="910"/>
      <c r="HQY162" s="910"/>
      <c r="HQZ162" s="910"/>
      <c r="HRA162" s="910"/>
      <c r="HRB162" s="910"/>
      <c r="HRC162" s="910"/>
      <c r="HRD162" s="910"/>
      <c r="HRE162" s="910"/>
      <c r="HRF162" s="910"/>
      <c r="HRG162" s="910"/>
      <c r="HRH162" s="910"/>
      <c r="HRI162" s="910"/>
      <c r="HRJ162" s="910"/>
      <c r="HRK162" s="910"/>
      <c r="HRL162" s="910"/>
      <c r="HRM162" s="910"/>
      <c r="HRN162" s="910"/>
      <c r="HRO162" s="910"/>
      <c r="HRP162" s="910"/>
      <c r="HRQ162" s="910"/>
      <c r="HRR162" s="910"/>
      <c r="HRS162" s="910"/>
      <c r="HRT162" s="910"/>
      <c r="HRU162" s="910"/>
      <c r="HRV162" s="910"/>
      <c r="HRW162" s="910"/>
      <c r="HRX162" s="910"/>
      <c r="HRY162" s="910"/>
      <c r="HRZ162" s="910"/>
      <c r="HSA162" s="910"/>
      <c r="HSB162" s="910"/>
      <c r="HSC162" s="910"/>
      <c r="HSD162" s="910"/>
      <c r="HSE162" s="910"/>
      <c r="HSF162" s="910"/>
      <c r="HSG162" s="910"/>
      <c r="HSH162" s="910"/>
      <c r="HSI162" s="910"/>
      <c r="HSJ162" s="910"/>
      <c r="HSK162" s="910"/>
      <c r="HSL162" s="910"/>
      <c r="HSM162" s="910"/>
      <c r="HSN162" s="910"/>
      <c r="HSO162" s="910"/>
      <c r="HSP162" s="910"/>
      <c r="HSQ162" s="910"/>
      <c r="HSR162" s="910"/>
      <c r="HSS162" s="910"/>
      <c r="HST162" s="910"/>
      <c r="HSU162" s="910"/>
      <c r="HSV162" s="910"/>
      <c r="HSW162" s="910"/>
      <c r="HSX162" s="910"/>
      <c r="HSY162" s="910"/>
      <c r="HSZ162" s="910"/>
      <c r="HTA162" s="910"/>
      <c r="HTB162" s="910"/>
      <c r="HTC162" s="910"/>
      <c r="HTD162" s="910"/>
      <c r="HTE162" s="910"/>
      <c r="HTF162" s="910"/>
      <c r="HTG162" s="910"/>
      <c r="HTH162" s="910"/>
      <c r="HTI162" s="910"/>
      <c r="HTJ162" s="910"/>
      <c r="HTK162" s="910"/>
      <c r="HTL162" s="910"/>
      <c r="HTM162" s="910"/>
      <c r="HTN162" s="910"/>
      <c r="HTO162" s="910"/>
      <c r="HTP162" s="910"/>
      <c r="HTQ162" s="910"/>
      <c r="HTR162" s="910"/>
      <c r="HTS162" s="910"/>
      <c r="HTT162" s="910"/>
      <c r="HTU162" s="910"/>
      <c r="HTV162" s="910"/>
      <c r="HTW162" s="910"/>
      <c r="HTX162" s="910"/>
      <c r="HTY162" s="910"/>
      <c r="HTZ162" s="910"/>
      <c r="HUA162" s="910"/>
      <c r="HUB162" s="910"/>
      <c r="HUC162" s="910"/>
      <c r="HUD162" s="910"/>
      <c r="HUE162" s="910"/>
      <c r="HUF162" s="910"/>
      <c r="HUG162" s="910"/>
      <c r="HUH162" s="910"/>
      <c r="HUI162" s="910"/>
      <c r="HUJ162" s="910"/>
      <c r="HUK162" s="910"/>
      <c r="HUL162" s="910"/>
      <c r="HUM162" s="910"/>
      <c r="HUN162" s="910"/>
      <c r="HUO162" s="910"/>
      <c r="HUP162" s="910"/>
      <c r="HUQ162" s="910"/>
      <c r="HUR162" s="910"/>
      <c r="HUS162" s="910"/>
      <c r="HUT162" s="910"/>
      <c r="HUU162" s="910"/>
      <c r="HUV162" s="910"/>
      <c r="HUW162" s="910"/>
      <c r="HUX162" s="910"/>
      <c r="HUY162" s="910"/>
      <c r="HUZ162" s="910"/>
      <c r="HVA162" s="910"/>
      <c r="HVB162" s="910"/>
      <c r="HVC162" s="910"/>
      <c r="HVD162" s="910"/>
      <c r="HVE162" s="910"/>
      <c r="HVF162" s="910"/>
      <c r="HVG162" s="910"/>
      <c r="HVH162" s="910"/>
      <c r="HVI162" s="910"/>
      <c r="HVJ162" s="910"/>
      <c r="HVK162" s="910"/>
      <c r="HVL162" s="910"/>
      <c r="HVM162" s="910"/>
      <c r="HVN162" s="910"/>
      <c r="HVO162" s="910"/>
      <c r="HVP162" s="910"/>
      <c r="HVQ162" s="910"/>
      <c r="HVR162" s="910"/>
      <c r="HVS162" s="910"/>
      <c r="HVT162" s="910"/>
      <c r="HVU162" s="910"/>
      <c r="HVV162" s="910"/>
      <c r="HVW162" s="910"/>
      <c r="HVX162" s="910"/>
      <c r="HVY162" s="910"/>
      <c r="HVZ162" s="910"/>
      <c r="HWA162" s="910"/>
      <c r="HWB162" s="910"/>
      <c r="HWC162" s="910"/>
      <c r="HWD162" s="910"/>
      <c r="HWE162" s="910"/>
      <c r="HWF162" s="910"/>
      <c r="HWG162" s="910"/>
      <c r="HWH162" s="910"/>
      <c r="HWI162" s="910"/>
      <c r="HWJ162" s="910"/>
      <c r="HWK162" s="910"/>
      <c r="HWL162" s="910"/>
      <c r="HWM162" s="910"/>
      <c r="HWN162" s="910"/>
      <c r="HWO162" s="910"/>
      <c r="HWP162" s="910"/>
      <c r="HWQ162" s="910"/>
      <c r="HWR162" s="910"/>
      <c r="HWS162" s="910"/>
      <c r="HWT162" s="910"/>
      <c r="HWU162" s="910"/>
      <c r="HWV162" s="910"/>
      <c r="HWW162" s="910"/>
      <c r="HWX162" s="910"/>
      <c r="HWY162" s="910"/>
      <c r="HWZ162" s="910"/>
      <c r="HXA162" s="910"/>
      <c r="HXB162" s="910"/>
      <c r="HXC162" s="910"/>
      <c r="HXD162" s="910"/>
      <c r="HXE162" s="910"/>
      <c r="HXF162" s="910"/>
      <c r="HXG162" s="910"/>
      <c r="HXH162" s="910"/>
      <c r="HXI162" s="910"/>
      <c r="HXJ162" s="910"/>
      <c r="HXK162" s="910"/>
      <c r="HXL162" s="910"/>
      <c r="HXM162" s="910"/>
      <c r="HXN162" s="910"/>
      <c r="HXO162" s="910"/>
      <c r="HXP162" s="910"/>
      <c r="HXQ162" s="910"/>
      <c r="HXR162" s="910"/>
      <c r="HXS162" s="910"/>
      <c r="HXT162" s="910"/>
      <c r="HXU162" s="910"/>
      <c r="HXV162" s="910"/>
      <c r="HXW162" s="910"/>
      <c r="HXX162" s="910"/>
      <c r="HXY162" s="910"/>
      <c r="HXZ162" s="910"/>
      <c r="HYA162" s="910"/>
      <c r="HYB162" s="910"/>
      <c r="HYC162" s="910"/>
      <c r="HYD162" s="910"/>
      <c r="HYE162" s="910"/>
      <c r="HYF162" s="910"/>
      <c r="HYG162" s="910"/>
      <c r="HYH162" s="910"/>
      <c r="HYI162" s="910"/>
      <c r="HYJ162" s="910"/>
      <c r="HYK162" s="910"/>
      <c r="HYL162" s="910"/>
      <c r="HYM162" s="910"/>
      <c r="HYN162" s="910"/>
      <c r="HYO162" s="910"/>
      <c r="HYP162" s="910"/>
      <c r="HYQ162" s="910"/>
      <c r="HYR162" s="910"/>
      <c r="HYS162" s="910"/>
      <c r="HYT162" s="910"/>
      <c r="HYU162" s="910"/>
      <c r="HYV162" s="910"/>
      <c r="HYW162" s="910"/>
      <c r="HYX162" s="910"/>
      <c r="HYY162" s="910"/>
      <c r="HYZ162" s="910"/>
      <c r="HZA162" s="910"/>
      <c r="HZB162" s="910"/>
      <c r="HZC162" s="910"/>
      <c r="HZD162" s="910"/>
      <c r="HZE162" s="910"/>
      <c r="HZF162" s="910"/>
      <c r="HZG162" s="910"/>
      <c r="HZH162" s="910"/>
      <c r="HZI162" s="910"/>
      <c r="HZJ162" s="910"/>
      <c r="HZK162" s="910"/>
      <c r="HZL162" s="910"/>
      <c r="HZM162" s="910"/>
      <c r="HZN162" s="910"/>
      <c r="HZO162" s="910"/>
      <c r="HZP162" s="910"/>
      <c r="HZQ162" s="910"/>
      <c r="HZR162" s="910"/>
      <c r="HZS162" s="910"/>
      <c r="HZT162" s="910"/>
      <c r="HZU162" s="910"/>
      <c r="HZV162" s="910"/>
      <c r="HZW162" s="910"/>
      <c r="HZX162" s="910"/>
      <c r="HZY162" s="910"/>
      <c r="HZZ162" s="910"/>
      <c r="IAA162" s="910"/>
      <c r="IAB162" s="910"/>
      <c r="IAC162" s="910"/>
      <c r="IAD162" s="910"/>
      <c r="IAE162" s="910"/>
      <c r="IAF162" s="910"/>
      <c r="IAG162" s="910"/>
      <c r="IAH162" s="910"/>
      <c r="IAI162" s="910"/>
      <c r="IAJ162" s="910"/>
      <c r="IAK162" s="910"/>
      <c r="IAL162" s="910"/>
      <c r="IAM162" s="910"/>
      <c r="IAN162" s="910"/>
      <c r="IAO162" s="910"/>
      <c r="IAP162" s="910"/>
      <c r="IAQ162" s="910"/>
      <c r="IAR162" s="910"/>
      <c r="IAS162" s="910"/>
      <c r="IAT162" s="910"/>
      <c r="IAU162" s="910"/>
      <c r="IAV162" s="910"/>
      <c r="IAW162" s="910"/>
      <c r="IAX162" s="910"/>
      <c r="IAY162" s="910"/>
      <c r="IAZ162" s="910"/>
      <c r="IBA162" s="910"/>
      <c r="IBB162" s="910"/>
      <c r="IBC162" s="910"/>
      <c r="IBD162" s="910"/>
      <c r="IBE162" s="910"/>
      <c r="IBF162" s="910"/>
      <c r="IBG162" s="910"/>
      <c r="IBH162" s="910"/>
      <c r="IBI162" s="910"/>
      <c r="IBJ162" s="910"/>
      <c r="IBK162" s="910"/>
      <c r="IBL162" s="910"/>
      <c r="IBM162" s="910"/>
      <c r="IBN162" s="910"/>
      <c r="IBO162" s="910"/>
      <c r="IBP162" s="910"/>
      <c r="IBQ162" s="910"/>
      <c r="IBR162" s="910"/>
      <c r="IBS162" s="910"/>
      <c r="IBT162" s="910"/>
      <c r="IBU162" s="910"/>
      <c r="IBV162" s="910"/>
      <c r="IBW162" s="910"/>
      <c r="IBX162" s="910"/>
      <c r="IBY162" s="910"/>
      <c r="IBZ162" s="910"/>
      <c r="ICA162" s="910"/>
      <c r="ICB162" s="910"/>
      <c r="ICC162" s="910"/>
      <c r="ICD162" s="910"/>
      <c r="ICE162" s="910"/>
      <c r="ICF162" s="910"/>
      <c r="ICG162" s="910"/>
      <c r="ICH162" s="910"/>
      <c r="ICI162" s="910"/>
      <c r="ICJ162" s="910"/>
      <c r="ICK162" s="910"/>
      <c r="ICL162" s="910"/>
      <c r="ICM162" s="910"/>
      <c r="ICN162" s="910"/>
      <c r="ICO162" s="910"/>
      <c r="ICP162" s="910"/>
      <c r="ICQ162" s="910"/>
      <c r="ICR162" s="910"/>
      <c r="ICS162" s="910"/>
      <c r="ICT162" s="910"/>
      <c r="ICU162" s="910"/>
      <c r="ICV162" s="910"/>
      <c r="ICW162" s="910"/>
      <c r="ICX162" s="910"/>
      <c r="ICY162" s="910"/>
      <c r="ICZ162" s="910"/>
      <c r="IDA162" s="910"/>
      <c r="IDB162" s="910"/>
      <c r="IDC162" s="910"/>
      <c r="IDD162" s="910"/>
      <c r="IDE162" s="910"/>
      <c r="IDF162" s="910"/>
      <c r="IDG162" s="910"/>
      <c r="IDH162" s="910"/>
      <c r="IDI162" s="910"/>
      <c r="IDJ162" s="910"/>
      <c r="IDK162" s="910"/>
      <c r="IDL162" s="910"/>
      <c r="IDM162" s="910"/>
      <c r="IDN162" s="910"/>
      <c r="IDO162" s="910"/>
      <c r="IDP162" s="910"/>
      <c r="IDQ162" s="910"/>
      <c r="IDR162" s="910"/>
      <c r="IDS162" s="910"/>
      <c r="IDT162" s="910"/>
      <c r="IDU162" s="910"/>
      <c r="IDV162" s="910"/>
      <c r="IDW162" s="910"/>
      <c r="IDX162" s="910"/>
      <c r="IDY162" s="910"/>
      <c r="IDZ162" s="910"/>
      <c r="IEA162" s="910"/>
      <c r="IEB162" s="910"/>
      <c r="IEC162" s="910"/>
      <c r="IED162" s="910"/>
      <c r="IEE162" s="910"/>
      <c r="IEF162" s="910"/>
      <c r="IEG162" s="910"/>
      <c r="IEH162" s="910"/>
      <c r="IEI162" s="910"/>
      <c r="IEJ162" s="910"/>
      <c r="IEK162" s="910"/>
      <c r="IEL162" s="910"/>
      <c r="IEM162" s="910"/>
      <c r="IEN162" s="910"/>
      <c r="IEO162" s="910"/>
      <c r="IEP162" s="910"/>
      <c r="IEQ162" s="910"/>
      <c r="IER162" s="910"/>
      <c r="IES162" s="910"/>
      <c r="IET162" s="910"/>
      <c r="IEU162" s="910"/>
      <c r="IEV162" s="910"/>
      <c r="IEW162" s="910"/>
      <c r="IEX162" s="910"/>
      <c r="IEY162" s="910"/>
      <c r="IEZ162" s="910"/>
      <c r="IFA162" s="910"/>
      <c r="IFB162" s="910"/>
      <c r="IFC162" s="910"/>
      <c r="IFD162" s="910"/>
      <c r="IFE162" s="910"/>
      <c r="IFF162" s="910"/>
      <c r="IFG162" s="910"/>
      <c r="IFH162" s="910"/>
      <c r="IFI162" s="910"/>
      <c r="IFJ162" s="910"/>
      <c r="IFK162" s="910"/>
      <c r="IFL162" s="910"/>
      <c r="IFM162" s="910"/>
      <c r="IFN162" s="910"/>
      <c r="IFO162" s="910"/>
      <c r="IFP162" s="910"/>
      <c r="IFQ162" s="910"/>
      <c r="IFR162" s="910"/>
      <c r="IFS162" s="910"/>
      <c r="IFT162" s="910"/>
      <c r="IFU162" s="910"/>
      <c r="IFV162" s="910"/>
      <c r="IFW162" s="910"/>
      <c r="IFX162" s="910"/>
      <c r="IFY162" s="910"/>
      <c r="IFZ162" s="910"/>
      <c r="IGA162" s="910"/>
      <c r="IGB162" s="910"/>
      <c r="IGC162" s="910"/>
      <c r="IGD162" s="910"/>
      <c r="IGE162" s="910"/>
      <c r="IGF162" s="910"/>
      <c r="IGG162" s="910"/>
      <c r="IGH162" s="910"/>
      <c r="IGI162" s="910"/>
      <c r="IGJ162" s="910"/>
      <c r="IGK162" s="910"/>
      <c r="IGL162" s="910"/>
      <c r="IGM162" s="910"/>
      <c r="IGN162" s="910"/>
      <c r="IGO162" s="910"/>
      <c r="IGP162" s="910"/>
      <c r="IGQ162" s="910"/>
      <c r="IGR162" s="910"/>
      <c r="IGS162" s="910"/>
      <c r="IGT162" s="910"/>
      <c r="IGU162" s="910"/>
      <c r="IGV162" s="910"/>
      <c r="IGW162" s="910"/>
      <c r="IGX162" s="910"/>
      <c r="IGY162" s="910"/>
      <c r="IGZ162" s="910"/>
      <c r="IHA162" s="910"/>
      <c r="IHB162" s="910"/>
      <c r="IHC162" s="910"/>
      <c r="IHD162" s="910"/>
      <c r="IHE162" s="910"/>
      <c r="IHF162" s="910"/>
      <c r="IHG162" s="910"/>
      <c r="IHH162" s="910"/>
      <c r="IHI162" s="910"/>
      <c r="IHJ162" s="910"/>
      <c r="IHK162" s="910"/>
      <c r="IHL162" s="910"/>
      <c r="IHM162" s="910"/>
      <c r="IHN162" s="910"/>
      <c r="IHO162" s="910"/>
      <c r="IHP162" s="910"/>
      <c r="IHQ162" s="910"/>
      <c r="IHR162" s="910"/>
      <c r="IHS162" s="910"/>
      <c r="IHT162" s="910"/>
      <c r="IHU162" s="910"/>
      <c r="IHV162" s="910"/>
      <c r="IHW162" s="910"/>
      <c r="IHX162" s="910"/>
      <c r="IHY162" s="910"/>
      <c r="IHZ162" s="910"/>
      <c r="IIA162" s="910"/>
      <c r="IIB162" s="910"/>
      <c r="IIC162" s="910"/>
      <c r="IID162" s="910"/>
      <c r="IIE162" s="910"/>
      <c r="IIF162" s="910"/>
      <c r="IIG162" s="910"/>
      <c r="IIH162" s="910"/>
      <c r="III162" s="910"/>
      <c r="IIJ162" s="910"/>
      <c r="IIK162" s="910"/>
      <c r="IIL162" s="910"/>
      <c r="IIM162" s="910"/>
      <c r="IIN162" s="910"/>
      <c r="IIO162" s="910"/>
      <c r="IIP162" s="910"/>
      <c r="IIQ162" s="910"/>
      <c r="IIR162" s="910"/>
      <c r="IIS162" s="910"/>
      <c r="IIT162" s="910"/>
      <c r="IIU162" s="910"/>
      <c r="IIV162" s="910"/>
      <c r="IIW162" s="910"/>
      <c r="IIX162" s="910"/>
      <c r="IIY162" s="910"/>
      <c r="IIZ162" s="910"/>
      <c r="IJA162" s="910"/>
      <c r="IJB162" s="910"/>
      <c r="IJC162" s="910"/>
      <c r="IJD162" s="910"/>
      <c r="IJE162" s="910"/>
      <c r="IJF162" s="910"/>
      <c r="IJG162" s="910"/>
      <c r="IJH162" s="910"/>
      <c r="IJI162" s="910"/>
      <c r="IJJ162" s="910"/>
      <c r="IJK162" s="910"/>
      <c r="IJL162" s="910"/>
      <c r="IJM162" s="910"/>
      <c r="IJN162" s="910"/>
      <c r="IJO162" s="910"/>
      <c r="IJP162" s="910"/>
      <c r="IJQ162" s="910"/>
      <c r="IJR162" s="910"/>
      <c r="IJS162" s="910"/>
      <c r="IJT162" s="910"/>
      <c r="IJU162" s="910"/>
      <c r="IJV162" s="910"/>
      <c r="IJW162" s="910"/>
      <c r="IJX162" s="910"/>
      <c r="IJY162" s="910"/>
      <c r="IJZ162" s="910"/>
      <c r="IKA162" s="910"/>
      <c r="IKB162" s="910"/>
      <c r="IKC162" s="910"/>
      <c r="IKD162" s="910"/>
      <c r="IKE162" s="910"/>
      <c r="IKF162" s="910"/>
      <c r="IKG162" s="910"/>
      <c r="IKH162" s="910"/>
      <c r="IKI162" s="910"/>
      <c r="IKJ162" s="910"/>
      <c r="IKK162" s="910"/>
      <c r="IKL162" s="910"/>
      <c r="IKM162" s="910"/>
      <c r="IKN162" s="910"/>
      <c r="IKO162" s="910"/>
      <c r="IKP162" s="910"/>
      <c r="IKQ162" s="910"/>
      <c r="IKR162" s="910"/>
      <c r="IKS162" s="910"/>
      <c r="IKT162" s="910"/>
      <c r="IKU162" s="910"/>
      <c r="IKV162" s="910"/>
      <c r="IKW162" s="910"/>
      <c r="IKX162" s="910"/>
      <c r="IKY162" s="910"/>
      <c r="IKZ162" s="910"/>
      <c r="ILA162" s="910"/>
      <c r="ILB162" s="910"/>
      <c r="ILC162" s="910"/>
      <c r="ILD162" s="910"/>
      <c r="ILE162" s="910"/>
      <c r="ILF162" s="910"/>
      <c r="ILG162" s="910"/>
      <c r="ILH162" s="910"/>
      <c r="ILI162" s="910"/>
      <c r="ILJ162" s="910"/>
      <c r="ILK162" s="910"/>
      <c r="ILL162" s="910"/>
      <c r="ILM162" s="910"/>
      <c r="ILN162" s="910"/>
      <c r="ILO162" s="910"/>
      <c r="ILP162" s="910"/>
      <c r="ILQ162" s="910"/>
      <c r="ILR162" s="910"/>
      <c r="ILS162" s="910"/>
      <c r="ILT162" s="910"/>
      <c r="ILU162" s="910"/>
      <c r="ILV162" s="910"/>
      <c r="ILW162" s="910"/>
      <c r="ILX162" s="910"/>
      <c r="ILY162" s="910"/>
      <c r="ILZ162" s="910"/>
      <c r="IMA162" s="910"/>
      <c r="IMB162" s="910"/>
      <c r="IMC162" s="910"/>
      <c r="IMD162" s="910"/>
      <c r="IME162" s="910"/>
      <c r="IMF162" s="910"/>
      <c r="IMG162" s="910"/>
      <c r="IMH162" s="910"/>
      <c r="IMI162" s="910"/>
      <c r="IMJ162" s="910"/>
      <c r="IMK162" s="910"/>
      <c r="IML162" s="910"/>
      <c r="IMM162" s="910"/>
      <c r="IMN162" s="910"/>
      <c r="IMO162" s="910"/>
      <c r="IMP162" s="910"/>
      <c r="IMQ162" s="910"/>
      <c r="IMR162" s="910"/>
      <c r="IMS162" s="910"/>
      <c r="IMT162" s="910"/>
      <c r="IMU162" s="910"/>
      <c r="IMV162" s="910"/>
      <c r="IMW162" s="910"/>
      <c r="IMX162" s="910"/>
      <c r="IMY162" s="910"/>
      <c r="IMZ162" s="910"/>
      <c r="INA162" s="910"/>
      <c r="INB162" s="910"/>
      <c r="INC162" s="910"/>
      <c r="IND162" s="910"/>
      <c r="INE162" s="910"/>
      <c r="INF162" s="910"/>
      <c r="ING162" s="910"/>
      <c r="INH162" s="910"/>
      <c r="INI162" s="910"/>
      <c r="INJ162" s="910"/>
      <c r="INK162" s="910"/>
      <c r="INL162" s="910"/>
      <c r="INM162" s="910"/>
      <c r="INN162" s="910"/>
      <c r="INO162" s="910"/>
      <c r="INP162" s="910"/>
      <c r="INQ162" s="910"/>
      <c r="INR162" s="910"/>
      <c r="INS162" s="910"/>
      <c r="INT162" s="910"/>
      <c r="INU162" s="910"/>
      <c r="INV162" s="910"/>
      <c r="INW162" s="910"/>
      <c r="INX162" s="910"/>
      <c r="INY162" s="910"/>
      <c r="INZ162" s="910"/>
      <c r="IOA162" s="910"/>
      <c r="IOB162" s="910"/>
      <c r="IOC162" s="910"/>
      <c r="IOD162" s="910"/>
      <c r="IOE162" s="910"/>
      <c r="IOF162" s="910"/>
      <c r="IOG162" s="910"/>
      <c r="IOH162" s="910"/>
      <c r="IOI162" s="910"/>
      <c r="IOJ162" s="910"/>
      <c r="IOK162" s="910"/>
      <c r="IOL162" s="910"/>
      <c r="IOM162" s="910"/>
      <c r="ION162" s="910"/>
      <c r="IOO162" s="910"/>
      <c r="IOP162" s="910"/>
      <c r="IOQ162" s="910"/>
      <c r="IOR162" s="910"/>
      <c r="IOS162" s="910"/>
      <c r="IOT162" s="910"/>
      <c r="IOU162" s="910"/>
      <c r="IOV162" s="910"/>
      <c r="IOW162" s="910"/>
      <c r="IOX162" s="910"/>
      <c r="IOY162" s="910"/>
      <c r="IOZ162" s="910"/>
      <c r="IPA162" s="910"/>
      <c r="IPB162" s="910"/>
      <c r="IPC162" s="910"/>
      <c r="IPD162" s="910"/>
      <c r="IPE162" s="910"/>
      <c r="IPF162" s="910"/>
      <c r="IPG162" s="910"/>
      <c r="IPH162" s="910"/>
      <c r="IPI162" s="910"/>
      <c r="IPJ162" s="910"/>
      <c r="IPK162" s="910"/>
      <c r="IPL162" s="910"/>
      <c r="IPM162" s="910"/>
      <c r="IPN162" s="910"/>
      <c r="IPO162" s="910"/>
      <c r="IPP162" s="910"/>
      <c r="IPQ162" s="910"/>
      <c r="IPR162" s="910"/>
      <c r="IPS162" s="910"/>
      <c r="IPT162" s="910"/>
      <c r="IPU162" s="910"/>
      <c r="IPV162" s="910"/>
      <c r="IPW162" s="910"/>
      <c r="IPX162" s="910"/>
      <c r="IPY162" s="910"/>
      <c r="IPZ162" s="910"/>
      <c r="IQA162" s="910"/>
      <c r="IQB162" s="910"/>
      <c r="IQC162" s="910"/>
      <c r="IQD162" s="910"/>
      <c r="IQE162" s="910"/>
      <c r="IQF162" s="910"/>
      <c r="IQG162" s="910"/>
      <c r="IQH162" s="910"/>
      <c r="IQI162" s="910"/>
      <c r="IQJ162" s="910"/>
      <c r="IQK162" s="910"/>
      <c r="IQL162" s="910"/>
      <c r="IQM162" s="910"/>
      <c r="IQN162" s="910"/>
      <c r="IQO162" s="910"/>
      <c r="IQP162" s="910"/>
      <c r="IQQ162" s="910"/>
      <c r="IQR162" s="910"/>
      <c r="IQS162" s="910"/>
      <c r="IQT162" s="910"/>
      <c r="IQU162" s="910"/>
      <c r="IQV162" s="910"/>
      <c r="IQW162" s="910"/>
      <c r="IQX162" s="910"/>
      <c r="IQY162" s="910"/>
      <c r="IQZ162" s="910"/>
      <c r="IRA162" s="910"/>
      <c r="IRB162" s="910"/>
      <c r="IRC162" s="910"/>
      <c r="IRD162" s="910"/>
      <c r="IRE162" s="910"/>
      <c r="IRF162" s="910"/>
      <c r="IRG162" s="910"/>
      <c r="IRH162" s="910"/>
      <c r="IRI162" s="910"/>
      <c r="IRJ162" s="910"/>
      <c r="IRK162" s="910"/>
      <c r="IRL162" s="910"/>
      <c r="IRM162" s="910"/>
      <c r="IRN162" s="910"/>
      <c r="IRO162" s="910"/>
      <c r="IRP162" s="910"/>
      <c r="IRQ162" s="910"/>
      <c r="IRR162" s="910"/>
      <c r="IRS162" s="910"/>
      <c r="IRT162" s="910"/>
      <c r="IRU162" s="910"/>
      <c r="IRV162" s="910"/>
      <c r="IRW162" s="910"/>
      <c r="IRX162" s="910"/>
      <c r="IRY162" s="910"/>
      <c r="IRZ162" s="910"/>
      <c r="ISA162" s="910"/>
      <c r="ISB162" s="910"/>
      <c r="ISC162" s="910"/>
      <c r="ISD162" s="910"/>
      <c r="ISE162" s="910"/>
      <c r="ISF162" s="910"/>
      <c r="ISG162" s="910"/>
      <c r="ISH162" s="910"/>
      <c r="ISI162" s="910"/>
      <c r="ISJ162" s="910"/>
      <c r="ISK162" s="910"/>
      <c r="ISL162" s="910"/>
      <c r="ISM162" s="910"/>
      <c r="ISN162" s="910"/>
      <c r="ISO162" s="910"/>
      <c r="ISP162" s="910"/>
      <c r="ISQ162" s="910"/>
      <c r="ISR162" s="910"/>
      <c r="ISS162" s="910"/>
      <c r="IST162" s="910"/>
      <c r="ISU162" s="910"/>
      <c r="ISV162" s="910"/>
      <c r="ISW162" s="910"/>
      <c r="ISX162" s="910"/>
      <c r="ISY162" s="910"/>
      <c r="ISZ162" s="910"/>
      <c r="ITA162" s="910"/>
      <c r="ITB162" s="910"/>
      <c r="ITC162" s="910"/>
      <c r="ITD162" s="910"/>
      <c r="ITE162" s="910"/>
      <c r="ITF162" s="910"/>
      <c r="ITG162" s="910"/>
      <c r="ITH162" s="910"/>
      <c r="ITI162" s="910"/>
      <c r="ITJ162" s="910"/>
      <c r="ITK162" s="910"/>
      <c r="ITL162" s="910"/>
      <c r="ITM162" s="910"/>
      <c r="ITN162" s="910"/>
      <c r="ITO162" s="910"/>
      <c r="ITP162" s="910"/>
      <c r="ITQ162" s="910"/>
      <c r="ITR162" s="910"/>
      <c r="ITS162" s="910"/>
      <c r="ITT162" s="910"/>
      <c r="ITU162" s="910"/>
      <c r="ITV162" s="910"/>
      <c r="ITW162" s="910"/>
      <c r="ITX162" s="910"/>
      <c r="ITY162" s="910"/>
      <c r="ITZ162" s="910"/>
      <c r="IUA162" s="910"/>
      <c r="IUB162" s="910"/>
      <c r="IUC162" s="910"/>
      <c r="IUD162" s="910"/>
      <c r="IUE162" s="910"/>
      <c r="IUF162" s="910"/>
      <c r="IUG162" s="910"/>
      <c r="IUH162" s="910"/>
      <c r="IUI162" s="910"/>
      <c r="IUJ162" s="910"/>
      <c r="IUK162" s="910"/>
      <c r="IUL162" s="910"/>
      <c r="IUM162" s="910"/>
      <c r="IUN162" s="910"/>
      <c r="IUO162" s="910"/>
      <c r="IUP162" s="910"/>
      <c r="IUQ162" s="910"/>
      <c r="IUR162" s="910"/>
      <c r="IUS162" s="910"/>
      <c r="IUT162" s="910"/>
      <c r="IUU162" s="910"/>
      <c r="IUV162" s="910"/>
      <c r="IUW162" s="910"/>
      <c r="IUX162" s="910"/>
      <c r="IUY162" s="910"/>
      <c r="IUZ162" s="910"/>
      <c r="IVA162" s="910"/>
      <c r="IVB162" s="910"/>
      <c r="IVC162" s="910"/>
      <c r="IVD162" s="910"/>
      <c r="IVE162" s="910"/>
      <c r="IVF162" s="910"/>
      <c r="IVG162" s="910"/>
      <c r="IVH162" s="910"/>
      <c r="IVI162" s="910"/>
      <c r="IVJ162" s="910"/>
      <c r="IVK162" s="910"/>
      <c r="IVL162" s="910"/>
      <c r="IVM162" s="910"/>
      <c r="IVN162" s="910"/>
      <c r="IVO162" s="910"/>
      <c r="IVP162" s="910"/>
      <c r="IVQ162" s="910"/>
      <c r="IVR162" s="910"/>
      <c r="IVS162" s="910"/>
      <c r="IVT162" s="910"/>
      <c r="IVU162" s="910"/>
      <c r="IVV162" s="910"/>
      <c r="IVW162" s="910"/>
      <c r="IVX162" s="910"/>
      <c r="IVY162" s="910"/>
      <c r="IVZ162" s="910"/>
      <c r="IWA162" s="910"/>
      <c r="IWB162" s="910"/>
      <c r="IWC162" s="910"/>
      <c r="IWD162" s="910"/>
      <c r="IWE162" s="910"/>
      <c r="IWF162" s="910"/>
      <c r="IWG162" s="910"/>
      <c r="IWH162" s="910"/>
      <c r="IWI162" s="910"/>
      <c r="IWJ162" s="910"/>
      <c r="IWK162" s="910"/>
      <c r="IWL162" s="910"/>
      <c r="IWM162" s="910"/>
      <c r="IWN162" s="910"/>
      <c r="IWO162" s="910"/>
      <c r="IWP162" s="910"/>
      <c r="IWQ162" s="910"/>
      <c r="IWR162" s="910"/>
      <c r="IWS162" s="910"/>
      <c r="IWT162" s="910"/>
      <c r="IWU162" s="910"/>
      <c r="IWV162" s="910"/>
      <c r="IWW162" s="910"/>
      <c r="IWX162" s="910"/>
      <c r="IWY162" s="910"/>
      <c r="IWZ162" s="910"/>
      <c r="IXA162" s="910"/>
      <c r="IXB162" s="910"/>
      <c r="IXC162" s="910"/>
      <c r="IXD162" s="910"/>
      <c r="IXE162" s="910"/>
      <c r="IXF162" s="910"/>
      <c r="IXG162" s="910"/>
      <c r="IXH162" s="910"/>
      <c r="IXI162" s="910"/>
      <c r="IXJ162" s="910"/>
      <c r="IXK162" s="910"/>
      <c r="IXL162" s="910"/>
      <c r="IXM162" s="910"/>
      <c r="IXN162" s="910"/>
      <c r="IXO162" s="910"/>
      <c r="IXP162" s="910"/>
      <c r="IXQ162" s="910"/>
      <c r="IXR162" s="910"/>
      <c r="IXS162" s="910"/>
      <c r="IXT162" s="910"/>
      <c r="IXU162" s="910"/>
      <c r="IXV162" s="910"/>
      <c r="IXW162" s="910"/>
      <c r="IXX162" s="910"/>
      <c r="IXY162" s="910"/>
      <c r="IXZ162" s="910"/>
      <c r="IYA162" s="910"/>
      <c r="IYB162" s="910"/>
      <c r="IYC162" s="910"/>
      <c r="IYD162" s="910"/>
      <c r="IYE162" s="910"/>
      <c r="IYF162" s="910"/>
      <c r="IYG162" s="910"/>
      <c r="IYH162" s="910"/>
      <c r="IYI162" s="910"/>
      <c r="IYJ162" s="910"/>
      <c r="IYK162" s="910"/>
      <c r="IYL162" s="910"/>
      <c r="IYM162" s="910"/>
      <c r="IYN162" s="910"/>
      <c r="IYO162" s="910"/>
      <c r="IYP162" s="910"/>
      <c r="IYQ162" s="910"/>
      <c r="IYR162" s="910"/>
      <c r="IYS162" s="910"/>
      <c r="IYT162" s="910"/>
      <c r="IYU162" s="910"/>
      <c r="IYV162" s="910"/>
      <c r="IYW162" s="910"/>
      <c r="IYX162" s="910"/>
      <c r="IYY162" s="910"/>
      <c r="IYZ162" s="910"/>
      <c r="IZA162" s="910"/>
      <c r="IZB162" s="910"/>
      <c r="IZC162" s="910"/>
      <c r="IZD162" s="910"/>
      <c r="IZE162" s="910"/>
      <c r="IZF162" s="910"/>
      <c r="IZG162" s="910"/>
      <c r="IZH162" s="910"/>
      <c r="IZI162" s="910"/>
      <c r="IZJ162" s="910"/>
      <c r="IZK162" s="910"/>
      <c r="IZL162" s="910"/>
      <c r="IZM162" s="910"/>
      <c r="IZN162" s="910"/>
      <c r="IZO162" s="910"/>
      <c r="IZP162" s="910"/>
      <c r="IZQ162" s="910"/>
      <c r="IZR162" s="910"/>
      <c r="IZS162" s="910"/>
      <c r="IZT162" s="910"/>
      <c r="IZU162" s="910"/>
      <c r="IZV162" s="910"/>
      <c r="IZW162" s="910"/>
      <c r="IZX162" s="910"/>
      <c r="IZY162" s="910"/>
      <c r="IZZ162" s="910"/>
      <c r="JAA162" s="910"/>
      <c r="JAB162" s="910"/>
      <c r="JAC162" s="910"/>
      <c r="JAD162" s="910"/>
      <c r="JAE162" s="910"/>
      <c r="JAF162" s="910"/>
      <c r="JAG162" s="910"/>
      <c r="JAH162" s="910"/>
      <c r="JAI162" s="910"/>
      <c r="JAJ162" s="910"/>
      <c r="JAK162" s="910"/>
      <c r="JAL162" s="910"/>
      <c r="JAM162" s="910"/>
      <c r="JAN162" s="910"/>
      <c r="JAO162" s="910"/>
      <c r="JAP162" s="910"/>
      <c r="JAQ162" s="910"/>
      <c r="JAR162" s="910"/>
      <c r="JAS162" s="910"/>
      <c r="JAT162" s="910"/>
      <c r="JAU162" s="910"/>
      <c r="JAV162" s="910"/>
      <c r="JAW162" s="910"/>
      <c r="JAX162" s="910"/>
      <c r="JAY162" s="910"/>
      <c r="JAZ162" s="910"/>
      <c r="JBA162" s="910"/>
      <c r="JBB162" s="910"/>
      <c r="JBC162" s="910"/>
      <c r="JBD162" s="910"/>
      <c r="JBE162" s="910"/>
      <c r="JBF162" s="910"/>
      <c r="JBG162" s="910"/>
      <c r="JBH162" s="910"/>
      <c r="JBI162" s="910"/>
      <c r="JBJ162" s="910"/>
      <c r="JBK162" s="910"/>
      <c r="JBL162" s="910"/>
      <c r="JBM162" s="910"/>
      <c r="JBN162" s="910"/>
      <c r="JBO162" s="910"/>
      <c r="JBP162" s="910"/>
      <c r="JBQ162" s="910"/>
      <c r="JBR162" s="910"/>
      <c r="JBS162" s="910"/>
      <c r="JBT162" s="910"/>
      <c r="JBU162" s="910"/>
      <c r="JBV162" s="910"/>
      <c r="JBW162" s="910"/>
      <c r="JBX162" s="910"/>
      <c r="JBY162" s="910"/>
      <c r="JBZ162" s="910"/>
      <c r="JCA162" s="910"/>
      <c r="JCB162" s="910"/>
      <c r="JCC162" s="910"/>
      <c r="JCD162" s="910"/>
      <c r="JCE162" s="910"/>
      <c r="JCF162" s="910"/>
      <c r="JCG162" s="910"/>
      <c r="JCH162" s="910"/>
      <c r="JCI162" s="910"/>
      <c r="JCJ162" s="910"/>
      <c r="JCK162" s="910"/>
      <c r="JCL162" s="910"/>
      <c r="JCM162" s="910"/>
      <c r="JCN162" s="910"/>
      <c r="JCO162" s="910"/>
      <c r="JCP162" s="910"/>
      <c r="JCQ162" s="910"/>
      <c r="JCR162" s="910"/>
      <c r="JCS162" s="910"/>
      <c r="JCT162" s="910"/>
      <c r="JCU162" s="910"/>
      <c r="JCV162" s="910"/>
      <c r="JCW162" s="910"/>
      <c r="JCX162" s="910"/>
      <c r="JCY162" s="910"/>
      <c r="JCZ162" s="910"/>
      <c r="JDA162" s="910"/>
      <c r="JDB162" s="910"/>
      <c r="JDC162" s="910"/>
      <c r="JDD162" s="910"/>
      <c r="JDE162" s="910"/>
      <c r="JDF162" s="910"/>
      <c r="JDG162" s="910"/>
      <c r="JDH162" s="910"/>
      <c r="JDI162" s="910"/>
      <c r="JDJ162" s="910"/>
      <c r="JDK162" s="910"/>
      <c r="JDL162" s="910"/>
      <c r="JDM162" s="910"/>
      <c r="JDN162" s="910"/>
      <c r="JDO162" s="910"/>
      <c r="JDP162" s="910"/>
      <c r="JDQ162" s="910"/>
      <c r="JDR162" s="910"/>
      <c r="JDS162" s="910"/>
      <c r="JDT162" s="910"/>
      <c r="JDU162" s="910"/>
      <c r="JDV162" s="910"/>
      <c r="JDW162" s="910"/>
      <c r="JDX162" s="910"/>
      <c r="JDY162" s="910"/>
      <c r="JDZ162" s="910"/>
      <c r="JEA162" s="910"/>
      <c r="JEB162" s="910"/>
      <c r="JEC162" s="910"/>
      <c r="JED162" s="910"/>
      <c r="JEE162" s="910"/>
      <c r="JEF162" s="910"/>
      <c r="JEG162" s="910"/>
      <c r="JEH162" s="910"/>
      <c r="JEI162" s="910"/>
      <c r="JEJ162" s="910"/>
      <c r="JEK162" s="910"/>
      <c r="JEL162" s="910"/>
      <c r="JEM162" s="910"/>
      <c r="JEN162" s="910"/>
      <c r="JEO162" s="910"/>
      <c r="JEP162" s="910"/>
      <c r="JEQ162" s="910"/>
      <c r="JER162" s="910"/>
      <c r="JES162" s="910"/>
      <c r="JET162" s="910"/>
      <c r="JEU162" s="910"/>
      <c r="JEV162" s="910"/>
      <c r="JEW162" s="910"/>
      <c r="JEX162" s="910"/>
      <c r="JEY162" s="910"/>
      <c r="JEZ162" s="910"/>
      <c r="JFA162" s="910"/>
      <c r="JFB162" s="910"/>
      <c r="JFC162" s="910"/>
      <c r="JFD162" s="910"/>
      <c r="JFE162" s="910"/>
      <c r="JFF162" s="910"/>
      <c r="JFG162" s="910"/>
      <c r="JFH162" s="910"/>
      <c r="JFI162" s="910"/>
      <c r="JFJ162" s="910"/>
      <c r="JFK162" s="910"/>
      <c r="JFL162" s="910"/>
      <c r="JFM162" s="910"/>
      <c r="JFN162" s="910"/>
      <c r="JFO162" s="910"/>
      <c r="JFP162" s="910"/>
      <c r="JFQ162" s="910"/>
      <c r="JFR162" s="910"/>
      <c r="JFS162" s="910"/>
      <c r="JFT162" s="910"/>
      <c r="JFU162" s="910"/>
      <c r="JFV162" s="910"/>
      <c r="JFW162" s="910"/>
      <c r="JFX162" s="910"/>
      <c r="JFY162" s="910"/>
      <c r="JFZ162" s="910"/>
      <c r="JGA162" s="910"/>
      <c r="JGB162" s="910"/>
      <c r="JGC162" s="910"/>
      <c r="JGD162" s="910"/>
      <c r="JGE162" s="910"/>
      <c r="JGF162" s="910"/>
      <c r="JGG162" s="910"/>
      <c r="JGH162" s="910"/>
      <c r="JGI162" s="910"/>
      <c r="JGJ162" s="910"/>
      <c r="JGK162" s="910"/>
      <c r="JGL162" s="910"/>
      <c r="JGM162" s="910"/>
      <c r="JGN162" s="910"/>
      <c r="JGO162" s="910"/>
      <c r="JGP162" s="910"/>
      <c r="JGQ162" s="910"/>
      <c r="JGR162" s="910"/>
      <c r="JGS162" s="910"/>
      <c r="JGT162" s="910"/>
      <c r="JGU162" s="910"/>
      <c r="JGV162" s="910"/>
      <c r="JGW162" s="910"/>
      <c r="JGX162" s="910"/>
      <c r="JGY162" s="910"/>
      <c r="JGZ162" s="910"/>
      <c r="JHA162" s="910"/>
      <c r="JHB162" s="910"/>
      <c r="JHC162" s="910"/>
      <c r="JHD162" s="910"/>
      <c r="JHE162" s="910"/>
      <c r="JHF162" s="910"/>
      <c r="JHG162" s="910"/>
      <c r="JHH162" s="910"/>
      <c r="JHI162" s="910"/>
      <c r="JHJ162" s="910"/>
      <c r="JHK162" s="910"/>
      <c r="JHL162" s="910"/>
      <c r="JHM162" s="910"/>
      <c r="JHN162" s="910"/>
      <c r="JHO162" s="910"/>
      <c r="JHP162" s="910"/>
      <c r="JHQ162" s="910"/>
      <c r="JHR162" s="910"/>
      <c r="JHS162" s="910"/>
      <c r="JHT162" s="910"/>
      <c r="JHU162" s="910"/>
      <c r="JHV162" s="910"/>
      <c r="JHW162" s="910"/>
      <c r="JHX162" s="910"/>
      <c r="JHY162" s="910"/>
      <c r="JHZ162" s="910"/>
      <c r="JIA162" s="910"/>
      <c r="JIB162" s="910"/>
      <c r="JIC162" s="910"/>
      <c r="JID162" s="910"/>
      <c r="JIE162" s="910"/>
      <c r="JIF162" s="910"/>
      <c r="JIG162" s="910"/>
      <c r="JIH162" s="910"/>
      <c r="JII162" s="910"/>
      <c r="JIJ162" s="910"/>
      <c r="JIK162" s="910"/>
      <c r="JIL162" s="910"/>
      <c r="JIM162" s="910"/>
      <c r="JIN162" s="910"/>
      <c r="JIO162" s="910"/>
      <c r="JIP162" s="910"/>
      <c r="JIQ162" s="910"/>
      <c r="JIR162" s="910"/>
      <c r="JIS162" s="910"/>
      <c r="JIT162" s="910"/>
      <c r="JIU162" s="910"/>
      <c r="JIV162" s="910"/>
      <c r="JIW162" s="910"/>
      <c r="JIX162" s="910"/>
      <c r="JIY162" s="910"/>
      <c r="JIZ162" s="910"/>
      <c r="JJA162" s="910"/>
      <c r="JJB162" s="910"/>
      <c r="JJC162" s="910"/>
      <c r="JJD162" s="910"/>
      <c r="JJE162" s="910"/>
      <c r="JJF162" s="910"/>
      <c r="JJG162" s="910"/>
      <c r="JJH162" s="910"/>
      <c r="JJI162" s="910"/>
      <c r="JJJ162" s="910"/>
      <c r="JJK162" s="910"/>
      <c r="JJL162" s="910"/>
      <c r="JJM162" s="910"/>
      <c r="JJN162" s="910"/>
      <c r="JJO162" s="910"/>
      <c r="JJP162" s="910"/>
      <c r="JJQ162" s="910"/>
      <c r="JJR162" s="910"/>
      <c r="JJS162" s="910"/>
      <c r="JJT162" s="910"/>
      <c r="JJU162" s="910"/>
      <c r="JJV162" s="910"/>
      <c r="JJW162" s="910"/>
      <c r="JJX162" s="910"/>
      <c r="JJY162" s="910"/>
      <c r="JJZ162" s="910"/>
      <c r="JKA162" s="910"/>
      <c r="JKB162" s="910"/>
      <c r="JKC162" s="910"/>
      <c r="JKD162" s="910"/>
      <c r="JKE162" s="910"/>
      <c r="JKF162" s="910"/>
      <c r="JKG162" s="910"/>
      <c r="JKH162" s="910"/>
      <c r="JKI162" s="910"/>
      <c r="JKJ162" s="910"/>
      <c r="JKK162" s="910"/>
      <c r="JKL162" s="910"/>
      <c r="JKM162" s="910"/>
      <c r="JKN162" s="910"/>
      <c r="JKO162" s="910"/>
      <c r="JKP162" s="910"/>
      <c r="JKQ162" s="910"/>
      <c r="JKR162" s="910"/>
      <c r="JKS162" s="910"/>
      <c r="JKT162" s="910"/>
      <c r="JKU162" s="910"/>
      <c r="JKV162" s="910"/>
      <c r="JKW162" s="910"/>
      <c r="JKX162" s="910"/>
      <c r="JKY162" s="910"/>
      <c r="JKZ162" s="910"/>
      <c r="JLA162" s="910"/>
      <c r="JLB162" s="910"/>
      <c r="JLC162" s="910"/>
      <c r="JLD162" s="910"/>
      <c r="JLE162" s="910"/>
      <c r="JLF162" s="910"/>
      <c r="JLG162" s="910"/>
      <c r="JLH162" s="910"/>
      <c r="JLI162" s="910"/>
      <c r="JLJ162" s="910"/>
      <c r="JLK162" s="910"/>
      <c r="JLL162" s="910"/>
      <c r="JLM162" s="910"/>
      <c r="JLN162" s="910"/>
      <c r="JLO162" s="910"/>
      <c r="JLP162" s="910"/>
      <c r="JLQ162" s="910"/>
      <c r="JLR162" s="910"/>
      <c r="JLS162" s="910"/>
      <c r="JLT162" s="910"/>
      <c r="JLU162" s="910"/>
      <c r="JLV162" s="910"/>
      <c r="JLW162" s="910"/>
      <c r="JLX162" s="910"/>
      <c r="JLY162" s="910"/>
      <c r="JLZ162" s="910"/>
      <c r="JMA162" s="910"/>
      <c r="JMB162" s="910"/>
      <c r="JMC162" s="910"/>
      <c r="JMD162" s="910"/>
      <c r="JME162" s="910"/>
      <c r="JMF162" s="910"/>
      <c r="JMG162" s="910"/>
      <c r="JMH162" s="910"/>
      <c r="JMI162" s="910"/>
      <c r="JMJ162" s="910"/>
      <c r="JMK162" s="910"/>
      <c r="JML162" s="910"/>
      <c r="JMM162" s="910"/>
      <c r="JMN162" s="910"/>
      <c r="JMO162" s="910"/>
      <c r="JMP162" s="910"/>
      <c r="JMQ162" s="910"/>
      <c r="JMR162" s="910"/>
      <c r="JMS162" s="910"/>
      <c r="JMT162" s="910"/>
      <c r="JMU162" s="910"/>
      <c r="JMV162" s="910"/>
      <c r="JMW162" s="910"/>
      <c r="JMX162" s="910"/>
      <c r="JMY162" s="910"/>
      <c r="JMZ162" s="910"/>
      <c r="JNA162" s="910"/>
      <c r="JNB162" s="910"/>
      <c r="JNC162" s="910"/>
      <c r="JND162" s="910"/>
      <c r="JNE162" s="910"/>
      <c r="JNF162" s="910"/>
      <c r="JNG162" s="910"/>
      <c r="JNH162" s="910"/>
      <c r="JNI162" s="910"/>
      <c r="JNJ162" s="910"/>
      <c r="JNK162" s="910"/>
      <c r="JNL162" s="910"/>
      <c r="JNM162" s="910"/>
      <c r="JNN162" s="910"/>
      <c r="JNO162" s="910"/>
      <c r="JNP162" s="910"/>
      <c r="JNQ162" s="910"/>
      <c r="JNR162" s="910"/>
      <c r="JNS162" s="910"/>
      <c r="JNT162" s="910"/>
      <c r="JNU162" s="910"/>
      <c r="JNV162" s="910"/>
      <c r="JNW162" s="910"/>
      <c r="JNX162" s="910"/>
      <c r="JNY162" s="910"/>
      <c r="JNZ162" s="910"/>
      <c r="JOA162" s="910"/>
      <c r="JOB162" s="910"/>
      <c r="JOC162" s="910"/>
      <c r="JOD162" s="910"/>
      <c r="JOE162" s="910"/>
      <c r="JOF162" s="910"/>
      <c r="JOG162" s="910"/>
      <c r="JOH162" s="910"/>
      <c r="JOI162" s="910"/>
      <c r="JOJ162" s="910"/>
      <c r="JOK162" s="910"/>
      <c r="JOL162" s="910"/>
      <c r="JOM162" s="910"/>
      <c r="JON162" s="910"/>
      <c r="JOO162" s="910"/>
      <c r="JOP162" s="910"/>
      <c r="JOQ162" s="910"/>
      <c r="JOR162" s="910"/>
      <c r="JOS162" s="910"/>
      <c r="JOT162" s="910"/>
      <c r="JOU162" s="910"/>
      <c r="JOV162" s="910"/>
      <c r="JOW162" s="910"/>
      <c r="JOX162" s="910"/>
      <c r="JOY162" s="910"/>
      <c r="JOZ162" s="910"/>
      <c r="JPA162" s="910"/>
      <c r="JPB162" s="910"/>
      <c r="JPC162" s="910"/>
      <c r="JPD162" s="910"/>
      <c r="JPE162" s="910"/>
      <c r="JPF162" s="910"/>
      <c r="JPG162" s="910"/>
      <c r="JPH162" s="910"/>
      <c r="JPI162" s="910"/>
      <c r="JPJ162" s="910"/>
      <c r="JPK162" s="910"/>
      <c r="JPL162" s="910"/>
      <c r="JPM162" s="910"/>
      <c r="JPN162" s="910"/>
      <c r="JPO162" s="910"/>
      <c r="JPP162" s="910"/>
      <c r="JPQ162" s="910"/>
      <c r="JPR162" s="910"/>
      <c r="JPS162" s="910"/>
      <c r="JPT162" s="910"/>
      <c r="JPU162" s="910"/>
      <c r="JPV162" s="910"/>
      <c r="JPW162" s="910"/>
      <c r="JPX162" s="910"/>
      <c r="JPY162" s="910"/>
      <c r="JPZ162" s="910"/>
      <c r="JQA162" s="910"/>
      <c r="JQB162" s="910"/>
      <c r="JQC162" s="910"/>
      <c r="JQD162" s="910"/>
      <c r="JQE162" s="910"/>
      <c r="JQF162" s="910"/>
      <c r="JQG162" s="910"/>
      <c r="JQH162" s="910"/>
      <c r="JQI162" s="910"/>
      <c r="JQJ162" s="910"/>
      <c r="JQK162" s="910"/>
      <c r="JQL162" s="910"/>
      <c r="JQM162" s="910"/>
      <c r="JQN162" s="910"/>
      <c r="JQO162" s="910"/>
      <c r="JQP162" s="910"/>
      <c r="JQQ162" s="910"/>
      <c r="JQR162" s="910"/>
      <c r="JQS162" s="910"/>
      <c r="JQT162" s="910"/>
      <c r="JQU162" s="910"/>
      <c r="JQV162" s="910"/>
      <c r="JQW162" s="910"/>
      <c r="JQX162" s="910"/>
      <c r="JQY162" s="910"/>
      <c r="JQZ162" s="910"/>
      <c r="JRA162" s="910"/>
      <c r="JRB162" s="910"/>
      <c r="JRC162" s="910"/>
      <c r="JRD162" s="910"/>
      <c r="JRE162" s="910"/>
      <c r="JRF162" s="910"/>
      <c r="JRG162" s="910"/>
      <c r="JRH162" s="910"/>
      <c r="JRI162" s="910"/>
      <c r="JRJ162" s="910"/>
      <c r="JRK162" s="910"/>
      <c r="JRL162" s="910"/>
      <c r="JRM162" s="910"/>
      <c r="JRN162" s="910"/>
      <c r="JRO162" s="910"/>
      <c r="JRP162" s="910"/>
      <c r="JRQ162" s="910"/>
      <c r="JRR162" s="910"/>
      <c r="JRS162" s="910"/>
      <c r="JRT162" s="910"/>
      <c r="JRU162" s="910"/>
      <c r="JRV162" s="910"/>
      <c r="JRW162" s="910"/>
      <c r="JRX162" s="910"/>
      <c r="JRY162" s="910"/>
      <c r="JRZ162" s="910"/>
      <c r="JSA162" s="910"/>
      <c r="JSB162" s="910"/>
      <c r="JSC162" s="910"/>
      <c r="JSD162" s="910"/>
      <c r="JSE162" s="910"/>
      <c r="JSF162" s="910"/>
      <c r="JSG162" s="910"/>
      <c r="JSH162" s="910"/>
      <c r="JSI162" s="910"/>
      <c r="JSJ162" s="910"/>
      <c r="JSK162" s="910"/>
      <c r="JSL162" s="910"/>
      <c r="JSM162" s="910"/>
      <c r="JSN162" s="910"/>
      <c r="JSO162" s="910"/>
      <c r="JSP162" s="910"/>
      <c r="JSQ162" s="910"/>
      <c r="JSR162" s="910"/>
      <c r="JSS162" s="910"/>
      <c r="JST162" s="910"/>
      <c r="JSU162" s="910"/>
      <c r="JSV162" s="910"/>
      <c r="JSW162" s="910"/>
      <c r="JSX162" s="910"/>
      <c r="JSY162" s="910"/>
      <c r="JSZ162" s="910"/>
      <c r="JTA162" s="910"/>
      <c r="JTB162" s="910"/>
      <c r="JTC162" s="910"/>
      <c r="JTD162" s="910"/>
      <c r="JTE162" s="910"/>
      <c r="JTF162" s="910"/>
      <c r="JTG162" s="910"/>
      <c r="JTH162" s="910"/>
      <c r="JTI162" s="910"/>
      <c r="JTJ162" s="910"/>
      <c r="JTK162" s="910"/>
      <c r="JTL162" s="910"/>
      <c r="JTM162" s="910"/>
      <c r="JTN162" s="910"/>
      <c r="JTO162" s="910"/>
      <c r="JTP162" s="910"/>
      <c r="JTQ162" s="910"/>
      <c r="JTR162" s="910"/>
      <c r="JTS162" s="910"/>
      <c r="JTT162" s="910"/>
      <c r="JTU162" s="910"/>
      <c r="JTV162" s="910"/>
      <c r="JTW162" s="910"/>
      <c r="JTX162" s="910"/>
      <c r="JTY162" s="910"/>
      <c r="JTZ162" s="910"/>
      <c r="JUA162" s="910"/>
      <c r="JUB162" s="910"/>
      <c r="JUC162" s="910"/>
      <c r="JUD162" s="910"/>
      <c r="JUE162" s="910"/>
      <c r="JUF162" s="910"/>
      <c r="JUG162" s="910"/>
      <c r="JUH162" s="910"/>
      <c r="JUI162" s="910"/>
      <c r="JUJ162" s="910"/>
      <c r="JUK162" s="910"/>
      <c r="JUL162" s="910"/>
      <c r="JUM162" s="910"/>
      <c r="JUN162" s="910"/>
      <c r="JUO162" s="910"/>
      <c r="JUP162" s="910"/>
      <c r="JUQ162" s="910"/>
      <c r="JUR162" s="910"/>
      <c r="JUS162" s="910"/>
      <c r="JUT162" s="910"/>
      <c r="JUU162" s="910"/>
      <c r="JUV162" s="910"/>
      <c r="JUW162" s="910"/>
      <c r="JUX162" s="910"/>
      <c r="JUY162" s="910"/>
      <c r="JUZ162" s="910"/>
      <c r="JVA162" s="910"/>
      <c r="JVB162" s="910"/>
      <c r="JVC162" s="910"/>
      <c r="JVD162" s="910"/>
      <c r="JVE162" s="910"/>
      <c r="JVF162" s="910"/>
      <c r="JVG162" s="910"/>
      <c r="JVH162" s="910"/>
      <c r="JVI162" s="910"/>
      <c r="JVJ162" s="910"/>
      <c r="JVK162" s="910"/>
      <c r="JVL162" s="910"/>
      <c r="JVM162" s="910"/>
      <c r="JVN162" s="910"/>
      <c r="JVO162" s="910"/>
      <c r="JVP162" s="910"/>
      <c r="JVQ162" s="910"/>
      <c r="JVR162" s="910"/>
      <c r="JVS162" s="910"/>
      <c r="JVT162" s="910"/>
      <c r="JVU162" s="910"/>
      <c r="JVV162" s="910"/>
      <c r="JVW162" s="910"/>
      <c r="JVX162" s="910"/>
      <c r="JVY162" s="910"/>
      <c r="JVZ162" s="910"/>
      <c r="JWA162" s="910"/>
      <c r="JWB162" s="910"/>
      <c r="JWC162" s="910"/>
      <c r="JWD162" s="910"/>
      <c r="JWE162" s="910"/>
      <c r="JWF162" s="910"/>
      <c r="JWG162" s="910"/>
      <c r="JWH162" s="910"/>
      <c r="JWI162" s="910"/>
      <c r="JWJ162" s="910"/>
      <c r="JWK162" s="910"/>
      <c r="JWL162" s="910"/>
      <c r="JWM162" s="910"/>
      <c r="JWN162" s="910"/>
      <c r="JWO162" s="910"/>
      <c r="JWP162" s="910"/>
      <c r="JWQ162" s="910"/>
      <c r="JWR162" s="910"/>
      <c r="JWS162" s="910"/>
      <c r="JWT162" s="910"/>
      <c r="JWU162" s="910"/>
      <c r="JWV162" s="910"/>
      <c r="JWW162" s="910"/>
      <c r="JWX162" s="910"/>
      <c r="JWY162" s="910"/>
      <c r="JWZ162" s="910"/>
      <c r="JXA162" s="910"/>
      <c r="JXB162" s="910"/>
      <c r="JXC162" s="910"/>
      <c r="JXD162" s="910"/>
      <c r="JXE162" s="910"/>
      <c r="JXF162" s="910"/>
      <c r="JXG162" s="910"/>
      <c r="JXH162" s="910"/>
      <c r="JXI162" s="910"/>
      <c r="JXJ162" s="910"/>
      <c r="JXK162" s="910"/>
      <c r="JXL162" s="910"/>
      <c r="JXM162" s="910"/>
      <c r="JXN162" s="910"/>
      <c r="JXO162" s="910"/>
      <c r="JXP162" s="910"/>
      <c r="JXQ162" s="910"/>
      <c r="JXR162" s="910"/>
      <c r="JXS162" s="910"/>
      <c r="JXT162" s="910"/>
      <c r="JXU162" s="910"/>
      <c r="JXV162" s="910"/>
      <c r="JXW162" s="910"/>
      <c r="JXX162" s="910"/>
      <c r="JXY162" s="910"/>
      <c r="JXZ162" s="910"/>
      <c r="JYA162" s="910"/>
      <c r="JYB162" s="910"/>
      <c r="JYC162" s="910"/>
      <c r="JYD162" s="910"/>
      <c r="JYE162" s="910"/>
      <c r="JYF162" s="910"/>
      <c r="JYG162" s="910"/>
      <c r="JYH162" s="910"/>
      <c r="JYI162" s="910"/>
      <c r="JYJ162" s="910"/>
      <c r="JYK162" s="910"/>
      <c r="JYL162" s="910"/>
      <c r="JYM162" s="910"/>
      <c r="JYN162" s="910"/>
      <c r="JYO162" s="910"/>
      <c r="JYP162" s="910"/>
      <c r="JYQ162" s="910"/>
      <c r="JYR162" s="910"/>
      <c r="JYS162" s="910"/>
      <c r="JYT162" s="910"/>
      <c r="JYU162" s="910"/>
      <c r="JYV162" s="910"/>
      <c r="JYW162" s="910"/>
      <c r="JYX162" s="910"/>
      <c r="JYY162" s="910"/>
      <c r="JYZ162" s="910"/>
      <c r="JZA162" s="910"/>
      <c r="JZB162" s="910"/>
      <c r="JZC162" s="910"/>
      <c r="JZD162" s="910"/>
      <c r="JZE162" s="910"/>
      <c r="JZF162" s="910"/>
      <c r="JZG162" s="910"/>
      <c r="JZH162" s="910"/>
      <c r="JZI162" s="910"/>
      <c r="JZJ162" s="910"/>
      <c r="JZK162" s="910"/>
      <c r="JZL162" s="910"/>
      <c r="JZM162" s="910"/>
      <c r="JZN162" s="910"/>
      <c r="JZO162" s="910"/>
      <c r="JZP162" s="910"/>
      <c r="JZQ162" s="910"/>
      <c r="JZR162" s="910"/>
      <c r="JZS162" s="910"/>
      <c r="JZT162" s="910"/>
      <c r="JZU162" s="910"/>
      <c r="JZV162" s="910"/>
      <c r="JZW162" s="910"/>
      <c r="JZX162" s="910"/>
      <c r="JZY162" s="910"/>
      <c r="JZZ162" s="910"/>
      <c r="KAA162" s="910"/>
      <c r="KAB162" s="910"/>
      <c r="KAC162" s="910"/>
      <c r="KAD162" s="910"/>
      <c r="KAE162" s="910"/>
      <c r="KAF162" s="910"/>
      <c r="KAG162" s="910"/>
      <c r="KAH162" s="910"/>
      <c r="KAI162" s="910"/>
      <c r="KAJ162" s="910"/>
      <c r="KAK162" s="910"/>
      <c r="KAL162" s="910"/>
      <c r="KAM162" s="910"/>
      <c r="KAN162" s="910"/>
      <c r="KAO162" s="910"/>
      <c r="KAP162" s="910"/>
      <c r="KAQ162" s="910"/>
      <c r="KAR162" s="910"/>
      <c r="KAS162" s="910"/>
      <c r="KAT162" s="910"/>
      <c r="KAU162" s="910"/>
      <c r="KAV162" s="910"/>
      <c r="KAW162" s="910"/>
      <c r="KAX162" s="910"/>
      <c r="KAY162" s="910"/>
      <c r="KAZ162" s="910"/>
      <c r="KBA162" s="910"/>
      <c r="KBB162" s="910"/>
      <c r="KBC162" s="910"/>
      <c r="KBD162" s="910"/>
      <c r="KBE162" s="910"/>
      <c r="KBF162" s="910"/>
      <c r="KBG162" s="910"/>
      <c r="KBH162" s="910"/>
      <c r="KBI162" s="910"/>
      <c r="KBJ162" s="910"/>
      <c r="KBK162" s="910"/>
      <c r="KBL162" s="910"/>
      <c r="KBM162" s="910"/>
      <c r="KBN162" s="910"/>
      <c r="KBO162" s="910"/>
      <c r="KBP162" s="910"/>
      <c r="KBQ162" s="910"/>
      <c r="KBR162" s="910"/>
      <c r="KBS162" s="910"/>
      <c r="KBT162" s="910"/>
      <c r="KBU162" s="910"/>
      <c r="KBV162" s="910"/>
      <c r="KBW162" s="910"/>
      <c r="KBX162" s="910"/>
      <c r="KBY162" s="910"/>
      <c r="KBZ162" s="910"/>
      <c r="KCA162" s="910"/>
      <c r="KCB162" s="910"/>
      <c r="KCC162" s="910"/>
      <c r="KCD162" s="910"/>
      <c r="KCE162" s="910"/>
      <c r="KCF162" s="910"/>
      <c r="KCG162" s="910"/>
      <c r="KCH162" s="910"/>
      <c r="KCI162" s="910"/>
      <c r="KCJ162" s="910"/>
      <c r="KCK162" s="910"/>
      <c r="KCL162" s="910"/>
      <c r="KCM162" s="910"/>
      <c r="KCN162" s="910"/>
      <c r="KCO162" s="910"/>
      <c r="KCP162" s="910"/>
      <c r="KCQ162" s="910"/>
      <c r="KCR162" s="910"/>
      <c r="KCS162" s="910"/>
      <c r="KCT162" s="910"/>
      <c r="KCU162" s="910"/>
      <c r="KCV162" s="910"/>
      <c r="KCW162" s="910"/>
      <c r="KCX162" s="910"/>
      <c r="KCY162" s="910"/>
      <c r="KCZ162" s="910"/>
      <c r="KDA162" s="910"/>
      <c r="KDB162" s="910"/>
      <c r="KDC162" s="910"/>
      <c r="KDD162" s="910"/>
      <c r="KDE162" s="910"/>
      <c r="KDF162" s="910"/>
      <c r="KDG162" s="910"/>
      <c r="KDH162" s="910"/>
      <c r="KDI162" s="910"/>
      <c r="KDJ162" s="910"/>
      <c r="KDK162" s="910"/>
      <c r="KDL162" s="910"/>
      <c r="KDM162" s="910"/>
      <c r="KDN162" s="910"/>
      <c r="KDO162" s="910"/>
      <c r="KDP162" s="910"/>
      <c r="KDQ162" s="910"/>
      <c r="KDR162" s="910"/>
      <c r="KDS162" s="910"/>
      <c r="KDT162" s="910"/>
      <c r="KDU162" s="910"/>
      <c r="KDV162" s="910"/>
      <c r="KDW162" s="910"/>
      <c r="KDX162" s="910"/>
      <c r="KDY162" s="910"/>
      <c r="KDZ162" s="910"/>
      <c r="KEA162" s="910"/>
      <c r="KEB162" s="910"/>
      <c r="KEC162" s="910"/>
      <c r="KED162" s="910"/>
      <c r="KEE162" s="910"/>
      <c r="KEF162" s="910"/>
      <c r="KEG162" s="910"/>
      <c r="KEH162" s="910"/>
      <c r="KEI162" s="910"/>
      <c r="KEJ162" s="910"/>
      <c r="KEK162" s="910"/>
      <c r="KEL162" s="910"/>
      <c r="KEM162" s="910"/>
      <c r="KEN162" s="910"/>
      <c r="KEO162" s="910"/>
      <c r="KEP162" s="910"/>
      <c r="KEQ162" s="910"/>
      <c r="KER162" s="910"/>
      <c r="KES162" s="910"/>
      <c r="KET162" s="910"/>
      <c r="KEU162" s="910"/>
      <c r="KEV162" s="910"/>
      <c r="KEW162" s="910"/>
      <c r="KEX162" s="910"/>
      <c r="KEY162" s="910"/>
      <c r="KEZ162" s="910"/>
      <c r="KFA162" s="910"/>
      <c r="KFB162" s="910"/>
      <c r="KFC162" s="910"/>
      <c r="KFD162" s="910"/>
      <c r="KFE162" s="910"/>
      <c r="KFF162" s="910"/>
      <c r="KFG162" s="910"/>
      <c r="KFH162" s="910"/>
      <c r="KFI162" s="910"/>
      <c r="KFJ162" s="910"/>
      <c r="KFK162" s="910"/>
      <c r="KFL162" s="910"/>
      <c r="KFM162" s="910"/>
      <c r="KFN162" s="910"/>
      <c r="KFO162" s="910"/>
      <c r="KFP162" s="910"/>
      <c r="KFQ162" s="910"/>
      <c r="KFR162" s="910"/>
      <c r="KFS162" s="910"/>
      <c r="KFT162" s="910"/>
      <c r="KFU162" s="910"/>
      <c r="KFV162" s="910"/>
      <c r="KFW162" s="910"/>
      <c r="KFX162" s="910"/>
      <c r="KFY162" s="910"/>
      <c r="KFZ162" s="910"/>
      <c r="KGA162" s="910"/>
      <c r="KGB162" s="910"/>
      <c r="KGC162" s="910"/>
      <c r="KGD162" s="910"/>
      <c r="KGE162" s="910"/>
      <c r="KGF162" s="910"/>
      <c r="KGG162" s="910"/>
      <c r="KGH162" s="910"/>
      <c r="KGI162" s="910"/>
      <c r="KGJ162" s="910"/>
      <c r="KGK162" s="910"/>
      <c r="KGL162" s="910"/>
      <c r="KGM162" s="910"/>
      <c r="KGN162" s="910"/>
      <c r="KGO162" s="910"/>
      <c r="KGP162" s="910"/>
      <c r="KGQ162" s="910"/>
      <c r="KGR162" s="910"/>
      <c r="KGS162" s="910"/>
      <c r="KGT162" s="910"/>
      <c r="KGU162" s="910"/>
      <c r="KGV162" s="910"/>
      <c r="KGW162" s="910"/>
      <c r="KGX162" s="910"/>
      <c r="KGY162" s="910"/>
      <c r="KGZ162" s="910"/>
      <c r="KHA162" s="910"/>
      <c r="KHB162" s="910"/>
      <c r="KHC162" s="910"/>
      <c r="KHD162" s="910"/>
      <c r="KHE162" s="910"/>
      <c r="KHF162" s="910"/>
      <c r="KHG162" s="910"/>
      <c r="KHH162" s="910"/>
      <c r="KHI162" s="910"/>
      <c r="KHJ162" s="910"/>
      <c r="KHK162" s="910"/>
      <c r="KHL162" s="910"/>
      <c r="KHM162" s="910"/>
      <c r="KHN162" s="910"/>
      <c r="KHO162" s="910"/>
      <c r="KHP162" s="910"/>
      <c r="KHQ162" s="910"/>
      <c r="KHR162" s="910"/>
      <c r="KHS162" s="910"/>
      <c r="KHT162" s="910"/>
      <c r="KHU162" s="910"/>
      <c r="KHV162" s="910"/>
      <c r="KHW162" s="910"/>
      <c r="KHX162" s="910"/>
      <c r="KHY162" s="910"/>
      <c r="KHZ162" s="910"/>
      <c r="KIA162" s="910"/>
      <c r="KIB162" s="910"/>
      <c r="KIC162" s="910"/>
      <c r="KID162" s="910"/>
      <c r="KIE162" s="910"/>
      <c r="KIF162" s="910"/>
      <c r="KIG162" s="910"/>
      <c r="KIH162" s="910"/>
      <c r="KII162" s="910"/>
      <c r="KIJ162" s="910"/>
      <c r="KIK162" s="910"/>
      <c r="KIL162" s="910"/>
      <c r="KIM162" s="910"/>
      <c r="KIN162" s="910"/>
      <c r="KIO162" s="910"/>
      <c r="KIP162" s="910"/>
      <c r="KIQ162" s="910"/>
      <c r="KIR162" s="910"/>
      <c r="KIS162" s="910"/>
      <c r="KIT162" s="910"/>
      <c r="KIU162" s="910"/>
      <c r="KIV162" s="910"/>
      <c r="KIW162" s="910"/>
      <c r="KIX162" s="910"/>
      <c r="KIY162" s="910"/>
      <c r="KIZ162" s="910"/>
      <c r="KJA162" s="910"/>
      <c r="KJB162" s="910"/>
      <c r="KJC162" s="910"/>
      <c r="KJD162" s="910"/>
      <c r="KJE162" s="910"/>
      <c r="KJF162" s="910"/>
      <c r="KJG162" s="910"/>
      <c r="KJH162" s="910"/>
      <c r="KJI162" s="910"/>
      <c r="KJJ162" s="910"/>
      <c r="KJK162" s="910"/>
      <c r="KJL162" s="910"/>
      <c r="KJM162" s="910"/>
      <c r="KJN162" s="910"/>
      <c r="KJO162" s="910"/>
      <c r="KJP162" s="910"/>
      <c r="KJQ162" s="910"/>
      <c r="KJR162" s="910"/>
      <c r="KJS162" s="910"/>
      <c r="KJT162" s="910"/>
      <c r="KJU162" s="910"/>
      <c r="KJV162" s="910"/>
      <c r="KJW162" s="910"/>
      <c r="KJX162" s="910"/>
      <c r="KJY162" s="910"/>
      <c r="KJZ162" s="910"/>
      <c r="KKA162" s="910"/>
      <c r="KKB162" s="910"/>
      <c r="KKC162" s="910"/>
      <c r="KKD162" s="910"/>
      <c r="KKE162" s="910"/>
      <c r="KKF162" s="910"/>
      <c r="KKG162" s="910"/>
      <c r="KKH162" s="910"/>
      <c r="KKI162" s="910"/>
      <c r="KKJ162" s="910"/>
      <c r="KKK162" s="910"/>
      <c r="KKL162" s="910"/>
      <c r="KKM162" s="910"/>
      <c r="KKN162" s="910"/>
      <c r="KKO162" s="910"/>
      <c r="KKP162" s="910"/>
      <c r="KKQ162" s="910"/>
      <c r="KKR162" s="910"/>
      <c r="KKS162" s="910"/>
      <c r="KKT162" s="910"/>
      <c r="KKU162" s="910"/>
      <c r="KKV162" s="910"/>
      <c r="KKW162" s="910"/>
      <c r="KKX162" s="910"/>
      <c r="KKY162" s="910"/>
      <c r="KKZ162" s="910"/>
      <c r="KLA162" s="910"/>
      <c r="KLB162" s="910"/>
      <c r="KLC162" s="910"/>
      <c r="KLD162" s="910"/>
      <c r="KLE162" s="910"/>
      <c r="KLF162" s="910"/>
      <c r="KLG162" s="910"/>
      <c r="KLH162" s="910"/>
      <c r="KLI162" s="910"/>
      <c r="KLJ162" s="910"/>
      <c r="KLK162" s="910"/>
      <c r="KLL162" s="910"/>
      <c r="KLM162" s="910"/>
      <c r="KLN162" s="910"/>
      <c r="KLO162" s="910"/>
      <c r="KLP162" s="910"/>
      <c r="KLQ162" s="910"/>
      <c r="KLR162" s="910"/>
      <c r="KLS162" s="910"/>
      <c r="KLT162" s="910"/>
      <c r="KLU162" s="910"/>
      <c r="KLV162" s="910"/>
      <c r="KLW162" s="910"/>
      <c r="KLX162" s="910"/>
      <c r="KLY162" s="910"/>
      <c r="KLZ162" s="910"/>
      <c r="KMA162" s="910"/>
      <c r="KMB162" s="910"/>
      <c r="KMC162" s="910"/>
      <c r="KMD162" s="910"/>
      <c r="KME162" s="910"/>
      <c r="KMF162" s="910"/>
      <c r="KMG162" s="910"/>
      <c r="KMH162" s="910"/>
      <c r="KMI162" s="910"/>
      <c r="KMJ162" s="910"/>
      <c r="KMK162" s="910"/>
      <c r="KML162" s="910"/>
      <c r="KMM162" s="910"/>
      <c r="KMN162" s="910"/>
      <c r="KMO162" s="910"/>
      <c r="KMP162" s="910"/>
      <c r="KMQ162" s="910"/>
      <c r="KMR162" s="910"/>
      <c r="KMS162" s="910"/>
      <c r="KMT162" s="910"/>
      <c r="KMU162" s="910"/>
      <c r="KMV162" s="910"/>
      <c r="KMW162" s="910"/>
      <c r="KMX162" s="910"/>
      <c r="KMY162" s="910"/>
      <c r="KMZ162" s="910"/>
      <c r="KNA162" s="910"/>
      <c r="KNB162" s="910"/>
      <c r="KNC162" s="910"/>
      <c r="KND162" s="910"/>
      <c r="KNE162" s="910"/>
      <c r="KNF162" s="910"/>
      <c r="KNG162" s="910"/>
      <c r="KNH162" s="910"/>
      <c r="KNI162" s="910"/>
      <c r="KNJ162" s="910"/>
      <c r="KNK162" s="910"/>
      <c r="KNL162" s="910"/>
      <c r="KNM162" s="910"/>
      <c r="KNN162" s="910"/>
      <c r="KNO162" s="910"/>
      <c r="KNP162" s="910"/>
      <c r="KNQ162" s="910"/>
      <c r="KNR162" s="910"/>
      <c r="KNS162" s="910"/>
      <c r="KNT162" s="910"/>
      <c r="KNU162" s="910"/>
      <c r="KNV162" s="910"/>
      <c r="KNW162" s="910"/>
      <c r="KNX162" s="910"/>
      <c r="KNY162" s="910"/>
      <c r="KNZ162" s="910"/>
      <c r="KOA162" s="910"/>
      <c r="KOB162" s="910"/>
      <c r="KOC162" s="910"/>
      <c r="KOD162" s="910"/>
      <c r="KOE162" s="910"/>
      <c r="KOF162" s="910"/>
      <c r="KOG162" s="910"/>
      <c r="KOH162" s="910"/>
      <c r="KOI162" s="910"/>
      <c r="KOJ162" s="910"/>
      <c r="KOK162" s="910"/>
      <c r="KOL162" s="910"/>
      <c r="KOM162" s="910"/>
      <c r="KON162" s="910"/>
      <c r="KOO162" s="910"/>
      <c r="KOP162" s="910"/>
      <c r="KOQ162" s="910"/>
      <c r="KOR162" s="910"/>
      <c r="KOS162" s="910"/>
      <c r="KOT162" s="910"/>
      <c r="KOU162" s="910"/>
      <c r="KOV162" s="910"/>
      <c r="KOW162" s="910"/>
      <c r="KOX162" s="910"/>
      <c r="KOY162" s="910"/>
      <c r="KOZ162" s="910"/>
      <c r="KPA162" s="910"/>
      <c r="KPB162" s="910"/>
      <c r="KPC162" s="910"/>
      <c r="KPD162" s="910"/>
      <c r="KPE162" s="910"/>
      <c r="KPF162" s="910"/>
      <c r="KPG162" s="910"/>
      <c r="KPH162" s="910"/>
      <c r="KPI162" s="910"/>
      <c r="KPJ162" s="910"/>
      <c r="KPK162" s="910"/>
      <c r="KPL162" s="910"/>
      <c r="KPM162" s="910"/>
      <c r="KPN162" s="910"/>
      <c r="KPO162" s="910"/>
      <c r="KPP162" s="910"/>
      <c r="KPQ162" s="910"/>
      <c r="KPR162" s="910"/>
      <c r="KPS162" s="910"/>
      <c r="KPT162" s="910"/>
      <c r="KPU162" s="910"/>
      <c r="KPV162" s="910"/>
      <c r="KPW162" s="910"/>
      <c r="KPX162" s="910"/>
      <c r="KPY162" s="910"/>
      <c r="KPZ162" s="910"/>
      <c r="KQA162" s="910"/>
      <c r="KQB162" s="910"/>
      <c r="KQC162" s="910"/>
      <c r="KQD162" s="910"/>
      <c r="KQE162" s="910"/>
      <c r="KQF162" s="910"/>
      <c r="KQG162" s="910"/>
      <c r="KQH162" s="910"/>
      <c r="KQI162" s="910"/>
      <c r="KQJ162" s="910"/>
      <c r="KQK162" s="910"/>
      <c r="KQL162" s="910"/>
      <c r="KQM162" s="910"/>
      <c r="KQN162" s="910"/>
      <c r="KQO162" s="910"/>
      <c r="KQP162" s="910"/>
      <c r="KQQ162" s="910"/>
      <c r="KQR162" s="910"/>
      <c r="KQS162" s="910"/>
      <c r="KQT162" s="910"/>
      <c r="KQU162" s="910"/>
      <c r="KQV162" s="910"/>
      <c r="KQW162" s="910"/>
      <c r="KQX162" s="910"/>
      <c r="KQY162" s="910"/>
      <c r="KQZ162" s="910"/>
      <c r="KRA162" s="910"/>
      <c r="KRB162" s="910"/>
      <c r="KRC162" s="910"/>
      <c r="KRD162" s="910"/>
      <c r="KRE162" s="910"/>
      <c r="KRF162" s="910"/>
      <c r="KRG162" s="910"/>
      <c r="KRH162" s="910"/>
      <c r="KRI162" s="910"/>
      <c r="KRJ162" s="910"/>
      <c r="KRK162" s="910"/>
      <c r="KRL162" s="910"/>
      <c r="KRM162" s="910"/>
      <c r="KRN162" s="910"/>
      <c r="KRO162" s="910"/>
      <c r="KRP162" s="910"/>
      <c r="KRQ162" s="910"/>
      <c r="KRR162" s="910"/>
      <c r="KRS162" s="910"/>
      <c r="KRT162" s="910"/>
      <c r="KRU162" s="910"/>
      <c r="KRV162" s="910"/>
      <c r="KRW162" s="910"/>
      <c r="KRX162" s="910"/>
      <c r="KRY162" s="910"/>
      <c r="KRZ162" s="910"/>
      <c r="KSA162" s="910"/>
      <c r="KSB162" s="910"/>
      <c r="KSC162" s="910"/>
      <c r="KSD162" s="910"/>
      <c r="KSE162" s="910"/>
      <c r="KSF162" s="910"/>
      <c r="KSG162" s="910"/>
      <c r="KSH162" s="910"/>
      <c r="KSI162" s="910"/>
      <c r="KSJ162" s="910"/>
      <c r="KSK162" s="910"/>
      <c r="KSL162" s="910"/>
      <c r="KSM162" s="910"/>
      <c r="KSN162" s="910"/>
      <c r="KSO162" s="910"/>
      <c r="KSP162" s="910"/>
      <c r="KSQ162" s="910"/>
      <c r="KSR162" s="910"/>
      <c r="KSS162" s="910"/>
      <c r="KST162" s="910"/>
      <c r="KSU162" s="910"/>
      <c r="KSV162" s="910"/>
      <c r="KSW162" s="910"/>
      <c r="KSX162" s="910"/>
      <c r="KSY162" s="910"/>
      <c r="KSZ162" s="910"/>
      <c r="KTA162" s="910"/>
      <c r="KTB162" s="910"/>
      <c r="KTC162" s="910"/>
      <c r="KTD162" s="910"/>
      <c r="KTE162" s="910"/>
      <c r="KTF162" s="910"/>
      <c r="KTG162" s="910"/>
      <c r="KTH162" s="910"/>
      <c r="KTI162" s="910"/>
      <c r="KTJ162" s="910"/>
      <c r="KTK162" s="910"/>
      <c r="KTL162" s="910"/>
      <c r="KTM162" s="910"/>
      <c r="KTN162" s="910"/>
      <c r="KTO162" s="910"/>
      <c r="KTP162" s="910"/>
      <c r="KTQ162" s="910"/>
      <c r="KTR162" s="910"/>
      <c r="KTS162" s="910"/>
      <c r="KTT162" s="910"/>
      <c r="KTU162" s="910"/>
      <c r="KTV162" s="910"/>
      <c r="KTW162" s="910"/>
      <c r="KTX162" s="910"/>
      <c r="KTY162" s="910"/>
      <c r="KTZ162" s="910"/>
      <c r="KUA162" s="910"/>
      <c r="KUB162" s="910"/>
      <c r="KUC162" s="910"/>
      <c r="KUD162" s="910"/>
      <c r="KUE162" s="910"/>
      <c r="KUF162" s="910"/>
      <c r="KUG162" s="910"/>
      <c r="KUH162" s="910"/>
      <c r="KUI162" s="910"/>
      <c r="KUJ162" s="910"/>
      <c r="KUK162" s="910"/>
      <c r="KUL162" s="910"/>
      <c r="KUM162" s="910"/>
      <c r="KUN162" s="910"/>
      <c r="KUO162" s="910"/>
      <c r="KUP162" s="910"/>
      <c r="KUQ162" s="910"/>
      <c r="KUR162" s="910"/>
      <c r="KUS162" s="910"/>
      <c r="KUT162" s="910"/>
      <c r="KUU162" s="910"/>
      <c r="KUV162" s="910"/>
      <c r="KUW162" s="910"/>
      <c r="KUX162" s="910"/>
      <c r="KUY162" s="910"/>
      <c r="KUZ162" s="910"/>
      <c r="KVA162" s="910"/>
      <c r="KVB162" s="910"/>
      <c r="KVC162" s="910"/>
      <c r="KVD162" s="910"/>
      <c r="KVE162" s="910"/>
      <c r="KVF162" s="910"/>
      <c r="KVG162" s="910"/>
      <c r="KVH162" s="910"/>
      <c r="KVI162" s="910"/>
      <c r="KVJ162" s="910"/>
      <c r="KVK162" s="910"/>
      <c r="KVL162" s="910"/>
      <c r="KVM162" s="910"/>
      <c r="KVN162" s="910"/>
      <c r="KVO162" s="910"/>
      <c r="KVP162" s="910"/>
      <c r="KVQ162" s="910"/>
      <c r="KVR162" s="910"/>
      <c r="KVS162" s="910"/>
      <c r="KVT162" s="910"/>
      <c r="KVU162" s="910"/>
      <c r="KVV162" s="910"/>
      <c r="KVW162" s="910"/>
      <c r="KVX162" s="910"/>
      <c r="KVY162" s="910"/>
      <c r="KVZ162" s="910"/>
      <c r="KWA162" s="910"/>
      <c r="KWB162" s="910"/>
      <c r="KWC162" s="910"/>
      <c r="KWD162" s="910"/>
      <c r="KWE162" s="910"/>
      <c r="KWF162" s="910"/>
      <c r="KWG162" s="910"/>
      <c r="KWH162" s="910"/>
      <c r="KWI162" s="910"/>
      <c r="KWJ162" s="910"/>
      <c r="KWK162" s="910"/>
      <c r="KWL162" s="910"/>
      <c r="KWM162" s="910"/>
      <c r="KWN162" s="910"/>
      <c r="KWO162" s="910"/>
      <c r="KWP162" s="910"/>
      <c r="KWQ162" s="910"/>
      <c r="KWR162" s="910"/>
      <c r="KWS162" s="910"/>
      <c r="KWT162" s="910"/>
      <c r="KWU162" s="910"/>
      <c r="KWV162" s="910"/>
      <c r="KWW162" s="910"/>
      <c r="KWX162" s="910"/>
      <c r="KWY162" s="910"/>
      <c r="KWZ162" s="910"/>
      <c r="KXA162" s="910"/>
      <c r="KXB162" s="910"/>
      <c r="KXC162" s="910"/>
      <c r="KXD162" s="910"/>
      <c r="KXE162" s="910"/>
      <c r="KXF162" s="910"/>
      <c r="KXG162" s="910"/>
      <c r="KXH162" s="910"/>
      <c r="KXI162" s="910"/>
      <c r="KXJ162" s="910"/>
      <c r="KXK162" s="910"/>
      <c r="KXL162" s="910"/>
      <c r="KXM162" s="910"/>
      <c r="KXN162" s="910"/>
      <c r="KXO162" s="910"/>
      <c r="KXP162" s="910"/>
      <c r="KXQ162" s="910"/>
      <c r="KXR162" s="910"/>
      <c r="KXS162" s="910"/>
      <c r="KXT162" s="910"/>
      <c r="KXU162" s="910"/>
      <c r="KXV162" s="910"/>
      <c r="KXW162" s="910"/>
      <c r="KXX162" s="910"/>
      <c r="KXY162" s="910"/>
      <c r="KXZ162" s="910"/>
      <c r="KYA162" s="910"/>
      <c r="KYB162" s="910"/>
      <c r="KYC162" s="910"/>
      <c r="KYD162" s="910"/>
      <c r="KYE162" s="910"/>
      <c r="KYF162" s="910"/>
      <c r="KYG162" s="910"/>
      <c r="KYH162" s="910"/>
      <c r="KYI162" s="910"/>
      <c r="KYJ162" s="910"/>
      <c r="KYK162" s="910"/>
      <c r="KYL162" s="910"/>
      <c r="KYM162" s="910"/>
      <c r="KYN162" s="910"/>
      <c r="KYO162" s="910"/>
      <c r="KYP162" s="910"/>
      <c r="KYQ162" s="910"/>
      <c r="KYR162" s="910"/>
      <c r="KYS162" s="910"/>
      <c r="KYT162" s="910"/>
      <c r="KYU162" s="910"/>
      <c r="KYV162" s="910"/>
      <c r="KYW162" s="910"/>
      <c r="KYX162" s="910"/>
      <c r="KYY162" s="910"/>
      <c r="KYZ162" s="910"/>
      <c r="KZA162" s="910"/>
      <c r="KZB162" s="910"/>
      <c r="KZC162" s="910"/>
      <c r="KZD162" s="910"/>
      <c r="KZE162" s="910"/>
      <c r="KZF162" s="910"/>
      <c r="KZG162" s="910"/>
      <c r="KZH162" s="910"/>
      <c r="KZI162" s="910"/>
      <c r="KZJ162" s="910"/>
      <c r="KZK162" s="910"/>
      <c r="KZL162" s="910"/>
      <c r="KZM162" s="910"/>
      <c r="KZN162" s="910"/>
      <c r="KZO162" s="910"/>
      <c r="KZP162" s="910"/>
      <c r="KZQ162" s="910"/>
      <c r="KZR162" s="910"/>
      <c r="KZS162" s="910"/>
      <c r="KZT162" s="910"/>
      <c r="KZU162" s="910"/>
      <c r="KZV162" s="910"/>
      <c r="KZW162" s="910"/>
      <c r="KZX162" s="910"/>
      <c r="KZY162" s="910"/>
      <c r="KZZ162" s="910"/>
      <c r="LAA162" s="910"/>
      <c r="LAB162" s="910"/>
      <c r="LAC162" s="910"/>
      <c r="LAD162" s="910"/>
      <c r="LAE162" s="910"/>
      <c r="LAF162" s="910"/>
      <c r="LAG162" s="910"/>
      <c r="LAH162" s="910"/>
      <c r="LAI162" s="910"/>
      <c r="LAJ162" s="910"/>
      <c r="LAK162" s="910"/>
      <c r="LAL162" s="910"/>
      <c r="LAM162" s="910"/>
      <c r="LAN162" s="910"/>
      <c r="LAO162" s="910"/>
      <c r="LAP162" s="910"/>
      <c r="LAQ162" s="910"/>
      <c r="LAR162" s="910"/>
      <c r="LAS162" s="910"/>
      <c r="LAT162" s="910"/>
      <c r="LAU162" s="910"/>
      <c r="LAV162" s="910"/>
      <c r="LAW162" s="910"/>
      <c r="LAX162" s="910"/>
      <c r="LAY162" s="910"/>
      <c r="LAZ162" s="910"/>
      <c r="LBA162" s="910"/>
      <c r="LBB162" s="910"/>
      <c r="LBC162" s="910"/>
      <c r="LBD162" s="910"/>
      <c r="LBE162" s="910"/>
      <c r="LBF162" s="910"/>
      <c r="LBG162" s="910"/>
      <c r="LBH162" s="910"/>
      <c r="LBI162" s="910"/>
      <c r="LBJ162" s="910"/>
      <c r="LBK162" s="910"/>
      <c r="LBL162" s="910"/>
      <c r="LBM162" s="910"/>
      <c r="LBN162" s="910"/>
      <c r="LBO162" s="910"/>
      <c r="LBP162" s="910"/>
      <c r="LBQ162" s="910"/>
      <c r="LBR162" s="910"/>
      <c r="LBS162" s="910"/>
      <c r="LBT162" s="910"/>
      <c r="LBU162" s="910"/>
      <c r="LBV162" s="910"/>
      <c r="LBW162" s="910"/>
      <c r="LBX162" s="910"/>
      <c r="LBY162" s="910"/>
      <c r="LBZ162" s="910"/>
      <c r="LCA162" s="910"/>
      <c r="LCB162" s="910"/>
      <c r="LCC162" s="910"/>
      <c r="LCD162" s="910"/>
      <c r="LCE162" s="910"/>
      <c r="LCF162" s="910"/>
      <c r="LCG162" s="910"/>
      <c r="LCH162" s="910"/>
      <c r="LCI162" s="910"/>
      <c r="LCJ162" s="910"/>
      <c r="LCK162" s="910"/>
      <c r="LCL162" s="910"/>
      <c r="LCM162" s="910"/>
      <c r="LCN162" s="910"/>
      <c r="LCO162" s="910"/>
      <c r="LCP162" s="910"/>
      <c r="LCQ162" s="910"/>
      <c r="LCR162" s="910"/>
      <c r="LCS162" s="910"/>
      <c r="LCT162" s="910"/>
      <c r="LCU162" s="910"/>
      <c r="LCV162" s="910"/>
      <c r="LCW162" s="910"/>
      <c r="LCX162" s="910"/>
      <c r="LCY162" s="910"/>
      <c r="LCZ162" s="910"/>
      <c r="LDA162" s="910"/>
      <c r="LDB162" s="910"/>
      <c r="LDC162" s="910"/>
      <c r="LDD162" s="910"/>
      <c r="LDE162" s="910"/>
      <c r="LDF162" s="910"/>
      <c r="LDG162" s="910"/>
      <c r="LDH162" s="910"/>
      <c r="LDI162" s="910"/>
      <c r="LDJ162" s="910"/>
      <c r="LDK162" s="910"/>
      <c r="LDL162" s="910"/>
      <c r="LDM162" s="910"/>
      <c r="LDN162" s="910"/>
      <c r="LDO162" s="910"/>
      <c r="LDP162" s="910"/>
      <c r="LDQ162" s="910"/>
      <c r="LDR162" s="910"/>
      <c r="LDS162" s="910"/>
      <c r="LDT162" s="910"/>
      <c r="LDU162" s="910"/>
      <c r="LDV162" s="910"/>
      <c r="LDW162" s="910"/>
      <c r="LDX162" s="910"/>
      <c r="LDY162" s="910"/>
      <c r="LDZ162" s="910"/>
      <c r="LEA162" s="910"/>
      <c r="LEB162" s="910"/>
      <c r="LEC162" s="910"/>
      <c r="LED162" s="910"/>
      <c r="LEE162" s="910"/>
      <c r="LEF162" s="910"/>
      <c r="LEG162" s="910"/>
      <c r="LEH162" s="910"/>
      <c r="LEI162" s="910"/>
      <c r="LEJ162" s="910"/>
      <c r="LEK162" s="910"/>
      <c r="LEL162" s="910"/>
      <c r="LEM162" s="910"/>
      <c r="LEN162" s="910"/>
      <c r="LEO162" s="910"/>
      <c r="LEP162" s="910"/>
      <c r="LEQ162" s="910"/>
      <c r="LER162" s="910"/>
      <c r="LES162" s="910"/>
      <c r="LET162" s="910"/>
      <c r="LEU162" s="910"/>
      <c r="LEV162" s="910"/>
      <c r="LEW162" s="910"/>
      <c r="LEX162" s="910"/>
      <c r="LEY162" s="910"/>
      <c r="LEZ162" s="910"/>
      <c r="LFA162" s="910"/>
      <c r="LFB162" s="910"/>
      <c r="LFC162" s="910"/>
      <c r="LFD162" s="910"/>
      <c r="LFE162" s="910"/>
      <c r="LFF162" s="910"/>
      <c r="LFG162" s="910"/>
      <c r="LFH162" s="910"/>
      <c r="LFI162" s="910"/>
      <c r="LFJ162" s="910"/>
      <c r="LFK162" s="910"/>
      <c r="LFL162" s="910"/>
      <c r="LFM162" s="910"/>
      <c r="LFN162" s="910"/>
      <c r="LFO162" s="910"/>
      <c r="LFP162" s="910"/>
      <c r="LFQ162" s="910"/>
      <c r="LFR162" s="910"/>
      <c r="LFS162" s="910"/>
      <c r="LFT162" s="910"/>
      <c r="LFU162" s="910"/>
      <c r="LFV162" s="910"/>
      <c r="LFW162" s="910"/>
      <c r="LFX162" s="910"/>
      <c r="LFY162" s="910"/>
      <c r="LFZ162" s="910"/>
      <c r="LGA162" s="910"/>
      <c r="LGB162" s="910"/>
      <c r="LGC162" s="910"/>
      <c r="LGD162" s="910"/>
      <c r="LGE162" s="910"/>
      <c r="LGF162" s="910"/>
      <c r="LGG162" s="910"/>
      <c r="LGH162" s="910"/>
      <c r="LGI162" s="910"/>
      <c r="LGJ162" s="910"/>
      <c r="LGK162" s="910"/>
      <c r="LGL162" s="910"/>
      <c r="LGM162" s="910"/>
      <c r="LGN162" s="910"/>
      <c r="LGO162" s="910"/>
      <c r="LGP162" s="910"/>
      <c r="LGQ162" s="910"/>
      <c r="LGR162" s="910"/>
      <c r="LGS162" s="910"/>
      <c r="LGT162" s="910"/>
      <c r="LGU162" s="910"/>
      <c r="LGV162" s="910"/>
      <c r="LGW162" s="910"/>
      <c r="LGX162" s="910"/>
      <c r="LGY162" s="910"/>
      <c r="LGZ162" s="910"/>
      <c r="LHA162" s="910"/>
      <c r="LHB162" s="910"/>
      <c r="LHC162" s="910"/>
      <c r="LHD162" s="910"/>
      <c r="LHE162" s="910"/>
      <c r="LHF162" s="910"/>
      <c r="LHG162" s="910"/>
      <c r="LHH162" s="910"/>
      <c r="LHI162" s="910"/>
      <c r="LHJ162" s="910"/>
      <c r="LHK162" s="910"/>
      <c r="LHL162" s="910"/>
      <c r="LHM162" s="910"/>
      <c r="LHN162" s="910"/>
      <c r="LHO162" s="910"/>
      <c r="LHP162" s="910"/>
      <c r="LHQ162" s="910"/>
      <c r="LHR162" s="910"/>
      <c r="LHS162" s="910"/>
      <c r="LHT162" s="910"/>
      <c r="LHU162" s="910"/>
      <c r="LHV162" s="910"/>
      <c r="LHW162" s="910"/>
      <c r="LHX162" s="910"/>
      <c r="LHY162" s="910"/>
      <c r="LHZ162" s="910"/>
      <c r="LIA162" s="910"/>
      <c r="LIB162" s="910"/>
      <c r="LIC162" s="910"/>
      <c r="LID162" s="910"/>
      <c r="LIE162" s="910"/>
      <c r="LIF162" s="910"/>
      <c r="LIG162" s="910"/>
      <c r="LIH162" s="910"/>
      <c r="LII162" s="910"/>
      <c r="LIJ162" s="910"/>
      <c r="LIK162" s="910"/>
      <c r="LIL162" s="910"/>
      <c r="LIM162" s="910"/>
      <c r="LIN162" s="910"/>
      <c r="LIO162" s="910"/>
      <c r="LIP162" s="910"/>
      <c r="LIQ162" s="910"/>
      <c r="LIR162" s="910"/>
      <c r="LIS162" s="910"/>
      <c r="LIT162" s="910"/>
      <c r="LIU162" s="910"/>
      <c r="LIV162" s="910"/>
      <c r="LIW162" s="910"/>
      <c r="LIX162" s="910"/>
      <c r="LIY162" s="910"/>
      <c r="LIZ162" s="910"/>
      <c r="LJA162" s="910"/>
      <c r="LJB162" s="910"/>
      <c r="LJC162" s="910"/>
      <c r="LJD162" s="910"/>
      <c r="LJE162" s="910"/>
      <c r="LJF162" s="910"/>
      <c r="LJG162" s="910"/>
      <c r="LJH162" s="910"/>
      <c r="LJI162" s="910"/>
      <c r="LJJ162" s="910"/>
      <c r="LJK162" s="910"/>
      <c r="LJL162" s="910"/>
      <c r="LJM162" s="910"/>
      <c r="LJN162" s="910"/>
      <c r="LJO162" s="910"/>
      <c r="LJP162" s="910"/>
      <c r="LJQ162" s="910"/>
      <c r="LJR162" s="910"/>
      <c r="LJS162" s="910"/>
      <c r="LJT162" s="910"/>
      <c r="LJU162" s="910"/>
      <c r="LJV162" s="910"/>
      <c r="LJW162" s="910"/>
      <c r="LJX162" s="910"/>
      <c r="LJY162" s="910"/>
      <c r="LJZ162" s="910"/>
      <c r="LKA162" s="910"/>
      <c r="LKB162" s="910"/>
      <c r="LKC162" s="910"/>
      <c r="LKD162" s="910"/>
      <c r="LKE162" s="910"/>
      <c r="LKF162" s="910"/>
      <c r="LKG162" s="910"/>
      <c r="LKH162" s="910"/>
      <c r="LKI162" s="910"/>
      <c r="LKJ162" s="910"/>
      <c r="LKK162" s="910"/>
      <c r="LKL162" s="910"/>
      <c r="LKM162" s="910"/>
      <c r="LKN162" s="910"/>
      <c r="LKO162" s="910"/>
      <c r="LKP162" s="910"/>
      <c r="LKQ162" s="910"/>
      <c r="LKR162" s="910"/>
      <c r="LKS162" s="910"/>
      <c r="LKT162" s="910"/>
      <c r="LKU162" s="910"/>
      <c r="LKV162" s="910"/>
      <c r="LKW162" s="910"/>
      <c r="LKX162" s="910"/>
      <c r="LKY162" s="910"/>
      <c r="LKZ162" s="910"/>
      <c r="LLA162" s="910"/>
      <c r="LLB162" s="910"/>
      <c r="LLC162" s="910"/>
      <c r="LLD162" s="910"/>
      <c r="LLE162" s="910"/>
      <c r="LLF162" s="910"/>
      <c r="LLG162" s="910"/>
      <c r="LLH162" s="910"/>
      <c r="LLI162" s="910"/>
      <c r="LLJ162" s="910"/>
      <c r="LLK162" s="910"/>
      <c r="LLL162" s="910"/>
      <c r="LLM162" s="910"/>
      <c r="LLN162" s="910"/>
      <c r="LLO162" s="910"/>
      <c r="LLP162" s="910"/>
      <c r="LLQ162" s="910"/>
      <c r="LLR162" s="910"/>
      <c r="LLS162" s="910"/>
      <c r="LLT162" s="910"/>
      <c r="LLU162" s="910"/>
      <c r="LLV162" s="910"/>
      <c r="LLW162" s="910"/>
      <c r="LLX162" s="910"/>
      <c r="LLY162" s="910"/>
      <c r="LLZ162" s="910"/>
      <c r="LMA162" s="910"/>
      <c r="LMB162" s="910"/>
      <c r="LMC162" s="910"/>
      <c r="LMD162" s="910"/>
      <c r="LME162" s="910"/>
      <c r="LMF162" s="910"/>
      <c r="LMG162" s="910"/>
      <c r="LMH162" s="910"/>
      <c r="LMI162" s="910"/>
      <c r="LMJ162" s="910"/>
      <c r="LMK162" s="910"/>
      <c r="LML162" s="910"/>
      <c r="LMM162" s="910"/>
      <c r="LMN162" s="910"/>
      <c r="LMO162" s="910"/>
      <c r="LMP162" s="910"/>
      <c r="LMQ162" s="910"/>
      <c r="LMR162" s="910"/>
      <c r="LMS162" s="910"/>
      <c r="LMT162" s="910"/>
      <c r="LMU162" s="910"/>
      <c r="LMV162" s="910"/>
      <c r="LMW162" s="910"/>
      <c r="LMX162" s="910"/>
      <c r="LMY162" s="910"/>
      <c r="LMZ162" s="910"/>
      <c r="LNA162" s="910"/>
      <c r="LNB162" s="910"/>
      <c r="LNC162" s="910"/>
      <c r="LND162" s="910"/>
      <c r="LNE162" s="910"/>
      <c r="LNF162" s="910"/>
      <c r="LNG162" s="910"/>
      <c r="LNH162" s="910"/>
      <c r="LNI162" s="910"/>
      <c r="LNJ162" s="910"/>
      <c r="LNK162" s="910"/>
      <c r="LNL162" s="910"/>
      <c r="LNM162" s="910"/>
      <c r="LNN162" s="910"/>
      <c r="LNO162" s="910"/>
      <c r="LNP162" s="910"/>
      <c r="LNQ162" s="910"/>
      <c r="LNR162" s="910"/>
      <c r="LNS162" s="910"/>
      <c r="LNT162" s="910"/>
      <c r="LNU162" s="910"/>
      <c r="LNV162" s="910"/>
      <c r="LNW162" s="910"/>
      <c r="LNX162" s="910"/>
      <c r="LNY162" s="910"/>
      <c r="LNZ162" s="910"/>
      <c r="LOA162" s="910"/>
      <c r="LOB162" s="910"/>
      <c r="LOC162" s="910"/>
      <c r="LOD162" s="910"/>
      <c r="LOE162" s="910"/>
      <c r="LOF162" s="910"/>
      <c r="LOG162" s="910"/>
      <c r="LOH162" s="910"/>
      <c r="LOI162" s="910"/>
      <c r="LOJ162" s="910"/>
      <c r="LOK162" s="910"/>
      <c r="LOL162" s="910"/>
      <c r="LOM162" s="910"/>
      <c r="LON162" s="910"/>
      <c r="LOO162" s="910"/>
      <c r="LOP162" s="910"/>
      <c r="LOQ162" s="910"/>
      <c r="LOR162" s="910"/>
      <c r="LOS162" s="910"/>
      <c r="LOT162" s="910"/>
      <c r="LOU162" s="910"/>
      <c r="LOV162" s="910"/>
      <c r="LOW162" s="910"/>
      <c r="LOX162" s="910"/>
      <c r="LOY162" s="910"/>
      <c r="LOZ162" s="910"/>
      <c r="LPA162" s="910"/>
      <c r="LPB162" s="910"/>
      <c r="LPC162" s="910"/>
      <c r="LPD162" s="910"/>
      <c r="LPE162" s="910"/>
      <c r="LPF162" s="910"/>
      <c r="LPG162" s="910"/>
      <c r="LPH162" s="910"/>
      <c r="LPI162" s="910"/>
      <c r="LPJ162" s="910"/>
      <c r="LPK162" s="910"/>
      <c r="LPL162" s="910"/>
      <c r="LPM162" s="910"/>
      <c r="LPN162" s="910"/>
      <c r="LPO162" s="910"/>
      <c r="LPP162" s="910"/>
      <c r="LPQ162" s="910"/>
      <c r="LPR162" s="910"/>
      <c r="LPS162" s="910"/>
      <c r="LPT162" s="910"/>
      <c r="LPU162" s="910"/>
      <c r="LPV162" s="910"/>
      <c r="LPW162" s="910"/>
      <c r="LPX162" s="910"/>
      <c r="LPY162" s="910"/>
      <c r="LPZ162" s="910"/>
      <c r="LQA162" s="910"/>
      <c r="LQB162" s="910"/>
      <c r="LQC162" s="910"/>
      <c r="LQD162" s="910"/>
      <c r="LQE162" s="910"/>
      <c r="LQF162" s="910"/>
      <c r="LQG162" s="910"/>
      <c r="LQH162" s="910"/>
      <c r="LQI162" s="910"/>
      <c r="LQJ162" s="910"/>
      <c r="LQK162" s="910"/>
      <c r="LQL162" s="910"/>
      <c r="LQM162" s="910"/>
      <c r="LQN162" s="910"/>
      <c r="LQO162" s="910"/>
      <c r="LQP162" s="910"/>
      <c r="LQQ162" s="910"/>
      <c r="LQR162" s="910"/>
      <c r="LQS162" s="910"/>
      <c r="LQT162" s="910"/>
      <c r="LQU162" s="910"/>
      <c r="LQV162" s="910"/>
      <c r="LQW162" s="910"/>
      <c r="LQX162" s="910"/>
      <c r="LQY162" s="910"/>
      <c r="LQZ162" s="910"/>
      <c r="LRA162" s="910"/>
      <c r="LRB162" s="910"/>
      <c r="LRC162" s="910"/>
      <c r="LRD162" s="910"/>
      <c r="LRE162" s="910"/>
      <c r="LRF162" s="910"/>
      <c r="LRG162" s="910"/>
      <c r="LRH162" s="910"/>
      <c r="LRI162" s="910"/>
      <c r="LRJ162" s="910"/>
      <c r="LRK162" s="910"/>
      <c r="LRL162" s="910"/>
      <c r="LRM162" s="910"/>
      <c r="LRN162" s="910"/>
      <c r="LRO162" s="910"/>
      <c r="LRP162" s="910"/>
      <c r="LRQ162" s="910"/>
      <c r="LRR162" s="910"/>
      <c r="LRS162" s="910"/>
      <c r="LRT162" s="910"/>
      <c r="LRU162" s="910"/>
      <c r="LRV162" s="910"/>
      <c r="LRW162" s="910"/>
      <c r="LRX162" s="910"/>
      <c r="LRY162" s="910"/>
      <c r="LRZ162" s="910"/>
      <c r="LSA162" s="910"/>
      <c r="LSB162" s="910"/>
      <c r="LSC162" s="910"/>
      <c r="LSD162" s="910"/>
      <c r="LSE162" s="910"/>
      <c r="LSF162" s="910"/>
      <c r="LSG162" s="910"/>
      <c r="LSH162" s="910"/>
      <c r="LSI162" s="910"/>
      <c r="LSJ162" s="910"/>
      <c r="LSK162" s="910"/>
      <c r="LSL162" s="910"/>
      <c r="LSM162" s="910"/>
      <c r="LSN162" s="910"/>
      <c r="LSO162" s="910"/>
      <c r="LSP162" s="910"/>
      <c r="LSQ162" s="910"/>
      <c r="LSR162" s="910"/>
      <c r="LSS162" s="910"/>
      <c r="LST162" s="910"/>
      <c r="LSU162" s="910"/>
      <c r="LSV162" s="910"/>
      <c r="LSW162" s="910"/>
      <c r="LSX162" s="910"/>
      <c r="LSY162" s="910"/>
      <c r="LSZ162" s="910"/>
      <c r="LTA162" s="910"/>
      <c r="LTB162" s="910"/>
      <c r="LTC162" s="910"/>
      <c r="LTD162" s="910"/>
      <c r="LTE162" s="910"/>
      <c r="LTF162" s="910"/>
      <c r="LTG162" s="910"/>
      <c r="LTH162" s="910"/>
      <c r="LTI162" s="910"/>
      <c r="LTJ162" s="910"/>
      <c r="LTK162" s="910"/>
      <c r="LTL162" s="910"/>
      <c r="LTM162" s="910"/>
      <c r="LTN162" s="910"/>
      <c r="LTO162" s="910"/>
      <c r="LTP162" s="910"/>
      <c r="LTQ162" s="910"/>
      <c r="LTR162" s="910"/>
      <c r="LTS162" s="910"/>
      <c r="LTT162" s="910"/>
      <c r="LTU162" s="910"/>
      <c r="LTV162" s="910"/>
      <c r="LTW162" s="910"/>
      <c r="LTX162" s="910"/>
      <c r="LTY162" s="910"/>
      <c r="LTZ162" s="910"/>
      <c r="LUA162" s="910"/>
      <c r="LUB162" s="910"/>
      <c r="LUC162" s="910"/>
      <c r="LUD162" s="910"/>
      <c r="LUE162" s="910"/>
      <c r="LUF162" s="910"/>
      <c r="LUG162" s="910"/>
      <c r="LUH162" s="910"/>
      <c r="LUI162" s="910"/>
      <c r="LUJ162" s="910"/>
      <c r="LUK162" s="910"/>
      <c r="LUL162" s="910"/>
      <c r="LUM162" s="910"/>
      <c r="LUN162" s="910"/>
      <c r="LUO162" s="910"/>
      <c r="LUP162" s="910"/>
      <c r="LUQ162" s="910"/>
      <c r="LUR162" s="910"/>
      <c r="LUS162" s="910"/>
      <c r="LUT162" s="910"/>
      <c r="LUU162" s="910"/>
      <c r="LUV162" s="910"/>
      <c r="LUW162" s="910"/>
      <c r="LUX162" s="910"/>
      <c r="LUY162" s="910"/>
      <c r="LUZ162" s="910"/>
      <c r="LVA162" s="910"/>
      <c r="LVB162" s="910"/>
      <c r="LVC162" s="910"/>
      <c r="LVD162" s="910"/>
      <c r="LVE162" s="910"/>
      <c r="LVF162" s="910"/>
      <c r="LVG162" s="910"/>
      <c r="LVH162" s="910"/>
      <c r="LVI162" s="910"/>
      <c r="LVJ162" s="910"/>
      <c r="LVK162" s="910"/>
      <c r="LVL162" s="910"/>
      <c r="LVM162" s="910"/>
      <c r="LVN162" s="910"/>
      <c r="LVO162" s="910"/>
      <c r="LVP162" s="910"/>
      <c r="LVQ162" s="910"/>
      <c r="LVR162" s="910"/>
      <c r="LVS162" s="910"/>
      <c r="LVT162" s="910"/>
      <c r="LVU162" s="910"/>
      <c r="LVV162" s="910"/>
      <c r="LVW162" s="910"/>
      <c r="LVX162" s="910"/>
      <c r="LVY162" s="910"/>
      <c r="LVZ162" s="910"/>
      <c r="LWA162" s="910"/>
      <c r="LWB162" s="910"/>
      <c r="LWC162" s="910"/>
      <c r="LWD162" s="910"/>
      <c r="LWE162" s="910"/>
      <c r="LWF162" s="910"/>
      <c r="LWG162" s="910"/>
      <c r="LWH162" s="910"/>
      <c r="LWI162" s="910"/>
      <c r="LWJ162" s="910"/>
      <c r="LWK162" s="910"/>
      <c r="LWL162" s="910"/>
      <c r="LWM162" s="910"/>
      <c r="LWN162" s="910"/>
      <c r="LWO162" s="910"/>
      <c r="LWP162" s="910"/>
      <c r="LWQ162" s="910"/>
      <c r="LWR162" s="910"/>
      <c r="LWS162" s="910"/>
      <c r="LWT162" s="910"/>
      <c r="LWU162" s="910"/>
      <c r="LWV162" s="910"/>
      <c r="LWW162" s="910"/>
      <c r="LWX162" s="910"/>
      <c r="LWY162" s="910"/>
      <c r="LWZ162" s="910"/>
      <c r="LXA162" s="910"/>
      <c r="LXB162" s="910"/>
      <c r="LXC162" s="910"/>
      <c r="LXD162" s="910"/>
      <c r="LXE162" s="910"/>
      <c r="LXF162" s="910"/>
      <c r="LXG162" s="910"/>
      <c r="LXH162" s="910"/>
      <c r="LXI162" s="910"/>
      <c r="LXJ162" s="910"/>
      <c r="LXK162" s="910"/>
      <c r="LXL162" s="910"/>
      <c r="LXM162" s="910"/>
      <c r="LXN162" s="910"/>
      <c r="LXO162" s="910"/>
      <c r="LXP162" s="910"/>
      <c r="LXQ162" s="910"/>
      <c r="LXR162" s="910"/>
      <c r="LXS162" s="910"/>
      <c r="LXT162" s="910"/>
      <c r="LXU162" s="910"/>
      <c r="LXV162" s="910"/>
      <c r="LXW162" s="910"/>
      <c r="LXX162" s="910"/>
      <c r="LXY162" s="910"/>
      <c r="LXZ162" s="910"/>
      <c r="LYA162" s="910"/>
      <c r="LYB162" s="910"/>
      <c r="LYC162" s="910"/>
      <c r="LYD162" s="910"/>
      <c r="LYE162" s="910"/>
      <c r="LYF162" s="910"/>
      <c r="LYG162" s="910"/>
      <c r="LYH162" s="910"/>
      <c r="LYI162" s="910"/>
      <c r="LYJ162" s="910"/>
      <c r="LYK162" s="910"/>
      <c r="LYL162" s="910"/>
      <c r="LYM162" s="910"/>
      <c r="LYN162" s="910"/>
      <c r="LYO162" s="910"/>
      <c r="LYP162" s="910"/>
      <c r="LYQ162" s="910"/>
      <c r="LYR162" s="910"/>
      <c r="LYS162" s="910"/>
      <c r="LYT162" s="910"/>
      <c r="LYU162" s="910"/>
      <c r="LYV162" s="910"/>
      <c r="LYW162" s="910"/>
      <c r="LYX162" s="910"/>
      <c r="LYY162" s="910"/>
      <c r="LYZ162" s="910"/>
      <c r="LZA162" s="910"/>
      <c r="LZB162" s="910"/>
      <c r="LZC162" s="910"/>
      <c r="LZD162" s="910"/>
      <c r="LZE162" s="910"/>
      <c r="LZF162" s="910"/>
      <c r="LZG162" s="910"/>
      <c r="LZH162" s="910"/>
      <c r="LZI162" s="910"/>
      <c r="LZJ162" s="910"/>
      <c r="LZK162" s="910"/>
      <c r="LZL162" s="910"/>
      <c r="LZM162" s="910"/>
      <c r="LZN162" s="910"/>
      <c r="LZO162" s="910"/>
      <c r="LZP162" s="910"/>
      <c r="LZQ162" s="910"/>
      <c r="LZR162" s="910"/>
      <c r="LZS162" s="910"/>
      <c r="LZT162" s="910"/>
      <c r="LZU162" s="910"/>
      <c r="LZV162" s="910"/>
      <c r="LZW162" s="910"/>
      <c r="LZX162" s="910"/>
      <c r="LZY162" s="910"/>
      <c r="LZZ162" s="910"/>
      <c r="MAA162" s="910"/>
      <c r="MAB162" s="910"/>
      <c r="MAC162" s="910"/>
      <c r="MAD162" s="910"/>
      <c r="MAE162" s="910"/>
      <c r="MAF162" s="910"/>
      <c r="MAG162" s="910"/>
      <c r="MAH162" s="910"/>
      <c r="MAI162" s="910"/>
      <c r="MAJ162" s="910"/>
      <c r="MAK162" s="910"/>
      <c r="MAL162" s="910"/>
      <c r="MAM162" s="910"/>
      <c r="MAN162" s="910"/>
      <c r="MAO162" s="910"/>
      <c r="MAP162" s="910"/>
      <c r="MAQ162" s="910"/>
      <c r="MAR162" s="910"/>
      <c r="MAS162" s="910"/>
      <c r="MAT162" s="910"/>
      <c r="MAU162" s="910"/>
      <c r="MAV162" s="910"/>
      <c r="MAW162" s="910"/>
      <c r="MAX162" s="910"/>
      <c r="MAY162" s="910"/>
      <c r="MAZ162" s="910"/>
      <c r="MBA162" s="910"/>
      <c r="MBB162" s="910"/>
      <c r="MBC162" s="910"/>
      <c r="MBD162" s="910"/>
      <c r="MBE162" s="910"/>
      <c r="MBF162" s="910"/>
      <c r="MBG162" s="910"/>
      <c r="MBH162" s="910"/>
      <c r="MBI162" s="910"/>
      <c r="MBJ162" s="910"/>
      <c r="MBK162" s="910"/>
      <c r="MBL162" s="910"/>
      <c r="MBM162" s="910"/>
      <c r="MBN162" s="910"/>
      <c r="MBO162" s="910"/>
      <c r="MBP162" s="910"/>
      <c r="MBQ162" s="910"/>
      <c r="MBR162" s="910"/>
      <c r="MBS162" s="910"/>
      <c r="MBT162" s="910"/>
      <c r="MBU162" s="910"/>
      <c r="MBV162" s="910"/>
      <c r="MBW162" s="910"/>
      <c r="MBX162" s="910"/>
      <c r="MBY162" s="910"/>
      <c r="MBZ162" s="910"/>
      <c r="MCA162" s="910"/>
      <c r="MCB162" s="910"/>
      <c r="MCC162" s="910"/>
      <c r="MCD162" s="910"/>
      <c r="MCE162" s="910"/>
      <c r="MCF162" s="910"/>
      <c r="MCG162" s="910"/>
      <c r="MCH162" s="910"/>
      <c r="MCI162" s="910"/>
      <c r="MCJ162" s="910"/>
      <c r="MCK162" s="910"/>
      <c r="MCL162" s="910"/>
      <c r="MCM162" s="910"/>
      <c r="MCN162" s="910"/>
      <c r="MCO162" s="910"/>
      <c r="MCP162" s="910"/>
      <c r="MCQ162" s="910"/>
      <c r="MCR162" s="910"/>
      <c r="MCS162" s="910"/>
      <c r="MCT162" s="910"/>
      <c r="MCU162" s="910"/>
      <c r="MCV162" s="910"/>
      <c r="MCW162" s="910"/>
      <c r="MCX162" s="910"/>
      <c r="MCY162" s="910"/>
      <c r="MCZ162" s="910"/>
      <c r="MDA162" s="910"/>
      <c r="MDB162" s="910"/>
      <c r="MDC162" s="910"/>
      <c r="MDD162" s="910"/>
      <c r="MDE162" s="910"/>
      <c r="MDF162" s="910"/>
      <c r="MDG162" s="910"/>
      <c r="MDH162" s="910"/>
      <c r="MDI162" s="910"/>
      <c r="MDJ162" s="910"/>
      <c r="MDK162" s="910"/>
      <c r="MDL162" s="910"/>
      <c r="MDM162" s="910"/>
      <c r="MDN162" s="910"/>
      <c r="MDO162" s="910"/>
      <c r="MDP162" s="910"/>
      <c r="MDQ162" s="910"/>
      <c r="MDR162" s="910"/>
      <c r="MDS162" s="910"/>
      <c r="MDT162" s="910"/>
      <c r="MDU162" s="910"/>
      <c r="MDV162" s="910"/>
      <c r="MDW162" s="910"/>
      <c r="MDX162" s="910"/>
      <c r="MDY162" s="910"/>
      <c r="MDZ162" s="910"/>
      <c r="MEA162" s="910"/>
      <c r="MEB162" s="910"/>
      <c r="MEC162" s="910"/>
      <c r="MED162" s="910"/>
      <c r="MEE162" s="910"/>
      <c r="MEF162" s="910"/>
      <c r="MEG162" s="910"/>
      <c r="MEH162" s="910"/>
      <c r="MEI162" s="910"/>
      <c r="MEJ162" s="910"/>
      <c r="MEK162" s="910"/>
      <c r="MEL162" s="910"/>
      <c r="MEM162" s="910"/>
      <c r="MEN162" s="910"/>
      <c r="MEO162" s="910"/>
      <c r="MEP162" s="910"/>
      <c r="MEQ162" s="910"/>
      <c r="MER162" s="910"/>
      <c r="MES162" s="910"/>
      <c r="MET162" s="910"/>
      <c r="MEU162" s="910"/>
      <c r="MEV162" s="910"/>
      <c r="MEW162" s="910"/>
      <c r="MEX162" s="910"/>
      <c r="MEY162" s="910"/>
      <c r="MEZ162" s="910"/>
      <c r="MFA162" s="910"/>
      <c r="MFB162" s="910"/>
      <c r="MFC162" s="910"/>
      <c r="MFD162" s="910"/>
      <c r="MFE162" s="910"/>
      <c r="MFF162" s="910"/>
      <c r="MFG162" s="910"/>
      <c r="MFH162" s="910"/>
      <c r="MFI162" s="910"/>
      <c r="MFJ162" s="910"/>
      <c r="MFK162" s="910"/>
      <c r="MFL162" s="910"/>
      <c r="MFM162" s="910"/>
      <c r="MFN162" s="910"/>
      <c r="MFO162" s="910"/>
      <c r="MFP162" s="910"/>
      <c r="MFQ162" s="910"/>
      <c r="MFR162" s="910"/>
      <c r="MFS162" s="910"/>
      <c r="MFT162" s="910"/>
      <c r="MFU162" s="910"/>
      <c r="MFV162" s="910"/>
      <c r="MFW162" s="910"/>
      <c r="MFX162" s="910"/>
      <c r="MFY162" s="910"/>
      <c r="MFZ162" s="910"/>
      <c r="MGA162" s="910"/>
      <c r="MGB162" s="910"/>
      <c r="MGC162" s="910"/>
      <c r="MGD162" s="910"/>
      <c r="MGE162" s="910"/>
      <c r="MGF162" s="910"/>
      <c r="MGG162" s="910"/>
      <c r="MGH162" s="910"/>
      <c r="MGI162" s="910"/>
      <c r="MGJ162" s="910"/>
      <c r="MGK162" s="910"/>
      <c r="MGL162" s="910"/>
      <c r="MGM162" s="910"/>
      <c r="MGN162" s="910"/>
      <c r="MGO162" s="910"/>
      <c r="MGP162" s="910"/>
      <c r="MGQ162" s="910"/>
      <c r="MGR162" s="910"/>
      <c r="MGS162" s="910"/>
      <c r="MGT162" s="910"/>
      <c r="MGU162" s="910"/>
      <c r="MGV162" s="910"/>
      <c r="MGW162" s="910"/>
      <c r="MGX162" s="910"/>
      <c r="MGY162" s="910"/>
      <c r="MGZ162" s="910"/>
      <c r="MHA162" s="910"/>
      <c r="MHB162" s="910"/>
      <c r="MHC162" s="910"/>
      <c r="MHD162" s="910"/>
      <c r="MHE162" s="910"/>
      <c r="MHF162" s="910"/>
      <c r="MHG162" s="910"/>
      <c r="MHH162" s="910"/>
      <c r="MHI162" s="910"/>
      <c r="MHJ162" s="910"/>
      <c r="MHK162" s="910"/>
      <c r="MHL162" s="910"/>
      <c r="MHM162" s="910"/>
      <c r="MHN162" s="910"/>
      <c r="MHO162" s="910"/>
      <c r="MHP162" s="910"/>
      <c r="MHQ162" s="910"/>
      <c r="MHR162" s="910"/>
      <c r="MHS162" s="910"/>
      <c r="MHT162" s="910"/>
      <c r="MHU162" s="910"/>
      <c r="MHV162" s="910"/>
      <c r="MHW162" s="910"/>
      <c r="MHX162" s="910"/>
      <c r="MHY162" s="910"/>
      <c r="MHZ162" s="910"/>
      <c r="MIA162" s="910"/>
      <c r="MIB162" s="910"/>
      <c r="MIC162" s="910"/>
      <c r="MID162" s="910"/>
      <c r="MIE162" s="910"/>
      <c r="MIF162" s="910"/>
      <c r="MIG162" s="910"/>
      <c r="MIH162" s="910"/>
      <c r="MII162" s="910"/>
      <c r="MIJ162" s="910"/>
      <c r="MIK162" s="910"/>
      <c r="MIL162" s="910"/>
      <c r="MIM162" s="910"/>
      <c r="MIN162" s="910"/>
      <c r="MIO162" s="910"/>
      <c r="MIP162" s="910"/>
      <c r="MIQ162" s="910"/>
      <c r="MIR162" s="910"/>
      <c r="MIS162" s="910"/>
      <c r="MIT162" s="910"/>
      <c r="MIU162" s="910"/>
      <c r="MIV162" s="910"/>
      <c r="MIW162" s="910"/>
      <c r="MIX162" s="910"/>
      <c r="MIY162" s="910"/>
      <c r="MIZ162" s="910"/>
      <c r="MJA162" s="910"/>
      <c r="MJB162" s="910"/>
      <c r="MJC162" s="910"/>
      <c r="MJD162" s="910"/>
      <c r="MJE162" s="910"/>
      <c r="MJF162" s="910"/>
      <c r="MJG162" s="910"/>
      <c r="MJH162" s="910"/>
      <c r="MJI162" s="910"/>
      <c r="MJJ162" s="910"/>
      <c r="MJK162" s="910"/>
      <c r="MJL162" s="910"/>
      <c r="MJM162" s="910"/>
      <c r="MJN162" s="910"/>
      <c r="MJO162" s="910"/>
      <c r="MJP162" s="910"/>
      <c r="MJQ162" s="910"/>
      <c r="MJR162" s="910"/>
      <c r="MJS162" s="910"/>
      <c r="MJT162" s="910"/>
      <c r="MJU162" s="910"/>
      <c r="MJV162" s="910"/>
      <c r="MJW162" s="910"/>
      <c r="MJX162" s="910"/>
      <c r="MJY162" s="910"/>
      <c r="MJZ162" s="910"/>
      <c r="MKA162" s="910"/>
      <c r="MKB162" s="910"/>
      <c r="MKC162" s="910"/>
      <c r="MKD162" s="910"/>
      <c r="MKE162" s="910"/>
      <c r="MKF162" s="910"/>
      <c r="MKG162" s="910"/>
      <c r="MKH162" s="910"/>
      <c r="MKI162" s="910"/>
      <c r="MKJ162" s="910"/>
      <c r="MKK162" s="910"/>
      <c r="MKL162" s="910"/>
      <c r="MKM162" s="910"/>
      <c r="MKN162" s="910"/>
      <c r="MKO162" s="910"/>
      <c r="MKP162" s="910"/>
      <c r="MKQ162" s="910"/>
      <c r="MKR162" s="910"/>
      <c r="MKS162" s="910"/>
      <c r="MKT162" s="910"/>
      <c r="MKU162" s="910"/>
      <c r="MKV162" s="910"/>
      <c r="MKW162" s="910"/>
      <c r="MKX162" s="910"/>
      <c r="MKY162" s="910"/>
      <c r="MKZ162" s="910"/>
      <c r="MLA162" s="910"/>
      <c r="MLB162" s="910"/>
      <c r="MLC162" s="910"/>
      <c r="MLD162" s="910"/>
      <c r="MLE162" s="910"/>
      <c r="MLF162" s="910"/>
      <c r="MLG162" s="910"/>
      <c r="MLH162" s="910"/>
      <c r="MLI162" s="910"/>
      <c r="MLJ162" s="910"/>
      <c r="MLK162" s="910"/>
      <c r="MLL162" s="910"/>
      <c r="MLM162" s="910"/>
      <c r="MLN162" s="910"/>
      <c r="MLO162" s="910"/>
      <c r="MLP162" s="910"/>
      <c r="MLQ162" s="910"/>
      <c r="MLR162" s="910"/>
      <c r="MLS162" s="910"/>
      <c r="MLT162" s="910"/>
      <c r="MLU162" s="910"/>
      <c r="MLV162" s="910"/>
      <c r="MLW162" s="910"/>
      <c r="MLX162" s="910"/>
      <c r="MLY162" s="910"/>
      <c r="MLZ162" s="910"/>
      <c r="MMA162" s="910"/>
      <c r="MMB162" s="910"/>
      <c r="MMC162" s="910"/>
      <c r="MMD162" s="910"/>
      <c r="MME162" s="910"/>
      <c r="MMF162" s="910"/>
      <c r="MMG162" s="910"/>
      <c r="MMH162" s="910"/>
      <c r="MMI162" s="910"/>
      <c r="MMJ162" s="910"/>
      <c r="MMK162" s="910"/>
      <c r="MML162" s="910"/>
      <c r="MMM162" s="910"/>
      <c r="MMN162" s="910"/>
      <c r="MMO162" s="910"/>
      <c r="MMP162" s="910"/>
      <c r="MMQ162" s="910"/>
      <c r="MMR162" s="910"/>
      <c r="MMS162" s="910"/>
      <c r="MMT162" s="910"/>
      <c r="MMU162" s="910"/>
      <c r="MMV162" s="910"/>
      <c r="MMW162" s="910"/>
      <c r="MMX162" s="910"/>
      <c r="MMY162" s="910"/>
      <c r="MMZ162" s="910"/>
      <c r="MNA162" s="910"/>
      <c r="MNB162" s="910"/>
      <c r="MNC162" s="910"/>
      <c r="MND162" s="910"/>
      <c r="MNE162" s="910"/>
      <c r="MNF162" s="910"/>
      <c r="MNG162" s="910"/>
      <c r="MNH162" s="910"/>
      <c r="MNI162" s="910"/>
      <c r="MNJ162" s="910"/>
      <c r="MNK162" s="910"/>
      <c r="MNL162" s="910"/>
      <c r="MNM162" s="910"/>
      <c r="MNN162" s="910"/>
      <c r="MNO162" s="910"/>
      <c r="MNP162" s="910"/>
      <c r="MNQ162" s="910"/>
      <c r="MNR162" s="910"/>
      <c r="MNS162" s="910"/>
      <c r="MNT162" s="910"/>
      <c r="MNU162" s="910"/>
      <c r="MNV162" s="910"/>
      <c r="MNW162" s="910"/>
      <c r="MNX162" s="910"/>
      <c r="MNY162" s="910"/>
      <c r="MNZ162" s="910"/>
      <c r="MOA162" s="910"/>
      <c r="MOB162" s="910"/>
      <c r="MOC162" s="910"/>
      <c r="MOD162" s="910"/>
      <c r="MOE162" s="910"/>
      <c r="MOF162" s="910"/>
      <c r="MOG162" s="910"/>
      <c r="MOH162" s="910"/>
      <c r="MOI162" s="910"/>
      <c r="MOJ162" s="910"/>
      <c r="MOK162" s="910"/>
      <c r="MOL162" s="910"/>
      <c r="MOM162" s="910"/>
      <c r="MON162" s="910"/>
      <c r="MOO162" s="910"/>
      <c r="MOP162" s="910"/>
      <c r="MOQ162" s="910"/>
      <c r="MOR162" s="910"/>
      <c r="MOS162" s="910"/>
      <c r="MOT162" s="910"/>
      <c r="MOU162" s="910"/>
      <c r="MOV162" s="910"/>
      <c r="MOW162" s="910"/>
      <c r="MOX162" s="910"/>
      <c r="MOY162" s="910"/>
      <c r="MOZ162" s="910"/>
      <c r="MPA162" s="910"/>
      <c r="MPB162" s="910"/>
      <c r="MPC162" s="910"/>
      <c r="MPD162" s="910"/>
      <c r="MPE162" s="910"/>
      <c r="MPF162" s="910"/>
      <c r="MPG162" s="910"/>
      <c r="MPH162" s="910"/>
      <c r="MPI162" s="910"/>
      <c r="MPJ162" s="910"/>
      <c r="MPK162" s="910"/>
      <c r="MPL162" s="910"/>
      <c r="MPM162" s="910"/>
      <c r="MPN162" s="910"/>
      <c r="MPO162" s="910"/>
      <c r="MPP162" s="910"/>
      <c r="MPQ162" s="910"/>
      <c r="MPR162" s="910"/>
      <c r="MPS162" s="910"/>
      <c r="MPT162" s="910"/>
      <c r="MPU162" s="910"/>
      <c r="MPV162" s="910"/>
      <c r="MPW162" s="910"/>
      <c r="MPX162" s="910"/>
      <c r="MPY162" s="910"/>
      <c r="MPZ162" s="910"/>
      <c r="MQA162" s="910"/>
      <c r="MQB162" s="910"/>
      <c r="MQC162" s="910"/>
      <c r="MQD162" s="910"/>
      <c r="MQE162" s="910"/>
      <c r="MQF162" s="910"/>
      <c r="MQG162" s="910"/>
      <c r="MQH162" s="910"/>
      <c r="MQI162" s="910"/>
      <c r="MQJ162" s="910"/>
      <c r="MQK162" s="910"/>
      <c r="MQL162" s="910"/>
      <c r="MQM162" s="910"/>
      <c r="MQN162" s="910"/>
      <c r="MQO162" s="910"/>
      <c r="MQP162" s="910"/>
      <c r="MQQ162" s="910"/>
      <c r="MQR162" s="910"/>
      <c r="MQS162" s="910"/>
      <c r="MQT162" s="910"/>
      <c r="MQU162" s="910"/>
      <c r="MQV162" s="910"/>
      <c r="MQW162" s="910"/>
      <c r="MQX162" s="910"/>
      <c r="MQY162" s="910"/>
      <c r="MQZ162" s="910"/>
      <c r="MRA162" s="910"/>
      <c r="MRB162" s="910"/>
      <c r="MRC162" s="910"/>
      <c r="MRD162" s="910"/>
      <c r="MRE162" s="910"/>
      <c r="MRF162" s="910"/>
      <c r="MRG162" s="910"/>
      <c r="MRH162" s="910"/>
      <c r="MRI162" s="910"/>
      <c r="MRJ162" s="910"/>
      <c r="MRK162" s="910"/>
      <c r="MRL162" s="910"/>
      <c r="MRM162" s="910"/>
      <c r="MRN162" s="910"/>
      <c r="MRO162" s="910"/>
      <c r="MRP162" s="910"/>
      <c r="MRQ162" s="910"/>
      <c r="MRR162" s="910"/>
      <c r="MRS162" s="910"/>
      <c r="MRT162" s="910"/>
      <c r="MRU162" s="910"/>
      <c r="MRV162" s="910"/>
      <c r="MRW162" s="910"/>
      <c r="MRX162" s="910"/>
      <c r="MRY162" s="910"/>
      <c r="MRZ162" s="910"/>
      <c r="MSA162" s="910"/>
      <c r="MSB162" s="910"/>
      <c r="MSC162" s="910"/>
      <c r="MSD162" s="910"/>
      <c r="MSE162" s="910"/>
      <c r="MSF162" s="910"/>
      <c r="MSG162" s="910"/>
      <c r="MSH162" s="910"/>
      <c r="MSI162" s="910"/>
      <c r="MSJ162" s="910"/>
      <c r="MSK162" s="910"/>
      <c r="MSL162" s="910"/>
      <c r="MSM162" s="910"/>
      <c r="MSN162" s="910"/>
      <c r="MSO162" s="910"/>
      <c r="MSP162" s="910"/>
      <c r="MSQ162" s="910"/>
      <c r="MSR162" s="910"/>
      <c r="MSS162" s="910"/>
      <c r="MST162" s="910"/>
      <c r="MSU162" s="910"/>
      <c r="MSV162" s="910"/>
      <c r="MSW162" s="910"/>
      <c r="MSX162" s="910"/>
      <c r="MSY162" s="910"/>
      <c r="MSZ162" s="910"/>
      <c r="MTA162" s="910"/>
      <c r="MTB162" s="910"/>
      <c r="MTC162" s="910"/>
      <c r="MTD162" s="910"/>
      <c r="MTE162" s="910"/>
      <c r="MTF162" s="910"/>
      <c r="MTG162" s="910"/>
      <c r="MTH162" s="910"/>
      <c r="MTI162" s="910"/>
      <c r="MTJ162" s="910"/>
      <c r="MTK162" s="910"/>
      <c r="MTL162" s="910"/>
      <c r="MTM162" s="910"/>
      <c r="MTN162" s="910"/>
      <c r="MTO162" s="910"/>
      <c r="MTP162" s="910"/>
      <c r="MTQ162" s="910"/>
      <c r="MTR162" s="910"/>
      <c r="MTS162" s="910"/>
      <c r="MTT162" s="910"/>
      <c r="MTU162" s="910"/>
      <c r="MTV162" s="910"/>
      <c r="MTW162" s="910"/>
      <c r="MTX162" s="910"/>
      <c r="MTY162" s="910"/>
      <c r="MTZ162" s="910"/>
      <c r="MUA162" s="910"/>
      <c r="MUB162" s="910"/>
      <c r="MUC162" s="910"/>
      <c r="MUD162" s="910"/>
      <c r="MUE162" s="910"/>
      <c r="MUF162" s="910"/>
      <c r="MUG162" s="910"/>
      <c r="MUH162" s="910"/>
      <c r="MUI162" s="910"/>
      <c r="MUJ162" s="910"/>
      <c r="MUK162" s="910"/>
      <c r="MUL162" s="910"/>
      <c r="MUM162" s="910"/>
      <c r="MUN162" s="910"/>
      <c r="MUO162" s="910"/>
      <c r="MUP162" s="910"/>
      <c r="MUQ162" s="910"/>
      <c r="MUR162" s="910"/>
      <c r="MUS162" s="910"/>
      <c r="MUT162" s="910"/>
      <c r="MUU162" s="910"/>
      <c r="MUV162" s="910"/>
      <c r="MUW162" s="910"/>
      <c r="MUX162" s="910"/>
      <c r="MUY162" s="910"/>
      <c r="MUZ162" s="910"/>
      <c r="MVA162" s="910"/>
      <c r="MVB162" s="910"/>
      <c r="MVC162" s="910"/>
      <c r="MVD162" s="910"/>
      <c r="MVE162" s="910"/>
      <c r="MVF162" s="910"/>
      <c r="MVG162" s="910"/>
      <c r="MVH162" s="910"/>
      <c r="MVI162" s="910"/>
      <c r="MVJ162" s="910"/>
      <c r="MVK162" s="910"/>
      <c r="MVL162" s="910"/>
      <c r="MVM162" s="910"/>
      <c r="MVN162" s="910"/>
      <c r="MVO162" s="910"/>
      <c r="MVP162" s="910"/>
      <c r="MVQ162" s="910"/>
      <c r="MVR162" s="910"/>
      <c r="MVS162" s="910"/>
      <c r="MVT162" s="910"/>
      <c r="MVU162" s="910"/>
      <c r="MVV162" s="910"/>
      <c r="MVW162" s="910"/>
      <c r="MVX162" s="910"/>
      <c r="MVY162" s="910"/>
      <c r="MVZ162" s="910"/>
      <c r="MWA162" s="910"/>
      <c r="MWB162" s="910"/>
      <c r="MWC162" s="910"/>
      <c r="MWD162" s="910"/>
      <c r="MWE162" s="910"/>
      <c r="MWF162" s="910"/>
      <c r="MWG162" s="910"/>
      <c r="MWH162" s="910"/>
      <c r="MWI162" s="910"/>
      <c r="MWJ162" s="910"/>
      <c r="MWK162" s="910"/>
      <c r="MWL162" s="910"/>
      <c r="MWM162" s="910"/>
      <c r="MWN162" s="910"/>
      <c r="MWO162" s="910"/>
      <c r="MWP162" s="910"/>
      <c r="MWQ162" s="910"/>
      <c r="MWR162" s="910"/>
      <c r="MWS162" s="910"/>
      <c r="MWT162" s="910"/>
      <c r="MWU162" s="910"/>
      <c r="MWV162" s="910"/>
      <c r="MWW162" s="910"/>
      <c r="MWX162" s="910"/>
      <c r="MWY162" s="910"/>
      <c r="MWZ162" s="910"/>
      <c r="MXA162" s="910"/>
      <c r="MXB162" s="910"/>
      <c r="MXC162" s="910"/>
      <c r="MXD162" s="910"/>
      <c r="MXE162" s="910"/>
      <c r="MXF162" s="910"/>
      <c r="MXG162" s="910"/>
      <c r="MXH162" s="910"/>
      <c r="MXI162" s="910"/>
      <c r="MXJ162" s="910"/>
      <c r="MXK162" s="910"/>
      <c r="MXL162" s="910"/>
      <c r="MXM162" s="910"/>
      <c r="MXN162" s="910"/>
      <c r="MXO162" s="910"/>
      <c r="MXP162" s="910"/>
      <c r="MXQ162" s="910"/>
      <c r="MXR162" s="910"/>
      <c r="MXS162" s="910"/>
      <c r="MXT162" s="910"/>
      <c r="MXU162" s="910"/>
      <c r="MXV162" s="910"/>
      <c r="MXW162" s="910"/>
      <c r="MXX162" s="910"/>
      <c r="MXY162" s="910"/>
      <c r="MXZ162" s="910"/>
      <c r="MYA162" s="910"/>
      <c r="MYB162" s="910"/>
      <c r="MYC162" s="910"/>
      <c r="MYD162" s="910"/>
      <c r="MYE162" s="910"/>
      <c r="MYF162" s="910"/>
      <c r="MYG162" s="910"/>
      <c r="MYH162" s="910"/>
      <c r="MYI162" s="910"/>
      <c r="MYJ162" s="910"/>
      <c r="MYK162" s="910"/>
      <c r="MYL162" s="910"/>
      <c r="MYM162" s="910"/>
      <c r="MYN162" s="910"/>
      <c r="MYO162" s="910"/>
      <c r="MYP162" s="910"/>
      <c r="MYQ162" s="910"/>
      <c r="MYR162" s="910"/>
      <c r="MYS162" s="910"/>
      <c r="MYT162" s="910"/>
      <c r="MYU162" s="910"/>
      <c r="MYV162" s="910"/>
      <c r="MYW162" s="910"/>
      <c r="MYX162" s="910"/>
      <c r="MYY162" s="910"/>
      <c r="MYZ162" s="910"/>
      <c r="MZA162" s="910"/>
      <c r="MZB162" s="910"/>
      <c r="MZC162" s="910"/>
      <c r="MZD162" s="910"/>
      <c r="MZE162" s="910"/>
      <c r="MZF162" s="910"/>
      <c r="MZG162" s="910"/>
      <c r="MZH162" s="910"/>
      <c r="MZI162" s="910"/>
      <c r="MZJ162" s="910"/>
      <c r="MZK162" s="910"/>
      <c r="MZL162" s="910"/>
      <c r="MZM162" s="910"/>
      <c r="MZN162" s="910"/>
      <c r="MZO162" s="910"/>
      <c r="MZP162" s="910"/>
      <c r="MZQ162" s="910"/>
      <c r="MZR162" s="910"/>
      <c r="MZS162" s="910"/>
      <c r="MZT162" s="910"/>
      <c r="MZU162" s="910"/>
      <c r="MZV162" s="910"/>
      <c r="MZW162" s="910"/>
      <c r="MZX162" s="910"/>
      <c r="MZY162" s="910"/>
      <c r="MZZ162" s="910"/>
      <c r="NAA162" s="910"/>
      <c r="NAB162" s="910"/>
      <c r="NAC162" s="910"/>
      <c r="NAD162" s="910"/>
      <c r="NAE162" s="910"/>
      <c r="NAF162" s="910"/>
      <c r="NAG162" s="910"/>
      <c r="NAH162" s="910"/>
      <c r="NAI162" s="910"/>
      <c r="NAJ162" s="910"/>
      <c r="NAK162" s="910"/>
      <c r="NAL162" s="910"/>
      <c r="NAM162" s="910"/>
      <c r="NAN162" s="910"/>
      <c r="NAO162" s="910"/>
      <c r="NAP162" s="910"/>
      <c r="NAQ162" s="910"/>
      <c r="NAR162" s="910"/>
      <c r="NAS162" s="910"/>
      <c r="NAT162" s="910"/>
      <c r="NAU162" s="910"/>
      <c r="NAV162" s="910"/>
      <c r="NAW162" s="910"/>
      <c r="NAX162" s="910"/>
      <c r="NAY162" s="910"/>
      <c r="NAZ162" s="910"/>
      <c r="NBA162" s="910"/>
      <c r="NBB162" s="910"/>
      <c r="NBC162" s="910"/>
      <c r="NBD162" s="910"/>
      <c r="NBE162" s="910"/>
      <c r="NBF162" s="910"/>
      <c r="NBG162" s="910"/>
      <c r="NBH162" s="910"/>
      <c r="NBI162" s="910"/>
      <c r="NBJ162" s="910"/>
      <c r="NBK162" s="910"/>
      <c r="NBL162" s="910"/>
      <c r="NBM162" s="910"/>
      <c r="NBN162" s="910"/>
      <c r="NBO162" s="910"/>
      <c r="NBP162" s="910"/>
      <c r="NBQ162" s="910"/>
      <c r="NBR162" s="910"/>
      <c r="NBS162" s="910"/>
      <c r="NBT162" s="910"/>
      <c r="NBU162" s="910"/>
      <c r="NBV162" s="910"/>
      <c r="NBW162" s="910"/>
      <c r="NBX162" s="910"/>
      <c r="NBY162" s="910"/>
      <c r="NBZ162" s="910"/>
      <c r="NCA162" s="910"/>
      <c r="NCB162" s="910"/>
      <c r="NCC162" s="910"/>
      <c r="NCD162" s="910"/>
      <c r="NCE162" s="910"/>
      <c r="NCF162" s="910"/>
      <c r="NCG162" s="910"/>
      <c r="NCH162" s="910"/>
      <c r="NCI162" s="910"/>
      <c r="NCJ162" s="910"/>
      <c r="NCK162" s="910"/>
      <c r="NCL162" s="910"/>
      <c r="NCM162" s="910"/>
      <c r="NCN162" s="910"/>
      <c r="NCO162" s="910"/>
      <c r="NCP162" s="910"/>
      <c r="NCQ162" s="910"/>
      <c r="NCR162" s="910"/>
      <c r="NCS162" s="910"/>
      <c r="NCT162" s="910"/>
      <c r="NCU162" s="910"/>
      <c r="NCV162" s="910"/>
      <c r="NCW162" s="910"/>
      <c r="NCX162" s="910"/>
      <c r="NCY162" s="910"/>
      <c r="NCZ162" s="910"/>
      <c r="NDA162" s="910"/>
      <c r="NDB162" s="910"/>
      <c r="NDC162" s="910"/>
      <c r="NDD162" s="910"/>
      <c r="NDE162" s="910"/>
      <c r="NDF162" s="910"/>
      <c r="NDG162" s="910"/>
      <c r="NDH162" s="910"/>
      <c r="NDI162" s="910"/>
      <c r="NDJ162" s="910"/>
      <c r="NDK162" s="910"/>
      <c r="NDL162" s="910"/>
      <c r="NDM162" s="910"/>
      <c r="NDN162" s="910"/>
      <c r="NDO162" s="910"/>
      <c r="NDP162" s="910"/>
      <c r="NDQ162" s="910"/>
      <c r="NDR162" s="910"/>
      <c r="NDS162" s="910"/>
      <c r="NDT162" s="910"/>
      <c r="NDU162" s="910"/>
      <c r="NDV162" s="910"/>
      <c r="NDW162" s="910"/>
      <c r="NDX162" s="910"/>
      <c r="NDY162" s="910"/>
      <c r="NDZ162" s="910"/>
      <c r="NEA162" s="910"/>
      <c r="NEB162" s="910"/>
      <c r="NEC162" s="910"/>
      <c r="NED162" s="910"/>
      <c r="NEE162" s="910"/>
      <c r="NEF162" s="910"/>
      <c r="NEG162" s="910"/>
      <c r="NEH162" s="910"/>
      <c r="NEI162" s="910"/>
      <c r="NEJ162" s="910"/>
      <c r="NEK162" s="910"/>
      <c r="NEL162" s="910"/>
      <c r="NEM162" s="910"/>
      <c r="NEN162" s="910"/>
      <c r="NEO162" s="910"/>
      <c r="NEP162" s="910"/>
      <c r="NEQ162" s="910"/>
      <c r="NER162" s="910"/>
      <c r="NES162" s="910"/>
      <c r="NET162" s="910"/>
      <c r="NEU162" s="910"/>
      <c r="NEV162" s="910"/>
      <c r="NEW162" s="910"/>
      <c r="NEX162" s="910"/>
      <c r="NEY162" s="910"/>
      <c r="NEZ162" s="910"/>
      <c r="NFA162" s="910"/>
      <c r="NFB162" s="910"/>
      <c r="NFC162" s="910"/>
      <c r="NFD162" s="910"/>
      <c r="NFE162" s="910"/>
      <c r="NFF162" s="910"/>
      <c r="NFG162" s="910"/>
      <c r="NFH162" s="910"/>
      <c r="NFI162" s="910"/>
      <c r="NFJ162" s="910"/>
      <c r="NFK162" s="910"/>
      <c r="NFL162" s="910"/>
      <c r="NFM162" s="910"/>
      <c r="NFN162" s="910"/>
      <c r="NFO162" s="910"/>
      <c r="NFP162" s="910"/>
      <c r="NFQ162" s="910"/>
      <c r="NFR162" s="910"/>
      <c r="NFS162" s="910"/>
      <c r="NFT162" s="910"/>
      <c r="NFU162" s="910"/>
      <c r="NFV162" s="910"/>
      <c r="NFW162" s="910"/>
      <c r="NFX162" s="910"/>
      <c r="NFY162" s="910"/>
      <c r="NFZ162" s="910"/>
      <c r="NGA162" s="910"/>
      <c r="NGB162" s="910"/>
      <c r="NGC162" s="910"/>
      <c r="NGD162" s="910"/>
      <c r="NGE162" s="910"/>
      <c r="NGF162" s="910"/>
      <c r="NGG162" s="910"/>
      <c r="NGH162" s="910"/>
      <c r="NGI162" s="910"/>
      <c r="NGJ162" s="910"/>
      <c r="NGK162" s="910"/>
      <c r="NGL162" s="910"/>
      <c r="NGM162" s="910"/>
      <c r="NGN162" s="910"/>
      <c r="NGO162" s="910"/>
      <c r="NGP162" s="910"/>
      <c r="NGQ162" s="910"/>
      <c r="NGR162" s="910"/>
      <c r="NGS162" s="910"/>
      <c r="NGT162" s="910"/>
      <c r="NGU162" s="910"/>
      <c r="NGV162" s="910"/>
      <c r="NGW162" s="910"/>
      <c r="NGX162" s="910"/>
      <c r="NGY162" s="910"/>
      <c r="NGZ162" s="910"/>
      <c r="NHA162" s="910"/>
      <c r="NHB162" s="910"/>
      <c r="NHC162" s="910"/>
      <c r="NHD162" s="910"/>
      <c r="NHE162" s="910"/>
      <c r="NHF162" s="910"/>
      <c r="NHG162" s="910"/>
      <c r="NHH162" s="910"/>
      <c r="NHI162" s="910"/>
      <c r="NHJ162" s="910"/>
      <c r="NHK162" s="910"/>
      <c r="NHL162" s="910"/>
      <c r="NHM162" s="910"/>
      <c r="NHN162" s="910"/>
      <c r="NHO162" s="910"/>
      <c r="NHP162" s="910"/>
      <c r="NHQ162" s="910"/>
      <c r="NHR162" s="910"/>
      <c r="NHS162" s="910"/>
      <c r="NHT162" s="910"/>
      <c r="NHU162" s="910"/>
      <c r="NHV162" s="910"/>
      <c r="NHW162" s="910"/>
      <c r="NHX162" s="910"/>
      <c r="NHY162" s="910"/>
      <c r="NHZ162" s="910"/>
      <c r="NIA162" s="910"/>
      <c r="NIB162" s="910"/>
      <c r="NIC162" s="910"/>
      <c r="NID162" s="910"/>
      <c r="NIE162" s="910"/>
      <c r="NIF162" s="910"/>
      <c r="NIG162" s="910"/>
      <c r="NIH162" s="910"/>
      <c r="NII162" s="910"/>
      <c r="NIJ162" s="910"/>
      <c r="NIK162" s="910"/>
      <c r="NIL162" s="910"/>
      <c r="NIM162" s="910"/>
      <c r="NIN162" s="910"/>
      <c r="NIO162" s="910"/>
      <c r="NIP162" s="910"/>
      <c r="NIQ162" s="910"/>
      <c r="NIR162" s="910"/>
      <c r="NIS162" s="910"/>
      <c r="NIT162" s="910"/>
      <c r="NIU162" s="910"/>
      <c r="NIV162" s="910"/>
      <c r="NIW162" s="910"/>
      <c r="NIX162" s="910"/>
      <c r="NIY162" s="910"/>
      <c r="NIZ162" s="910"/>
      <c r="NJA162" s="910"/>
      <c r="NJB162" s="910"/>
      <c r="NJC162" s="910"/>
      <c r="NJD162" s="910"/>
      <c r="NJE162" s="910"/>
      <c r="NJF162" s="910"/>
      <c r="NJG162" s="910"/>
      <c r="NJH162" s="910"/>
      <c r="NJI162" s="910"/>
      <c r="NJJ162" s="910"/>
      <c r="NJK162" s="910"/>
      <c r="NJL162" s="910"/>
      <c r="NJM162" s="910"/>
      <c r="NJN162" s="910"/>
      <c r="NJO162" s="910"/>
      <c r="NJP162" s="910"/>
      <c r="NJQ162" s="910"/>
      <c r="NJR162" s="910"/>
      <c r="NJS162" s="910"/>
      <c r="NJT162" s="910"/>
      <c r="NJU162" s="910"/>
      <c r="NJV162" s="910"/>
      <c r="NJW162" s="910"/>
      <c r="NJX162" s="910"/>
      <c r="NJY162" s="910"/>
      <c r="NJZ162" s="910"/>
      <c r="NKA162" s="910"/>
      <c r="NKB162" s="910"/>
      <c r="NKC162" s="910"/>
      <c r="NKD162" s="910"/>
      <c r="NKE162" s="910"/>
      <c r="NKF162" s="910"/>
      <c r="NKG162" s="910"/>
      <c r="NKH162" s="910"/>
      <c r="NKI162" s="910"/>
      <c r="NKJ162" s="910"/>
      <c r="NKK162" s="910"/>
      <c r="NKL162" s="910"/>
      <c r="NKM162" s="910"/>
      <c r="NKN162" s="910"/>
      <c r="NKO162" s="910"/>
      <c r="NKP162" s="910"/>
      <c r="NKQ162" s="910"/>
      <c r="NKR162" s="910"/>
      <c r="NKS162" s="910"/>
      <c r="NKT162" s="910"/>
      <c r="NKU162" s="910"/>
      <c r="NKV162" s="910"/>
      <c r="NKW162" s="910"/>
      <c r="NKX162" s="910"/>
      <c r="NKY162" s="910"/>
      <c r="NKZ162" s="910"/>
      <c r="NLA162" s="910"/>
      <c r="NLB162" s="910"/>
      <c r="NLC162" s="910"/>
      <c r="NLD162" s="910"/>
      <c r="NLE162" s="910"/>
      <c r="NLF162" s="910"/>
      <c r="NLG162" s="910"/>
      <c r="NLH162" s="910"/>
      <c r="NLI162" s="910"/>
      <c r="NLJ162" s="910"/>
      <c r="NLK162" s="910"/>
      <c r="NLL162" s="910"/>
      <c r="NLM162" s="910"/>
      <c r="NLN162" s="910"/>
      <c r="NLO162" s="910"/>
      <c r="NLP162" s="910"/>
      <c r="NLQ162" s="910"/>
      <c r="NLR162" s="910"/>
      <c r="NLS162" s="910"/>
      <c r="NLT162" s="910"/>
      <c r="NLU162" s="910"/>
      <c r="NLV162" s="910"/>
      <c r="NLW162" s="910"/>
      <c r="NLX162" s="910"/>
      <c r="NLY162" s="910"/>
      <c r="NLZ162" s="910"/>
      <c r="NMA162" s="910"/>
      <c r="NMB162" s="910"/>
      <c r="NMC162" s="910"/>
      <c r="NMD162" s="910"/>
      <c r="NME162" s="910"/>
      <c r="NMF162" s="910"/>
      <c r="NMG162" s="910"/>
      <c r="NMH162" s="910"/>
      <c r="NMI162" s="910"/>
      <c r="NMJ162" s="910"/>
      <c r="NMK162" s="910"/>
      <c r="NML162" s="910"/>
      <c r="NMM162" s="910"/>
      <c r="NMN162" s="910"/>
      <c r="NMO162" s="910"/>
      <c r="NMP162" s="910"/>
      <c r="NMQ162" s="910"/>
      <c r="NMR162" s="910"/>
      <c r="NMS162" s="910"/>
      <c r="NMT162" s="910"/>
      <c r="NMU162" s="910"/>
      <c r="NMV162" s="910"/>
      <c r="NMW162" s="910"/>
      <c r="NMX162" s="910"/>
      <c r="NMY162" s="910"/>
      <c r="NMZ162" s="910"/>
      <c r="NNA162" s="910"/>
      <c r="NNB162" s="910"/>
      <c r="NNC162" s="910"/>
      <c r="NND162" s="910"/>
      <c r="NNE162" s="910"/>
      <c r="NNF162" s="910"/>
      <c r="NNG162" s="910"/>
      <c r="NNH162" s="910"/>
      <c r="NNI162" s="910"/>
      <c r="NNJ162" s="910"/>
      <c r="NNK162" s="910"/>
      <c r="NNL162" s="910"/>
      <c r="NNM162" s="910"/>
      <c r="NNN162" s="910"/>
      <c r="NNO162" s="910"/>
      <c r="NNP162" s="910"/>
      <c r="NNQ162" s="910"/>
      <c r="NNR162" s="910"/>
      <c r="NNS162" s="910"/>
      <c r="NNT162" s="910"/>
      <c r="NNU162" s="910"/>
      <c r="NNV162" s="910"/>
      <c r="NNW162" s="910"/>
      <c r="NNX162" s="910"/>
      <c r="NNY162" s="910"/>
      <c r="NNZ162" s="910"/>
      <c r="NOA162" s="910"/>
      <c r="NOB162" s="910"/>
      <c r="NOC162" s="910"/>
      <c r="NOD162" s="910"/>
      <c r="NOE162" s="910"/>
      <c r="NOF162" s="910"/>
      <c r="NOG162" s="910"/>
      <c r="NOH162" s="910"/>
      <c r="NOI162" s="910"/>
      <c r="NOJ162" s="910"/>
      <c r="NOK162" s="910"/>
      <c r="NOL162" s="910"/>
      <c r="NOM162" s="910"/>
      <c r="NON162" s="910"/>
      <c r="NOO162" s="910"/>
      <c r="NOP162" s="910"/>
      <c r="NOQ162" s="910"/>
      <c r="NOR162" s="910"/>
      <c r="NOS162" s="910"/>
      <c r="NOT162" s="910"/>
      <c r="NOU162" s="910"/>
      <c r="NOV162" s="910"/>
      <c r="NOW162" s="910"/>
      <c r="NOX162" s="910"/>
      <c r="NOY162" s="910"/>
      <c r="NOZ162" s="910"/>
      <c r="NPA162" s="910"/>
      <c r="NPB162" s="910"/>
      <c r="NPC162" s="910"/>
      <c r="NPD162" s="910"/>
      <c r="NPE162" s="910"/>
      <c r="NPF162" s="910"/>
      <c r="NPG162" s="910"/>
      <c r="NPH162" s="910"/>
      <c r="NPI162" s="910"/>
      <c r="NPJ162" s="910"/>
      <c r="NPK162" s="910"/>
      <c r="NPL162" s="910"/>
      <c r="NPM162" s="910"/>
      <c r="NPN162" s="910"/>
      <c r="NPO162" s="910"/>
      <c r="NPP162" s="910"/>
      <c r="NPQ162" s="910"/>
      <c r="NPR162" s="910"/>
      <c r="NPS162" s="910"/>
      <c r="NPT162" s="910"/>
      <c r="NPU162" s="910"/>
      <c r="NPV162" s="910"/>
      <c r="NPW162" s="910"/>
      <c r="NPX162" s="910"/>
      <c r="NPY162" s="910"/>
      <c r="NPZ162" s="910"/>
      <c r="NQA162" s="910"/>
      <c r="NQB162" s="910"/>
      <c r="NQC162" s="910"/>
      <c r="NQD162" s="910"/>
      <c r="NQE162" s="910"/>
      <c r="NQF162" s="910"/>
      <c r="NQG162" s="910"/>
      <c r="NQH162" s="910"/>
      <c r="NQI162" s="910"/>
      <c r="NQJ162" s="910"/>
      <c r="NQK162" s="910"/>
      <c r="NQL162" s="910"/>
      <c r="NQM162" s="910"/>
      <c r="NQN162" s="910"/>
      <c r="NQO162" s="910"/>
      <c r="NQP162" s="910"/>
      <c r="NQQ162" s="910"/>
      <c r="NQR162" s="910"/>
      <c r="NQS162" s="910"/>
      <c r="NQT162" s="910"/>
      <c r="NQU162" s="910"/>
      <c r="NQV162" s="910"/>
      <c r="NQW162" s="910"/>
      <c r="NQX162" s="910"/>
      <c r="NQY162" s="910"/>
      <c r="NQZ162" s="910"/>
      <c r="NRA162" s="910"/>
      <c r="NRB162" s="910"/>
      <c r="NRC162" s="910"/>
      <c r="NRD162" s="910"/>
      <c r="NRE162" s="910"/>
      <c r="NRF162" s="910"/>
      <c r="NRG162" s="910"/>
      <c r="NRH162" s="910"/>
      <c r="NRI162" s="910"/>
      <c r="NRJ162" s="910"/>
      <c r="NRK162" s="910"/>
      <c r="NRL162" s="910"/>
      <c r="NRM162" s="910"/>
      <c r="NRN162" s="910"/>
      <c r="NRO162" s="910"/>
      <c r="NRP162" s="910"/>
      <c r="NRQ162" s="910"/>
      <c r="NRR162" s="910"/>
      <c r="NRS162" s="910"/>
      <c r="NRT162" s="910"/>
      <c r="NRU162" s="910"/>
      <c r="NRV162" s="910"/>
      <c r="NRW162" s="910"/>
      <c r="NRX162" s="910"/>
      <c r="NRY162" s="910"/>
      <c r="NRZ162" s="910"/>
      <c r="NSA162" s="910"/>
      <c r="NSB162" s="910"/>
      <c r="NSC162" s="910"/>
      <c r="NSD162" s="910"/>
      <c r="NSE162" s="910"/>
      <c r="NSF162" s="910"/>
      <c r="NSG162" s="910"/>
      <c r="NSH162" s="910"/>
      <c r="NSI162" s="910"/>
      <c r="NSJ162" s="910"/>
      <c r="NSK162" s="910"/>
      <c r="NSL162" s="910"/>
      <c r="NSM162" s="910"/>
      <c r="NSN162" s="910"/>
      <c r="NSO162" s="910"/>
      <c r="NSP162" s="910"/>
      <c r="NSQ162" s="910"/>
      <c r="NSR162" s="910"/>
      <c r="NSS162" s="910"/>
      <c r="NST162" s="910"/>
      <c r="NSU162" s="910"/>
      <c r="NSV162" s="910"/>
      <c r="NSW162" s="910"/>
      <c r="NSX162" s="910"/>
      <c r="NSY162" s="910"/>
      <c r="NSZ162" s="910"/>
      <c r="NTA162" s="910"/>
      <c r="NTB162" s="910"/>
      <c r="NTC162" s="910"/>
      <c r="NTD162" s="910"/>
      <c r="NTE162" s="910"/>
      <c r="NTF162" s="910"/>
      <c r="NTG162" s="910"/>
      <c r="NTH162" s="910"/>
      <c r="NTI162" s="910"/>
      <c r="NTJ162" s="910"/>
      <c r="NTK162" s="910"/>
      <c r="NTL162" s="910"/>
      <c r="NTM162" s="910"/>
      <c r="NTN162" s="910"/>
      <c r="NTO162" s="910"/>
      <c r="NTP162" s="910"/>
      <c r="NTQ162" s="910"/>
      <c r="NTR162" s="910"/>
      <c r="NTS162" s="910"/>
      <c r="NTT162" s="910"/>
      <c r="NTU162" s="910"/>
      <c r="NTV162" s="910"/>
      <c r="NTW162" s="910"/>
      <c r="NTX162" s="910"/>
      <c r="NTY162" s="910"/>
      <c r="NTZ162" s="910"/>
      <c r="NUA162" s="910"/>
      <c r="NUB162" s="910"/>
      <c r="NUC162" s="910"/>
      <c r="NUD162" s="910"/>
      <c r="NUE162" s="910"/>
      <c r="NUF162" s="910"/>
      <c r="NUG162" s="910"/>
      <c r="NUH162" s="910"/>
      <c r="NUI162" s="910"/>
      <c r="NUJ162" s="910"/>
      <c r="NUK162" s="910"/>
      <c r="NUL162" s="910"/>
      <c r="NUM162" s="910"/>
      <c r="NUN162" s="910"/>
      <c r="NUO162" s="910"/>
      <c r="NUP162" s="910"/>
      <c r="NUQ162" s="910"/>
      <c r="NUR162" s="910"/>
      <c r="NUS162" s="910"/>
      <c r="NUT162" s="910"/>
      <c r="NUU162" s="910"/>
      <c r="NUV162" s="910"/>
      <c r="NUW162" s="910"/>
      <c r="NUX162" s="910"/>
      <c r="NUY162" s="910"/>
      <c r="NUZ162" s="910"/>
      <c r="NVA162" s="910"/>
      <c r="NVB162" s="910"/>
      <c r="NVC162" s="910"/>
      <c r="NVD162" s="910"/>
      <c r="NVE162" s="910"/>
      <c r="NVF162" s="910"/>
      <c r="NVG162" s="910"/>
      <c r="NVH162" s="910"/>
      <c r="NVI162" s="910"/>
      <c r="NVJ162" s="910"/>
      <c r="NVK162" s="910"/>
      <c r="NVL162" s="910"/>
      <c r="NVM162" s="910"/>
      <c r="NVN162" s="910"/>
      <c r="NVO162" s="910"/>
      <c r="NVP162" s="910"/>
      <c r="NVQ162" s="910"/>
      <c r="NVR162" s="910"/>
      <c r="NVS162" s="910"/>
      <c r="NVT162" s="910"/>
      <c r="NVU162" s="910"/>
      <c r="NVV162" s="910"/>
      <c r="NVW162" s="910"/>
      <c r="NVX162" s="910"/>
      <c r="NVY162" s="910"/>
      <c r="NVZ162" s="910"/>
      <c r="NWA162" s="910"/>
      <c r="NWB162" s="910"/>
      <c r="NWC162" s="910"/>
      <c r="NWD162" s="910"/>
      <c r="NWE162" s="910"/>
      <c r="NWF162" s="910"/>
      <c r="NWG162" s="910"/>
      <c r="NWH162" s="910"/>
      <c r="NWI162" s="910"/>
      <c r="NWJ162" s="910"/>
      <c r="NWK162" s="910"/>
      <c r="NWL162" s="910"/>
      <c r="NWM162" s="910"/>
      <c r="NWN162" s="910"/>
      <c r="NWO162" s="910"/>
      <c r="NWP162" s="910"/>
      <c r="NWQ162" s="910"/>
      <c r="NWR162" s="910"/>
      <c r="NWS162" s="910"/>
      <c r="NWT162" s="910"/>
      <c r="NWU162" s="910"/>
      <c r="NWV162" s="910"/>
      <c r="NWW162" s="910"/>
      <c r="NWX162" s="910"/>
      <c r="NWY162" s="910"/>
      <c r="NWZ162" s="910"/>
      <c r="NXA162" s="910"/>
      <c r="NXB162" s="910"/>
      <c r="NXC162" s="910"/>
      <c r="NXD162" s="910"/>
      <c r="NXE162" s="910"/>
      <c r="NXF162" s="910"/>
      <c r="NXG162" s="910"/>
      <c r="NXH162" s="910"/>
      <c r="NXI162" s="910"/>
      <c r="NXJ162" s="910"/>
      <c r="NXK162" s="910"/>
      <c r="NXL162" s="910"/>
      <c r="NXM162" s="910"/>
      <c r="NXN162" s="910"/>
      <c r="NXO162" s="910"/>
      <c r="NXP162" s="910"/>
      <c r="NXQ162" s="910"/>
      <c r="NXR162" s="910"/>
      <c r="NXS162" s="910"/>
      <c r="NXT162" s="910"/>
      <c r="NXU162" s="910"/>
      <c r="NXV162" s="910"/>
      <c r="NXW162" s="910"/>
      <c r="NXX162" s="910"/>
      <c r="NXY162" s="910"/>
      <c r="NXZ162" s="910"/>
      <c r="NYA162" s="910"/>
      <c r="NYB162" s="910"/>
      <c r="NYC162" s="910"/>
      <c r="NYD162" s="910"/>
      <c r="NYE162" s="910"/>
      <c r="NYF162" s="910"/>
      <c r="NYG162" s="910"/>
      <c r="NYH162" s="910"/>
      <c r="NYI162" s="910"/>
      <c r="NYJ162" s="910"/>
      <c r="NYK162" s="910"/>
      <c r="NYL162" s="910"/>
      <c r="NYM162" s="910"/>
      <c r="NYN162" s="910"/>
      <c r="NYO162" s="910"/>
      <c r="NYP162" s="910"/>
      <c r="NYQ162" s="910"/>
      <c r="NYR162" s="910"/>
      <c r="NYS162" s="910"/>
      <c r="NYT162" s="910"/>
      <c r="NYU162" s="910"/>
      <c r="NYV162" s="910"/>
      <c r="NYW162" s="910"/>
      <c r="NYX162" s="910"/>
      <c r="NYY162" s="910"/>
      <c r="NYZ162" s="910"/>
      <c r="NZA162" s="910"/>
      <c r="NZB162" s="910"/>
      <c r="NZC162" s="910"/>
      <c r="NZD162" s="910"/>
      <c r="NZE162" s="910"/>
      <c r="NZF162" s="910"/>
      <c r="NZG162" s="910"/>
      <c r="NZH162" s="910"/>
      <c r="NZI162" s="910"/>
      <c r="NZJ162" s="910"/>
      <c r="NZK162" s="910"/>
      <c r="NZL162" s="910"/>
      <c r="NZM162" s="910"/>
      <c r="NZN162" s="910"/>
      <c r="NZO162" s="910"/>
      <c r="NZP162" s="910"/>
      <c r="NZQ162" s="910"/>
      <c r="NZR162" s="910"/>
      <c r="NZS162" s="910"/>
      <c r="NZT162" s="910"/>
      <c r="NZU162" s="910"/>
      <c r="NZV162" s="910"/>
      <c r="NZW162" s="910"/>
      <c r="NZX162" s="910"/>
      <c r="NZY162" s="910"/>
      <c r="NZZ162" s="910"/>
      <c r="OAA162" s="910"/>
      <c r="OAB162" s="910"/>
      <c r="OAC162" s="910"/>
      <c r="OAD162" s="910"/>
      <c r="OAE162" s="910"/>
      <c r="OAF162" s="910"/>
      <c r="OAG162" s="910"/>
      <c r="OAH162" s="910"/>
      <c r="OAI162" s="910"/>
      <c r="OAJ162" s="910"/>
      <c r="OAK162" s="910"/>
      <c r="OAL162" s="910"/>
      <c r="OAM162" s="910"/>
      <c r="OAN162" s="910"/>
      <c r="OAO162" s="910"/>
      <c r="OAP162" s="910"/>
      <c r="OAQ162" s="910"/>
      <c r="OAR162" s="910"/>
      <c r="OAS162" s="910"/>
      <c r="OAT162" s="910"/>
      <c r="OAU162" s="910"/>
      <c r="OAV162" s="910"/>
      <c r="OAW162" s="910"/>
      <c r="OAX162" s="910"/>
      <c r="OAY162" s="910"/>
      <c r="OAZ162" s="910"/>
      <c r="OBA162" s="910"/>
      <c r="OBB162" s="910"/>
      <c r="OBC162" s="910"/>
      <c r="OBD162" s="910"/>
      <c r="OBE162" s="910"/>
      <c r="OBF162" s="910"/>
      <c r="OBG162" s="910"/>
      <c r="OBH162" s="910"/>
      <c r="OBI162" s="910"/>
      <c r="OBJ162" s="910"/>
      <c r="OBK162" s="910"/>
      <c r="OBL162" s="910"/>
      <c r="OBM162" s="910"/>
      <c r="OBN162" s="910"/>
      <c r="OBO162" s="910"/>
      <c r="OBP162" s="910"/>
      <c r="OBQ162" s="910"/>
      <c r="OBR162" s="910"/>
      <c r="OBS162" s="910"/>
      <c r="OBT162" s="910"/>
      <c r="OBU162" s="910"/>
      <c r="OBV162" s="910"/>
      <c r="OBW162" s="910"/>
      <c r="OBX162" s="910"/>
      <c r="OBY162" s="910"/>
      <c r="OBZ162" s="910"/>
      <c r="OCA162" s="910"/>
      <c r="OCB162" s="910"/>
      <c r="OCC162" s="910"/>
      <c r="OCD162" s="910"/>
      <c r="OCE162" s="910"/>
      <c r="OCF162" s="910"/>
      <c r="OCG162" s="910"/>
      <c r="OCH162" s="910"/>
      <c r="OCI162" s="910"/>
      <c r="OCJ162" s="910"/>
      <c r="OCK162" s="910"/>
      <c r="OCL162" s="910"/>
      <c r="OCM162" s="910"/>
      <c r="OCN162" s="910"/>
      <c r="OCO162" s="910"/>
      <c r="OCP162" s="910"/>
      <c r="OCQ162" s="910"/>
      <c r="OCR162" s="910"/>
      <c r="OCS162" s="910"/>
      <c r="OCT162" s="910"/>
      <c r="OCU162" s="910"/>
      <c r="OCV162" s="910"/>
      <c r="OCW162" s="910"/>
      <c r="OCX162" s="910"/>
      <c r="OCY162" s="910"/>
      <c r="OCZ162" s="910"/>
      <c r="ODA162" s="910"/>
      <c r="ODB162" s="910"/>
      <c r="ODC162" s="910"/>
      <c r="ODD162" s="910"/>
      <c r="ODE162" s="910"/>
      <c r="ODF162" s="910"/>
      <c r="ODG162" s="910"/>
      <c r="ODH162" s="910"/>
      <c r="ODI162" s="910"/>
      <c r="ODJ162" s="910"/>
      <c r="ODK162" s="910"/>
      <c r="ODL162" s="910"/>
      <c r="ODM162" s="910"/>
      <c r="ODN162" s="910"/>
      <c r="ODO162" s="910"/>
      <c r="ODP162" s="910"/>
      <c r="ODQ162" s="910"/>
      <c r="ODR162" s="910"/>
      <c r="ODS162" s="910"/>
      <c r="ODT162" s="910"/>
      <c r="ODU162" s="910"/>
      <c r="ODV162" s="910"/>
      <c r="ODW162" s="910"/>
      <c r="ODX162" s="910"/>
      <c r="ODY162" s="910"/>
      <c r="ODZ162" s="910"/>
      <c r="OEA162" s="910"/>
      <c r="OEB162" s="910"/>
      <c r="OEC162" s="910"/>
      <c r="OED162" s="910"/>
      <c r="OEE162" s="910"/>
      <c r="OEF162" s="910"/>
      <c r="OEG162" s="910"/>
      <c r="OEH162" s="910"/>
      <c r="OEI162" s="910"/>
      <c r="OEJ162" s="910"/>
      <c r="OEK162" s="910"/>
      <c r="OEL162" s="910"/>
      <c r="OEM162" s="910"/>
      <c r="OEN162" s="910"/>
      <c r="OEO162" s="910"/>
      <c r="OEP162" s="910"/>
      <c r="OEQ162" s="910"/>
      <c r="OER162" s="910"/>
      <c r="OES162" s="910"/>
      <c r="OET162" s="910"/>
      <c r="OEU162" s="910"/>
      <c r="OEV162" s="910"/>
      <c r="OEW162" s="910"/>
      <c r="OEX162" s="910"/>
      <c r="OEY162" s="910"/>
      <c r="OEZ162" s="910"/>
      <c r="OFA162" s="910"/>
      <c r="OFB162" s="910"/>
      <c r="OFC162" s="910"/>
      <c r="OFD162" s="910"/>
      <c r="OFE162" s="910"/>
      <c r="OFF162" s="910"/>
      <c r="OFG162" s="910"/>
      <c r="OFH162" s="910"/>
      <c r="OFI162" s="910"/>
      <c r="OFJ162" s="910"/>
      <c r="OFK162" s="910"/>
      <c r="OFL162" s="910"/>
      <c r="OFM162" s="910"/>
      <c r="OFN162" s="910"/>
      <c r="OFO162" s="910"/>
      <c r="OFP162" s="910"/>
      <c r="OFQ162" s="910"/>
      <c r="OFR162" s="910"/>
      <c r="OFS162" s="910"/>
      <c r="OFT162" s="910"/>
      <c r="OFU162" s="910"/>
      <c r="OFV162" s="910"/>
      <c r="OFW162" s="910"/>
      <c r="OFX162" s="910"/>
      <c r="OFY162" s="910"/>
      <c r="OFZ162" s="910"/>
      <c r="OGA162" s="910"/>
      <c r="OGB162" s="910"/>
      <c r="OGC162" s="910"/>
      <c r="OGD162" s="910"/>
      <c r="OGE162" s="910"/>
      <c r="OGF162" s="910"/>
      <c r="OGG162" s="910"/>
      <c r="OGH162" s="910"/>
      <c r="OGI162" s="910"/>
      <c r="OGJ162" s="910"/>
      <c r="OGK162" s="910"/>
      <c r="OGL162" s="910"/>
      <c r="OGM162" s="910"/>
      <c r="OGN162" s="910"/>
      <c r="OGO162" s="910"/>
      <c r="OGP162" s="910"/>
      <c r="OGQ162" s="910"/>
      <c r="OGR162" s="910"/>
      <c r="OGS162" s="910"/>
      <c r="OGT162" s="910"/>
      <c r="OGU162" s="910"/>
      <c r="OGV162" s="910"/>
      <c r="OGW162" s="910"/>
      <c r="OGX162" s="910"/>
      <c r="OGY162" s="910"/>
      <c r="OGZ162" s="910"/>
      <c r="OHA162" s="910"/>
      <c r="OHB162" s="910"/>
      <c r="OHC162" s="910"/>
      <c r="OHD162" s="910"/>
      <c r="OHE162" s="910"/>
      <c r="OHF162" s="910"/>
      <c r="OHG162" s="910"/>
      <c r="OHH162" s="910"/>
      <c r="OHI162" s="910"/>
      <c r="OHJ162" s="910"/>
      <c r="OHK162" s="910"/>
      <c r="OHL162" s="910"/>
      <c r="OHM162" s="910"/>
      <c r="OHN162" s="910"/>
      <c r="OHO162" s="910"/>
      <c r="OHP162" s="910"/>
      <c r="OHQ162" s="910"/>
      <c r="OHR162" s="910"/>
      <c r="OHS162" s="910"/>
      <c r="OHT162" s="910"/>
      <c r="OHU162" s="910"/>
      <c r="OHV162" s="910"/>
      <c r="OHW162" s="910"/>
      <c r="OHX162" s="910"/>
      <c r="OHY162" s="910"/>
      <c r="OHZ162" s="910"/>
      <c r="OIA162" s="910"/>
      <c r="OIB162" s="910"/>
      <c r="OIC162" s="910"/>
      <c r="OID162" s="910"/>
      <c r="OIE162" s="910"/>
      <c r="OIF162" s="910"/>
      <c r="OIG162" s="910"/>
      <c r="OIH162" s="910"/>
      <c r="OII162" s="910"/>
      <c r="OIJ162" s="910"/>
      <c r="OIK162" s="910"/>
      <c r="OIL162" s="910"/>
      <c r="OIM162" s="910"/>
      <c r="OIN162" s="910"/>
      <c r="OIO162" s="910"/>
      <c r="OIP162" s="910"/>
      <c r="OIQ162" s="910"/>
      <c r="OIR162" s="910"/>
      <c r="OIS162" s="910"/>
      <c r="OIT162" s="910"/>
      <c r="OIU162" s="910"/>
      <c r="OIV162" s="910"/>
      <c r="OIW162" s="910"/>
      <c r="OIX162" s="910"/>
      <c r="OIY162" s="910"/>
      <c r="OIZ162" s="910"/>
      <c r="OJA162" s="910"/>
      <c r="OJB162" s="910"/>
      <c r="OJC162" s="910"/>
      <c r="OJD162" s="910"/>
      <c r="OJE162" s="910"/>
      <c r="OJF162" s="910"/>
      <c r="OJG162" s="910"/>
      <c r="OJH162" s="910"/>
      <c r="OJI162" s="910"/>
      <c r="OJJ162" s="910"/>
      <c r="OJK162" s="910"/>
      <c r="OJL162" s="910"/>
      <c r="OJM162" s="910"/>
      <c r="OJN162" s="910"/>
      <c r="OJO162" s="910"/>
      <c r="OJP162" s="910"/>
      <c r="OJQ162" s="910"/>
      <c r="OJR162" s="910"/>
      <c r="OJS162" s="910"/>
      <c r="OJT162" s="910"/>
      <c r="OJU162" s="910"/>
      <c r="OJV162" s="910"/>
      <c r="OJW162" s="910"/>
      <c r="OJX162" s="910"/>
      <c r="OJY162" s="910"/>
      <c r="OJZ162" s="910"/>
      <c r="OKA162" s="910"/>
      <c r="OKB162" s="910"/>
      <c r="OKC162" s="910"/>
      <c r="OKD162" s="910"/>
      <c r="OKE162" s="910"/>
      <c r="OKF162" s="910"/>
      <c r="OKG162" s="910"/>
      <c r="OKH162" s="910"/>
      <c r="OKI162" s="910"/>
      <c r="OKJ162" s="910"/>
      <c r="OKK162" s="910"/>
      <c r="OKL162" s="910"/>
      <c r="OKM162" s="910"/>
      <c r="OKN162" s="910"/>
      <c r="OKO162" s="910"/>
      <c r="OKP162" s="910"/>
      <c r="OKQ162" s="910"/>
      <c r="OKR162" s="910"/>
      <c r="OKS162" s="910"/>
      <c r="OKT162" s="910"/>
      <c r="OKU162" s="910"/>
      <c r="OKV162" s="910"/>
      <c r="OKW162" s="910"/>
      <c r="OKX162" s="910"/>
      <c r="OKY162" s="910"/>
      <c r="OKZ162" s="910"/>
      <c r="OLA162" s="910"/>
      <c r="OLB162" s="910"/>
      <c r="OLC162" s="910"/>
      <c r="OLD162" s="910"/>
      <c r="OLE162" s="910"/>
      <c r="OLF162" s="910"/>
      <c r="OLG162" s="910"/>
      <c r="OLH162" s="910"/>
      <c r="OLI162" s="910"/>
      <c r="OLJ162" s="910"/>
      <c r="OLK162" s="910"/>
      <c r="OLL162" s="910"/>
      <c r="OLM162" s="910"/>
      <c r="OLN162" s="910"/>
      <c r="OLO162" s="910"/>
      <c r="OLP162" s="910"/>
      <c r="OLQ162" s="910"/>
      <c r="OLR162" s="910"/>
      <c r="OLS162" s="910"/>
      <c r="OLT162" s="910"/>
      <c r="OLU162" s="910"/>
      <c r="OLV162" s="910"/>
      <c r="OLW162" s="910"/>
      <c r="OLX162" s="910"/>
      <c r="OLY162" s="910"/>
      <c r="OLZ162" s="910"/>
      <c r="OMA162" s="910"/>
      <c r="OMB162" s="910"/>
      <c r="OMC162" s="910"/>
      <c r="OMD162" s="910"/>
      <c r="OME162" s="910"/>
      <c r="OMF162" s="910"/>
      <c r="OMG162" s="910"/>
      <c r="OMH162" s="910"/>
      <c r="OMI162" s="910"/>
      <c r="OMJ162" s="910"/>
      <c r="OMK162" s="910"/>
      <c r="OML162" s="910"/>
      <c r="OMM162" s="910"/>
      <c r="OMN162" s="910"/>
      <c r="OMO162" s="910"/>
      <c r="OMP162" s="910"/>
      <c r="OMQ162" s="910"/>
      <c r="OMR162" s="910"/>
      <c r="OMS162" s="910"/>
      <c r="OMT162" s="910"/>
      <c r="OMU162" s="910"/>
      <c r="OMV162" s="910"/>
      <c r="OMW162" s="910"/>
      <c r="OMX162" s="910"/>
      <c r="OMY162" s="910"/>
      <c r="OMZ162" s="910"/>
      <c r="ONA162" s="910"/>
      <c r="ONB162" s="910"/>
      <c r="ONC162" s="910"/>
      <c r="OND162" s="910"/>
      <c r="ONE162" s="910"/>
      <c r="ONF162" s="910"/>
      <c r="ONG162" s="910"/>
      <c r="ONH162" s="910"/>
      <c r="ONI162" s="910"/>
      <c r="ONJ162" s="910"/>
      <c r="ONK162" s="910"/>
      <c r="ONL162" s="910"/>
      <c r="ONM162" s="910"/>
      <c r="ONN162" s="910"/>
      <c r="ONO162" s="910"/>
      <c r="ONP162" s="910"/>
      <c r="ONQ162" s="910"/>
      <c r="ONR162" s="910"/>
      <c r="ONS162" s="910"/>
      <c r="ONT162" s="910"/>
      <c r="ONU162" s="910"/>
      <c r="ONV162" s="910"/>
      <c r="ONW162" s="910"/>
      <c r="ONX162" s="910"/>
      <c r="ONY162" s="910"/>
      <c r="ONZ162" s="910"/>
      <c r="OOA162" s="910"/>
      <c r="OOB162" s="910"/>
      <c r="OOC162" s="910"/>
      <c r="OOD162" s="910"/>
      <c r="OOE162" s="910"/>
      <c r="OOF162" s="910"/>
      <c r="OOG162" s="910"/>
      <c r="OOH162" s="910"/>
      <c r="OOI162" s="910"/>
      <c r="OOJ162" s="910"/>
      <c r="OOK162" s="910"/>
      <c r="OOL162" s="910"/>
      <c r="OOM162" s="910"/>
      <c r="OON162" s="910"/>
      <c r="OOO162" s="910"/>
      <c r="OOP162" s="910"/>
      <c r="OOQ162" s="910"/>
      <c r="OOR162" s="910"/>
      <c r="OOS162" s="910"/>
      <c r="OOT162" s="910"/>
      <c r="OOU162" s="910"/>
      <c r="OOV162" s="910"/>
      <c r="OOW162" s="910"/>
      <c r="OOX162" s="910"/>
      <c r="OOY162" s="910"/>
      <c r="OOZ162" s="910"/>
      <c r="OPA162" s="910"/>
      <c r="OPB162" s="910"/>
      <c r="OPC162" s="910"/>
      <c r="OPD162" s="910"/>
      <c r="OPE162" s="910"/>
      <c r="OPF162" s="910"/>
      <c r="OPG162" s="910"/>
      <c r="OPH162" s="910"/>
      <c r="OPI162" s="910"/>
      <c r="OPJ162" s="910"/>
      <c r="OPK162" s="910"/>
      <c r="OPL162" s="910"/>
      <c r="OPM162" s="910"/>
      <c r="OPN162" s="910"/>
      <c r="OPO162" s="910"/>
      <c r="OPP162" s="910"/>
      <c r="OPQ162" s="910"/>
      <c r="OPR162" s="910"/>
      <c r="OPS162" s="910"/>
      <c r="OPT162" s="910"/>
      <c r="OPU162" s="910"/>
      <c r="OPV162" s="910"/>
      <c r="OPW162" s="910"/>
      <c r="OPX162" s="910"/>
      <c r="OPY162" s="910"/>
      <c r="OPZ162" s="910"/>
      <c r="OQA162" s="910"/>
      <c r="OQB162" s="910"/>
      <c r="OQC162" s="910"/>
      <c r="OQD162" s="910"/>
      <c r="OQE162" s="910"/>
      <c r="OQF162" s="910"/>
      <c r="OQG162" s="910"/>
      <c r="OQH162" s="910"/>
      <c r="OQI162" s="910"/>
      <c r="OQJ162" s="910"/>
      <c r="OQK162" s="910"/>
      <c r="OQL162" s="910"/>
      <c r="OQM162" s="910"/>
      <c r="OQN162" s="910"/>
      <c r="OQO162" s="910"/>
      <c r="OQP162" s="910"/>
      <c r="OQQ162" s="910"/>
      <c r="OQR162" s="910"/>
      <c r="OQS162" s="910"/>
      <c r="OQT162" s="910"/>
      <c r="OQU162" s="910"/>
      <c r="OQV162" s="910"/>
      <c r="OQW162" s="910"/>
      <c r="OQX162" s="910"/>
      <c r="OQY162" s="910"/>
      <c r="OQZ162" s="910"/>
      <c r="ORA162" s="910"/>
      <c r="ORB162" s="910"/>
      <c r="ORC162" s="910"/>
      <c r="ORD162" s="910"/>
      <c r="ORE162" s="910"/>
      <c r="ORF162" s="910"/>
      <c r="ORG162" s="910"/>
      <c r="ORH162" s="910"/>
      <c r="ORI162" s="910"/>
      <c r="ORJ162" s="910"/>
      <c r="ORK162" s="910"/>
      <c r="ORL162" s="910"/>
      <c r="ORM162" s="910"/>
      <c r="ORN162" s="910"/>
      <c r="ORO162" s="910"/>
      <c r="ORP162" s="910"/>
      <c r="ORQ162" s="910"/>
      <c r="ORR162" s="910"/>
      <c r="ORS162" s="910"/>
      <c r="ORT162" s="910"/>
      <c r="ORU162" s="910"/>
      <c r="ORV162" s="910"/>
      <c r="ORW162" s="910"/>
      <c r="ORX162" s="910"/>
      <c r="ORY162" s="910"/>
      <c r="ORZ162" s="910"/>
      <c r="OSA162" s="910"/>
      <c r="OSB162" s="910"/>
      <c r="OSC162" s="910"/>
      <c r="OSD162" s="910"/>
      <c r="OSE162" s="910"/>
      <c r="OSF162" s="910"/>
      <c r="OSG162" s="910"/>
      <c r="OSH162" s="910"/>
      <c r="OSI162" s="910"/>
      <c r="OSJ162" s="910"/>
      <c r="OSK162" s="910"/>
      <c r="OSL162" s="910"/>
      <c r="OSM162" s="910"/>
      <c r="OSN162" s="910"/>
      <c r="OSO162" s="910"/>
      <c r="OSP162" s="910"/>
      <c r="OSQ162" s="910"/>
      <c r="OSR162" s="910"/>
      <c r="OSS162" s="910"/>
      <c r="OST162" s="910"/>
      <c r="OSU162" s="910"/>
      <c r="OSV162" s="910"/>
      <c r="OSW162" s="910"/>
      <c r="OSX162" s="910"/>
      <c r="OSY162" s="910"/>
      <c r="OSZ162" s="910"/>
      <c r="OTA162" s="910"/>
      <c r="OTB162" s="910"/>
      <c r="OTC162" s="910"/>
      <c r="OTD162" s="910"/>
      <c r="OTE162" s="910"/>
      <c r="OTF162" s="910"/>
      <c r="OTG162" s="910"/>
      <c r="OTH162" s="910"/>
      <c r="OTI162" s="910"/>
      <c r="OTJ162" s="910"/>
      <c r="OTK162" s="910"/>
      <c r="OTL162" s="910"/>
      <c r="OTM162" s="910"/>
      <c r="OTN162" s="910"/>
      <c r="OTO162" s="910"/>
      <c r="OTP162" s="910"/>
      <c r="OTQ162" s="910"/>
      <c r="OTR162" s="910"/>
      <c r="OTS162" s="910"/>
      <c r="OTT162" s="910"/>
      <c r="OTU162" s="910"/>
      <c r="OTV162" s="910"/>
      <c r="OTW162" s="910"/>
      <c r="OTX162" s="910"/>
      <c r="OTY162" s="910"/>
      <c r="OTZ162" s="910"/>
      <c r="OUA162" s="910"/>
      <c r="OUB162" s="910"/>
      <c r="OUC162" s="910"/>
      <c r="OUD162" s="910"/>
      <c r="OUE162" s="910"/>
      <c r="OUF162" s="910"/>
      <c r="OUG162" s="910"/>
      <c r="OUH162" s="910"/>
      <c r="OUI162" s="910"/>
      <c r="OUJ162" s="910"/>
      <c r="OUK162" s="910"/>
      <c r="OUL162" s="910"/>
      <c r="OUM162" s="910"/>
      <c r="OUN162" s="910"/>
      <c r="OUO162" s="910"/>
      <c r="OUP162" s="910"/>
      <c r="OUQ162" s="910"/>
      <c r="OUR162" s="910"/>
      <c r="OUS162" s="910"/>
      <c r="OUT162" s="910"/>
      <c r="OUU162" s="910"/>
      <c r="OUV162" s="910"/>
      <c r="OUW162" s="910"/>
      <c r="OUX162" s="910"/>
      <c r="OUY162" s="910"/>
      <c r="OUZ162" s="910"/>
      <c r="OVA162" s="910"/>
      <c r="OVB162" s="910"/>
      <c r="OVC162" s="910"/>
      <c r="OVD162" s="910"/>
      <c r="OVE162" s="910"/>
      <c r="OVF162" s="910"/>
      <c r="OVG162" s="910"/>
      <c r="OVH162" s="910"/>
      <c r="OVI162" s="910"/>
      <c r="OVJ162" s="910"/>
      <c r="OVK162" s="910"/>
      <c r="OVL162" s="910"/>
      <c r="OVM162" s="910"/>
      <c r="OVN162" s="910"/>
      <c r="OVO162" s="910"/>
      <c r="OVP162" s="910"/>
      <c r="OVQ162" s="910"/>
      <c r="OVR162" s="910"/>
      <c r="OVS162" s="910"/>
      <c r="OVT162" s="910"/>
      <c r="OVU162" s="910"/>
      <c r="OVV162" s="910"/>
      <c r="OVW162" s="910"/>
      <c r="OVX162" s="910"/>
      <c r="OVY162" s="910"/>
      <c r="OVZ162" s="910"/>
      <c r="OWA162" s="910"/>
      <c r="OWB162" s="910"/>
      <c r="OWC162" s="910"/>
      <c r="OWD162" s="910"/>
      <c r="OWE162" s="910"/>
      <c r="OWF162" s="910"/>
      <c r="OWG162" s="910"/>
      <c r="OWH162" s="910"/>
      <c r="OWI162" s="910"/>
      <c r="OWJ162" s="910"/>
      <c r="OWK162" s="910"/>
      <c r="OWL162" s="910"/>
      <c r="OWM162" s="910"/>
      <c r="OWN162" s="910"/>
      <c r="OWO162" s="910"/>
      <c r="OWP162" s="910"/>
      <c r="OWQ162" s="910"/>
      <c r="OWR162" s="910"/>
      <c r="OWS162" s="910"/>
      <c r="OWT162" s="910"/>
      <c r="OWU162" s="910"/>
      <c r="OWV162" s="910"/>
      <c r="OWW162" s="910"/>
      <c r="OWX162" s="910"/>
      <c r="OWY162" s="910"/>
      <c r="OWZ162" s="910"/>
      <c r="OXA162" s="910"/>
      <c r="OXB162" s="910"/>
      <c r="OXC162" s="910"/>
      <c r="OXD162" s="910"/>
      <c r="OXE162" s="910"/>
      <c r="OXF162" s="910"/>
      <c r="OXG162" s="910"/>
      <c r="OXH162" s="910"/>
      <c r="OXI162" s="910"/>
      <c r="OXJ162" s="910"/>
      <c r="OXK162" s="910"/>
      <c r="OXL162" s="910"/>
      <c r="OXM162" s="910"/>
      <c r="OXN162" s="910"/>
      <c r="OXO162" s="910"/>
      <c r="OXP162" s="910"/>
      <c r="OXQ162" s="910"/>
      <c r="OXR162" s="910"/>
      <c r="OXS162" s="910"/>
      <c r="OXT162" s="910"/>
      <c r="OXU162" s="910"/>
      <c r="OXV162" s="910"/>
      <c r="OXW162" s="910"/>
      <c r="OXX162" s="910"/>
      <c r="OXY162" s="910"/>
      <c r="OXZ162" s="910"/>
      <c r="OYA162" s="910"/>
      <c r="OYB162" s="910"/>
      <c r="OYC162" s="910"/>
      <c r="OYD162" s="910"/>
      <c r="OYE162" s="910"/>
      <c r="OYF162" s="910"/>
      <c r="OYG162" s="910"/>
      <c r="OYH162" s="910"/>
      <c r="OYI162" s="910"/>
      <c r="OYJ162" s="910"/>
      <c r="OYK162" s="910"/>
      <c r="OYL162" s="910"/>
      <c r="OYM162" s="910"/>
      <c r="OYN162" s="910"/>
      <c r="OYO162" s="910"/>
      <c r="OYP162" s="910"/>
      <c r="OYQ162" s="910"/>
      <c r="OYR162" s="910"/>
      <c r="OYS162" s="910"/>
      <c r="OYT162" s="910"/>
      <c r="OYU162" s="910"/>
      <c r="OYV162" s="910"/>
      <c r="OYW162" s="910"/>
      <c r="OYX162" s="910"/>
      <c r="OYY162" s="910"/>
      <c r="OYZ162" s="910"/>
      <c r="OZA162" s="910"/>
      <c r="OZB162" s="910"/>
      <c r="OZC162" s="910"/>
      <c r="OZD162" s="910"/>
      <c r="OZE162" s="910"/>
      <c r="OZF162" s="910"/>
      <c r="OZG162" s="910"/>
      <c r="OZH162" s="910"/>
      <c r="OZI162" s="910"/>
      <c r="OZJ162" s="910"/>
      <c r="OZK162" s="910"/>
      <c r="OZL162" s="910"/>
      <c r="OZM162" s="910"/>
      <c r="OZN162" s="910"/>
      <c r="OZO162" s="910"/>
      <c r="OZP162" s="910"/>
      <c r="OZQ162" s="910"/>
      <c r="OZR162" s="910"/>
      <c r="OZS162" s="910"/>
      <c r="OZT162" s="910"/>
      <c r="OZU162" s="910"/>
      <c r="OZV162" s="910"/>
      <c r="OZW162" s="910"/>
      <c r="OZX162" s="910"/>
      <c r="OZY162" s="910"/>
      <c r="OZZ162" s="910"/>
      <c r="PAA162" s="910"/>
      <c r="PAB162" s="910"/>
      <c r="PAC162" s="910"/>
      <c r="PAD162" s="910"/>
      <c r="PAE162" s="910"/>
      <c r="PAF162" s="910"/>
      <c r="PAG162" s="910"/>
      <c r="PAH162" s="910"/>
      <c r="PAI162" s="910"/>
      <c r="PAJ162" s="910"/>
      <c r="PAK162" s="910"/>
      <c r="PAL162" s="910"/>
      <c r="PAM162" s="910"/>
      <c r="PAN162" s="910"/>
      <c r="PAO162" s="910"/>
      <c r="PAP162" s="910"/>
      <c r="PAQ162" s="910"/>
      <c r="PAR162" s="910"/>
      <c r="PAS162" s="910"/>
      <c r="PAT162" s="910"/>
      <c r="PAU162" s="910"/>
      <c r="PAV162" s="910"/>
      <c r="PAW162" s="910"/>
      <c r="PAX162" s="910"/>
      <c r="PAY162" s="910"/>
      <c r="PAZ162" s="910"/>
      <c r="PBA162" s="910"/>
      <c r="PBB162" s="910"/>
      <c r="PBC162" s="910"/>
      <c r="PBD162" s="910"/>
      <c r="PBE162" s="910"/>
      <c r="PBF162" s="910"/>
      <c r="PBG162" s="910"/>
      <c r="PBH162" s="910"/>
      <c r="PBI162" s="910"/>
      <c r="PBJ162" s="910"/>
      <c r="PBK162" s="910"/>
      <c r="PBL162" s="910"/>
      <c r="PBM162" s="910"/>
      <c r="PBN162" s="910"/>
      <c r="PBO162" s="910"/>
      <c r="PBP162" s="910"/>
      <c r="PBQ162" s="910"/>
      <c r="PBR162" s="910"/>
      <c r="PBS162" s="910"/>
      <c r="PBT162" s="910"/>
      <c r="PBU162" s="910"/>
      <c r="PBV162" s="910"/>
      <c r="PBW162" s="910"/>
      <c r="PBX162" s="910"/>
      <c r="PBY162" s="910"/>
      <c r="PBZ162" s="910"/>
      <c r="PCA162" s="910"/>
      <c r="PCB162" s="910"/>
      <c r="PCC162" s="910"/>
      <c r="PCD162" s="910"/>
      <c r="PCE162" s="910"/>
      <c r="PCF162" s="910"/>
      <c r="PCG162" s="910"/>
      <c r="PCH162" s="910"/>
      <c r="PCI162" s="910"/>
      <c r="PCJ162" s="910"/>
      <c r="PCK162" s="910"/>
      <c r="PCL162" s="910"/>
      <c r="PCM162" s="910"/>
      <c r="PCN162" s="910"/>
      <c r="PCO162" s="910"/>
      <c r="PCP162" s="910"/>
      <c r="PCQ162" s="910"/>
      <c r="PCR162" s="910"/>
      <c r="PCS162" s="910"/>
      <c r="PCT162" s="910"/>
      <c r="PCU162" s="910"/>
      <c r="PCV162" s="910"/>
      <c r="PCW162" s="910"/>
      <c r="PCX162" s="910"/>
      <c r="PCY162" s="910"/>
      <c r="PCZ162" s="910"/>
      <c r="PDA162" s="910"/>
      <c r="PDB162" s="910"/>
      <c r="PDC162" s="910"/>
      <c r="PDD162" s="910"/>
      <c r="PDE162" s="910"/>
      <c r="PDF162" s="910"/>
      <c r="PDG162" s="910"/>
      <c r="PDH162" s="910"/>
      <c r="PDI162" s="910"/>
      <c r="PDJ162" s="910"/>
      <c r="PDK162" s="910"/>
      <c r="PDL162" s="910"/>
      <c r="PDM162" s="910"/>
      <c r="PDN162" s="910"/>
      <c r="PDO162" s="910"/>
      <c r="PDP162" s="910"/>
      <c r="PDQ162" s="910"/>
      <c r="PDR162" s="910"/>
      <c r="PDS162" s="910"/>
      <c r="PDT162" s="910"/>
      <c r="PDU162" s="910"/>
      <c r="PDV162" s="910"/>
      <c r="PDW162" s="910"/>
      <c r="PDX162" s="910"/>
      <c r="PDY162" s="910"/>
      <c r="PDZ162" s="910"/>
      <c r="PEA162" s="910"/>
      <c r="PEB162" s="910"/>
      <c r="PEC162" s="910"/>
      <c r="PED162" s="910"/>
      <c r="PEE162" s="910"/>
      <c r="PEF162" s="910"/>
      <c r="PEG162" s="910"/>
      <c r="PEH162" s="910"/>
      <c r="PEI162" s="910"/>
      <c r="PEJ162" s="910"/>
      <c r="PEK162" s="910"/>
      <c r="PEL162" s="910"/>
      <c r="PEM162" s="910"/>
      <c r="PEN162" s="910"/>
      <c r="PEO162" s="910"/>
      <c r="PEP162" s="910"/>
      <c r="PEQ162" s="910"/>
      <c r="PER162" s="910"/>
      <c r="PES162" s="910"/>
      <c r="PET162" s="910"/>
      <c r="PEU162" s="910"/>
      <c r="PEV162" s="910"/>
      <c r="PEW162" s="910"/>
      <c r="PEX162" s="910"/>
      <c r="PEY162" s="910"/>
      <c r="PEZ162" s="910"/>
      <c r="PFA162" s="910"/>
      <c r="PFB162" s="910"/>
      <c r="PFC162" s="910"/>
      <c r="PFD162" s="910"/>
      <c r="PFE162" s="910"/>
      <c r="PFF162" s="910"/>
      <c r="PFG162" s="910"/>
      <c r="PFH162" s="910"/>
      <c r="PFI162" s="910"/>
      <c r="PFJ162" s="910"/>
      <c r="PFK162" s="910"/>
      <c r="PFL162" s="910"/>
      <c r="PFM162" s="910"/>
      <c r="PFN162" s="910"/>
      <c r="PFO162" s="910"/>
      <c r="PFP162" s="910"/>
      <c r="PFQ162" s="910"/>
      <c r="PFR162" s="910"/>
      <c r="PFS162" s="910"/>
      <c r="PFT162" s="910"/>
      <c r="PFU162" s="910"/>
      <c r="PFV162" s="910"/>
      <c r="PFW162" s="910"/>
      <c r="PFX162" s="910"/>
      <c r="PFY162" s="910"/>
      <c r="PFZ162" s="910"/>
      <c r="PGA162" s="910"/>
      <c r="PGB162" s="910"/>
      <c r="PGC162" s="910"/>
      <c r="PGD162" s="910"/>
      <c r="PGE162" s="910"/>
      <c r="PGF162" s="910"/>
      <c r="PGG162" s="910"/>
      <c r="PGH162" s="910"/>
      <c r="PGI162" s="910"/>
      <c r="PGJ162" s="910"/>
      <c r="PGK162" s="910"/>
      <c r="PGL162" s="910"/>
      <c r="PGM162" s="910"/>
      <c r="PGN162" s="910"/>
      <c r="PGO162" s="910"/>
      <c r="PGP162" s="910"/>
      <c r="PGQ162" s="910"/>
      <c r="PGR162" s="910"/>
      <c r="PGS162" s="910"/>
      <c r="PGT162" s="910"/>
      <c r="PGU162" s="910"/>
      <c r="PGV162" s="910"/>
      <c r="PGW162" s="910"/>
      <c r="PGX162" s="910"/>
      <c r="PGY162" s="910"/>
      <c r="PGZ162" s="910"/>
      <c r="PHA162" s="910"/>
      <c r="PHB162" s="910"/>
      <c r="PHC162" s="910"/>
      <c r="PHD162" s="910"/>
      <c r="PHE162" s="910"/>
      <c r="PHF162" s="910"/>
      <c r="PHG162" s="910"/>
      <c r="PHH162" s="910"/>
      <c r="PHI162" s="910"/>
      <c r="PHJ162" s="910"/>
      <c r="PHK162" s="910"/>
      <c r="PHL162" s="910"/>
      <c r="PHM162" s="910"/>
      <c r="PHN162" s="910"/>
      <c r="PHO162" s="910"/>
      <c r="PHP162" s="910"/>
      <c r="PHQ162" s="910"/>
      <c r="PHR162" s="910"/>
      <c r="PHS162" s="910"/>
      <c r="PHT162" s="910"/>
      <c r="PHU162" s="910"/>
      <c r="PHV162" s="910"/>
      <c r="PHW162" s="910"/>
      <c r="PHX162" s="910"/>
      <c r="PHY162" s="910"/>
      <c r="PHZ162" s="910"/>
      <c r="PIA162" s="910"/>
      <c r="PIB162" s="910"/>
      <c r="PIC162" s="910"/>
      <c r="PID162" s="910"/>
      <c r="PIE162" s="910"/>
      <c r="PIF162" s="910"/>
      <c r="PIG162" s="910"/>
      <c r="PIH162" s="910"/>
      <c r="PII162" s="910"/>
      <c r="PIJ162" s="910"/>
      <c r="PIK162" s="910"/>
      <c r="PIL162" s="910"/>
      <c r="PIM162" s="910"/>
      <c r="PIN162" s="910"/>
      <c r="PIO162" s="910"/>
      <c r="PIP162" s="910"/>
      <c r="PIQ162" s="910"/>
      <c r="PIR162" s="910"/>
      <c r="PIS162" s="910"/>
      <c r="PIT162" s="910"/>
      <c r="PIU162" s="910"/>
      <c r="PIV162" s="910"/>
      <c r="PIW162" s="910"/>
      <c r="PIX162" s="910"/>
      <c r="PIY162" s="910"/>
      <c r="PIZ162" s="910"/>
      <c r="PJA162" s="910"/>
      <c r="PJB162" s="910"/>
      <c r="PJC162" s="910"/>
      <c r="PJD162" s="910"/>
      <c r="PJE162" s="910"/>
      <c r="PJF162" s="910"/>
      <c r="PJG162" s="910"/>
      <c r="PJH162" s="910"/>
      <c r="PJI162" s="910"/>
      <c r="PJJ162" s="910"/>
      <c r="PJK162" s="910"/>
      <c r="PJL162" s="910"/>
      <c r="PJM162" s="910"/>
      <c r="PJN162" s="910"/>
      <c r="PJO162" s="910"/>
      <c r="PJP162" s="910"/>
      <c r="PJQ162" s="910"/>
      <c r="PJR162" s="910"/>
      <c r="PJS162" s="910"/>
      <c r="PJT162" s="910"/>
      <c r="PJU162" s="910"/>
      <c r="PJV162" s="910"/>
      <c r="PJW162" s="910"/>
      <c r="PJX162" s="910"/>
      <c r="PJY162" s="910"/>
      <c r="PJZ162" s="910"/>
      <c r="PKA162" s="910"/>
      <c r="PKB162" s="910"/>
      <c r="PKC162" s="910"/>
      <c r="PKD162" s="910"/>
      <c r="PKE162" s="910"/>
      <c r="PKF162" s="910"/>
      <c r="PKG162" s="910"/>
      <c r="PKH162" s="910"/>
      <c r="PKI162" s="910"/>
      <c r="PKJ162" s="910"/>
      <c r="PKK162" s="910"/>
      <c r="PKL162" s="910"/>
      <c r="PKM162" s="910"/>
      <c r="PKN162" s="910"/>
      <c r="PKO162" s="910"/>
      <c r="PKP162" s="910"/>
      <c r="PKQ162" s="910"/>
      <c r="PKR162" s="910"/>
      <c r="PKS162" s="910"/>
      <c r="PKT162" s="910"/>
      <c r="PKU162" s="910"/>
      <c r="PKV162" s="910"/>
      <c r="PKW162" s="910"/>
      <c r="PKX162" s="910"/>
      <c r="PKY162" s="910"/>
      <c r="PKZ162" s="910"/>
      <c r="PLA162" s="910"/>
      <c r="PLB162" s="910"/>
      <c r="PLC162" s="910"/>
      <c r="PLD162" s="910"/>
      <c r="PLE162" s="910"/>
      <c r="PLF162" s="910"/>
      <c r="PLG162" s="910"/>
      <c r="PLH162" s="910"/>
      <c r="PLI162" s="910"/>
      <c r="PLJ162" s="910"/>
      <c r="PLK162" s="910"/>
      <c r="PLL162" s="910"/>
      <c r="PLM162" s="910"/>
      <c r="PLN162" s="910"/>
      <c r="PLO162" s="910"/>
      <c r="PLP162" s="910"/>
      <c r="PLQ162" s="910"/>
      <c r="PLR162" s="910"/>
      <c r="PLS162" s="910"/>
      <c r="PLT162" s="910"/>
      <c r="PLU162" s="910"/>
      <c r="PLV162" s="910"/>
      <c r="PLW162" s="910"/>
      <c r="PLX162" s="910"/>
      <c r="PLY162" s="910"/>
      <c r="PLZ162" s="910"/>
      <c r="PMA162" s="910"/>
      <c r="PMB162" s="910"/>
      <c r="PMC162" s="910"/>
      <c r="PMD162" s="910"/>
      <c r="PME162" s="910"/>
      <c r="PMF162" s="910"/>
      <c r="PMG162" s="910"/>
      <c r="PMH162" s="910"/>
      <c r="PMI162" s="910"/>
      <c r="PMJ162" s="910"/>
      <c r="PMK162" s="910"/>
      <c r="PML162" s="910"/>
      <c r="PMM162" s="910"/>
      <c r="PMN162" s="910"/>
      <c r="PMO162" s="910"/>
      <c r="PMP162" s="910"/>
      <c r="PMQ162" s="910"/>
      <c r="PMR162" s="910"/>
      <c r="PMS162" s="910"/>
      <c r="PMT162" s="910"/>
      <c r="PMU162" s="910"/>
      <c r="PMV162" s="910"/>
      <c r="PMW162" s="910"/>
      <c r="PMX162" s="910"/>
      <c r="PMY162" s="910"/>
      <c r="PMZ162" s="910"/>
      <c r="PNA162" s="910"/>
      <c r="PNB162" s="910"/>
      <c r="PNC162" s="910"/>
      <c r="PND162" s="910"/>
      <c r="PNE162" s="910"/>
      <c r="PNF162" s="910"/>
      <c r="PNG162" s="910"/>
      <c r="PNH162" s="910"/>
      <c r="PNI162" s="910"/>
      <c r="PNJ162" s="910"/>
      <c r="PNK162" s="910"/>
      <c r="PNL162" s="910"/>
      <c r="PNM162" s="910"/>
      <c r="PNN162" s="910"/>
      <c r="PNO162" s="910"/>
      <c r="PNP162" s="910"/>
      <c r="PNQ162" s="910"/>
      <c r="PNR162" s="910"/>
      <c r="PNS162" s="910"/>
      <c r="PNT162" s="910"/>
      <c r="PNU162" s="910"/>
      <c r="PNV162" s="910"/>
      <c r="PNW162" s="910"/>
      <c r="PNX162" s="910"/>
      <c r="PNY162" s="910"/>
      <c r="PNZ162" s="910"/>
      <c r="POA162" s="910"/>
      <c r="POB162" s="910"/>
      <c r="POC162" s="910"/>
      <c r="POD162" s="910"/>
      <c r="POE162" s="910"/>
      <c r="POF162" s="910"/>
      <c r="POG162" s="910"/>
      <c r="POH162" s="910"/>
      <c r="POI162" s="910"/>
      <c r="POJ162" s="910"/>
      <c r="POK162" s="910"/>
      <c r="POL162" s="910"/>
      <c r="POM162" s="910"/>
      <c r="PON162" s="910"/>
      <c r="POO162" s="910"/>
      <c r="POP162" s="910"/>
      <c r="POQ162" s="910"/>
      <c r="POR162" s="910"/>
      <c r="POS162" s="910"/>
      <c r="POT162" s="910"/>
      <c r="POU162" s="910"/>
      <c r="POV162" s="910"/>
      <c r="POW162" s="910"/>
      <c r="POX162" s="910"/>
      <c r="POY162" s="910"/>
      <c r="POZ162" s="910"/>
      <c r="PPA162" s="910"/>
      <c r="PPB162" s="910"/>
      <c r="PPC162" s="910"/>
      <c r="PPD162" s="910"/>
      <c r="PPE162" s="910"/>
      <c r="PPF162" s="910"/>
      <c r="PPG162" s="910"/>
      <c r="PPH162" s="910"/>
      <c r="PPI162" s="910"/>
      <c r="PPJ162" s="910"/>
      <c r="PPK162" s="910"/>
      <c r="PPL162" s="910"/>
      <c r="PPM162" s="910"/>
      <c r="PPN162" s="910"/>
      <c r="PPO162" s="910"/>
      <c r="PPP162" s="910"/>
      <c r="PPQ162" s="910"/>
      <c r="PPR162" s="910"/>
      <c r="PPS162" s="910"/>
      <c r="PPT162" s="910"/>
      <c r="PPU162" s="910"/>
      <c r="PPV162" s="910"/>
      <c r="PPW162" s="910"/>
      <c r="PPX162" s="910"/>
      <c r="PPY162" s="910"/>
      <c r="PPZ162" s="910"/>
      <c r="PQA162" s="910"/>
      <c r="PQB162" s="910"/>
      <c r="PQC162" s="910"/>
      <c r="PQD162" s="910"/>
      <c r="PQE162" s="910"/>
      <c r="PQF162" s="910"/>
      <c r="PQG162" s="910"/>
      <c r="PQH162" s="910"/>
      <c r="PQI162" s="910"/>
      <c r="PQJ162" s="910"/>
      <c r="PQK162" s="910"/>
      <c r="PQL162" s="910"/>
      <c r="PQM162" s="910"/>
      <c r="PQN162" s="910"/>
      <c r="PQO162" s="910"/>
      <c r="PQP162" s="910"/>
      <c r="PQQ162" s="910"/>
      <c r="PQR162" s="910"/>
      <c r="PQS162" s="910"/>
      <c r="PQT162" s="910"/>
      <c r="PQU162" s="910"/>
      <c r="PQV162" s="910"/>
      <c r="PQW162" s="910"/>
      <c r="PQX162" s="910"/>
      <c r="PQY162" s="910"/>
      <c r="PQZ162" s="910"/>
      <c r="PRA162" s="910"/>
      <c r="PRB162" s="910"/>
      <c r="PRC162" s="910"/>
      <c r="PRD162" s="910"/>
      <c r="PRE162" s="910"/>
      <c r="PRF162" s="910"/>
      <c r="PRG162" s="910"/>
      <c r="PRH162" s="910"/>
      <c r="PRI162" s="910"/>
      <c r="PRJ162" s="910"/>
      <c r="PRK162" s="910"/>
      <c r="PRL162" s="910"/>
      <c r="PRM162" s="910"/>
      <c r="PRN162" s="910"/>
      <c r="PRO162" s="910"/>
      <c r="PRP162" s="910"/>
      <c r="PRQ162" s="910"/>
      <c r="PRR162" s="910"/>
      <c r="PRS162" s="910"/>
      <c r="PRT162" s="910"/>
      <c r="PRU162" s="910"/>
      <c r="PRV162" s="910"/>
      <c r="PRW162" s="910"/>
      <c r="PRX162" s="910"/>
      <c r="PRY162" s="910"/>
      <c r="PRZ162" s="910"/>
      <c r="PSA162" s="910"/>
      <c r="PSB162" s="910"/>
      <c r="PSC162" s="910"/>
      <c r="PSD162" s="910"/>
      <c r="PSE162" s="910"/>
      <c r="PSF162" s="910"/>
      <c r="PSG162" s="910"/>
      <c r="PSH162" s="910"/>
      <c r="PSI162" s="910"/>
      <c r="PSJ162" s="910"/>
      <c r="PSK162" s="910"/>
      <c r="PSL162" s="910"/>
      <c r="PSM162" s="910"/>
      <c r="PSN162" s="910"/>
      <c r="PSO162" s="910"/>
      <c r="PSP162" s="910"/>
      <c r="PSQ162" s="910"/>
      <c r="PSR162" s="910"/>
      <c r="PSS162" s="910"/>
      <c r="PST162" s="910"/>
      <c r="PSU162" s="910"/>
      <c r="PSV162" s="910"/>
      <c r="PSW162" s="910"/>
      <c r="PSX162" s="910"/>
      <c r="PSY162" s="910"/>
      <c r="PSZ162" s="910"/>
      <c r="PTA162" s="910"/>
      <c r="PTB162" s="910"/>
      <c r="PTC162" s="910"/>
      <c r="PTD162" s="910"/>
      <c r="PTE162" s="910"/>
      <c r="PTF162" s="910"/>
      <c r="PTG162" s="910"/>
      <c r="PTH162" s="910"/>
      <c r="PTI162" s="910"/>
      <c r="PTJ162" s="910"/>
      <c r="PTK162" s="910"/>
      <c r="PTL162" s="910"/>
      <c r="PTM162" s="910"/>
      <c r="PTN162" s="910"/>
      <c r="PTO162" s="910"/>
      <c r="PTP162" s="910"/>
      <c r="PTQ162" s="910"/>
      <c r="PTR162" s="910"/>
      <c r="PTS162" s="910"/>
      <c r="PTT162" s="910"/>
      <c r="PTU162" s="910"/>
      <c r="PTV162" s="910"/>
      <c r="PTW162" s="910"/>
      <c r="PTX162" s="910"/>
      <c r="PTY162" s="910"/>
      <c r="PTZ162" s="910"/>
      <c r="PUA162" s="910"/>
      <c r="PUB162" s="910"/>
      <c r="PUC162" s="910"/>
      <c r="PUD162" s="910"/>
      <c r="PUE162" s="910"/>
      <c r="PUF162" s="910"/>
      <c r="PUG162" s="910"/>
      <c r="PUH162" s="910"/>
      <c r="PUI162" s="910"/>
      <c r="PUJ162" s="910"/>
      <c r="PUK162" s="910"/>
      <c r="PUL162" s="910"/>
      <c r="PUM162" s="910"/>
      <c r="PUN162" s="910"/>
      <c r="PUO162" s="910"/>
      <c r="PUP162" s="910"/>
      <c r="PUQ162" s="910"/>
      <c r="PUR162" s="910"/>
      <c r="PUS162" s="910"/>
      <c r="PUT162" s="910"/>
      <c r="PUU162" s="910"/>
      <c r="PUV162" s="910"/>
      <c r="PUW162" s="910"/>
      <c r="PUX162" s="910"/>
      <c r="PUY162" s="910"/>
      <c r="PUZ162" s="910"/>
      <c r="PVA162" s="910"/>
      <c r="PVB162" s="910"/>
      <c r="PVC162" s="910"/>
      <c r="PVD162" s="910"/>
      <c r="PVE162" s="910"/>
      <c r="PVF162" s="910"/>
      <c r="PVG162" s="910"/>
      <c r="PVH162" s="910"/>
      <c r="PVI162" s="910"/>
      <c r="PVJ162" s="910"/>
      <c r="PVK162" s="910"/>
      <c r="PVL162" s="910"/>
      <c r="PVM162" s="910"/>
      <c r="PVN162" s="910"/>
      <c r="PVO162" s="910"/>
      <c r="PVP162" s="910"/>
      <c r="PVQ162" s="910"/>
      <c r="PVR162" s="910"/>
      <c r="PVS162" s="910"/>
      <c r="PVT162" s="910"/>
      <c r="PVU162" s="910"/>
      <c r="PVV162" s="910"/>
      <c r="PVW162" s="910"/>
      <c r="PVX162" s="910"/>
      <c r="PVY162" s="910"/>
      <c r="PVZ162" s="910"/>
      <c r="PWA162" s="910"/>
      <c r="PWB162" s="910"/>
      <c r="PWC162" s="910"/>
      <c r="PWD162" s="910"/>
      <c r="PWE162" s="910"/>
      <c r="PWF162" s="910"/>
      <c r="PWG162" s="910"/>
      <c r="PWH162" s="910"/>
      <c r="PWI162" s="910"/>
      <c r="PWJ162" s="910"/>
      <c r="PWK162" s="910"/>
      <c r="PWL162" s="910"/>
      <c r="PWM162" s="910"/>
      <c r="PWN162" s="910"/>
      <c r="PWO162" s="910"/>
      <c r="PWP162" s="910"/>
      <c r="PWQ162" s="910"/>
      <c r="PWR162" s="910"/>
      <c r="PWS162" s="910"/>
      <c r="PWT162" s="910"/>
      <c r="PWU162" s="910"/>
      <c r="PWV162" s="910"/>
      <c r="PWW162" s="910"/>
      <c r="PWX162" s="910"/>
      <c r="PWY162" s="910"/>
      <c r="PWZ162" s="910"/>
      <c r="PXA162" s="910"/>
      <c r="PXB162" s="910"/>
      <c r="PXC162" s="910"/>
      <c r="PXD162" s="910"/>
      <c r="PXE162" s="910"/>
      <c r="PXF162" s="910"/>
      <c r="PXG162" s="910"/>
      <c r="PXH162" s="910"/>
      <c r="PXI162" s="910"/>
      <c r="PXJ162" s="910"/>
      <c r="PXK162" s="910"/>
      <c r="PXL162" s="910"/>
      <c r="PXM162" s="910"/>
      <c r="PXN162" s="910"/>
      <c r="PXO162" s="910"/>
      <c r="PXP162" s="910"/>
      <c r="PXQ162" s="910"/>
      <c r="PXR162" s="910"/>
      <c r="PXS162" s="910"/>
      <c r="PXT162" s="910"/>
      <c r="PXU162" s="910"/>
      <c r="PXV162" s="910"/>
      <c r="PXW162" s="910"/>
      <c r="PXX162" s="910"/>
      <c r="PXY162" s="910"/>
      <c r="PXZ162" s="910"/>
      <c r="PYA162" s="910"/>
      <c r="PYB162" s="910"/>
      <c r="PYC162" s="910"/>
      <c r="PYD162" s="910"/>
      <c r="PYE162" s="910"/>
      <c r="PYF162" s="910"/>
      <c r="PYG162" s="910"/>
      <c r="PYH162" s="910"/>
      <c r="PYI162" s="910"/>
      <c r="PYJ162" s="910"/>
      <c r="PYK162" s="910"/>
      <c r="PYL162" s="910"/>
      <c r="PYM162" s="910"/>
      <c r="PYN162" s="910"/>
      <c r="PYO162" s="910"/>
      <c r="PYP162" s="910"/>
      <c r="PYQ162" s="910"/>
      <c r="PYR162" s="910"/>
      <c r="PYS162" s="910"/>
      <c r="PYT162" s="910"/>
      <c r="PYU162" s="910"/>
      <c r="PYV162" s="910"/>
      <c r="PYW162" s="910"/>
      <c r="PYX162" s="910"/>
      <c r="PYY162" s="910"/>
      <c r="PYZ162" s="910"/>
      <c r="PZA162" s="910"/>
      <c r="PZB162" s="910"/>
      <c r="PZC162" s="910"/>
      <c r="PZD162" s="910"/>
      <c r="PZE162" s="910"/>
      <c r="PZF162" s="910"/>
      <c r="PZG162" s="910"/>
      <c r="PZH162" s="910"/>
      <c r="PZI162" s="910"/>
      <c r="PZJ162" s="910"/>
      <c r="PZK162" s="910"/>
      <c r="PZL162" s="910"/>
      <c r="PZM162" s="910"/>
      <c r="PZN162" s="910"/>
      <c r="PZO162" s="910"/>
      <c r="PZP162" s="910"/>
      <c r="PZQ162" s="910"/>
      <c r="PZR162" s="910"/>
      <c r="PZS162" s="910"/>
      <c r="PZT162" s="910"/>
      <c r="PZU162" s="910"/>
      <c r="PZV162" s="910"/>
      <c r="PZW162" s="910"/>
      <c r="PZX162" s="910"/>
      <c r="PZY162" s="910"/>
      <c r="PZZ162" s="910"/>
      <c r="QAA162" s="910"/>
      <c r="QAB162" s="910"/>
      <c r="QAC162" s="910"/>
      <c r="QAD162" s="910"/>
      <c r="QAE162" s="910"/>
      <c r="QAF162" s="910"/>
      <c r="QAG162" s="910"/>
      <c r="QAH162" s="910"/>
      <c r="QAI162" s="910"/>
      <c r="QAJ162" s="910"/>
      <c r="QAK162" s="910"/>
      <c r="QAL162" s="910"/>
      <c r="QAM162" s="910"/>
      <c r="QAN162" s="910"/>
      <c r="QAO162" s="910"/>
      <c r="QAP162" s="910"/>
      <c r="QAQ162" s="910"/>
      <c r="QAR162" s="910"/>
      <c r="QAS162" s="910"/>
      <c r="QAT162" s="910"/>
      <c r="QAU162" s="910"/>
      <c r="QAV162" s="910"/>
      <c r="QAW162" s="910"/>
      <c r="QAX162" s="910"/>
      <c r="QAY162" s="910"/>
      <c r="QAZ162" s="910"/>
      <c r="QBA162" s="910"/>
      <c r="QBB162" s="910"/>
      <c r="QBC162" s="910"/>
      <c r="QBD162" s="910"/>
      <c r="QBE162" s="910"/>
      <c r="QBF162" s="910"/>
      <c r="QBG162" s="910"/>
      <c r="QBH162" s="910"/>
      <c r="QBI162" s="910"/>
      <c r="QBJ162" s="910"/>
      <c r="QBK162" s="910"/>
      <c r="QBL162" s="910"/>
      <c r="QBM162" s="910"/>
      <c r="QBN162" s="910"/>
      <c r="QBO162" s="910"/>
      <c r="QBP162" s="910"/>
      <c r="QBQ162" s="910"/>
      <c r="QBR162" s="910"/>
      <c r="QBS162" s="910"/>
      <c r="QBT162" s="910"/>
      <c r="QBU162" s="910"/>
      <c r="QBV162" s="910"/>
      <c r="QBW162" s="910"/>
      <c r="QBX162" s="910"/>
      <c r="QBY162" s="910"/>
      <c r="QBZ162" s="910"/>
      <c r="QCA162" s="910"/>
      <c r="QCB162" s="910"/>
      <c r="QCC162" s="910"/>
      <c r="QCD162" s="910"/>
      <c r="QCE162" s="910"/>
      <c r="QCF162" s="910"/>
      <c r="QCG162" s="910"/>
      <c r="QCH162" s="910"/>
      <c r="QCI162" s="910"/>
      <c r="QCJ162" s="910"/>
      <c r="QCK162" s="910"/>
      <c r="QCL162" s="910"/>
      <c r="QCM162" s="910"/>
      <c r="QCN162" s="910"/>
      <c r="QCO162" s="910"/>
      <c r="QCP162" s="910"/>
      <c r="QCQ162" s="910"/>
      <c r="QCR162" s="910"/>
      <c r="QCS162" s="910"/>
      <c r="QCT162" s="910"/>
      <c r="QCU162" s="910"/>
      <c r="QCV162" s="910"/>
      <c r="QCW162" s="910"/>
      <c r="QCX162" s="910"/>
      <c r="QCY162" s="910"/>
      <c r="QCZ162" s="910"/>
      <c r="QDA162" s="910"/>
      <c r="QDB162" s="910"/>
      <c r="QDC162" s="910"/>
      <c r="QDD162" s="910"/>
      <c r="QDE162" s="910"/>
      <c r="QDF162" s="910"/>
      <c r="QDG162" s="910"/>
      <c r="QDH162" s="910"/>
      <c r="QDI162" s="910"/>
      <c r="QDJ162" s="910"/>
      <c r="QDK162" s="910"/>
      <c r="QDL162" s="910"/>
      <c r="QDM162" s="910"/>
      <c r="QDN162" s="910"/>
      <c r="QDO162" s="910"/>
      <c r="QDP162" s="910"/>
      <c r="QDQ162" s="910"/>
      <c r="QDR162" s="910"/>
      <c r="QDS162" s="910"/>
      <c r="QDT162" s="910"/>
      <c r="QDU162" s="910"/>
      <c r="QDV162" s="910"/>
      <c r="QDW162" s="910"/>
      <c r="QDX162" s="910"/>
      <c r="QDY162" s="910"/>
      <c r="QDZ162" s="910"/>
      <c r="QEA162" s="910"/>
      <c r="QEB162" s="910"/>
      <c r="QEC162" s="910"/>
      <c r="QED162" s="910"/>
      <c r="QEE162" s="910"/>
      <c r="QEF162" s="910"/>
      <c r="QEG162" s="910"/>
      <c r="QEH162" s="910"/>
      <c r="QEI162" s="910"/>
      <c r="QEJ162" s="910"/>
      <c r="QEK162" s="910"/>
      <c r="QEL162" s="910"/>
      <c r="QEM162" s="910"/>
      <c r="QEN162" s="910"/>
      <c r="QEO162" s="910"/>
      <c r="QEP162" s="910"/>
      <c r="QEQ162" s="910"/>
      <c r="QER162" s="910"/>
      <c r="QES162" s="910"/>
      <c r="QET162" s="910"/>
      <c r="QEU162" s="910"/>
      <c r="QEV162" s="910"/>
      <c r="QEW162" s="910"/>
      <c r="QEX162" s="910"/>
      <c r="QEY162" s="910"/>
      <c r="QEZ162" s="910"/>
      <c r="QFA162" s="910"/>
      <c r="QFB162" s="910"/>
      <c r="QFC162" s="910"/>
      <c r="QFD162" s="910"/>
      <c r="QFE162" s="910"/>
      <c r="QFF162" s="910"/>
      <c r="QFG162" s="910"/>
      <c r="QFH162" s="910"/>
      <c r="QFI162" s="910"/>
      <c r="QFJ162" s="910"/>
      <c r="QFK162" s="910"/>
      <c r="QFL162" s="910"/>
      <c r="QFM162" s="910"/>
      <c r="QFN162" s="910"/>
      <c r="QFO162" s="910"/>
      <c r="QFP162" s="910"/>
      <c r="QFQ162" s="910"/>
      <c r="QFR162" s="910"/>
      <c r="QFS162" s="910"/>
      <c r="QFT162" s="910"/>
      <c r="QFU162" s="910"/>
      <c r="QFV162" s="910"/>
      <c r="QFW162" s="910"/>
      <c r="QFX162" s="910"/>
      <c r="QFY162" s="910"/>
      <c r="QFZ162" s="910"/>
      <c r="QGA162" s="910"/>
      <c r="QGB162" s="910"/>
      <c r="QGC162" s="910"/>
      <c r="QGD162" s="910"/>
      <c r="QGE162" s="910"/>
      <c r="QGF162" s="910"/>
      <c r="QGG162" s="910"/>
      <c r="QGH162" s="910"/>
      <c r="QGI162" s="910"/>
      <c r="QGJ162" s="910"/>
      <c r="QGK162" s="910"/>
      <c r="QGL162" s="910"/>
      <c r="QGM162" s="910"/>
      <c r="QGN162" s="910"/>
      <c r="QGO162" s="910"/>
      <c r="QGP162" s="910"/>
      <c r="QGQ162" s="910"/>
      <c r="QGR162" s="910"/>
      <c r="QGS162" s="910"/>
      <c r="QGT162" s="910"/>
      <c r="QGU162" s="910"/>
      <c r="QGV162" s="910"/>
      <c r="QGW162" s="910"/>
      <c r="QGX162" s="910"/>
      <c r="QGY162" s="910"/>
      <c r="QGZ162" s="910"/>
      <c r="QHA162" s="910"/>
      <c r="QHB162" s="910"/>
      <c r="QHC162" s="910"/>
      <c r="QHD162" s="910"/>
      <c r="QHE162" s="910"/>
      <c r="QHF162" s="910"/>
      <c r="QHG162" s="910"/>
      <c r="QHH162" s="910"/>
      <c r="QHI162" s="910"/>
      <c r="QHJ162" s="910"/>
      <c r="QHK162" s="910"/>
      <c r="QHL162" s="910"/>
      <c r="QHM162" s="910"/>
      <c r="QHN162" s="910"/>
      <c r="QHO162" s="910"/>
      <c r="QHP162" s="910"/>
      <c r="QHQ162" s="910"/>
      <c r="QHR162" s="910"/>
      <c r="QHS162" s="910"/>
      <c r="QHT162" s="910"/>
      <c r="QHU162" s="910"/>
      <c r="QHV162" s="910"/>
      <c r="QHW162" s="910"/>
      <c r="QHX162" s="910"/>
      <c r="QHY162" s="910"/>
      <c r="QHZ162" s="910"/>
      <c r="QIA162" s="910"/>
      <c r="QIB162" s="910"/>
      <c r="QIC162" s="910"/>
      <c r="QID162" s="910"/>
      <c r="QIE162" s="910"/>
      <c r="QIF162" s="910"/>
      <c r="QIG162" s="910"/>
      <c r="QIH162" s="910"/>
      <c r="QII162" s="910"/>
      <c r="QIJ162" s="910"/>
      <c r="QIK162" s="910"/>
      <c r="QIL162" s="910"/>
      <c r="QIM162" s="910"/>
      <c r="QIN162" s="910"/>
      <c r="QIO162" s="910"/>
      <c r="QIP162" s="910"/>
      <c r="QIQ162" s="910"/>
      <c r="QIR162" s="910"/>
      <c r="QIS162" s="910"/>
      <c r="QIT162" s="910"/>
      <c r="QIU162" s="910"/>
      <c r="QIV162" s="910"/>
      <c r="QIW162" s="910"/>
      <c r="QIX162" s="910"/>
      <c r="QIY162" s="910"/>
      <c r="QIZ162" s="910"/>
      <c r="QJA162" s="910"/>
      <c r="QJB162" s="910"/>
      <c r="QJC162" s="910"/>
      <c r="QJD162" s="910"/>
      <c r="QJE162" s="910"/>
      <c r="QJF162" s="910"/>
      <c r="QJG162" s="910"/>
      <c r="QJH162" s="910"/>
      <c r="QJI162" s="910"/>
      <c r="QJJ162" s="910"/>
      <c r="QJK162" s="910"/>
      <c r="QJL162" s="910"/>
      <c r="QJM162" s="910"/>
      <c r="QJN162" s="910"/>
      <c r="QJO162" s="910"/>
      <c r="QJP162" s="910"/>
      <c r="QJQ162" s="910"/>
      <c r="QJR162" s="910"/>
      <c r="QJS162" s="910"/>
      <c r="QJT162" s="910"/>
      <c r="QJU162" s="910"/>
      <c r="QJV162" s="910"/>
      <c r="QJW162" s="910"/>
      <c r="QJX162" s="910"/>
      <c r="QJY162" s="910"/>
      <c r="QJZ162" s="910"/>
      <c r="QKA162" s="910"/>
      <c r="QKB162" s="910"/>
      <c r="QKC162" s="910"/>
      <c r="QKD162" s="910"/>
      <c r="QKE162" s="910"/>
      <c r="QKF162" s="910"/>
      <c r="QKG162" s="910"/>
      <c r="QKH162" s="910"/>
      <c r="QKI162" s="910"/>
      <c r="QKJ162" s="910"/>
      <c r="QKK162" s="910"/>
      <c r="QKL162" s="910"/>
      <c r="QKM162" s="910"/>
      <c r="QKN162" s="910"/>
      <c r="QKO162" s="910"/>
      <c r="QKP162" s="910"/>
      <c r="QKQ162" s="910"/>
      <c r="QKR162" s="910"/>
      <c r="QKS162" s="910"/>
      <c r="QKT162" s="910"/>
      <c r="QKU162" s="910"/>
      <c r="QKV162" s="910"/>
      <c r="QKW162" s="910"/>
      <c r="QKX162" s="910"/>
      <c r="QKY162" s="910"/>
      <c r="QKZ162" s="910"/>
      <c r="QLA162" s="910"/>
      <c r="QLB162" s="910"/>
      <c r="QLC162" s="910"/>
      <c r="QLD162" s="910"/>
      <c r="QLE162" s="910"/>
      <c r="QLF162" s="910"/>
      <c r="QLG162" s="910"/>
      <c r="QLH162" s="910"/>
      <c r="QLI162" s="910"/>
      <c r="QLJ162" s="910"/>
      <c r="QLK162" s="910"/>
      <c r="QLL162" s="910"/>
      <c r="QLM162" s="910"/>
      <c r="QLN162" s="910"/>
      <c r="QLO162" s="910"/>
      <c r="QLP162" s="910"/>
      <c r="QLQ162" s="910"/>
      <c r="QLR162" s="910"/>
      <c r="QLS162" s="910"/>
      <c r="QLT162" s="910"/>
      <c r="QLU162" s="910"/>
      <c r="QLV162" s="910"/>
      <c r="QLW162" s="910"/>
      <c r="QLX162" s="910"/>
      <c r="QLY162" s="910"/>
      <c r="QLZ162" s="910"/>
      <c r="QMA162" s="910"/>
      <c r="QMB162" s="910"/>
      <c r="QMC162" s="910"/>
      <c r="QMD162" s="910"/>
      <c r="QME162" s="910"/>
      <c r="QMF162" s="910"/>
      <c r="QMG162" s="910"/>
      <c r="QMH162" s="910"/>
      <c r="QMI162" s="910"/>
      <c r="QMJ162" s="910"/>
      <c r="QMK162" s="910"/>
      <c r="QML162" s="910"/>
      <c r="QMM162" s="910"/>
      <c r="QMN162" s="910"/>
      <c r="QMO162" s="910"/>
      <c r="QMP162" s="910"/>
      <c r="QMQ162" s="910"/>
      <c r="QMR162" s="910"/>
      <c r="QMS162" s="910"/>
      <c r="QMT162" s="910"/>
      <c r="QMU162" s="910"/>
      <c r="QMV162" s="910"/>
      <c r="QMW162" s="910"/>
      <c r="QMX162" s="910"/>
      <c r="QMY162" s="910"/>
      <c r="QMZ162" s="910"/>
      <c r="QNA162" s="910"/>
      <c r="QNB162" s="910"/>
      <c r="QNC162" s="910"/>
      <c r="QND162" s="910"/>
      <c r="QNE162" s="910"/>
      <c r="QNF162" s="910"/>
      <c r="QNG162" s="910"/>
      <c r="QNH162" s="910"/>
      <c r="QNI162" s="910"/>
      <c r="QNJ162" s="910"/>
      <c r="QNK162" s="910"/>
      <c r="QNL162" s="910"/>
      <c r="QNM162" s="910"/>
      <c r="QNN162" s="910"/>
      <c r="QNO162" s="910"/>
      <c r="QNP162" s="910"/>
      <c r="QNQ162" s="910"/>
      <c r="QNR162" s="910"/>
      <c r="QNS162" s="910"/>
      <c r="QNT162" s="910"/>
      <c r="QNU162" s="910"/>
      <c r="QNV162" s="910"/>
      <c r="QNW162" s="910"/>
      <c r="QNX162" s="910"/>
      <c r="QNY162" s="910"/>
      <c r="QNZ162" s="910"/>
      <c r="QOA162" s="910"/>
      <c r="QOB162" s="910"/>
      <c r="QOC162" s="910"/>
      <c r="QOD162" s="910"/>
      <c r="QOE162" s="910"/>
      <c r="QOF162" s="910"/>
      <c r="QOG162" s="910"/>
      <c r="QOH162" s="910"/>
      <c r="QOI162" s="910"/>
      <c r="QOJ162" s="910"/>
      <c r="QOK162" s="910"/>
      <c r="QOL162" s="910"/>
      <c r="QOM162" s="910"/>
      <c r="QON162" s="910"/>
      <c r="QOO162" s="910"/>
      <c r="QOP162" s="910"/>
      <c r="QOQ162" s="910"/>
      <c r="QOR162" s="910"/>
      <c r="QOS162" s="910"/>
      <c r="QOT162" s="910"/>
      <c r="QOU162" s="910"/>
      <c r="QOV162" s="910"/>
      <c r="QOW162" s="910"/>
      <c r="QOX162" s="910"/>
      <c r="QOY162" s="910"/>
      <c r="QOZ162" s="910"/>
      <c r="QPA162" s="910"/>
      <c r="QPB162" s="910"/>
      <c r="QPC162" s="910"/>
      <c r="QPD162" s="910"/>
      <c r="QPE162" s="910"/>
      <c r="QPF162" s="910"/>
      <c r="QPG162" s="910"/>
      <c r="QPH162" s="910"/>
      <c r="QPI162" s="910"/>
      <c r="QPJ162" s="910"/>
      <c r="QPK162" s="910"/>
      <c r="QPL162" s="910"/>
      <c r="QPM162" s="910"/>
      <c r="QPN162" s="910"/>
      <c r="QPO162" s="910"/>
      <c r="QPP162" s="910"/>
      <c r="QPQ162" s="910"/>
      <c r="QPR162" s="910"/>
      <c r="QPS162" s="910"/>
      <c r="QPT162" s="910"/>
      <c r="QPU162" s="910"/>
      <c r="QPV162" s="910"/>
      <c r="QPW162" s="910"/>
      <c r="QPX162" s="910"/>
      <c r="QPY162" s="910"/>
      <c r="QPZ162" s="910"/>
      <c r="QQA162" s="910"/>
      <c r="QQB162" s="910"/>
      <c r="QQC162" s="910"/>
      <c r="QQD162" s="910"/>
      <c r="QQE162" s="910"/>
      <c r="QQF162" s="910"/>
      <c r="QQG162" s="910"/>
      <c r="QQH162" s="910"/>
      <c r="QQI162" s="910"/>
      <c r="QQJ162" s="910"/>
      <c r="QQK162" s="910"/>
      <c r="QQL162" s="910"/>
      <c r="QQM162" s="910"/>
      <c r="QQN162" s="910"/>
      <c r="QQO162" s="910"/>
      <c r="QQP162" s="910"/>
      <c r="QQQ162" s="910"/>
      <c r="QQR162" s="910"/>
      <c r="QQS162" s="910"/>
      <c r="QQT162" s="910"/>
      <c r="QQU162" s="910"/>
      <c r="QQV162" s="910"/>
      <c r="QQW162" s="910"/>
      <c r="QQX162" s="910"/>
      <c r="QQY162" s="910"/>
      <c r="QQZ162" s="910"/>
      <c r="QRA162" s="910"/>
      <c r="QRB162" s="910"/>
      <c r="QRC162" s="910"/>
      <c r="QRD162" s="910"/>
      <c r="QRE162" s="910"/>
      <c r="QRF162" s="910"/>
      <c r="QRG162" s="910"/>
      <c r="QRH162" s="910"/>
      <c r="QRI162" s="910"/>
      <c r="QRJ162" s="910"/>
      <c r="QRK162" s="910"/>
      <c r="QRL162" s="910"/>
      <c r="QRM162" s="910"/>
      <c r="QRN162" s="910"/>
      <c r="QRO162" s="910"/>
      <c r="QRP162" s="910"/>
      <c r="QRQ162" s="910"/>
      <c r="QRR162" s="910"/>
      <c r="QRS162" s="910"/>
      <c r="QRT162" s="910"/>
      <c r="QRU162" s="910"/>
      <c r="QRV162" s="910"/>
      <c r="QRW162" s="910"/>
      <c r="QRX162" s="910"/>
      <c r="QRY162" s="910"/>
      <c r="QRZ162" s="910"/>
      <c r="QSA162" s="910"/>
      <c r="QSB162" s="910"/>
      <c r="QSC162" s="910"/>
      <c r="QSD162" s="910"/>
      <c r="QSE162" s="910"/>
      <c r="QSF162" s="910"/>
      <c r="QSG162" s="910"/>
      <c r="QSH162" s="910"/>
      <c r="QSI162" s="910"/>
      <c r="QSJ162" s="910"/>
      <c r="QSK162" s="910"/>
      <c r="QSL162" s="910"/>
      <c r="QSM162" s="910"/>
      <c r="QSN162" s="910"/>
      <c r="QSO162" s="910"/>
      <c r="QSP162" s="910"/>
      <c r="QSQ162" s="910"/>
      <c r="QSR162" s="910"/>
      <c r="QSS162" s="910"/>
      <c r="QST162" s="910"/>
      <c r="QSU162" s="910"/>
      <c r="QSV162" s="910"/>
      <c r="QSW162" s="910"/>
      <c r="QSX162" s="910"/>
      <c r="QSY162" s="910"/>
      <c r="QSZ162" s="910"/>
      <c r="QTA162" s="910"/>
      <c r="QTB162" s="910"/>
      <c r="QTC162" s="910"/>
      <c r="QTD162" s="910"/>
      <c r="QTE162" s="910"/>
      <c r="QTF162" s="910"/>
      <c r="QTG162" s="910"/>
      <c r="QTH162" s="910"/>
      <c r="QTI162" s="910"/>
      <c r="QTJ162" s="910"/>
      <c r="QTK162" s="910"/>
      <c r="QTL162" s="910"/>
      <c r="QTM162" s="910"/>
      <c r="QTN162" s="910"/>
      <c r="QTO162" s="910"/>
      <c r="QTP162" s="910"/>
      <c r="QTQ162" s="910"/>
      <c r="QTR162" s="910"/>
      <c r="QTS162" s="910"/>
      <c r="QTT162" s="910"/>
      <c r="QTU162" s="910"/>
      <c r="QTV162" s="910"/>
      <c r="QTW162" s="910"/>
      <c r="QTX162" s="910"/>
      <c r="QTY162" s="910"/>
      <c r="QTZ162" s="910"/>
      <c r="QUA162" s="910"/>
      <c r="QUB162" s="910"/>
      <c r="QUC162" s="910"/>
      <c r="QUD162" s="910"/>
      <c r="QUE162" s="910"/>
      <c r="QUF162" s="910"/>
      <c r="QUG162" s="910"/>
      <c r="QUH162" s="910"/>
      <c r="QUI162" s="910"/>
      <c r="QUJ162" s="910"/>
      <c r="QUK162" s="910"/>
      <c r="QUL162" s="910"/>
      <c r="QUM162" s="910"/>
      <c r="QUN162" s="910"/>
      <c r="QUO162" s="910"/>
      <c r="QUP162" s="910"/>
      <c r="QUQ162" s="910"/>
      <c r="QUR162" s="910"/>
      <c r="QUS162" s="910"/>
      <c r="QUT162" s="910"/>
      <c r="QUU162" s="910"/>
      <c r="QUV162" s="910"/>
      <c r="QUW162" s="910"/>
      <c r="QUX162" s="910"/>
      <c r="QUY162" s="910"/>
      <c r="QUZ162" s="910"/>
      <c r="QVA162" s="910"/>
      <c r="QVB162" s="910"/>
      <c r="QVC162" s="910"/>
      <c r="QVD162" s="910"/>
      <c r="QVE162" s="910"/>
      <c r="QVF162" s="910"/>
      <c r="QVG162" s="910"/>
      <c r="QVH162" s="910"/>
      <c r="QVI162" s="910"/>
      <c r="QVJ162" s="910"/>
      <c r="QVK162" s="910"/>
      <c r="QVL162" s="910"/>
      <c r="QVM162" s="910"/>
      <c r="QVN162" s="910"/>
      <c r="QVO162" s="910"/>
      <c r="QVP162" s="910"/>
      <c r="QVQ162" s="910"/>
      <c r="QVR162" s="910"/>
      <c r="QVS162" s="910"/>
      <c r="QVT162" s="910"/>
      <c r="QVU162" s="910"/>
      <c r="QVV162" s="910"/>
      <c r="QVW162" s="910"/>
      <c r="QVX162" s="910"/>
      <c r="QVY162" s="910"/>
      <c r="QVZ162" s="910"/>
      <c r="QWA162" s="910"/>
      <c r="QWB162" s="910"/>
      <c r="QWC162" s="910"/>
      <c r="QWD162" s="910"/>
      <c r="QWE162" s="910"/>
      <c r="QWF162" s="910"/>
      <c r="QWG162" s="910"/>
      <c r="QWH162" s="910"/>
      <c r="QWI162" s="910"/>
      <c r="QWJ162" s="910"/>
      <c r="QWK162" s="910"/>
      <c r="QWL162" s="910"/>
      <c r="QWM162" s="910"/>
      <c r="QWN162" s="910"/>
      <c r="QWO162" s="910"/>
      <c r="QWP162" s="910"/>
      <c r="QWQ162" s="910"/>
      <c r="QWR162" s="910"/>
      <c r="QWS162" s="910"/>
      <c r="QWT162" s="910"/>
      <c r="QWU162" s="910"/>
      <c r="QWV162" s="910"/>
      <c r="QWW162" s="910"/>
      <c r="QWX162" s="910"/>
      <c r="QWY162" s="910"/>
      <c r="QWZ162" s="910"/>
      <c r="QXA162" s="910"/>
      <c r="QXB162" s="910"/>
      <c r="QXC162" s="910"/>
      <c r="QXD162" s="910"/>
      <c r="QXE162" s="910"/>
      <c r="QXF162" s="910"/>
      <c r="QXG162" s="910"/>
      <c r="QXH162" s="910"/>
      <c r="QXI162" s="910"/>
      <c r="QXJ162" s="910"/>
      <c r="QXK162" s="910"/>
      <c r="QXL162" s="910"/>
      <c r="QXM162" s="910"/>
      <c r="QXN162" s="910"/>
      <c r="QXO162" s="910"/>
      <c r="QXP162" s="910"/>
      <c r="QXQ162" s="910"/>
      <c r="QXR162" s="910"/>
      <c r="QXS162" s="910"/>
      <c r="QXT162" s="910"/>
      <c r="QXU162" s="910"/>
      <c r="QXV162" s="910"/>
      <c r="QXW162" s="910"/>
      <c r="QXX162" s="910"/>
      <c r="QXY162" s="910"/>
      <c r="QXZ162" s="910"/>
      <c r="QYA162" s="910"/>
      <c r="QYB162" s="910"/>
      <c r="QYC162" s="910"/>
      <c r="QYD162" s="910"/>
      <c r="QYE162" s="910"/>
      <c r="QYF162" s="910"/>
      <c r="QYG162" s="910"/>
      <c r="QYH162" s="910"/>
      <c r="QYI162" s="910"/>
      <c r="QYJ162" s="910"/>
      <c r="QYK162" s="910"/>
      <c r="QYL162" s="910"/>
      <c r="QYM162" s="910"/>
      <c r="QYN162" s="910"/>
      <c r="QYO162" s="910"/>
      <c r="QYP162" s="910"/>
      <c r="QYQ162" s="910"/>
      <c r="QYR162" s="910"/>
      <c r="QYS162" s="910"/>
      <c r="QYT162" s="910"/>
      <c r="QYU162" s="910"/>
      <c r="QYV162" s="910"/>
      <c r="QYW162" s="910"/>
      <c r="QYX162" s="910"/>
      <c r="QYY162" s="910"/>
      <c r="QYZ162" s="910"/>
      <c r="QZA162" s="910"/>
      <c r="QZB162" s="910"/>
      <c r="QZC162" s="910"/>
      <c r="QZD162" s="910"/>
      <c r="QZE162" s="910"/>
      <c r="QZF162" s="910"/>
      <c r="QZG162" s="910"/>
      <c r="QZH162" s="910"/>
      <c r="QZI162" s="910"/>
      <c r="QZJ162" s="910"/>
      <c r="QZK162" s="910"/>
      <c r="QZL162" s="910"/>
      <c r="QZM162" s="910"/>
      <c r="QZN162" s="910"/>
      <c r="QZO162" s="910"/>
      <c r="QZP162" s="910"/>
      <c r="QZQ162" s="910"/>
      <c r="QZR162" s="910"/>
      <c r="QZS162" s="910"/>
      <c r="QZT162" s="910"/>
      <c r="QZU162" s="910"/>
      <c r="QZV162" s="910"/>
      <c r="QZW162" s="910"/>
      <c r="QZX162" s="910"/>
      <c r="QZY162" s="910"/>
      <c r="QZZ162" s="910"/>
      <c r="RAA162" s="910"/>
      <c r="RAB162" s="910"/>
      <c r="RAC162" s="910"/>
      <c r="RAD162" s="910"/>
      <c r="RAE162" s="910"/>
      <c r="RAF162" s="910"/>
      <c r="RAG162" s="910"/>
      <c r="RAH162" s="910"/>
      <c r="RAI162" s="910"/>
      <c r="RAJ162" s="910"/>
      <c r="RAK162" s="910"/>
      <c r="RAL162" s="910"/>
      <c r="RAM162" s="910"/>
      <c r="RAN162" s="910"/>
      <c r="RAO162" s="910"/>
      <c r="RAP162" s="910"/>
      <c r="RAQ162" s="910"/>
      <c r="RAR162" s="910"/>
      <c r="RAS162" s="910"/>
      <c r="RAT162" s="910"/>
      <c r="RAU162" s="910"/>
      <c r="RAV162" s="910"/>
      <c r="RAW162" s="910"/>
      <c r="RAX162" s="910"/>
      <c r="RAY162" s="910"/>
      <c r="RAZ162" s="910"/>
      <c r="RBA162" s="910"/>
      <c r="RBB162" s="910"/>
      <c r="RBC162" s="910"/>
      <c r="RBD162" s="910"/>
      <c r="RBE162" s="910"/>
      <c r="RBF162" s="910"/>
      <c r="RBG162" s="910"/>
      <c r="RBH162" s="910"/>
      <c r="RBI162" s="910"/>
      <c r="RBJ162" s="910"/>
      <c r="RBK162" s="910"/>
      <c r="RBL162" s="910"/>
      <c r="RBM162" s="910"/>
      <c r="RBN162" s="910"/>
      <c r="RBO162" s="910"/>
      <c r="RBP162" s="910"/>
      <c r="RBQ162" s="910"/>
      <c r="RBR162" s="910"/>
      <c r="RBS162" s="910"/>
      <c r="RBT162" s="910"/>
      <c r="RBU162" s="910"/>
      <c r="RBV162" s="910"/>
      <c r="RBW162" s="910"/>
      <c r="RBX162" s="910"/>
      <c r="RBY162" s="910"/>
      <c r="RBZ162" s="910"/>
      <c r="RCA162" s="910"/>
      <c r="RCB162" s="910"/>
      <c r="RCC162" s="910"/>
      <c r="RCD162" s="910"/>
      <c r="RCE162" s="910"/>
      <c r="RCF162" s="910"/>
      <c r="RCG162" s="910"/>
      <c r="RCH162" s="910"/>
      <c r="RCI162" s="910"/>
      <c r="RCJ162" s="910"/>
      <c r="RCK162" s="910"/>
      <c r="RCL162" s="910"/>
      <c r="RCM162" s="910"/>
      <c r="RCN162" s="910"/>
      <c r="RCO162" s="910"/>
      <c r="RCP162" s="910"/>
      <c r="RCQ162" s="910"/>
      <c r="RCR162" s="910"/>
      <c r="RCS162" s="910"/>
      <c r="RCT162" s="910"/>
      <c r="RCU162" s="910"/>
      <c r="RCV162" s="910"/>
      <c r="RCW162" s="910"/>
      <c r="RCX162" s="910"/>
      <c r="RCY162" s="910"/>
      <c r="RCZ162" s="910"/>
      <c r="RDA162" s="910"/>
      <c r="RDB162" s="910"/>
      <c r="RDC162" s="910"/>
      <c r="RDD162" s="910"/>
      <c r="RDE162" s="910"/>
      <c r="RDF162" s="910"/>
      <c r="RDG162" s="910"/>
      <c r="RDH162" s="910"/>
      <c r="RDI162" s="910"/>
      <c r="RDJ162" s="910"/>
      <c r="RDK162" s="910"/>
      <c r="RDL162" s="910"/>
      <c r="RDM162" s="910"/>
      <c r="RDN162" s="910"/>
      <c r="RDO162" s="910"/>
      <c r="RDP162" s="910"/>
      <c r="RDQ162" s="910"/>
      <c r="RDR162" s="910"/>
      <c r="RDS162" s="910"/>
      <c r="RDT162" s="910"/>
      <c r="RDU162" s="910"/>
      <c r="RDV162" s="910"/>
      <c r="RDW162" s="910"/>
      <c r="RDX162" s="910"/>
      <c r="RDY162" s="910"/>
      <c r="RDZ162" s="910"/>
      <c r="REA162" s="910"/>
      <c r="REB162" s="910"/>
      <c r="REC162" s="910"/>
      <c r="RED162" s="910"/>
      <c r="REE162" s="910"/>
      <c r="REF162" s="910"/>
      <c r="REG162" s="910"/>
      <c r="REH162" s="910"/>
      <c r="REI162" s="910"/>
      <c r="REJ162" s="910"/>
      <c r="REK162" s="910"/>
      <c r="REL162" s="910"/>
      <c r="REM162" s="910"/>
      <c r="REN162" s="910"/>
      <c r="REO162" s="910"/>
      <c r="REP162" s="910"/>
      <c r="REQ162" s="910"/>
      <c r="RER162" s="910"/>
      <c r="RES162" s="910"/>
      <c r="RET162" s="910"/>
      <c r="REU162" s="910"/>
      <c r="REV162" s="910"/>
      <c r="REW162" s="910"/>
      <c r="REX162" s="910"/>
      <c r="REY162" s="910"/>
      <c r="REZ162" s="910"/>
      <c r="RFA162" s="910"/>
      <c r="RFB162" s="910"/>
      <c r="RFC162" s="910"/>
      <c r="RFD162" s="910"/>
      <c r="RFE162" s="910"/>
      <c r="RFF162" s="910"/>
      <c r="RFG162" s="910"/>
      <c r="RFH162" s="910"/>
      <c r="RFI162" s="910"/>
      <c r="RFJ162" s="910"/>
      <c r="RFK162" s="910"/>
      <c r="RFL162" s="910"/>
      <c r="RFM162" s="910"/>
      <c r="RFN162" s="910"/>
      <c r="RFO162" s="910"/>
      <c r="RFP162" s="910"/>
      <c r="RFQ162" s="910"/>
      <c r="RFR162" s="910"/>
      <c r="RFS162" s="910"/>
      <c r="RFT162" s="910"/>
      <c r="RFU162" s="910"/>
      <c r="RFV162" s="910"/>
      <c r="RFW162" s="910"/>
      <c r="RFX162" s="910"/>
      <c r="RFY162" s="910"/>
      <c r="RFZ162" s="910"/>
      <c r="RGA162" s="910"/>
      <c r="RGB162" s="910"/>
      <c r="RGC162" s="910"/>
      <c r="RGD162" s="910"/>
      <c r="RGE162" s="910"/>
      <c r="RGF162" s="910"/>
      <c r="RGG162" s="910"/>
      <c r="RGH162" s="910"/>
      <c r="RGI162" s="910"/>
      <c r="RGJ162" s="910"/>
      <c r="RGK162" s="910"/>
      <c r="RGL162" s="910"/>
      <c r="RGM162" s="910"/>
      <c r="RGN162" s="910"/>
      <c r="RGO162" s="910"/>
      <c r="RGP162" s="910"/>
      <c r="RGQ162" s="910"/>
      <c r="RGR162" s="910"/>
      <c r="RGS162" s="910"/>
      <c r="RGT162" s="910"/>
      <c r="RGU162" s="910"/>
      <c r="RGV162" s="910"/>
      <c r="RGW162" s="910"/>
      <c r="RGX162" s="910"/>
      <c r="RGY162" s="910"/>
      <c r="RGZ162" s="910"/>
      <c r="RHA162" s="910"/>
      <c r="RHB162" s="910"/>
      <c r="RHC162" s="910"/>
      <c r="RHD162" s="910"/>
      <c r="RHE162" s="910"/>
      <c r="RHF162" s="910"/>
      <c r="RHG162" s="910"/>
      <c r="RHH162" s="910"/>
      <c r="RHI162" s="910"/>
      <c r="RHJ162" s="910"/>
      <c r="RHK162" s="910"/>
      <c r="RHL162" s="910"/>
      <c r="RHM162" s="910"/>
      <c r="RHN162" s="910"/>
      <c r="RHO162" s="910"/>
      <c r="RHP162" s="910"/>
      <c r="RHQ162" s="910"/>
      <c r="RHR162" s="910"/>
      <c r="RHS162" s="910"/>
      <c r="RHT162" s="910"/>
      <c r="RHU162" s="910"/>
      <c r="RHV162" s="910"/>
      <c r="RHW162" s="910"/>
      <c r="RHX162" s="910"/>
      <c r="RHY162" s="910"/>
      <c r="RHZ162" s="910"/>
      <c r="RIA162" s="910"/>
      <c r="RIB162" s="910"/>
      <c r="RIC162" s="910"/>
      <c r="RID162" s="910"/>
      <c r="RIE162" s="910"/>
      <c r="RIF162" s="910"/>
      <c r="RIG162" s="910"/>
      <c r="RIH162" s="910"/>
      <c r="RII162" s="910"/>
      <c r="RIJ162" s="910"/>
      <c r="RIK162" s="910"/>
      <c r="RIL162" s="910"/>
      <c r="RIM162" s="910"/>
      <c r="RIN162" s="910"/>
      <c r="RIO162" s="910"/>
      <c r="RIP162" s="910"/>
      <c r="RIQ162" s="910"/>
      <c r="RIR162" s="910"/>
      <c r="RIS162" s="910"/>
      <c r="RIT162" s="910"/>
      <c r="RIU162" s="910"/>
      <c r="RIV162" s="910"/>
      <c r="RIW162" s="910"/>
      <c r="RIX162" s="910"/>
      <c r="RIY162" s="910"/>
      <c r="RIZ162" s="910"/>
      <c r="RJA162" s="910"/>
      <c r="RJB162" s="910"/>
      <c r="RJC162" s="910"/>
      <c r="RJD162" s="910"/>
      <c r="RJE162" s="910"/>
      <c r="RJF162" s="910"/>
      <c r="RJG162" s="910"/>
      <c r="RJH162" s="910"/>
      <c r="RJI162" s="910"/>
      <c r="RJJ162" s="910"/>
      <c r="RJK162" s="910"/>
      <c r="RJL162" s="910"/>
      <c r="RJM162" s="910"/>
      <c r="RJN162" s="910"/>
      <c r="RJO162" s="910"/>
      <c r="RJP162" s="910"/>
      <c r="RJQ162" s="910"/>
      <c r="RJR162" s="910"/>
      <c r="RJS162" s="910"/>
      <c r="RJT162" s="910"/>
      <c r="RJU162" s="910"/>
      <c r="RJV162" s="910"/>
      <c r="RJW162" s="910"/>
      <c r="RJX162" s="910"/>
      <c r="RJY162" s="910"/>
      <c r="RJZ162" s="910"/>
      <c r="RKA162" s="910"/>
      <c r="RKB162" s="910"/>
      <c r="RKC162" s="910"/>
      <c r="RKD162" s="910"/>
      <c r="RKE162" s="910"/>
      <c r="RKF162" s="910"/>
      <c r="RKG162" s="910"/>
      <c r="RKH162" s="910"/>
      <c r="RKI162" s="910"/>
      <c r="RKJ162" s="910"/>
      <c r="RKK162" s="910"/>
      <c r="RKL162" s="910"/>
      <c r="RKM162" s="910"/>
      <c r="RKN162" s="910"/>
      <c r="RKO162" s="910"/>
      <c r="RKP162" s="910"/>
      <c r="RKQ162" s="910"/>
      <c r="RKR162" s="910"/>
      <c r="RKS162" s="910"/>
      <c r="RKT162" s="910"/>
      <c r="RKU162" s="910"/>
      <c r="RKV162" s="910"/>
      <c r="RKW162" s="910"/>
      <c r="RKX162" s="910"/>
      <c r="RKY162" s="910"/>
      <c r="RKZ162" s="910"/>
      <c r="RLA162" s="910"/>
      <c r="RLB162" s="910"/>
      <c r="RLC162" s="910"/>
      <c r="RLD162" s="910"/>
      <c r="RLE162" s="910"/>
      <c r="RLF162" s="910"/>
      <c r="RLG162" s="910"/>
      <c r="RLH162" s="910"/>
      <c r="RLI162" s="910"/>
      <c r="RLJ162" s="910"/>
      <c r="RLK162" s="910"/>
      <c r="RLL162" s="910"/>
      <c r="RLM162" s="910"/>
      <c r="RLN162" s="910"/>
      <c r="RLO162" s="910"/>
      <c r="RLP162" s="910"/>
      <c r="RLQ162" s="910"/>
      <c r="RLR162" s="910"/>
      <c r="RLS162" s="910"/>
      <c r="RLT162" s="910"/>
      <c r="RLU162" s="910"/>
      <c r="RLV162" s="910"/>
      <c r="RLW162" s="910"/>
      <c r="RLX162" s="910"/>
      <c r="RLY162" s="910"/>
      <c r="RLZ162" s="910"/>
      <c r="RMA162" s="910"/>
      <c r="RMB162" s="910"/>
      <c r="RMC162" s="910"/>
      <c r="RMD162" s="910"/>
      <c r="RME162" s="910"/>
      <c r="RMF162" s="910"/>
      <c r="RMG162" s="910"/>
      <c r="RMH162" s="910"/>
      <c r="RMI162" s="910"/>
      <c r="RMJ162" s="910"/>
      <c r="RMK162" s="910"/>
      <c r="RML162" s="910"/>
      <c r="RMM162" s="910"/>
      <c r="RMN162" s="910"/>
      <c r="RMO162" s="910"/>
      <c r="RMP162" s="910"/>
      <c r="RMQ162" s="910"/>
      <c r="RMR162" s="910"/>
      <c r="RMS162" s="910"/>
      <c r="RMT162" s="910"/>
      <c r="RMU162" s="910"/>
      <c r="RMV162" s="910"/>
      <c r="RMW162" s="910"/>
      <c r="RMX162" s="910"/>
      <c r="RMY162" s="910"/>
      <c r="RMZ162" s="910"/>
      <c r="RNA162" s="910"/>
      <c r="RNB162" s="910"/>
      <c r="RNC162" s="910"/>
      <c r="RND162" s="910"/>
      <c r="RNE162" s="910"/>
      <c r="RNF162" s="910"/>
      <c r="RNG162" s="910"/>
      <c r="RNH162" s="910"/>
      <c r="RNI162" s="910"/>
      <c r="RNJ162" s="910"/>
      <c r="RNK162" s="910"/>
      <c r="RNL162" s="910"/>
      <c r="RNM162" s="910"/>
      <c r="RNN162" s="910"/>
      <c r="RNO162" s="910"/>
      <c r="RNP162" s="910"/>
      <c r="RNQ162" s="910"/>
      <c r="RNR162" s="910"/>
      <c r="RNS162" s="910"/>
      <c r="RNT162" s="910"/>
      <c r="RNU162" s="910"/>
      <c r="RNV162" s="910"/>
      <c r="RNW162" s="910"/>
      <c r="RNX162" s="910"/>
      <c r="RNY162" s="910"/>
      <c r="RNZ162" s="910"/>
      <c r="ROA162" s="910"/>
      <c r="ROB162" s="910"/>
      <c r="ROC162" s="910"/>
      <c r="ROD162" s="910"/>
      <c r="ROE162" s="910"/>
      <c r="ROF162" s="910"/>
      <c r="ROG162" s="910"/>
      <c r="ROH162" s="910"/>
      <c r="ROI162" s="910"/>
      <c r="ROJ162" s="910"/>
      <c r="ROK162" s="910"/>
      <c r="ROL162" s="910"/>
      <c r="ROM162" s="910"/>
      <c r="RON162" s="910"/>
      <c r="ROO162" s="910"/>
      <c r="ROP162" s="910"/>
      <c r="ROQ162" s="910"/>
      <c r="ROR162" s="910"/>
      <c r="ROS162" s="910"/>
      <c r="ROT162" s="910"/>
      <c r="ROU162" s="910"/>
      <c r="ROV162" s="910"/>
      <c r="ROW162" s="910"/>
      <c r="ROX162" s="910"/>
      <c r="ROY162" s="910"/>
      <c r="ROZ162" s="910"/>
      <c r="RPA162" s="910"/>
      <c r="RPB162" s="910"/>
      <c r="RPC162" s="910"/>
      <c r="RPD162" s="910"/>
      <c r="RPE162" s="910"/>
      <c r="RPF162" s="910"/>
      <c r="RPG162" s="910"/>
      <c r="RPH162" s="910"/>
      <c r="RPI162" s="910"/>
      <c r="RPJ162" s="910"/>
      <c r="RPK162" s="910"/>
      <c r="RPL162" s="910"/>
      <c r="RPM162" s="910"/>
      <c r="RPN162" s="910"/>
      <c r="RPO162" s="910"/>
      <c r="RPP162" s="910"/>
      <c r="RPQ162" s="910"/>
      <c r="RPR162" s="910"/>
      <c r="RPS162" s="910"/>
      <c r="RPT162" s="910"/>
      <c r="RPU162" s="910"/>
      <c r="RPV162" s="910"/>
      <c r="RPW162" s="910"/>
      <c r="RPX162" s="910"/>
      <c r="RPY162" s="910"/>
      <c r="RPZ162" s="910"/>
      <c r="RQA162" s="910"/>
      <c r="RQB162" s="910"/>
      <c r="RQC162" s="910"/>
      <c r="RQD162" s="910"/>
      <c r="RQE162" s="910"/>
      <c r="RQF162" s="910"/>
      <c r="RQG162" s="910"/>
      <c r="RQH162" s="910"/>
      <c r="RQI162" s="910"/>
      <c r="RQJ162" s="910"/>
      <c r="RQK162" s="910"/>
      <c r="RQL162" s="910"/>
      <c r="RQM162" s="910"/>
      <c r="RQN162" s="910"/>
      <c r="RQO162" s="910"/>
      <c r="RQP162" s="910"/>
      <c r="RQQ162" s="910"/>
      <c r="RQR162" s="910"/>
      <c r="RQS162" s="910"/>
      <c r="RQT162" s="910"/>
      <c r="RQU162" s="910"/>
      <c r="RQV162" s="910"/>
      <c r="RQW162" s="910"/>
      <c r="RQX162" s="910"/>
      <c r="RQY162" s="910"/>
      <c r="RQZ162" s="910"/>
      <c r="RRA162" s="910"/>
      <c r="RRB162" s="910"/>
      <c r="RRC162" s="910"/>
      <c r="RRD162" s="910"/>
      <c r="RRE162" s="910"/>
      <c r="RRF162" s="910"/>
      <c r="RRG162" s="910"/>
      <c r="RRH162" s="910"/>
      <c r="RRI162" s="910"/>
      <c r="RRJ162" s="910"/>
      <c r="RRK162" s="910"/>
      <c r="RRL162" s="910"/>
      <c r="RRM162" s="910"/>
      <c r="RRN162" s="910"/>
      <c r="RRO162" s="910"/>
      <c r="RRP162" s="910"/>
      <c r="RRQ162" s="910"/>
      <c r="RRR162" s="910"/>
      <c r="RRS162" s="910"/>
      <c r="RRT162" s="910"/>
      <c r="RRU162" s="910"/>
      <c r="RRV162" s="910"/>
      <c r="RRW162" s="910"/>
      <c r="RRX162" s="910"/>
      <c r="RRY162" s="910"/>
      <c r="RRZ162" s="910"/>
      <c r="RSA162" s="910"/>
      <c r="RSB162" s="910"/>
      <c r="RSC162" s="910"/>
      <c r="RSD162" s="910"/>
      <c r="RSE162" s="910"/>
      <c r="RSF162" s="910"/>
      <c r="RSG162" s="910"/>
      <c r="RSH162" s="910"/>
      <c r="RSI162" s="910"/>
      <c r="RSJ162" s="910"/>
      <c r="RSK162" s="910"/>
      <c r="RSL162" s="910"/>
      <c r="RSM162" s="910"/>
      <c r="RSN162" s="910"/>
      <c r="RSO162" s="910"/>
      <c r="RSP162" s="910"/>
      <c r="RSQ162" s="910"/>
      <c r="RSR162" s="910"/>
      <c r="RSS162" s="910"/>
      <c r="RST162" s="910"/>
      <c r="RSU162" s="910"/>
      <c r="RSV162" s="910"/>
      <c r="RSW162" s="910"/>
      <c r="RSX162" s="910"/>
      <c r="RSY162" s="910"/>
      <c r="RSZ162" s="910"/>
      <c r="RTA162" s="910"/>
      <c r="RTB162" s="910"/>
      <c r="RTC162" s="910"/>
      <c r="RTD162" s="910"/>
      <c r="RTE162" s="910"/>
      <c r="RTF162" s="910"/>
      <c r="RTG162" s="910"/>
      <c r="RTH162" s="910"/>
      <c r="RTI162" s="910"/>
      <c r="RTJ162" s="910"/>
      <c r="RTK162" s="910"/>
      <c r="RTL162" s="910"/>
      <c r="RTM162" s="910"/>
      <c r="RTN162" s="910"/>
      <c r="RTO162" s="910"/>
      <c r="RTP162" s="910"/>
      <c r="RTQ162" s="910"/>
      <c r="RTR162" s="910"/>
      <c r="RTS162" s="910"/>
      <c r="RTT162" s="910"/>
      <c r="RTU162" s="910"/>
      <c r="RTV162" s="910"/>
      <c r="RTW162" s="910"/>
      <c r="RTX162" s="910"/>
      <c r="RTY162" s="910"/>
      <c r="RTZ162" s="910"/>
      <c r="RUA162" s="910"/>
      <c r="RUB162" s="910"/>
      <c r="RUC162" s="910"/>
      <c r="RUD162" s="910"/>
      <c r="RUE162" s="910"/>
      <c r="RUF162" s="910"/>
      <c r="RUG162" s="910"/>
      <c r="RUH162" s="910"/>
      <c r="RUI162" s="910"/>
      <c r="RUJ162" s="910"/>
      <c r="RUK162" s="910"/>
      <c r="RUL162" s="910"/>
      <c r="RUM162" s="910"/>
      <c r="RUN162" s="910"/>
      <c r="RUO162" s="910"/>
      <c r="RUP162" s="910"/>
      <c r="RUQ162" s="910"/>
      <c r="RUR162" s="910"/>
      <c r="RUS162" s="910"/>
      <c r="RUT162" s="910"/>
      <c r="RUU162" s="910"/>
      <c r="RUV162" s="910"/>
      <c r="RUW162" s="910"/>
      <c r="RUX162" s="910"/>
      <c r="RUY162" s="910"/>
      <c r="RUZ162" s="910"/>
      <c r="RVA162" s="910"/>
      <c r="RVB162" s="910"/>
      <c r="RVC162" s="910"/>
      <c r="RVD162" s="910"/>
      <c r="RVE162" s="910"/>
      <c r="RVF162" s="910"/>
      <c r="RVG162" s="910"/>
      <c r="RVH162" s="910"/>
      <c r="RVI162" s="910"/>
      <c r="RVJ162" s="910"/>
      <c r="RVK162" s="910"/>
      <c r="RVL162" s="910"/>
      <c r="RVM162" s="910"/>
      <c r="RVN162" s="910"/>
      <c r="RVO162" s="910"/>
      <c r="RVP162" s="910"/>
      <c r="RVQ162" s="910"/>
      <c r="RVR162" s="910"/>
      <c r="RVS162" s="910"/>
      <c r="RVT162" s="910"/>
      <c r="RVU162" s="910"/>
      <c r="RVV162" s="910"/>
      <c r="RVW162" s="910"/>
      <c r="RVX162" s="910"/>
      <c r="RVY162" s="910"/>
      <c r="RVZ162" s="910"/>
      <c r="RWA162" s="910"/>
      <c r="RWB162" s="910"/>
      <c r="RWC162" s="910"/>
      <c r="RWD162" s="910"/>
      <c r="RWE162" s="910"/>
      <c r="RWF162" s="910"/>
      <c r="RWG162" s="910"/>
      <c r="RWH162" s="910"/>
      <c r="RWI162" s="910"/>
      <c r="RWJ162" s="910"/>
      <c r="RWK162" s="910"/>
      <c r="RWL162" s="910"/>
      <c r="RWM162" s="910"/>
      <c r="RWN162" s="910"/>
      <c r="RWO162" s="910"/>
      <c r="RWP162" s="910"/>
      <c r="RWQ162" s="910"/>
      <c r="RWR162" s="910"/>
      <c r="RWS162" s="910"/>
      <c r="RWT162" s="910"/>
      <c r="RWU162" s="910"/>
      <c r="RWV162" s="910"/>
      <c r="RWW162" s="910"/>
      <c r="RWX162" s="910"/>
      <c r="RWY162" s="910"/>
      <c r="RWZ162" s="910"/>
      <c r="RXA162" s="910"/>
      <c r="RXB162" s="910"/>
      <c r="RXC162" s="910"/>
      <c r="RXD162" s="910"/>
      <c r="RXE162" s="910"/>
      <c r="RXF162" s="910"/>
      <c r="RXG162" s="910"/>
      <c r="RXH162" s="910"/>
      <c r="RXI162" s="910"/>
      <c r="RXJ162" s="910"/>
      <c r="RXK162" s="910"/>
      <c r="RXL162" s="910"/>
      <c r="RXM162" s="910"/>
      <c r="RXN162" s="910"/>
      <c r="RXO162" s="910"/>
      <c r="RXP162" s="910"/>
      <c r="RXQ162" s="910"/>
      <c r="RXR162" s="910"/>
      <c r="RXS162" s="910"/>
      <c r="RXT162" s="910"/>
      <c r="RXU162" s="910"/>
      <c r="RXV162" s="910"/>
      <c r="RXW162" s="910"/>
      <c r="RXX162" s="910"/>
      <c r="RXY162" s="910"/>
      <c r="RXZ162" s="910"/>
      <c r="RYA162" s="910"/>
      <c r="RYB162" s="910"/>
      <c r="RYC162" s="910"/>
      <c r="RYD162" s="910"/>
      <c r="RYE162" s="910"/>
      <c r="RYF162" s="910"/>
      <c r="RYG162" s="910"/>
      <c r="RYH162" s="910"/>
      <c r="RYI162" s="910"/>
      <c r="RYJ162" s="910"/>
      <c r="RYK162" s="910"/>
      <c r="RYL162" s="910"/>
      <c r="RYM162" s="910"/>
      <c r="RYN162" s="910"/>
      <c r="RYO162" s="910"/>
      <c r="RYP162" s="910"/>
      <c r="RYQ162" s="910"/>
      <c r="RYR162" s="910"/>
      <c r="RYS162" s="910"/>
      <c r="RYT162" s="910"/>
      <c r="RYU162" s="910"/>
      <c r="RYV162" s="910"/>
      <c r="RYW162" s="910"/>
      <c r="RYX162" s="910"/>
      <c r="RYY162" s="910"/>
      <c r="RYZ162" s="910"/>
      <c r="RZA162" s="910"/>
      <c r="RZB162" s="910"/>
      <c r="RZC162" s="910"/>
      <c r="RZD162" s="910"/>
      <c r="RZE162" s="910"/>
      <c r="RZF162" s="910"/>
      <c r="RZG162" s="910"/>
      <c r="RZH162" s="910"/>
      <c r="RZI162" s="910"/>
      <c r="RZJ162" s="910"/>
      <c r="RZK162" s="910"/>
      <c r="RZL162" s="910"/>
      <c r="RZM162" s="910"/>
      <c r="RZN162" s="910"/>
      <c r="RZO162" s="910"/>
      <c r="RZP162" s="910"/>
      <c r="RZQ162" s="910"/>
      <c r="RZR162" s="910"/>
      <c r="RZS162" s="910"/>
      <c r="RZT162" s="910"/>
      <c r="RZU162" s="910"/>
      <c r="RZV162" s="910"/>
      <c r="RZW162" s="910"/>
      <c r="RZX162" s="910"/>
      <c r="RZY162" s="910"/>
      <c r="RZZ162" s="910"/>
      <c r="SAA162" s="910"/>
      <c r="SAB162" s="910"/>
      <c r="SAC162" s="910"/>
      <c r="SAD162" s="910"/>
      <c r="SAE162" s="910"/>
      <c r="SAF162" s="910"/>
      <c r="SAG162" s="910"/>
      <c r="SAH162" s="910"/>
      <c r="SAI162" s="910"/>
      <c r="SAJ162" s="910"/>
      <c r="SAK162" s="910"/>
      <c r="SAL162" s="910"/>
      <c r="SAM162" s="910"/>
      <c r="SAN162" s="910"/>
      <c r="SAO162" s="910"/>
      <c r="SAP162" s="910"/>
      <c r="SAQ162" s="910"/>
      <c r="SAR162" s="910"/>
      <c r="SAS162" s="910"/>
      <c r="SAT162" s="910"/>
      <c r="SAU162" s="910"/>
      <c r="SAV162" s="910"/>
      <c r="SAW162" s="910"/>
      <c r="SAX162" s="910"/>
      <c r="SAY162" s="910"/>
      <c r="SAZ162" s="910"/>
      <c r="SBA162" s="910"/>
      <c r="SBB162" s="910"/>
      <c r="SBC162" s="910"/>
      <c r="SBD162" s="910"/>
      <c r="SBE162" s="910"/>
      <c r="SBF162" s="910"/>
      <c r="SBG162" s="910"/>
      <c r="SBH162" s="910"/>
      <c r="SBI162" s="910"/>
      <c r="SBJ162" s="910"/>
      <c r="SBK162" s="910"/>
      <c r="SBL162" s="910"/>
      <c r="SBM162" s="910"/>
      <c r="SBN162" s="910"/>
      <c r="SBO162" s="910"/>
      <c r="SBP162" s="910"/>
      <c r="SBQ162" s="910"/>
      <c r="SBR162" s="910"/>
      <c r="SBS162" s="910"/>
      <c r="SBT162" s="910"/>
      <c r="SBU162" s="910"/>
      <c r="SBV162" s="910"/>
      <c r="SBW162" s="910"/>
      <c r="SBX162" s="910"/>
      <c r="SBY162" s="910"/>
      <c r="SBZ162" s="910"/>
      <c r="SCA162" s="910"/>
      <c r="SCB162" s="910"/>
      <c r="SCC162" s="910"/>
      <c r="SCD162" s="910"/>
      <c r="SCE162" s="910"/>
      <c r="SCF162" s="910"/>
      <c r="SCG162" s="910"/>
      <c r="SCH162" s="910"/>
      <c r="SCI162" s="910"/>
      <c r="SCJ162" s="910"/>
      <c r="SCK162" s="910"/>
      <c r="SCL162" s="910"/>
      <c r="SCM162" s="910"/>
      <c r="SCN162" s="910"/>
      <c r="SCO162" s="910"/>
      <c r="SCP162" s="910"/>
      <c r="SCQ162" s="910"/>
      <c r="SCR162" s="910"/>
      <c r="SCS162" s="910"/>
      <c r="SCT162" s="910"/>
      <c r="SCU162" s="910"/>
      <c r="SCV162" s="910"/>
      <c r="SCW162" s="910"/>
      <c r="SCX162" s="910"/>
      <c r="SCY162" s="910"/>
      <c r="SCZ162" s="910"/>
      <c r="SDA162" s="910"/>
      <c r="SDB162" s="910"/>
      <c r="SDC162" s="910"/>
      <c r="SDD162" s="910"/>
      <c r="SDE162" s="910"/>
      <c r="SDF162" s="910"/>
      <c r="SDG162" s="910"/>
      <c r="SDH162" s="910"/>
      <c r="SDI162" s="910"/>
      <c r="SDJ162" s="910"/>
      <c r="SDK162" s="910"/>
      <c r="SDL162" s="910"/>
      <c r="SDM162" s="910"/>
      <c r="SDN162" s="910"/>
      <c r="SDO162" s="910"/>
      <c r="SDP162" s="910"/>
      <c r="SDQ162" s="910"/>
      <c r="SDR162" s="910"/>
      <c r="SDS162" s="910"/>
      <c r="SDT162" s="910"/>
      <c r="SDU162" s="910"/>
      <c r="SDV162" s="910"/>
      <c r="SDW162" s="910"/>
      <c r="SDX162" s="910"/>
      <c r="SDY162" s="910"/>
      <c r="SDZ162" s="910"/>
      <c r="SEA162" s="910"/>
      <c r="SEB162" s="910"/>
      <c r="SEC162" s="910"/>
      <c r="SED162" s="910"/>
      <c r="SEE162" s="910"/>
      <c r="SEF162" s="910"/>
      <c r="SEG162" s="910"/>
      <c r="SEH162" s="910"/>
      <c r="SEI162" s="910"/>
      <c r="SEJ162" s="910"/>
      <c r="SEK162" s="910"/>
      <c r="SEL162" s="910"/>
      <c r="SEM162" s="910"/>
      <c r="SEN162" s="910"/>
      <c r="SEO162" s="910"/>
      <c r="SEP162" s="910"/>
      <c r="SEQ162" s="910"/>
      <c r="SER162" s="910"/>
      <c r="SES162" s="910"/>
      <c r="SET162" s="910"/>
      <c r="SEU162" s="910"/>
      <c r="SEV162" s="910"/>
      <c r="SEW162" s="910"/>
      <c r="SEX162" s="910"/>
      <c r="SEY162" s="910"/>
      <c r="SEZ162" s="910"/>
      <c r="SFA162" s="910"/>
      <c r="SFB162" s="910"/>
      <c r="SFC162" s="910"/>
      <c r="SFD162" s="910"/>
      <c r="SFE162" s="910"/>
      <c r="SFF162" s="910"/>
      <c r="SFG162" s="910"/>
      <c r="SFH162" s="910"/>
      <c r="SFI162" s="910"/>
      <c r="SFJ162" s="910"/>
      <c r="SFK162" s="910"/>
      <c r="SFL162" s="910"/>
      <c r="SFM162" s="910"/>
      <c r="SFN162" s="910"/>
      <c r="SFO162" s="910"/>
      <c r="SFP162" s="910"/>
      <c r="SFQ162" s="910"/>
      <c r="SFR162" s="910"/>
      <c r="SFS162" s="910"/>
      <c r="SFT162" s="910"/>
      <c r="SFU162" s="910"/>
      <c r="SFV162" s="910"/>
      <c r="SFW162" s="910"/>
      <c r="SFX162" s="910"/>
      <c r="SFY162" s="910"/>
      <c r="SFZ162" s="910"/>
      <c r="SGA162" s="910"/>
      <c r="SGB162" s="910"/>
      <c r="SGC162" s="910"/>
      <c r="SGD162" s="910"/>
      <c r="SGE162" s="910"/>
      <c r="SGF162" s="910"/>
      <c r="SGG162" s="910"/>
      <c r="SGH162" s="910"/>
      <c r="SGI162" s="910"/>
      <c r="SGJ162" s="910"/>
      <c r="SGK162" s="910"/>
      <c r="SGL162" s="910"/>
      <c r="SGM162" s="910"/>
      <c r="SGN162" s="910"/>
      <c r="SGO162" s="910"/>
      <c r="SGP162" s="910"/>
      <c r="SGQ162" s="910"/>
      <c r="SGR162" s="910"/>
      <c r="SGS162" s="910"/>
      <c r="SGT162" s="910"/>
      <c r="SGU162" s="910"/>
      <c r="SGV162" s="910"/>
      <c r="SGW162" s="910"/>
      <c r="SGX162" s="910"/>
      <c r="SGY162" s="910"/>
      <c r="SGZ162" s="910"/>
      <c r="SHA162" s="910"/>
      <c r="SHB162" s="910"/>
      <c r="SHC162" s="910"/>
      <c r="SHD162" s="910"/>
      <c r="SHE162" s="910"/>
      <c r="SHF162" s="910"/>
      <c r="SHG162" s="910"/>
      <c r="SHH162" s="910"/>
      <c r="SHI162" s="910"/>
      <c r="SHJ162" s="910"/>
      <c r="SHK162" s="910"/>
      <c r="SHL162" s="910"/>
      <c r="SHM162" s="910"/>
      <c r="SHN162" s="910"/>
      <c r="SHO162" s="910"/>
      <c r="SHP162" s="910"/>
      <c r="SHQ162" s="910"/>
      <c r="SHR162" s="910"/>
      <c r="SHS162" s="910"/>
      <c r="SHT162" s="910"/>
      <c r="SHU162" s="910"/>
      <c r="SHV162" s="910"/>
      <c r="SHW162" s="910"/>
      <c r="SHX162" s="910"/>
      <c r="SHY162" s="910"/>
      <c r="SHZ162" s="910"/>
      <c r="SIA162" s="910"/>
      <c r="SIB162" s="910"/>
      <c r="SIC162" s="910"/>
      <c r="SID162" s="910"/>
      <c r="SIE162" s="910"/>
      <c r="SIF162" s="910"/>
      <c r="SIG162" s="910"/>
      <c r="SIH162" s="910"/>
      <c r="SII162" s="910"/>
      <c r="SIJ162" s="910"/>
      <c r="SIK162" s="910"/>
      <c r="SIL162" s="910"/>
      <c r="SIM162" s="910"/>
      <c r="SIN162" s="910"/>
      <c r="SIO162" s="910"/>
      <c r="SIP162" s="910"/>
      <c r="SIQ162" s="910"/>
      <c r="SIR162" s="910"/>
      <c r="SIS162" s="910"/>
      <c r="SIT162" s="910"/>
      <c r="SIU162" s="910"/>
      <c r="SIV162" s="910"/>
      <c r="SIW162" s="910"/>
      <c r="SIX162" s="910"/>
      <c r="SIY162" s="910"/>
      <c r="SIZ162" s="910"/>
      <c r="SJA162" s="910"/>
      <c r="SJB162" s="910"/>
      <c r="SJC162" s="910"/>
      <c r="SJD162" s="910"/>
      <c r="SJE162" s="910"/>
      <c r="SJF162" s="910"/>
      <c r="SJG162" s="910"/>
      <c r="SJH162" s="910"/>
      <c r="SJI162" s="910"/>
      <c r="SJJ162" s="910"/>
      <c r="SJK162" s="910"/>
      <c r="SJL162" s="910"/>
      <c r="SJM162" s="910"/>
      <c r="SJN162" s="910"/>
      <c r="SJO162" s="910"/>
      <c r="SJP162" s="910"/>
      <c r="SJQ162" s="910"/>
      <c r="SJR162" s="910"/>
      <c r="SJS162" s="910"/>
      <c r="SJT162" s="910"/>
      <c r="SJU162" s="910"/>
      <c r="SJV162" s="910"/>
      <c r="SJW162" s="910"/>
      <c r="SJX162" s="910"/>
      <c r="SJY162" s="910"/>
      <c r="SJZ162" s="910"/>
      <c r="SKA162" s="910"/>
      <c r="SKB162" s="910"/>
      <c r="SKC162" s="910"/>
      <c r="SKD162" s="910"/>
      <c r="SKE162" s="910"/>
      <c r="SKF162" s="910"/>
      <c r="SKG162" s="910"/>
      <c r="SKH162" s="910"/>
      <c r="SKI162" s="910"/>
      <c r="SKJ162" s="910"/>
      <c r="SKK162" s="910"/>
      <c r="SKL162" s="910"/>
      <c r="SKM162" s="910"/>
      <c r="SKN162" s="910"/>
      <c r="SKO162" s="910"/>
      <c r="SKP162" s="910"/>
      <c r="SKQ162" s="910"/>
      <c r="SKR162" s="910"/>
      <c r="SKS162" s="910"/>
      <c r="SKT162" s="910"/>
      <c r="SKU162" s="910"/>
      <c r="SKV162" s="910"/>
      <c r="SKW162" s="910"/>
      <c r="SKX162" s="910"/>
      <c r="SKY162" s="910"/>
      <c r="SKZ162" s="910"/>
      <c r="SLA162" s="910"/>
      <c r="SLB162" s="910"/>
      <c r="SLC162" s="910"/>
      <c r="SLD162" s="910"/>
      <c r="SLE162" s="910"/>
      <c r="SLF162" s="910"/>
      <c r="SLG162" s="910"/>
      <c r="SLH162" s="910"/>
      <c r="SLI162" s="910"/>
      <c r="SLJ162" s="910"/>
      <c r="SLK162" s="910"/>
      <c r="SLL162" s="910"/>
      <c r="SLM162" s="910"/>
      <c r="SLN162" s="910"/>
      <c r="SLO162" s="910"/>
      <c r="SLP162" s="910"/>
      <c r="SLQ162" s="910"/>
      <c r="SLR162" s="910"/>
      <c r="SLS162" s="910"/>
      <c r="SLT162" s="910"/>
      <c r="SLU162" s="910"/>
      <c r="SLV162" s="910"/>
      <c r="SLW162" s="910"/>
      <c r="SLX162" s="910"/>
      <c r="SLY162" s="910"/>
      <c r="SLZ162" s="910"/>
      <c r="SMA162" s="910"/>
      <c r="SMB162" s="910"/>
      <c r="SMC162" s="910"/>
      <c r="SMD162" s="910"/>
      <c r="SME162" s="910"/>
      <c r="SMF162" s="910"/>
      <c r="SMG162" s="910"/>
      <c r="SMH162" s="910"/>
      <c r="SMI162" s="910"/>
      <c r="SMJ162" s="910"/>
      <c r="SMK162" s="910"/>
      <c r="SML162" s="910"/>
      <c r="SMM162" s="910"/>
      <c r="SMN162" s="910"/>
      <c r="SMO162" s="910"/>
      <c r="SMP162" s="910"/>
      <c r="SMQ162" s="910"/>
      <c r="SMR162" s="910"/>
      <c r="SMS162" s="910"/>
      <c r="SMT162" s="910"/>
      <c r="SMU162" s="910"/>
      <c r="SMV162" s="910"/>
      <c r="SMW162" s="910"/>
      <c r="SMX162" s="910"/>
      <c r="SMY162" s="910"/>
      <c r="SMZ162" s="910"/>
      <c r="SNA162" s="910"/>
      <c r="SNB162" s="910"/>
      <c r="SNC162" s="910"/>
      <c r="SND162" s="910"/>
      <c r="SNE162" s="910"/>
      <c r="SNF162" s="910"/>
      <c r="SNG162" s="910"/>
      <c r="SNH162" s="910"/>
      <c r="SNI162" s="910"/>
      <c r="SNJ162" s="910"/>
      <c r="SNK162" s="910"/>
      <c r="SNL162" s="910"/>
      <c r="SNM162" s="910"/>
      <c r="SNN162" s="910"/>
      <c r="SNO162" s="910"/>
      <c r="SNP162" s="910"/>
      <c r="SNQ162" s="910"/>
      <c r="SNR162" s="910"/>
      <c r="SNS162" s="910"/>
      <c r="SNT162" s="910"/>
      <c r="SNU162" s="910"/>
      <c r="SNV162" s="910"/>
      <c r="SNW162" s="910"/>
      <c r="SNX162" s="910"/>
      <c r="SNY162" s="910"/>
      <c r="SNZ162" s="910"/>
      <c r="SOA162" s="910"/>
      <c r="SOB162" s="910"/>
      <c r="SOC162" s="910"/>
      <c r="SOD162" s="910"/>
      <c r="SOE162" s="910"/>
      <c r="SOF162" s="910"/>
      <c r="SOG162" s="910"/>
      <c r="SOH162" s="910"/>
      <c r="SOI162" s="910"/>
      <c r="SOJ162" s="910"/>
      <c r="SOK162" s="910"/>
      <c r="SOL162" s="910"/>
      <c r="SOM162" s="910"/>
      <c r="SON162" s="910"/>
      <c r="SOO162" s="910"/>
      <c r="SOP162" s="910"/>
      <c r="SOQ162" s="910"/>
      <c r="SOR162" s="910"/>
      <c r="SOS162" s="910"/>
      <c r="SOT162" s="910"/>
      <c r="SOU162" s="910"/>
      <c r="SOV162" s="910"/>
      <c r="SOW162" s="910"/>
      <c r="SOX162" s="910"/>
      <c r="SOY162" s="910"/>
      <c r="SOZ162" s="910"/>
      <c r="SPA162" s="910"/>
      <c r="SPB162" s="910"/>
      <c r="SPC162" s="910"/>
      <c r="SPD162" s="910"/>
      <c r="SPE162" s="910"/>
      <c r="SPF162" s="910"/>
      <c r="SPG162" s="910"/>
      <c r="SPH162" s="910"/>
      <c r="SPI162" s="910"/>
      <c r="SPJ162" s="910"/>
      <c r="SPK162" s="910"/>
      <c r="SPL162" s="910"/>
      <c r="SPM162" s="910"/>
      <c r="SPN162" s="910"/>
      <c r="SPO162" s="910"/>
      <c r="SPP162" s="910"/>
      <c r="SPQ162" s="910"/>
      <c r="SPR162" s="910"/>
      <c r="SPS162" s="910"/>
      <c r="SPT162" s="910"/>
      <c r="SPU162" s="910"/>
      <c r="SPV162" s="910"/>
      <c r="SPW162" s="910"/>
      <c r="SPX162" s="910"/>
      <c r="SPY162" s="910"/>
      <c r="SPZ162" s="910"/>
      <c r="SQA162" s="910"/>
      <c r="SQB162" s="910"/>
      <c r="SQC162" s="910"/>
      <c r="SQD162" s="910"/>
      <c r="SQE162" s="910"/>
      <c r="SQF162" s="910"/>
      <c r="SQG162" s="910"/>
      <c r="SQH162" s="910"/>
      <c r="SQI162" s="910"/>
      <c r="SQJ162" s="910"/>
      <c r="SQK162" s="910"/>
      <c r="SQL162" s="910"/>
      <c r="SQM162" s="910"/>
      <c r="SQN162" s="910"/>
      <c r="SQO162" s="910"/>
      <c r="SQP162" s="910"/>
      <c r="SQQ162" s="910"/>
      <c r="SQR162" s="910"/>
      <c r="SQS162" s="910"/>
      <c r="SQT162" s="910"/>
      <c r="SQU162" s="910"/>
      <c r="SQV162" s="910"/>
      <c r="SQW162" s="910"/>
      <c r="SQX162" s="910"/>
      <c r="SQY162" s="910"/>
      <c r="SQZ162" s="910"/>
      <c r="SRA162" s="910"/>
      <c r="SRB162" s="910"/>
      <c r="SRC162" s="910"/>
      <c r="SRD162" s="910"/>
      <c r="SRE162" s="910"/>
      <c r="SRF162" s="910"/>
      <c r="SRG162" s="910"/>
      <c r="SRH162" s="910"/>
      <c r="SRI162" s="910"/>
      <c r="SRJ162" s="910"/>
      <c r="SRK162" s="910"/>
      <c r="SRL162" s="910"/>
      <c r="SRM162" s="910"/>
      <c r="SRN162" s="910"/>
      <c r="SRO162" s="910"/>
      <c r="SRP162" s="910"/>
      <c r="SRQ162" s="910"/>
      <c r="SRR162" s="910"/>
      <c r="SRS162" s="910"/>
      <c r="SRT162" s="910"/>
      <c r="SRU162" s="910"/>
      <c r="SRV162" s="910"/>
      <c r="SRW162" s="910"/>
      <c r="SRX162" s="910"/>
      <c r="SRY162" s="910"/>
      <c r="SRZ162" s="910"/>
      <c r="SSA162" s="910"/>
      <c r="SSB162" s="910"/>
      <c r="SSC162" s="910"/>
      <c r="SSD162" s="910"/>
      <c r="SSE162" s="910"/>
      <c r="SSF162" s="910"/>
      <c r="SSG162" s="910"/>
      <c r="SSH162" s="910"/>
      <c r="SSI162" s="910"/>
      <c r="SSJ162" s="910"/>
      <c r="SSK162" s="910"/>
      <c r="SSL162" s="910"/>
      <c r="SSM162" s="910"/>
      <c r="SSN162" s="910"/>
      <c r="SSO162" s="910"/>
      <c r="SSP162" s="910"/>
      <c r="SSQ162" s="910"/>
      <c r="SSR162" s="910"/>
      <c r="SSS162" s="910"/>
      <c r="SST162" s="910"/>
      <c r="SSU162" s="910"/>
      <c r="SSV162" s="910"/>
      <c r="SSW162" s="910"/>
      <c r="SSX162" s="910"/>
      <c r="SSY162" s="910"/>
      <c r="SSZ162" s="910"/>
      <c r="STA162" s="910"/>
      <c r="STB162" s="910"/>
      <c r="STC162" s="910"/>
      <c r="STD162" s="910"/>
      <c r="STE162" s="910"/>
      <c r="STF162" s="910"/>
      <c r="STG162" s="910"/>
      <c r="STH162" s="910"/>
      <c r="STI162" s="910"/>
      <c r="STJ162" s="910"/>
      <c r="STK162" s="910"/>
      <c r="STL162" s="910"/>
      <c r="STM162" s="910"/>
      <c r="STN162" s="910"/>
      <c r="STO162" s="910"/>
      <c r="STP162" s="910"/>
      <c r="STQ162" s="910"/>
      <c r="STR162" s="910"/>
      <c r="STS162" s="910"/>
      <c r="STT162" s="910"/>
      <c r="STU162" s="910"/>
      <c r="STV162" s="910"/>
      <c r="STW162" s="910"/>
      <c r="STX162" s="910"/>
      <c r="STY162" s="910"/>
      <c r="STZ162" s="910"/>
      <c r="SUA162" s="910"/>
      <c r="SUB162" s="910"/>
      <c r="SUC162" s="910"/>
      <c r="SUD162" s="910"/>
      <c r="SUE162" s="910"/>
      <c r="SUF162" s="910"/>
      <c r="SUG162" s="910"/>
      <c r="SUH162" s="910"/>
      <c r="SUI162" s="910"/>
      <c r="SUJ162" s="910"/>
      <c r="SUK162" s="910"/>
      <c r="SUL162" s="910"/>
      <c r="SUM162" s="910"/>
      <c r="SUN162" s="910"/>
      <c r="SUO162" s="910"/>
      <c r="SUP162" s="910"/>
      <c r="SUQ162" s="910"/>
      <c r="SUR162" s="910"/>
      <c r="SUS162" s="910"/>
      <c r="SUT162" s="910"/>
      <c r="SUU162" s="910"/>
      <c r="SUV162" s="910"/>
      <c r="SUW162" s="910"/>
      <c r="SUX162" s="910"/>
      <c r="SUY162" s="910"/>
      <c r="SUZ162" s="910"/>
      <c r="SVA162" s="910"/>
      <c r="SVB162" s="910"/>
      <c r="SVC162" s="910"/>
      <c r="SVD162" s="910"/>
      <c r="SVE162" s="910"/>
      <c r="SVF162" s="910"/>
      <c r="SVG162" s="910"/>
      <c r="SVH162" s="910"/>
      <c r="SVI162" s="910"/>
      <c r="SVJ162" s="910"/>
      <c r="SVK162" s="910"/>
      <c r="SVL162" s="910"/>
      <c r="SVM162" s="910"/>
      <c r="SVN162" s="910"/>
      <c r="SVO162" s="910"/>
      <c r="SVP162" s="910"/>
      <c r="SVQ162" s="910"/>
      <c r="SVR162" s="910"/>
      <c r="SVS162" s="910"/>
      <c r="SVT162" s="910"/>
      <c r="SVU162" s="910"/>
      <c r="SVV162" s="910"/>
      <c r="SVW162" s="910"/>
      <c r="SVX162" s="910"/>
      <c r="SVY162" s="910"/>
      <c r="SVZ162" s="910"/>
      <c r="SWA162" s="910"/>
      <c r="SWB162" s="910"/>
      <c r="SWC162" s="910"/>
      <c r="SWD162" s="910"/>
      <c r="SWE162" s="910"/>
      <c r="SWF162" s="910"/>
      <c r="SWG162" s="910"/>
      <c r="SWH162" s="910"/>
      <c r="SWI162" s="910"/>
      <c r="SWJ162" s="910"/>
      <c r="SWK162" s="910"/>
      <c r="SWL162" s="910"/>
      <c r="SWM162" s="910"/>
      <c r="SWN162" s="910"/>
      <c r="SWO162" s="910"/>
      <c r="SWP162" s="910"/>
      <c r="SWQ162" s="910"/>
      <c r="SWR162" s="910"/>
      <c r="SWS162" s="910"/>
      <c r="SWT162" s="910"/>
      <c r="SWU162" s="910"/>
      <c r="SWV162" s="910"/>
      <c r="SWW162" s="910"/>
      <c r="SWX162" s="910"/>
      <c r="SWY162" s="910"/>
      <c r="SWZ162" s="910"/>
      <c r="SXA162" s="910"/>
      <c r="SXB162" s="910"/>
      <c r="SXC162" s="910"/>
      <c r="SXD162" s="910"/>
      <c r="SXE162" s="910"/>
      <c r="SXF162" s="910"/>
      <c r="SXG162" s="910"/>
      <c r="SXH162" s="910"/>
      <c r="SXI162" s="910"/>
      <c r="SXJ162" s="910"/>
      <c r="SXK162" s="910"/>
      <c r="SXL162" s="910"/>
      <c r="SXM162" s="910"/>
      <c r="SXN162" s="910"/>
      <c r="SXO162" s="910"/>
      <c r="SXP162" s="910"/>
      <c r="SXQ162" s="910"/>
      <c r="SXR162" s="910"/>
      <c r="SXS162" s="910"/>
      <c r="SXT162" s="910"/>
      <c r="SXU162" s="910"/>
      <c r="SXV162" s="910"/>
      <c r="SXW162" s="910"/>
      <c r="SXX162" s="910"/>
      <c r="SXY162" s="910"/>
      <c r="SXZ162" s="910"/>
      <c r="SYA162" s="910"/>
      <c r="SYB162" s="910"/>
      <c r="SYC162" s="910"/>
      <c r="SYD162" s="910"/>
      <c r="SYE162" s="910"/>
      <c r="SYF162" s="910"/>
      <c r="SYG162" s="910"/>
      <c r="SYH162" s="910"/>
      <c r="SYI162" s="910"/>
      <c r="SYJ162" s="910"/>
      <c r="SYK162" s="910"/>
      <c r="SYL162" s="910"/>
      <c r="SYM162" s="910"/>
      <c r="SYN162" s="910"/>
      <c r="SYO162" s="910"/>
      <c r="SYP162" s="910"/>
      <c r="SYQ162" s="910"/>
      <c r="SYR162" s="910"/>
      <c r="SYS162" s="910"/>
      <c r="SYT162" s="910"/>
      <c r="SYU162" s="910"/>
      <c r="SYV162" s="910"/>
      <c r="SYW162" s="910"/>
      <c r="SYX162" s="910"/>
      <c r="SYY162" s="910"/>
      <c r="SYZ162" s="910"/>
      <c r="SZA162" s="910"/>
      <c r="SZB162" s="910"/>
      <c r="SZC162" s="910"/>
      <c r="SZD162" s="910"/>
      <c r="SZE162" s="910"/>
      <c r="SZF162" s="910"/>
      <c r="SZG162" s="910"/>
      <c r="SZH162" s="910"/>
      <c r="SZI162" s="910"/>
      <c r="SZJ162" s="910"/>
      <c r="SZK162" s="910"/>
      <c r="SZL162" s="910"/>
      <c r="SZM162" s="910"/>
      <c r="SZN162" s="910"/>
      <c r="SZO162" s="910"/>
      <c r="SZP162" s="910"/>
      <c r="SZQ162" s="910"/>
      <c r="SZR162" s="910"/>
      <c r="SZS162" s="910"/>
      <c r="SZT162" s="910"/>
      <c r="SZU162" s="910"/>
      <c r="SZV162" s="910"/>
      <c r="SZW162" s="910"/>
      <c r="SZX162" s="910"/>
      <c r="SZY162" s="910"/>
      <c r="SZZ162" s="910"/>
      <c r="TAA162" s="910"/>
      <c r="TAB162" s="910"/>
      <c r="TAC162" s="910"/>
      <c r="TAD162" s="910"/>
      <c r="TAE162" s="910"/>
      <c r="TAF162" s="910"/>
      <c r="TAG162" s="910"/>
      <c r="TAH162" s="910"/>
      <c r="TAI162" s="910"/>
      <c r="TAJ162" s="910"/>
      <c r="TAK162" s="910"/>
      <c r="TAL162" s="910"/>
      <c r="TAM162" s="910"/>
      <c r="TAN162" s="910"/>
      <c r="TAO162" s="910"/>
      <c r="TAP162" s="910"/>
      <c r="TAQ162" s="910"/>
      <c r="TAR162" s="910"/>
      <c r="TAS162" s="910"/>
      <c r="TAT162" s="910"/>
      <c r="TAU162" s="910"/>
      <c r="TAV162" s="910"/>
      <c r="TAW162" s="910"/>
      <c r="TAX162" s="910"/>
      <c r="TAY162" s="910"/>
      <c r="TAZ162" s="910"/>
      <c r="TBA162" s="910"/>
      <c r="TBB162" s="910"/>
      <c r="TBC162" s="910"/>
      <c r="TBD162" s="910"/>
      <c r="TBE162" s="910"/>
      <c r="TBF162" s="910"/>
      <c r="TBG162" s="910"/>
      <c r="TBH162" s="910"/>
      <c r="TBI162" s="910"/>
      <c r="TBJ162" s="910"/>
      <c r="TBK162" s="910"/>
      <c r="TBL162" s="910"/>
      <c r="TBM162" s="910"/>
      <c r="TBN162" s="910"/>
      <c r="TBO162" s="910"/>
      <c r="TBP162" s="910"/>
      <c r="TBQ162" s="910"/>
      <c r="TBR162" s="910"/>
      <c r="TBS162" s="910"/>
      <c r="TBT162" s="910"/>
      <c r="TBU162" s="910"/>
      <c r="TBV162" s="910"/>
      <c r="TBW162" s="910"/>
      <c r="TBX162" s="910"/>
      <c r="TBY162" s="910"/>
      <c r="TBZ162" s="910"/>
      <c r="TCA162" s="910"/>
      <c r="TCB162" s="910"/>
      <c r="TCC162" s="910"/>
      <c r="TCD162" s="910"/>
      <c r="TCE162" s="910"/>
      <c r="TCF162" s="910"/>
      <c r="TCG162" s="910"/>
      <c r="TCH162" s="910"/>
      <c r="TCI162" s="910"/>
      <c r="TCJ162" s="910"/>
      <c r="TCK162" s="910"/>
      <c r="TCL162" s="910"/>
      <c r="TCM162" s="910"/>
      <c r="TCN162" s="910"/>
      <c r="TCO162" s="910"/>
      <c r="TCP162" s="910"/>
      <c r="TCQ162" s="910"/>
      <c r="TCR162" s="910"/>
      <c r="TCS162" s="910"/>
      <c r="TCT162" s="910"/>
      <c r="TCU162" s="910"/>
      <c r="TCV162" s="910"/>
      <c r="TCW162" s="910"/>
      <c r="TCX162" s="910"/>
      <c r="TCY162" s="910"/>
      <c r="TCZ162" s="910"/>
      <c r="TDA162" s="910"/>
      <c r="TDB162" s="910"/>
      <c r="TDC162" s="910"/>
      <c r="TDD162" s="910"/>
      <c r="TDE162" s="910"/>
      <c r="TDF162" s="910"/>
      <c r="TDG162" s="910"/>
      <c r="TDH162" s="910"/>
      <c r="TDI162" s="910"/>
      <c r="TDJ162" s="910"/>
      <c r="TDK162" s="910"/>
      <c r="TDL162" s="910"/>
      <c r="TDM162" s="910"/>
      <c r="TDN162" s="910"/>
      <c r="TDO162" s="910"/>
      <c r="TDP162" s="910"/>
      <c r="TDQ162" s="910"/>
      <c r="TDR162" s="910"/>
      <c r="TDS162" s="910"/>
      <c r="TDT162" s="910"/>
      <c r="TDU162" s="910"/>
      <c r="TDV162" s="910"/>
      <c r="TDW162" s="910"/>
      <c r="TDX162" s="910"/>
      <c r="TDY162" s="910"/>
      <c r="TDZ162" s="910"/>
      <c r="TEA162" s="910"/>
      <c r="TEB162" s="910"/>
      <c r="TEC162" s="910"/>
      <c r="TED162" s="910"/>
      <c r="TEE162" s="910"/>
      <c r="TEF162" s="910"/>
      <c r="TEG162" s="910"/>
      <c r="TEH162" s="910"/>
      <c r="TEI162" s="910"/>
      <c r="TEJ162" s="910"/>
      <c r="TEK162" s="910"/>
      <c r="TEL162" s="910"/>
      <c r="TEM162" s="910"/>
      <c r="TEN162" s="910"/>
      <c r="TEO162" s="910"/>
      <c r="TEP162" s="910"/>
      <c r="TEQ162" s="910"/>
      <c r="TER162" s="910"/>
      <c r="TES162" s="910"/>
      <c r="TET162" s="910"/>
      <c r="TEU162" s="910"/>
      <c r="TEV162" s="910"/>
      <c r="TEW162" s="910"/>
      <c r="TEX162" s="910"/>
      <c r="TEY162" s="910"/>
      <c r="TEZ162" s="910"/>
      <c r="TFA162" s="910"/>
      <c r="TFB162" s="910"/>
      <c r="TFC162" s="910"/>
      <c r="TFD162" s="910"/>
      <c r="TFE162" s="910"/>
      <c r="TFF162" s="910"/>
      <c r="TFG162" s="910"/>
      <c r="TFH162" s="910"/>
      <c r="TFI162" s="910"/>
      <c r="TFJ162" s="910"/>
      <c r="TFK162" s="910"/>
      <c r="TFL162" s="910"/>
      <c r="TFM162" s="910"/>
      <c r="TFN162" s="910"/>
      <c r="TFO162" s="910"/>
      <c r="TFP162" s="910"/>
      <c r="TFQ162" s="910"/>
      <c r="TFR162" s="910"/>
      <c r="TFS162" s="910"/>
      <c r="TFT162" s="910"/>
      <c r="TFU162" s="910"/>
      <c r="TFV162" s="910"/>
      <c r="TFW162" s="910"/>
      <c r="TFX162" s="910"/>
      <c r="TFY162" s="910"/>
      <c r="TFZ162" s="910"/>
      <c r="TGA162" s="910"/>
      <c r="TGB162" s="910"/>
      <c r="TGC162" s="910"/>
      <c r="TGD162" s="910"/>
      <c r="TGE162" s="910"/>
      <c r="TGF162" s="910"/>
      <c r="TGG162" s="910"/>
      <c r="TGH162" s="910"/>
      <c r="TGI162" s="910"/>
      <c r="TGJ162" s="910"/>
      <c r="TGK162" s="910"/>
      <c r="TGL162" s="910"/>
      <c r="TGM162" s="910"/>
      <c r="TGN162" s="910"/>
      <c r="TGO162" s="910"/>
      <c r="TGP162" s="910"/>
      <c r="TGQ162" s="910"/>
      <c r="TGR162" s="910"/>
      <c r="TGS162" s="910"/>
      <c r="TGT162" s="910"/>
      <c r="TGU162" s="910"/>
      <c r="TGV162" s="910"/>
      <c r="TGW162" s="910"/>
      <c r="TGX162" s="910"/>
      <c r="TGY162" s="910"/>
      <c r="TGZ162" s="910"/>
      <c r="THA162" s="910"/>
      <c r="THB162" s="910"/>
      <c r="THC162" s="910"/>
      <c r="THD162" s="910"/>
      <c r="THE162" s="910"/>
      <c r="THF162" s="910"/>
      <c r="THG162" s="910"/>
      <c r="THH162" s="910"/>
      <c r="THI162" s="910"/>
      <c r="THJ162" s="910"/>
      <c r="THK162" s="910"/>
      <c r="THL162" s="910"/>
      <c r="THM162" s="910"/>
      <c r="THN162" s="910"/>
      <c r="THO162" s="910"/>
      <c r="THP162" s="910"/>
      <c r="THQ162" s="910"/>
      <c r="THR162" s="910"/>
      <c r="THS162" s="910"/>
      <c r="THT162" s="910"/>
      <c r="THU162" s="910"/>
      <c r="THV162" s="910"/>
      <c r="THW162" s="910"/>
      <c r="THX162" s="910"/>
      <c r="THY162" s="910"/>
      <c r="THZ162" s="910"/>
      <c r="TIA162" s="910"/>
      <c r="TIB162" s="910"/>
      <c r="TIC162" s="910"/>
      <c r="TID162" s="910"/>
      <c r="TIE162" s="910"/>
      <c r="TIF162" s="910"/>
      <c r="TIG162" s="910"/>
      <c r="TIH162" s="910"/>
      <c r="TII162" s="910"/>
      <c r="TIJ162" s="910"/>
      <c r="TIK162" s="910"/>
      <c r="TIL162" s="910"/>
      <c r="TIM162" s="910"/>
      <c r="TIN162" s="910"/>
      <c r="TIO162" s="910"/>
      <c r="TIP162" s="910"/>
      <c r="TIQ162" s="910"/>
      <c r="TIR162" s="910"/>
      <c r="TIS162" s="910"/>
      <c r="TIT162" s="910"/>
      <c r="TIU162" s="910"/>
      <c r="TIV162" s="910"/>
      <c r="TIW162" s="910"/>
      <c r="TIX162" s="910"/>
      <c r="TIY162" s="910"/>
      <c r="TIZ162" s="910"/>
      <c r="TJA162" s="910"/>
      <c r="TJB162" s="910"/>
      <c r="TJC162" s="910"/>
      <c r="TJD162" s="910"/>
      <c r="TJE162" s="910"/>
      <c r="TJF162" s="910"/>
      <c r="TJG162" s="910"/>
      <c r="TJH162" s="910"/>
      <c r="TJI162" s="910"/>
      <c r="TJJ162" s="910"/>
      <c r="TJK162" s="910"/>
      <c r="TJL162" s="910"/>
      <c r="TJM162" s="910"/>
      <c r="TJN162" s="910"/>
      <c r="TJO162" s="910"/>
      <c r="TJP162" s="910"/>
      <c r="TJQ162" s="910"/>
      <c r="TJR162" s="910"/>
      <c r="TJS162" s="910"/>
      <c r="TJT162" s="910"/>
      <c r="TJU162" s="910"/>
      <c r="TJV162" s="910"/>
      <c r="TJW162" s="910"/>
      <c r="TJX162" s="910"/>
      <c r="TJY162" s="910"/>
      <c r="TJZ162" s="910"/>
      <c r="TKA162" s="910"/>
      <c r="TKB162" s="910"/>
      <c r="TKC162" s="910"/>
      <c r="TKD162" s="910"/>
      <c r="TKE162" s="910"/>
      <c r="TKF162" s="910"/>
      <c r="TKG162" s="910"/>
      <c r="TKH162" s="910"/>
      <c r="TKI162" s="910"/>
      <c r="TKJ162" s="910"/>
      <c r="TKK162" s="910"/>
      <c r="TKL162" s="910"/>
      <c r="TKM162" s="910"/>
      <c r="TKN162" s="910"/>
      <c r="TKO162" s="910"/>
      <c r="TKP162" s="910"/>
      <c r="TKQ162" s="910"/>
      <c r="TKR162" s="910"/>
      <c r="TKS162" s="910"/>
      <c r="TKT162" s="910"/>
      <c r="TKU162" s="910"/>
      <c r="TKV162" s="910"/>
      <c r="TKW162" s="910"/>
      <c r="TKX162" s="910"/>
      <c r="TKY162" s="910"/>
      <c r="TKZ162" s="910"/>
      <c r="TLA162" s="910"/>
      <c r="TLB162" s="910"/>
      <c r="TLC162" s="910"/>
      <c r="TLD162" s="910"/>
      <c r="TLE162" s="910"/>
      <c r="TLF162" s="910"/>
      <c r="TLG162" s="910"/>
      <c r="TLH162" s="910"/>
      <c r="TLI162" s="910"/>
      <c r="TLJ162" s="910"/>
      <c r="TLK162" s="910"/>
      <c r="TLL162" s="910"/>
      <c r="TLM162" s="910"/>
      <c r="TLN162" s="910"/>
      <c r="TLO162" s="910"/>
      <c r="TLP162" s="910"/>
      <c r="TLQ162" s="910"/>
      <c r="TLR162" s="910"/>
      <c r="TLS162" s="910"/>
      <c r="TLT162" s="910"/>
      <c r="TLU162" s="910"/>
      <c r="TLV162" s="910"/>
      <c r="TLW162" s="910"/>
      <c r="TLX162" s="910"/>
      <c r="TLY162" s="910"/>
      <c r="TLZ162" s="910"/>
      <c r="TMA162" s="910"/>
      <c r="TMB162" s="910"/>
      <c r="TMC162" s="910"/>
      <c r="TMD162" s="910"/>
      <c r="TME162" s="910"/>
      <c r="TMF162" s="910"/>
      <c r="TMG162" s="910"/>
      <c r="TMH162" s="910"/>
      <c r="TMI162" s="910"/>
      <c r="TMJ162" s="910"/>
      <c r="TMK162" s="910"/>
      <c r="TML162" s="910"/>
      <c r="TMM162" s="910"/>
      <c r="TMN162" s="910"/>
      <c r="TMO162" s="910"/>
      <c r="TMP162" s="910"/>
      <c r="TMQ162" s="910"/>
      <c r="TMR162" s="910"/>
      <c r="TMS162" s="910"/>
      <c r="TMT162" s="910"/>
      <c r="TMU162" s="910"/>
      <c r="TMV162" s="910"/>
      <c r="TMW162" s="910"/>
      <c r="TMX162" s="910"/>
      <c r="TMY162" s="910"/>
      <c r="TMZ162" s="910"/>
      <c r="TNA162" s="910"/>
      <c r="TNB162" s="910"/>
      <c r="TNC162" s="910"/>
      <c r="TND162" s="910"/>
      <c r="TNE162" s="910"/>
      <c r="TNF162" s="910"/>
      <c r="TNG162" s="910"/>
      <c r="TNH162" s="910"/>
      <c r="TNI162" s="910"/>
      <c r="TNJ162" s="910"/>
      <c r="TNK162" s="910"/>
      <c r="TNL162" s="910"/>
      <c r="TNM162" s="910"/>
      <c r="TNN162" s="910"/>
      <c r="TNO162" s="910"/>
      <c r="TNP162" s="910"/>
      <c r="TNQ162" s="910"/>
      <c r="TNR162" s="910"/>
      <c r="TNS162" s="910"/>
      <c r="TNT162" s="910"/>
      <c r="TNU162" s="910"/>
      <c r="TNV162" s="910"/>
      <c r="TNW162" s="910"/>
      <c r="TNX162" s="910"/>
      <c r="TNY162" s="910"/>
      <c r="TNZ162" s="910"/>
      <c r="TOA162" s="910"/>
      <c r="TOB162" s="910"/>
      <c r="TOC162" s="910"/>
      <c r="TOD162" s="910"/>
      <c r="TOE162" s="910"/>
      <c r="TOF162" s="910"/>
      <c r="TOG162" s="910"/>
      <c r="TOH162" s="910"/>
      <c r="TOI162" s="910"/>
      <c r="TOJ162" s="910"/>
      <c r="TOK162" s="910"/>
      <c r="TOL162" s="910"/>
      <c r="TOM162" s="910"/>
      <c r="TON162" s="910"/>
      <c r="TOO162" s="910"/>
      <c r="TOP162" s="910"/>
      <c r="TOQ162" s="910"/>
      <c r="TOR162" s="910"/>
      <c r="TOS162" s="910"/>
      <c r="TOT162" s="910"/>
      <c r="TOU162" s="910"/>
      <c r="TOV162" s="910"/>
      <c r="TOW162" s="910"/>
      <c r="TOX162" s="910"/>
      <c r="TOY162" s="910"/>
      <c r="TOZ162" s="910"/>
      <c r="TPA162" s="910"/>
      <c r="TPB162" s="910"/>
      <c r="TPC162" s="910"/>
      <c r="TPD162" s="910"/>
      <c r="TPE162" s="910"/>
      <c r="TPF162" s="910"/>
      <c r="TPG162" s="910"/>
      <c r="TPH162" s="910"/>
      <c r="TPI162" s="910"/>
      <c r="TPJ162" s="910"/>
      <c r="TPK162" s="910"/>
      <c r="TPL162" s="910"/>
      <c r="TPM162" s="910"/>
      <c r="TPN162" s="910"/>
      <c r="TPO162" s="910"/>
      <c r="TPP162" s="910"/>
      <c r="TPQ162" s="910"/>
      <c r="TPR162" s="910"/>
      <c r="TPS162" s="910"/>
      <c r="TPT162" s="910"/>
      <c r="TPU162" s="910"/>
      <c r="TPV162" s="910"/>
      <c r="TPW162" s="910"/>
      <c r="TPX162" s="910"/>
      <c r="TPY162" s="910"/>
      <c r="TPZ162" s="910"/>
      <c r="TQA162" s="910"/>
      <c r="TQB162" s="910"/>
      <c r="TQC162" s="910"/>
      <c r="TQD162" s="910"/>
      <c r="TQE162" s="910"/>
      <c r="TQF162" s="910"/>
      <c r="TQG162" s="910"/>
      <c r="TQH162" s="910"/>
      <c r="TQI162" s="910"/>
      <c r="TQJ162" s="910"/>
      <c r="TQK162" s="910"/>
      <c r="TQL162" s="910"/>
      <c r="TQM162" s="910"/>
      <c r="TQN162" s="910"/>
      <c r="TQO162" s="910"/>
      <c r="TQP162" s="910"/>
      <c r="TQQ162" s="910"/>
      <c r="TQR162" s="910"/>
      <c r="TQS162" s="910"/>
      <c r="TQT162" s="910"/>
      <c r="TQU162" s="910"/>
      <c r="TQV162" s="910"/>
      <c r="TQW162" s="910"/>
      <c r="TQX162" s="910"/>
      <c r="TQY162" s="910"/>
      <c r="TQZ162" s="910"/>
      <c r="TRA162" s="910"/>
      <c r="TRB162" s="910"/>
      <c r="TRC162" s="910"/>
      <c r="TRD162" s="910"/>
      <c r="TRE162" s="910"/>
      <c r="TRF162" s="910"/>
      <c r="TRG162" s="910"/>
      <c r="TRH162" s="910"/>
      <c r="TRI162" s="910"/>
      <c r="TRJ162" s="910"/>
      <c r="TRK162" s="910"/>
      <c r="TRL162" s="910"/>
      <c r="TRM162" s="910"/>
      <c r="TRN162" s="910"/>
      <c r="TRO162" s="910"/>
      <c r="TRP162" s="910"/>
      <c r="TRQ162" s="910"/>
      <c r="TRR162" s="910"/>
      <c r="TRS162" s="910"/>
      <c r="TRT162" s="910"/>
      <c r="TRU162" s="910"/>
      <c r="TRV162" s="910"/>
      <c r="TRW162" s="910"/>
      <c r="TRX162" s="910"/>
      <c r="TRY162" s="910"/>
      <c r="TRZ162" s="910"/>
      <c r="TSA162" s="910"/>
      <c r="TSB162" s="910"/>
      <c r="TSC162" s="910"/>
      <c r="TSD162" s="910"/>
      <c r="TSE162" s="910"/>
      <c r="TSF162" s="910"/>
      <c r="TSG162" s="910"/>
      <c r="TSH162" s="910"/>
      <c r="TSI162" s="910"/>
      <c r="TSJ162" s="910"/>
      <c r="TSK162" s="910"/>
      <c r="TSL162" s="910"/>
      <c r="TSM162" s="910"/>
      <c r="TSN162" s="910"/>
      <c r="TSO162" s="910"/>
      <c r="TSP162" s="910"/>
      <c r="TSQ162" s="910"/>
      <c r="TSR162" s="910"/>
      <c r="TSS162" s="910"/>
      <c r="TST162" s="910"/>
      <c r="TSU162" s="910"/>
      <c r="TSV162" s="910"/>
      <c r="TSW162" s="910"/>
      <c r="TSX162" s="910"/>
      <c r="TSY162" s="910"/>
      <c r="TSZ162" s="910"/>
      <c r="TTA162" s="910"/>
      <c r="TTB162" s="910"/>
      <c r="TTC162" s="910"/>
      <c r="TTD162" s="910"/>
      <c r="TTE162" s="910"/>
      <c r="TTF162" s="910"/>
      <c r="TTG162" s="910"/>
      <c r="TTH162" s="910"/>
      <c r="TTI162" s="910"/>
      <c r="TTJ162" s="910"/>
      <c r="TTK162" s="910"/>
      <c r="TTL162" s="910"/>
      <c r="TTM162" s="910"/>
      <c r="TTN162" s="910"/>
      <c r="TTO162" s="910"/>
      <c r="TTP162" s="910"/>
      <c r="TTQ162" s="910"/>
      <c r="TTR162" s="910"/>
      <c r="TTS162" s="910"/>
      <c r="TTT162" s="910"/>
      <c r="TTU162" s="910"/>
      <c r="TTV162" s="910"/>
      <c r="TTW162" s="910"/>
      <c r="TTX162" s="910"/>
      <c r="TTY162" s="910"/>
      <c r="TTZ162" s="910"/>
      <c r="TUA162" s="910"/>
      <c r="TUB162" s="910"/>
      <c r="TUC162" s="910"/>
      <c r="TUD162" s="910"/>
      <c r="TUE162" s="910"/>
      <c r="TUF162" s="910"/>
      <c r="TUG162" s="910"/>
      <c r="TUH162" s="910"/>
      <c r="TUI162" s="910"/>
      <c r="TUJ162" s="910"/>
      <c r="TUK162" s="910"/>
      <c r="TUL162" s="910"/>
      <c r="TUM162" s="910"/>
      <c r="TUN162" s="910"/>
      <c r="TUO162" s="910"/>
      <c r="TUP162" s="910"/>
      <c r="TUQ162" s="910"/>
      <c r="TUR162" s="910"/>
      <c r="TUS162" s="910"/>
      <c r="TUT162" s="910"/>
      <c r="TUU162" s="910"/>
      <c r="TUV162" s="910"/>
      <c r="TUW162" s="910"/>
      <c r="TUX162" s="910"/>
      <c r="TUY162" s="910"/>
      <c r="TUZ162" s="910"/>
      <c r="TVA162" s="910"/>
      <c r="TVB162" s="910"/>
      <c r="TVC162" s="910"/>
      <c r="TVD162" s="910"/>
      <c r="TVE162" s="910"/>
      <c r="TVF162" s="910"/>
      <c r="TVG162" s="910"/>
      <c r="TVH162" s="910"/>
      <c r="TVI162" s="910"/>
      <c r="TVJ162" s="910"/>
      <c r="TVK162" s="910"/>
      <c r="TVL162" s="910"/>
      <c r="TVM162" s="910"/>
      <c r="TVN162" s="910"/>
      <c r="TVO162" s="910"/>
      <c r="TVP162" s="910"/>
      <c r="TVQ162" s="910"/>
      <c r="TVR162" s="910"/>
      <c r="TVS162" s="910"/>
      <c r="TVT162" s="910"/>
      <c r="TVU162" s="910"/>
      <c r="TVV162" s="910"/>
      <c r="TVW162" s="910"/>
      <c r="TVX162" s="910"/>
      <c r="TVY162" s="910"/>
      <c r="TVZ162" s="910"/>
      <c r="TWA162" s="910"/>
      <c r="TWB162" s="910"/>
      <c r="TWC162" s="910"/>
      <c r="TWD162" s="910"/>
      <c r="TWE162" s="910"/>
      <c r="TWF162" s="910"/>
      <c r="TWG162" s="910"/>
      <c r="TWH162" s="910"/>
      <c r="TWI162" s="910"/>
      <c r="TWJ162" s="910"/>
      <c r="TWK162" s="910"/>
      <c r="TWL162" s="910"/>
      <c r="TWM162" s="910"/>
      <c r="TWN162" s="910"/>
      <c r="TWO162" s="910"/>
      <c r="TWP162" s="910"/>
      <c r="TWQ162" s="910"/>
      <c r="TWR162" s="910"/>
      <c r="TWS162" s="910"/>
      <c r="TWT162" s="910"/>
      <c r="TWU162" s="910"/>
      <c r="TWV162" s="910"/>
      <c r="TWW162" s="910"/>
      <c r="TWX162" s="910"/>
      <c r="TWY162" s="910"/>
      <c r="TWZ162" s="910"/>
      <c r="TXA162" s="910"/>
      <c r="TXB162" s="910"/>
      <c r="TXC162" s="910"/>
      <c r="TXD162" s="910"/>
      <c r="TXE162" s="910"/>
      <c r="TXF162" s="910"/>
      <c r="TXG162" s="910"/>
      <c r="TXH162" s="910"/>
      <c r="TXI162" s="910"/>
      <c r="TXJ162" s="910"/>
      <c r="TXK162" s="910"/>
      <c r="TXL162" s="910"/>
      <c r="TXM162" s="910"/>
      <c r="TXN162" s="910"/>
      <c r="TXO162" s="910"/>
      <c r="TXP162" s="910"/>
      <c r="TXQ162" s="910"/>
      <c r="TXR162" s="910"/>
      <c r="TXS162" s="910"/>
      <c r="TXT162" s="910"/>
      <c r="TXU162" s="910"/>
      <c r="TXV162" s="910"/>
      <c r="TXW162" s="910"/>
      <c r="TXX162" s="910"/>
      <c r="TXY162" s="910"/>
      <c r="TXZ162" s="910"/>
      <c r="TYA162" s="910"/>
      <c r="TYB162" s="910"/>
      <c r="TYC162" s="910"/>
      <c r="TYD162" s="910"/>
      <c r="TYE162" s="910"/>
      <c r="TYF162" s="910"/>
      <c r="TYG162" s="910"/>
      <c r="TYH162" s="910"/>
      <c r="TYI162" s="910"/>
      <c r="TYJ162" s="910"/>
      <c r="TYK162" s="910"/>
      <c r="TYL162" s="910"/>
      <c r="TYM162" s="910"/>
      <c r="TYN162" s="910"/>
      <c r="TYO162" s="910"/>
      <c r="TYP162" s="910"/>
      <c r="TYQ162" s="910"/>
      <c r="TYR162" s="910"/>
      <c r="TYS162" s="910"/>
      <c r="TYT162" s="910"/>
      <c r="TYU162" s="910"/>
      <c r="TYV162" s="910"/>
      <c r="TYW162" s="910"/>
      <c r="TYX162" s="910"/>
      <c r="TYY162" s="910"/>
      <c r="TYZ162" s="910"/>
      <c r="TZA162" s="910"/>
      <c r="TZB162" s="910"/>
      <c r="TZC162" s="910"/>
      <c r="TZD162" s="910"/>
      <c r="TZE162" s="910"/>
      <c r="TZF162" s="910"/>
      <c r="TZG162" s="910"/>
      <c r="TZH162" s="910"/>
      <c r="TZI162" s="910"/>
      <c r="TZJ162" s="910"/>
      <c r="TZK162" s="910"/>
      <c r="TZL162" s="910"/>
      <c r="TZM162" s="910"/>
      <c r="TZN162" s="910"/>
      <c r="TZO162" s="910"/>
      <c r="TZP162" s="910"/>
      <c r="TZQ162" s="910"/>
      <c r="TZR162" s="910"/>
      <c r="TZS162" s="910"/>
      <c r="TZT162" s="910"/>
      <c r="TZU162" s="910"/>
      <c r="TZV162" s="910"/>
      <c r="TZW162" s="910"/>
      <c r="TZX162" s="910"/>
      <c r="TZY162" s="910"/>
      <c r="TZZ162" s="910"/>
      <c r="UAA162" s="910"/>
      <c r="UAB162" s="910"/>
      <c r="UAC162" s="910"/>
      <c r="UAD162" s="910"/>
      <c r="UAE162" s="910"/>
      <c r="UAF162" s="910"/>
      <c r="UAG162" s="910"/>
      <c r="UAH162" s="910"/>
      <c r="UAI162" s="910"/>
      <c r="UAJ162" s="910"/>
      <c r="UAK162" s="910"/>
      <c r="UAL162" s="910"/>
      <c r="UAM162" s="910"/>
      <c r="UAN162" s="910"/>
      <c r="UAO162" s="910"/>
      <c r="UAP162" s="910"/>
      <c r="UAQ162" s="910"/>
      <c r="UAR162" s="910"/>
      <c r="UAS162" s="910"/>
      <c r="UAT162" s="910"/>
      <c r="UAU162" s="910"/>
      <c r="UAV162" s="910"/>
      <c r="UAW162" s="910"/>
      <c r="UAX162" s="910"/>
      <c r="UAY162" s="910"/>
      <c r="UAZ162" s="910"/>
      <c r="UBA162" s="910"/>
      <c r="UBB162" s="910"/>
      <c r="UBC162" s="910"/>
      <c r="UBD162" s="910"/>
      <c r="UBE162" s="910"/>
      <c r="UBF162" s="910"/>
      <c r="UBG162" s="910"/>
      <c r="UBH162" s="910"/>
      <c r="UBI162" s="910"/>
      <c r="UBJ162" s="910"/>
      <c r="UBK162" s="910"/>
      <c r="UBL162" s="910"/>
      <c r="UBM162" s="910"/>
      <c r="UBN162" s="910"/>
      <c r="UBO162" s="910"/>
      <c r="UBP162" s="910"/>
      <c r="UBQ162" s="910"/>
      <c r="UBR162" s="910"/>
      <c r="UBS162" s="910"/>
      <c r="UBT162" s="910"/>
      <c r="UBU162" s="910"/>
      <c r="UBV162" s="910"/>
      <c r="UBW162" s="910"/>
      <c r="UBX162" s="910"/>
      <c r="UBY162" s="910"/>
      <c r="UBZ162" s="910"/>
      <c r="UCA162" s="910"/>
      <c r="UCB162" s="910"/>
      <c r="UCC162" s="910"/>
      <c r="UCD162" s="910"/>
      <c r="UCE162" s="910"/>
      <c r="UCF162" s="910"/>
      <c r="UCG162" s="910"/>
      <c r="UCH162" s="910"/>
      <c r="UCI162" s="910"/>
      <c r="UCJ162" s="910"/>
      <c r="UCK162" s="910"/>
      <c r="UCL162" s="910"/>
      <c r="UCM162" s="910"/>
      <c r="UCN162" s="910"/>
      <c r="UCO162" s="910"/>
      <c r="UCP162" s="910"/>
      <c r="UCQ162" s="910"/>
      <c r="UCR162" s="910"/>
      <c r="UCS162" s="910"/>
      <c r="UCT162" s="910"/>
      <c r="UCU162" s="910"/>
      <c r="UCV162" s="910"/>
      <c r="UCW162" s="910"/>
      <c r="UCX162" s="910"/>
      <c r="UCY162" s="910"/>
      <c r="UCZ162" s="910"/>
      <c r="UDA162" s="910"/>
      <c r="UDB162" s="910"/>
      <c r="UDC162" s="910"/>
      <c r="UDD162" s="910"/>
      <c r="UDE162" s="910"/>
      <c r="UDF162" s="910"/>
      <c r="UDG162" s="910"/>
      <c r="UDH162" s="910"/>
      <c r="UDI162" s="910"/>
      <c r="UDJ162" s="910"/>
      <c r="UDK162" s="910"/>
      <c r="UDL162" s="910"/>
      <c r="UDM162" s="910"/>
      <c r="UDN162" s="910"/>
      <c r="UDO162" s="910"/>
      <c r="UDP162" s="910"/>
      <c r="UDQ162" s="910"/>
      <c r="UDR162" s="910"/>
      <c r="UDS162" s="910"/>
      <c r="UDT162" s="910"/>
      <c r="UDU162" s="910"/>
      <c r="UDV162" s="910"/>
      <c r="UDW162" s="910"/>
      <c r="UDX162" s="910"/>
      <c r="UDY162" s="910"/>
      <c r="UDZ162" s="910"/>
      <c r="UEA162" s="910"/>
      <c r="UEB162" s="910"/>
      <c r="UEC162" s="910"/>
      <c r="UED162" s="910"/>
      <c r="UEE162" s="910"/>
      <c r="UEF162" s="910"/>
      <c r="UEG162" s="910"/>
      <c r="UEH162" s="910"/>
      <c r="UEI162" s="910"/>
      <c r="UEJ162" s="910"/>
      <c r="UEK162" s="910"/>
      <c r="UEL162" s="910"/>
      <c r="UEM162" s="910"/>
      <c r="UEN162" s="910"/>
      <c r="UEO162" s="910"/>
      <c r="UEP162" s="910"/>
      <c r="UEQ162" s="910"/>
      <c r="UER162" s="910"/>
      <c r="UES162" s="910"/>
      <c r="UET162" s="910"/>
      <c r="UEU162" s="910"/>
      <c r="UEV162" s="910"/>
      <c r="UEW162" s="910"/>
      <c r="UEX162" s="910"/>
      <c r="UEY162" s="910"/>
      <c r="UEZ162" s="910"/>
      <c r="UFA162" s="910"/>
      <c r="UFB162" s="910"/>
      <c r="UFC162" s="910"/>
      <c r="UFD162" s="910"/>
      <c r="UFE162" s="910"/>
      <c r="UFF162" s="910"/>
      <c r="UFG162" s="910"/>
      <c r="UFH162" s="910"/>
      <c r="UFI162" s="910"/>
      <c r="UFJ162" s="910"/>
      <c r="UFK162" s="910"/>
      <c r="UFL162" s="910"/>
      <c r="UFM162" s="910"/>
      <c r="UFN162" s="910"/>
      <c r="UFO162" s="910"/>
      <c r="UFP162" s="910"/>
      <c r="UFQ162" s="910"/>
      <c r="UFR162" s="910"/>
      <c r="UFS162" s="910"/>
      <c r="UFT162" s="910"/>
      <c r="UFU162" s="910"/>
      <c r="UFV162" s="910"/>
      <c r="UFW162" s="910"/>
      <c r="UFX162" s="910"/>
      <c r="UFY162" s="910"/>
      <c r="UFZ162" s="910"/>
      <c r="UGA162" s="910"/>
      <c r="UGB162" s="910"/>
      <c r="UGC162" s="910"/>
      <c r="UGD162" s="910"/>
      <c r="UGE162" s="910"/>
      <c r="UGF162" s="910"/>
      <c r="UGG162" s="910"/>
      <c r="UGH162" s="910"/>
      <c r="UGI162" s="910"/>
      <c r="UGJ162" s="910"/>
      <c r="UGK162" s="910"/>
      <c r="UGL162" s="910"/>
      <c r="UGM162" s="910"/>
      <c r="UGN162" s="910"/>
      <c r="UGO162" s="910"/>
      <c r="UGP162" s="910"/>
      <c r="UGQ162" s="910"/>
      <c r="UGR162" s="910"/>
      <c r="UGS162" s="910"/>
      <c r="UGT162" s="910"/>
      <c r="UGU162" s="910"/>
      <c r="UGV162" s="910"/>
      <c r="UGW162" s="910"/>
      <c r="UGX162" s="910"/>
      <c r="UGY162" s="910"/>
      <c r="UGZ162" s="910"/>
      <c r="UHA162" s="910"/>
      <c r="UHB162" s="910"/>
      <c r="UHC162" s="910"/>
      <c r="UHD162" s="910"/>
      <c r="UHE162" s="910"/>
      <c r="UHF162" s="910"/>
      <c r="UHG162" s="910"/>
      <c r="UHH162" s="910"/>
      <c r="UHI162" s="910"/>
      <c r="UHJ162" s="910"/>
      <c r="UHK162" s="910"/>
      <c r="UHL162" s="910"/>
      <c r="UHM162" s="910"/>
      <c r="UHN162" s="910"/>
      <c r="UHO162" s="910"/>
      <c r="UHP162" s="910"/>
      <c r="UHQ162" s="910"/>
      <c r="UHR162" s="910"/>
      <c r="UHS162" s="910"/>
      <c r="UHT162" s="910"/>
      <c r="UHU162" s="910"/>
      <c r="UHV162" s="910"/>
      <c r="UHW162" s="910"/>
      <c r="UHX162" s="910"/>
      <c r="UHY162" s="910"/>
      <c r="UHZ162" s="910"/>
      <c r="UIA162" s="910"/>
      <c r="UIB162" s="910"/>
      <c r="UIC162" s="910"/>
      <c r="UID162" s="910"/>
      <c r="UIE162" s="910"/>
      <c r="UIF162" s="910"/>
      <c r="UIG162" s="910"/>
      <c r="UIH162" s="910"/>
      <c r="UII162" s="910"/>
      <c r="UIJ162" s="910"/>
      <c r="UIK162" s="910"/>
      <c r="UIL162" s="910"/>
      <c r="UIM162" s="910"/>
      <c r="UIN162" s="910"/>
      <c r="UIO162" s="910"/>
      <c r="UIP162" s="910"/>
      <c r="UIQ162" s="910"/>
      <c r="UIR162" s="910"/>
      <c r="UIS162" s="910"/>
      <c r="UIT162" s="910"/>
      <c r="UIU162" s="910"/>
      <c r="UIV162" s="910"/>
      <c r="UIW162" s="910"/>
      <c r="UIX162" s="910"/>
      <c r="UIY162" s="910"/>
      <c r="UIZ162" s="910"/>
      <c r="UJA162" s="910"/>
      <c r="UJB162" s="910"/>
      <c r="UJC162" s="910"/>
      <c r="UJD162" s="910"/>
      <c r="UJE162" s="910"/>
      <c r="UJF162" s="910"/>
      <c r="UJG162" s="910"/>
      <c r="UJH162" s="910"/>
      <c r="UJI162" s="910"/>
      <c r="UJJ162" s="910"/>
      <c r="UJK162" s="910"/>
      <c r="UJL162" s="910"/>
      <c r="UJM162" s="910"/>
      <c r="UJN162" s="910"/>
      <c r="UJO162" s="910"/>
      <c r="UJP162" s="910"/>
      <c r="UJQ162" s="910"/>
      <c r="UJR162" s="910"/>
      <c r="UJS162" s="910"/>
      <c r="UJT162" s="910"/>
      <c r="UJU162" s="910"/>
      <c r="UJV162" s="910"/>
      <c r="UJW162" s="910"/>
      <c r="UJX162" s="910"/>
      <c r="UJY162" s="910"/>
      <c r="UJZ162" s="910"/>
      <c r="UKA162" s="910"/>
      <c r="UKB162" s="910"/>
      <c r="UKC162" s="910"/>
      <c r="UKD162" s="910"/>
      <c r="UKE162" s="910"/>
      <c r="UKF162" s="910"/>
      <c r="UKG162" s="910"/>
      <c r="UKH162" s="910"/>
      <c r="UKI162" s="910"/>
      <c r="UKJ162" s="910"/>
      <c r="UKK162" s="910"/>
      <c r="UKL162" s="910"/>
      <c r="UKM162" s="910"/>
      <c r="UKN162" s="910"/>
      <c r="UKO162" s="910"/>
      <c r="UKP162" s="910"/>
      <c r="UKQ162" s="910"/>
      <c r="UKR162" s="910"/>
      <c r="UKS162" s="910"/>
      <c r="UKT162" s="910"/>
      <c r="UKU162" s="910"/>
      <c r="UKV162" s="910"/>
      <c r="UKW162" s="910"/>
      <c r="UKX162" s="910"/>
      <c r="UKY162" s="910"/>
      <c r="UKZ162" s="910"/>
      <c r="ULA162" s="910"/>
      <c r="ULB162" s="910"/>
      <c r="ULC162" s="910"/>
      <c r="ULD162" s="910"/>
      <c r="ULE162" s="910"/>
      <c r="ULF162" s="910"/>
      <c r="ULG162" s="910"/>
      <c r="ULH162" s="910"/>
      <c r="ULI162" s="910"/>
      <c r="ULJ162" s="910"/>
      <c r="ULK162" s="910"/>
      <c r="ULL162" s="910"/>
      <c r="ULM162" s="910"/>
      <c r="ULN162" s="910"/>
      <c r="ULO162" s="910"/>
      <c r="ULP162" s="910"/>
      <c r="ULQ162" s="910"/>
      <c r="ULR162" s="910"/>
      <c r="ULS162" s="910"/>
      <c r="ULT162" s="910"/>
      <c r="ULU162" s="910"/>
      <c r="ULV162" s="910"/>
      <c r="ULW162" s="910"/>
      <c r="ULX162" s="910"/>
      <c r="ULY162" s="910"/>
      <c r="ULZ162" s="910"/>
      <c r="UMA162" s="910"/>
      <c r="UMB162" s="910"/>
      <c r="UMC162" s="910"/>
      <c r="UMD162" s="910"/>
      <c r="UME162" s="910"/>
      <c r="UMF162" s="910"/>
      <c r="UMG162" s="910"/>
      <c r="UMH162" s="910"/>
      <c r="UMI162" s="910"/>
      <c r="UMJ162" s="910"/>
      <c r="UMK162" s="910"/>
      <c r="UML162" s="910"/>
      <c r="UMM162" s="910"/>
      <c r="UMN162" s="910"/>
      <c r="UMO162" s="910"/>
      <c r="UMP162" s="910"/>
      <c r="UMQ162" s="910"/>
      <c r="UMR162" s="910"/>
      <c r="UMS162" s="910"/>
      <c r="UMT162" s="910"/>
      <c r="UMU162" s="910"/>
      <c r="UMV162" s="910"/>
      <c r="UMW162" s="910"/>
      <c r="UMX162" s="910"/>
      <c r="UMY162" s="910"/>
      <c r="UMZ162" s="910"/>
      <c r="UNA162" s="910"/>
      <c r="UNB162" s="910"/>
      <c r="UNC162" s="910"/>
      <c r="UND162" s="910"/>
      <c r="UNE162" s="910"/>
      <c r="UNF162" s="910"/>
      <c r="UNG162" s="910"/>
      <c r="UNH162" s="910"/>
      <c r="UNI162" s="910"/>
      <c r="UNJ162" s="910"/>
      <c r="UNK162" s="910"/>
      <c r="UNL162" s="910"/>
      <c r="UNM162" s="910"/>
      <c r="UNN162" s="910"/>
      <c r="UNO162" s="910"/>
      <c r="UNP162" s="910"/>
      <c r="UNQ162" s="910"/>
      <c r="UNR162" s="910"/>
      <c r="UNS162" s="910"/>
      <c r="UNT162" s="910"/>
      <c r="UNU162" s="910"/>
      <c r="UNV162" s="910"/>
      <c r="UNW162" s="910"/>
      <c r="UNX162" s="910"/>
      <c r="UNY162" s="910"/>
      <c r="UNZ162" s="910"/>
      <c r="UOA162" s="910"/>
      <c r="UOB162" s="910"/>
      <c r="UOC162" s="910"/>
      <c r="UOD162" s="910"/>
      <c r="UOE162" s="910"/>
      <c r="UOF162" s="910"/>
      <c r="UOG162" s="910"/>
      <c r="UOH162" s="910"/>
      <c r="UOI162" s="910"/>
      <c r="UOJ162" s="910"/>
      <c r="UOK162" s="910"/>
      <c r="UOL162" s="910"/>
      <c r="UOM162" s="910"/>
      <c r="UON162" s="910"/>
      <c r="UOO162" s="910"/>
      <c r="UOP162" s="910"/>
      <c r="UOQ162" s="910"/>
      <c r="UOR162" s="910"/>
      <c r="UOS162" s="910"/>
      <c r="UOT162" s="910"/>
      <c r="UOU162" s="910"/>
      <c r="UOV162" s="910"/>
      <c r="UOW162" s="910"/>
      <c r="UOX162" s="910"/>
      <c r="UOY162" s="910"/>
      <c r="UOZ162" s="910"/>
      <c r="UPA162" s="910"/>
      <c r="UPB162" s="910"/>
      <c r="UPC162" s="910"/>
      <c r="UPD162" s="910"/>
      <c r="UPE162" s="910"/>
      <c r="UPF162" s="910"/>
      <c r="UPG162" s="910"/>
      <c r="UPH162" s="910"/>
      <c r="UPI162" s="910"/>
      <c r="UPJ162" s="910"/>
      <c r="UPK162" s="910"/>
      <c r="UPL162" s="910"/>
      <c r="UPM162" s="910"/>
      <c r="UPN162" s="910"/>
      <c r="UPO162" s="910"/>
      <c r="UPP162" s="910"/>
      <c r="UPQ162" s="910"/>
      <c r="UPR162" s="910"/>
      <c r="UPS162" s="910"/>
      <c r="UPT162" s="910"/>
      <c r="UPU162" s="910"/>
      <c r="UPV162" s="910"/>
      <c r="UPW162" s="910"/>
      <c r="UPX162" s="910"/>
      <c r="UPY162" s="910"/>
      <c r="UPZ162" s="910"/>
      <c r="UQA162" s="910"/>
      <c r="UQB162" s="910"/>
      <c r="UQC162" s="910"/>
      <c r="UQD162" s="910"/>
      <c r="UQE162" s="910"/>
      <c r="UQF162" s="910"/>
      <c r="UQG162" s="910"/>
      <c r="UQH162" s="910"/>
      <c r="UQI162" s="910"/>
      <c r="UQJ162" s="910"/>
      <c r="UQK162" s="910"/>
      <c r="UQL162" s="910"/>
      <c r="UQM162" s="910"/>
      <c r="UQN162" s="910"/>
      <c r="UQO162" s="910"/>
      <c r="UQP162" s="910"/>
      <c r="UQQ162" s="910"/>
      <c r="UQR162" s="910"/>
      <c r="UQS162" s="910"/>
      <c r="UQT162" s="910"/>
      <c r="UQU162" s="910"/>
      <c r="UQV162" s="910"/>
      <c r="UQW162" s="910"/>
      <c r="UQX162" s="910"/>
      <c r="UQY162" s="910"/>
      <c r="UQZ162" s="910"/>
      <c r="URA162" s="910"/>
      <c r="URB162" s="910"/>
      <c r="URC162" s="910"/>
      <c r="URD162" s="910"/>
      <c r="URE162" s="910"/>
      <c r="URF162" s="910"/>
      <c r="URG162" s="910"/>
      <c r="URH162" s="910"/>
      <c r="URI162" s="910"/>
      <c r="URJ162" s="910"/>
      <c r="URK162" s="910"/>
      <c r="URL162" s="910"/>
      <c r="URM162" s="910"/>
      <c r="URN162" s="910"/>
      <c r="URO162" s="910"/>
      <c r="URP162" s="910"/>
      <c r="URQ162" s="910"/>
      <c r="URR162" s="910"/>
      <c r="URS162" s="910"/>
      <c r="URT162" s="910"/>
      <c r="URU162" s="910"/>
      <c r="URV162" s="910"/>
      <c r="URW162" s="910"/>
      <c r="URX162" s="910"/>
      <c r="URY162" s="910"/>
      <c r="URZ162" s="910"/>
      <c r="USA162" s="910"/>
      <c r="USB162" s="910"/>
      <c r="USC162" s="910"/>
      <c r="USD162" s="910"/>
      <c r="USE162" s="910"/>
      <c r="USF162" s="910"/>
      <c r="USG162" s="910"/>
      <c r="USH162" s="910"/>
      <c r="USI162" s="910"/>
      <c r="USJ162" s="910"/>
      <c r="USK162" s="910"/>
      <c r="USL162" s="910"/>
      <c r="USM162" s="910"/>
      <c r="USN162" s="910"/>
      <c r="USO162" s="910"/>
      <c r="USP162" s="910"/>
      <c r="USQ162" s="910"/>
      <c r="USR162" s="910"/>
      <c r="USS162" s="910"/>
      <c r="UST162" s="910"/>
      <c r="USU162" s="910"/>
      <c r="USV162" s="910"/>
      <c r="USW162" s="910"/>
      <c r="USX162" s="910"/>
      <c r="USY162" s="910"/>
      <c r="USZ162" s="910"/>
      <c r="UTA162" s="910"/>
      <c r="UTB162" s="910"/>
      <c r="UTC162" s="910"/>
      <c r="UTD162" s="910"/>
      <c r="UTE162" s="910"/>
      <c r="UTF162" s="910"/>
      <c r="UTG162" s="910"/>
      <c r="UTH162" s="910"/>
      <c r="UTI162" s="910"/>
      <c r="UTJ162" s="910"/>
      <c r="UTK162" s="910"/>
      <c r="UTL162" s="910"/>
      <c r="UTM162" s="910"/>
      <c r="UTN162" s="910"/>
      <c r="UTO162" s="910"/>
      <c r="UTP162" s="910"/>
      <c r="UTQ162" s="910"/>
      <c r="UTR162" s="910"/>
      <c r="UTS162" s="910"/>
      <c r="UTT162" s="910"/>
      <c r="UTU162" s="910"/>
      <c r="UTV162" s="910"/>
      <c r="UTW162" s="910"/>
      <c r="UTX162" s="910"/>
      <c r="UTY162" s="910"/>
      <c r="UTZ162" s="910"/>
      <c r="UUA162" s="910"/>
      <c r="UUB162" s="910"/>
      <c r="UUC162" s="910"/>
      <c r="UUD162" s="910"/>
      <c r="UUE162" s="910"/>
      <c r="UUF162" s="910"/>
      <c r="UUG162" s="910"/>
      <c r="UUH162" s="910"/>
      <c r="UUI162" s="910"/>
      <c r="UUJ162" s="910"/>
      <c r="UUK162" s="910"/>
      <c r="UUL162" s="910"/>
      <c r="UUM162" s="910"/>
      <c r="UUN162" s="910"/>
      <c r="UUO162" s="910"/>
      <c r="UUP162" s="910"/>
      <c r="UUQ162" s="910"/>
      <c r="UUR162" s="910"/>
      <c r="UUS162" s="910"/>
      <c r="UUT162" s="910"/>
      <c r="UUU162" s="910"/>
      <c r="UUV162" s="910"/>
      <c r="UUW162" s="910"/>
      <c r="UUX162" s="910"/>
      <c r="UUY162" s="910"/>
      <c r="UUZ162" s="910"/>
      <c r="UVA162" s="910"/>
      <c r="UVB162" s="910"/>
      <c r="UVC162" s="910"/>
      <c r="UVD162" s="910"/>
      <c r="UVE162" s="910"/>
      <c r="UVF162" s="910"/>
      <c r="UVG162" s="910"/>
      <c r="UVH162" s="910"/>
      <c r="UVI162" s="910"/>
      <c r="UVJ162" s="910"/>
      <c r="UVK162" s="910"/>
      <c r="UVL162" s="910"/>
      <c r="UVM162" s="910"/>
      <c r="UVN162" s="910"/>
      <c r="UVO162" s="910"/>
      <c r="UVP162" s="910"/>
      <c r="UVQ162" s="910"/>
      <c r="UVR162" s="910"/>
      <c r="UVS162" s="910"/>
      <c r="UVT162" s="910"/>
      <c r="UVU162" s="910"/>
      <c r="UVV162" s="910"/>
      <c r="UVW162" s="910"/>
      <c r="UVX162" s="910"/>
      <c r="UVY162" s="910"/>
      <c r="UVZ162" s="910"/>
      <c r="UWA162" s="910"/>
      <c r="UWB162" s="910"/>
      <c r="UWC162" s="910"/>
      <c r="UWD162" s="910"/>
      <c r="UWE162" s="910"/>
      <c r="UWF162" s="910"/>
      <c r="UWG162" s="910"/>
      <c r="UWH162" s="910"/>
      <c r="UWI162" s="910"/>
      <c r="UWJ162" s="910"/>
      <c r="UWK162" s="910"/>
      <c r="UWL162" s="910"/>
      <c r="UWM162" s="910"/>
      <c r="UWN162" s="910"/>
      <c r="UWO162" s="910"/>
      <c r="UWP162" s="910"/>
      <c r="UWQ162" s="910"/>
      <c r="UWR162" s="910"/>
      <c r="UWS162" s="910"/>
      <c r="UWT162" s="910"/>
      <c r="UWU162" s="910"/>
      <c r="UWV162" s="910"/>
      <c r="UWW162" s="910"/>
      <c r="UWX162" s="910"/>
      <c r="UWY162" s="910"/>
      <c r="UWZ162" s="910"/>
      <c r="UXA162" s="910"/>
      <c r="UXB162" s="910"/>
      <c r="UXC162" s="910"/>
      <c r="UXD162" s="910"/>
      <c r="UXE162" s="910"/>
      <c r="UXF162" s="910"/>
      <c r="UXG162" s="910"/>
      <c r="UXH162" s="910"/>
      <c r="UXI162" s="910"/>
      <c r="UXJ162" s="910"/>
      <c r="UXK162" s="910"/>
      <c r="UXL162" s="910"/>
      <c r="UXM162" s="910"/>
      <c r="UXN162" s="910"/>
      <c r="UXO162" s="910"/>
      <c r="UXP162" s="910"/>
      <c r="UXQ162" s="910"/>
      <c r="UXR162" s="910"/>
      <c r="UXS162" s="910"/>
      <c r="UXT162" s="910"/>
      <c r="UXU162" s="910"/>
      <c r="UXV162" s="910"/>
      <c r="UXW162" s="910"/>
      <c r="UXX162" s="910"/>
      <c r="UXY162" s="910"/>
      <c r="UXZ162" s="910"/>
      <c r="UYA162" s="910"/>
      <c r="UYB162" s="910"/>
      <c r="UYC162" s="910"/>
      <c r="UYD162" s="910"/>
      <c r="UYE162" s="910"/>
      <c r="UYF162" s="910"/>
      <c r="UYG162" s="910"/>
      <c r="UYH162" s="910"/>
      <c r="UYI162" s="910"/>
      <c r="UYJ162" s="910"/>
      <c r="UYK162" s="910"/>
      <c r="UYL162" s="910"/>
      <c r="UYM162" s="910"/>
      <c r="UYN162" s="910"/>
      <c r="UYO162" s="910"/>
      <c r="UYP162" s="910"/>
      <c r="UYQ162" s="910"/>
      <c r="UYR162" s="910"/>
      <c r="UYS162" s="910"/>
      <c r="UYT162" s="910"/>
      <c r="UYU162" s="910"/>
      <c r="UYV162" s="910"/>
      <c r="UYW162" s="910"/>
      <c r="UYX162" s="910"/>
      <c r="UYY162" s="910"/>
      <c r="UYZ162" s="910"/>
      <c r="UZA162" s="910"/>
      <c r="UZB162" s="910"/>
      <c r="UZC162" s="910"/>
      <c r="UZD162" s="910"/>
      <c r="UZE162" s="910"/>
      <c r="UZF162" s="910"/>
      <c r="UZG162" s="910"/>
      <c r="UZH162" s="910"/>
      <c r="UZI162" s="910"/>
      <c r="UZJ162" s="910"/>
      <c r="UZK162" s="910"/>
      <c r="UZL162" s="910"/>
      <c r="UZM162" s="910"/>
      <c r="UZN162" s="910"/>
      <c r="UZO162" s="910"/>
      <c r="UZP162" s="910"/>
      <c r="UZQ162" s="910"/>
      <c r="UZR162" s="910"/>
      <c r="UZS162" s="910"/>
      <c r="UZT162" s="910"/>
      <c r="UZU162" s="910"/>
      <c r="UZV162" s="910"/>
      <c r="UZW162" s="910"/>
      <c r="UZX162" s="910"/>
      <c r="UZY162" s="910"/>
      <c r="UZZ162" s="910"/>
      <c r="VAA162" s="910"/>
      <c r="VAB162" s="910"/>
      <c r="VAC162" s="910"/>
      <c r="VAD162" s="910"/>
      <c r="VAE162" s="910"/>
      <c r="VAF162" s="910"/>
      <c r="VAG162" s="910"/>
      <c r="VAH162" s="910"/>
      <c r="VAI162" s="910"/>
      <c r="VAJ162" s="910"/>
      <c r="VAK162" s="910"/>
      <c r="VAL162" s="910"/>
      <c r="VAM162" s="910"/>
      <c r="VAN162" s="910"/>
      <c r="VAO162" s="910"/>
      <c r="VAP162" s="910"/>
      <c r="VAQ162" s="910"/>
      <c r="VAR162" s="910"/>
      <c r="VAS162" s="910"/>
      <c r="VAT162" s="910"/>
      <c r="VAU162" s="910"/>
      <c r="VAV162" s="910"/>
      <c r="VAW162" s="910"/>
      <c r="VAX162" s="910"/>
      <c r="VAY162" s="910"/>
      <c r="VAZ162" s="910"/>
      <c r="VBA162" s="910"/>
      <c r="VBB162" s="910"/>
      <c r="VBC162" s="910"/>
      <c r="VBD162" s="910"/>
      <c r="VBE162" s="910"/>
      <c r="VBF162" s="910"/>
      <c r="VBG162" s="910"/>
      <c r="VBH162" s="910"/>
      <c r="VBI162" s="910"/>
      <c r="VBJ162" s="910"/>
      <c r="VBK162" s="910"/>
      <c r="VBL162" s="910"/>
      <c r="VBM162" s="910"/>
      <c r="VBN162" s="910"/>
      <c r="VBO162" s="910"/>
      <c r="VBP162" s="910"/>
      <c r="VBQ162" s="910"/>
      <c r="VBR162" s="910"/>
      <c r="VBS162" s="910"/>
      <c r="VBT162" s="910"/>
      <c r="VBU162" s="910"/>
      <c r="VBV162" s="910"/>
      <c r="VBW162" s="910"/>
      <c r="VBX162" s="910"/>
      <c r="VBY162" s="910"/>
      <c r="VBZ162" s="910"/>
      <c r="VCA162" s="910"/>
      <c r="VCB162" s="910"/>
      <c r="VCC162" s="910"/>
      <c r="VCD162" s="910"/>
      <c r="VCE162" s="910"/>
      <c r="VCF162" s="910"/>
      <c r="VCG162" s="910"/>
      <c r="VCH162" s="910"/>
      <c r="VCI162" s="910"/>
      <c r="VCJ162" s="910"/>
      <c r="VCK162" s="910"/>
      <c r="VCL162" s="910"/>
      <c r="VCM162" s="910"/>
      <c r="VCN162" s="910"/>
      <c r="VCO162" s="910"/>
      <c r="VCP162" s="910"/>
      <c r="VCQ162" s="910"/>
      <c r="VCR162" s="910"/>
      <c r="VCS162" s="910"/>
      <c r="VCT162" s="910"/>
      <c r="VCU162" s="910"/>
      <c r="VCV162" s="910"/>
      <c r="VCW162" s="910"/>
      <c r="VCX162" s="910"/>
      <c r="VCY162" s="910"/>
      <c r="VCZ162" s="910"/>
      <c r="VDA162" s="910"/>
      <c r="VDB162" s="910"/>
      <c r="VDC162" s="910"/>
      <c r="VDD162" s="910"/>
      <c r="VDE162" s="910"/>
      <c r="VDF162" s="910"/>
      <c r="VDG162" s="910"/>
      <c r="VDH162" s="910"/>
      <c r="VDI162" s="910"/>
      <c r="VDJ162" s="910"/>
      <c r="VDK162" s="910"/>
      <c r="VDL162" s="910"/>
      <c r="VDM162" s="910"/>
      <c r="VDN162" s="910"/>
      <c r="VDO162" s="910"/>
      <c r="VDP162" s="910"/>
      <c r="VDQ162" s="910"/>
      <c r="VDR162" s="910"/>
      <c r="VDS162" s="910"/>
      <c r="VDT162" s="910"/>
      <c r="VDU162" s="910"/>
      <c r="VDV162" s="910"/>
      <c r="VDW162" s="910"/>
      <c r="VDX162" s="910"/>
      <c r="VDY162" s="910"/>
      <c r="VDZ162" s="910"/>
      <c r="VEA162" s="910"/>
      <c r="VEB162" s="910"/>
      <c r="VEC162" s="910"/>
      <c r="VED162" s="910"/>
      <c r="VEE162" s="910"/>
      <c r="VEF162" s="910"/>
      <c r="VEG162" s="910"/>
      <c r="VEH162" s="910"/>
      <c r="VEI162" s="910"/>
      <c r="VEJ162" s="910"/>
      <c r="VEK162" s="910"/>
      <c r="VEL162" s="910"/>
      <c r="VEM162" s="910"/>
      <c r="VEN162" s="910"/>
      <c r="VEO162" s="910"/>
      <c r="VEP162" s="910"/>
      <c r="VEQ162" s="910"/>
      <c r="VER162" s="910"/>
      <c r="VES162" s="910"/>
      <c r="VET162" s="910"/>
      <c r="VEU162" s="910"/>
      <c r="VEV162" s="910"/>
      <c r="VEW162" s="910"/>
      <c r="VEX162" s="910"/>
      <c r="VEY162" s="910"/>
      <c r="VEZ162" s="910"/>
      <c r="VFA162" s="910"/>
      <c r="VFB162" s="910"/>
      <c r="VFC162" s="910"/>
      <c r="VFD162" s="910"/>
      <c r="VFE162" s="910"/>
      <c r="VFF162" s="910"/>
      <c r="VFG162" s="910"/>
      <c r="VFH162" s="910"/>
      <c r="VFI162" s="910"/>
      <c r="VFJ162" s="910"/>
      <c r="VFK162" s="910"/>
      <c r="VFL162" s="910"/>
      <c r="VFM162" s="910"/>
      <c r="VFN162" s="910"/>
      <c r="VFO162" s="910"/>
      <c r="VFP162" s="910"/>
      <c r="VFQ162" s="910"/>
      <c r="VFR162" s="910"/>
      <c r="VFS162" s="910"/>
      <c r="VFT162" s="910"/>
      <c r="VFU162" s="910"/>
      <c r="VFV162" s="910"/>
      <c r="VFW162" s="910"/>
      <c r="VFX162" s="910"/>
      <c r="VFY162" s="910"/>
      <c r="VFZ162" s="910"/>
      <c r="VGA162" s="910"/>
      <c r="VGB162" s="910"/>
      <c r="VGC162" s="910"/>
      <c r="VGD162" s="910"/>
      <c r="VGE162" s="910"/>
      <c r="VGF162" s="910"/>
      <c r="VGG162" s="910"/>
      <c r="VGH162" s="910"/>
      <c r="VGI162" s="910"/>
      <c r="VGJ162" s="910"/>
      <c r="VGK162" s="910"/>
      <c r="VGL162" s="910"/>
      <c r="VGM162" s="910"/>
      <c r="VGN162" s="910"/>
      <c r="VGO162" s="910"/>
      <c r="VGP162" s="910"/>
      <c r="VGQ162" s="910"/>
      <c r="VGR162" s="910"/>
      <c r="VGS162" s="910"/>
      <c r="VGT162" s="910"/>
      <c r="VGU162" s="910"/>
      <c r="VGV162" s="910"/>
      <c r="VGW162" s="910"/>
      <c r="VGX162" s="910"/>
      <c r="VGY162" s="910"/>
      <c r="VGZ162" s="910"/>
      <c r="VHA162" s="910"/>
      <c r="VHB162" s="910"/>
      <c r="VHC162" s="910"/>
      <c r="VHD162" s="910"/>
      <c r="VHE162" s="910"/>
      <c r="VHF162" s="910"/>
      <c r="VHG162" s="910"/>
      <c r="VHH162" s="910"/>
      <c r="VHI162" s="910"/>
      <c r="VHJ162" s="910"/>
      <c r="VHK162" s="910"/>
      <c r="VHL162" s="910"/>
      <c r="VHM162" s="910"/>
      <c r="VHN162" s="910"/>
      <c r="VHO162" s="910"/>
      <c r="VHP162" s="910"/>
      <c r="VHQ162" s="910"/>
      <c r="VHR162" s="910"/>
      <c r="VHS162" s="910"/>
      <c r="VHT162" s="910"/>
      <c r="VHU162" s="910"/>
      <c r="VHV162" s="910"/>
      <c r="VHW162" s="910"/>
      <c r="VHX162" s="910"/>
      <c r="VHY162" s="910"/>
      <c r="VHZ162" s="910"/>
      <c r="VIA162" s="910"/>
      <c r="VIB162" s="910"/>
      <c r="VIC162" s="910"/>
      <c r="VID162" s="910"/>
      <c r="VIE162" s="910"/>
      <c r="VIF162" s="910"/>
      <c r="VIG162" s="910"/>
      <c r="VIH162" s="910"/>
      <c r="VII162" s="910"/>
      <c r="VIJ162" s="910"/>
      <c r="VIK162" s="910"/>
      <c r="VIL162" s="910"/>
      <c r="VIM162" s="910"/>
      <c r="VIN162" s="910"/>
      <c r="VIO162" s="910"/>
      <c r="VIP162" s="910"/>
      <c r="VIQ162" s="910"/>
      <c r="VIR162" s="910"/>
      <c r="VIS162" s="910"/>
      <c r="VIT162" s="910"/>
      <c r="VIU162" s="910"/>
      <c r="VIV162" s="910"/>
      <c r="VIW162" s="910"/>
      <c r="VIX162" s="910"/>
      <c r="VIY162" s="910"/>
      <c r="VIZ162" s="910"/>
      <c r="VJA162" s="910"/>
      <c r="VJB162" s="910"/>
      <c r="VJC162" s="910"/>
      <c r="VJD162" s="910"/>
      <c r="VJE162" s="910"/>
      <c r="VJF162" s="910"/>
      <c r="VJG162" s="910"/>
      <c r="VJH162" s="910"/>
      <c r="VJI162" s="910"/>
      <c r="VJJ162" s="910"/>
      <c r="VJK162" s="910"/>
      <c r="VJL162" s="910"/>
      <c r="VJM162" s="910"/>
      <c r="VJN162" s="910"/>
      <c r="VJO162" s="910"/>
      <c r="VJP162" s="910"/>
      <c r="VJQ162" s="910"/>
      <c r="VJR162" s="910"/>
      <c r="VJS162" s="910"/>
      <c r="VJT162" s="910"/>
      <c r="VJU162" s="910"/>
      <c r="VJV162" s="910"/>
      <c r="VJW162" s="910"/>
      <c r="VJX162" s="910"/>
      <c r="VJY162" s="910"/>
      <c r="VJZ162" s="910"/>
      <c r="VKA162" s="910"/>
      <c r="VKB162" s="910"/>
      <c r="VKC162" s="910"/>
      <c r="VKD162" s="910"/>
      <c r="VKE162" s="910"/>
      <c r="VKF162" s="910"/>
      <c r="VKG162" s="910"/>
      <c r="VKH162" s="910"/>
      <c r="VKI162" s="910"/>
      <c r="VKJ162" s="910"/>
      <c r="VKK162" s="910"/>
      <c r="VKL162" s="910"/>
      <c r="VKM162" s="910"/>
      <c r="VKN162" s="910"/>
      <c r="VKO162" s="910"/>
      <c r="VKP162" s="910"/>
      <c r="VKQ162" s="910"/>
      <c r="VKR162" s="910"/>
      <c r="VKS162" s="910"/>
      <c r="VKT162" s="910"/>
      <c r="VKU162" s="910"/>
      <c r="VKV162" s="910"/>
      <c r="VKW162" s="910"/>
      <c r="VKX162" s="910"/>
      <c r="VKY162" s="910"/>
      <c r="VKZ162" s="910"/>
      <c r="VLA162" s="910"/>
      <c r="VLB162" s="910"/>
      <c r="VLC162" s="910"/>
      <c r="VLD162" s="910"/>
      <c r="VLE162" s="910"/>
      <c r="VLF162" s="910"/>
      <c r="VLG162" s="910"/>
      <c r="VLH162" s="910"/>
      <c r="VLI162" s="910"/>
      <c r="VLJ162" s="910"/>
      <c r="VLK162" s="910"/>
      <c r="VLL162" s="910"/>
      <c r="VLM162" s="910"/>
      <c r="VLN162" s="910"/>
      <c r="VLO162" s="910"/>
      <c r="VLP162" s="910"/>
      <c r="VLQ162" s="910"/>
      <c r="VLR162" s="910"/>
      <c r="VLS162" s="910"/>
      <c r="VLT162" s="910"/>
      <c r="VLU162" s="910"/>
      <c r="VLV162" s="910"/>
      <c r="VLW162" s="910"/>
      <c r="VLX162" s="910"/>
      <c r="VLY162" s="910"/>
      <c r="VLZ162" s="910"/>
      <c r="VMA162" s="910"/>
      <c r="VMB162" s="910"/>
      <c r="VMC162" s="910"/>
      <c r="VMD162" s="910"/>
      <c r="VME162" s="910"/>
      <c r="VMF162" s="910"/>
      <c r="VMG162" s="910"/>
      <c r="VMH162" s="910"/>
      <c r="VMI162" s="910"/>
      <c r="VMJ162" s="910"/>
      <c r="VMK162" s="910"/>
      <c r="VML162" s="910"/>
      <c r="VMM162" s="910"/>
      <c r="VMN162" s="910"/>
      <c r="VMO162" s="910"/>
      <c r="VMP162" s="910"/>
      <c r="VMQ162" s="910"/>
      <c r="VMR162" s="910"/>
      <c r="VMS162" s="910"/>
      <c r="VMT162" s="910"/>
      <c r="VMU162" s="910"/>
      <c r="VMV162" s="910"/>
      <c r="VMW162" s="910"/>
      <c r="VMX162" s="910"/>
      <c r="VMY162" s="910"/>
      <c r="VMZ162" s="910"/>
      <c r="VNA162" s="910"/>
      <c r="VNB162" s="910"/>
      <c r="VNC162" s="910"/>
      <c r="VND162" s="910"/>
      <c r="VNE162" s="910"/>
      <c r="VNF162" s="910"/>
      <c r="VNG162" s="910"/>
      <c r="VNH162" s="910"/>
      <c r="VNI162" s="910"/>
      <c r="VNJ162" s="910"/>
      <c r="VNK162" s="910"/>
      <c r="VNL162" s="910"/>
      <c r="VNM162" s="910"/>
      <c r="VNN162" s="910"/>
      <c r="VNO162" s="910"/>
      <c r="VNP162" s="910"/>
      <c r="VNQ162" s="910"/>
      <c r="VNR162" s="910"/>
      <c r="VNS162" s="910"/>
      <c r="VNT162" s="910"/>
      <c r="VNU162" s="910"/>
      <c r="VNV162" s="910"/>
      <c r="VNW162" s="910"/>
      <c r="VNX162" s="910"/>
      <c r="VNY162" s="910"/>
      <c r="VNZ162" s="910"/>
      <c r="VOA162" s="910"/>
      <c r="VOB162" s="910"/>
      <c r="VOC162" s="910"/>
      <c r="VOD162" s="910"/>
      <c r="VOE162" s="910"/>
      <c r="VOF162" s="910"/>
      <c r="VOG162" s="910"/>
      <c r="VOH162" s="910"/>
      <c r="VOI162" s="910"/>
      <c r="VOJ162" s="910"/>
      <c r="VOK162" s="910"/>
      <c r="VOL162" s="910"/>
      <c r="VOM162" s="910"/>
      <c r="VON162" s="910"/>
      <c r="VOO162" s="910"/>
      <c r="VOP162" s="910"/>
      <c r="VOQ162" s="910"/>
      <c r="VOR162" s="910"/>
      <c r="VOS162" s="910"/>
      <c r="VOT162" s="910"/>
      <c r="VOU162" s="910"/>
      <c r="VOV162" s="910"/>
      <c r="VOW162" s="910"/>
      <c r="VOX162" s="910"/>
      <c r="VOY162" s="910"/>
      <c r="VOZ162" s="910"/>
      <c r="VPA162" s="910"/>
      <c r="VPB162" s="910"/>
      <c r="VPC162" s="910"/>
      <c r="VPD162" s="910"/>
      <c r="VPE162" s="910"/>
      <c r="VPF162" s="910"/>
      <c r="VPG162" s="910"/>
      <c r="VPH162" s="910"/>
      <c r="VPI162" s="910"/>
      <c r="VPJ162" s="910"/>
      <c r="VPK162" s="910"/>
      <c r="VPL162" s="910"/>
      <c r="VPM162" s="910"/>
      <c r="VPN162" s="910"/>
      <c r="VPO162" s="910"/>
      <c r="VPP162" s="910"/>
      <c r="VPQ162" s="910"/>
      <c r="VPR162" s="910"/>
      <c r="VPS162" s="910"/>
      <c r="VPT162" s="910"/>
      <c r="VPU162" s="910"/>
      <c r="VPV162" s="910"/>
      <c r="VPW162" s="910"/>
      <c r="VPX162" s="910"/>
      <c r="VPY162" s="910"/>
      <c r="VPZ162" s="910"/>
      <c r="VQA162" s="910"/>
      <c r="VQB162" s="910"/>
      <c r="VQC162" s="910"/>
      <c r="VQD162" s="910"/>
      <c r="VQE162" s="910"/>
      <c r="VQF162" s="910"/>
      <c r="VQG162" s="910"/>
      <c r="VQH162" s="910"/>
      <c r="VQI162" s="910"/>
      <c r="VQJ162" s="910"/>
      <c r="VQK162" s="910"/>
      <c r="VQL162" s="910"/>
      <c r="VQM162" s="910"/>
      <c r="VQN162" s="910"/>
      <c r="VQO162" s="910"/>
      <c r="VQP162" s="910"/>
      <c r="VQQ162" s="910"/>
      <c r="VQR162" s="910"/>
      <c r="VQS162" s="910"/>
      <c r="VQT162" s="910"/>
      <c r="VQU162" s="910"/>
      <c r="VQV162" s="910"/>
      <c r="VQW162" s="910"/>
      <c r="VQX162" s="910"/>
      <c r="VQY162" s="910"/>
      <c r="VQZ162" s="910"/>
      <c r="VRA162" s="910"/>
      <c r="VRB162" s="910"/>
      <c r="VRC162" s="910"/>
      <c r="VRD162" s="910"/>
      <c r="VRE162" s="910"/>
      <c r="VRF162" s="910"/>
      <c r="VRG162" s="910"/>
      <c r="VRH162" s="910"/>
      <c r="VRI162" s="910"/>
      <c r="VRJ162" s="910"/>
      <c r="VRK162" s="910"/>
      <c r="VRL162" s="910"/>
      <c r="VRM162" s="910"/>
      <c r="VRN162" s="910"/>
      <c r="VRO162" s="910"/>
      <c r="VRP162" s="910"/>
      <c r="VRQ162" s="910"/>
      <c r="VRR162" s="910"/>
      <c r="VRS162" s="910"/>
      <c r="VRT162" s="910"/>
      <c r="VRU162" s="910"/>
      <c r="VRV162" s="910"/>
      <c r="VRW162" s="910"/>
      <c r="VRX162" s="910"/>
      <c r="VRY162" s="910"/>
      <c r="VRZ162" s="910"/>
      <c r="VSA162" s="910"/>
      <c r="VSB162" s="910"/>
      <c r="VSC162" s="910"/>
      <c r="VSD162" s="910"/>
      <c r="VSE162" s="910"/>
      <c r="VSF162" s="910"/>
      <c r="VSG162" s="910"/>
      <c r="VSH162" s="910"/>
      <c r="VSI162" s="910"/>
      <c r="VSJ162" s="910"/>
      <c r="VSK162" s="910"/>
      <c r="VSL162" s="910"/>
      <c r="VSM162" s="910"/>
      <c r="VSN162" s="910"/>
      <c r="VSO162" s="910"/>
      <c r="VSP162" s="910"/>
      <c r="VSQ162" s="910"/>
      <c r="VSR162" s="910"/>
      <c r="VSS162" s="910"/>
      <c r="VST162" s="910"/>
      <c r="VSU162" s="910"/>
      <c r="VSV162" s="910"/>
      <c r="VSW162" s="910"/>
      <c r="VSX162" s="910"/>
      <c r="VSY162" s="910"/>
      <c r="VSZ162" s="910"/>
      <c r="VTA162" s="910"/>
      <c r="VTB162" s="910"/>
      <c r="VTC162" s="910"/>
      <c r="VTD162" s="910"/>
      <c r="VTE162" s="910"/>
      <c r="VTF162" s="910"/>
      <c r="VTG162" s="910"/>
      <c r="VTH162" s="910"/>
      <c r="VTI162" s="910"/>
      <c r="VTJ162" s="910"/>
      <c r="VTK162" s="910"/>
      <c r="VTL162" s="910"/>
      <c r="VTM162" s="910"/>
      <c r="VTN162" s="910"/>
      <c r="VTO162" s="910"/>
      <c r="VTP162" s="910"/>
      <c r="VTQ162" s="910"/>
      <c r="VTR162" s="910"/>
      <c r="VTS162" s="910"/>
      <c r="VTT162" s="910"/>
      <c r="VTU162" s="910"/>
      <c r="VTV162" s="910"/>
      <c r="VTW162" s="910"/>
      <c r="VTX162" s="910"/>
      <c r="VTY162" s="910"/>
      <c r="VTZ162" s="910"/>
      <c r="VUA162" s="910"/>
      <c r="VUB162" s="910"/>
      <c r="VUC162" s="910"/>
      <c r="VUD162" s="910"/>
      <c r="VUE162" s="910"/>
      <c r="VUF162" s="910"/>
      <c r="VUG162" s="910"/>
      <c r="VUH162" s="910"/>
      <c r="VUI162" s="910"/>
      <c r="VUJ162" s="910"/>
      <c r="VUK162" s="910"/>
      <c r="VUL162" s="910"/>
      <c r="VUM162" s="910"/>
      <c r="VUN162" s="910"/>
      <c r="VUO162" s="910"/>
      <c r="VUP162" s="910"/>
      <c r="VUQ162" s="910"/>
      <c r="VUR162" s="910"/>
      <c r="VUS162" s="910"/>
      <c r="VUT162" s="910"/>
      <c r="VUU162" s="910"/>
      <c r="VUV162" s="910"/>
      <c r="VUW162" s="910"/>
      <c r="VUX162" s="910"/>
      <c r="VUY162" s="910"/>
      <c r="VUZ162" s="910"/>
      <c r="VVA162" s="910"/>
      <c r="VVB162" s="910"/>
      <c r="VVC162" s="910"/>
      <c r="VVD162" s="910"/>
      <c r="VVE162" s="910"/>
      <c r="VVF162" s="910"/>
      <c r="VVG162" s="910"/>
      <c r="VVH162" s="910"/>
      <c r="VVI162" s="910"/>
      <c r="VVJ162" s="910"/>
      <c r="VVK162" s="910"/>
      <c r="VVL162" s="910"/>
      <c r="VVM162" s="910"/>
      <c r="VVN162" s="910"/>
      <c r="VVO162" s="910"/>
      <c r="VVP162" s="910"/>
      <c r="VVQ162" s="910"/>
      <c r="VVR162" s="910"/>
      <c r="VVS162" s="910"/>
      <c r="VVT162" s="910"/>
      <c r="VVU162" s="910"/>
      <c r="VVV162" s="910"/>
      <c r="VVW162" s="910"/>
      <c r="VVX162" s="910"/>
      <c r="VVY162" s="910"/>
      <c r="VVZ162" s="910"/>
      <c r="VWA162" s="910"/>
      <c r="VWB162" s="910"/>
      <c r="VWC162" s="910"/>
      <c r="VWD162" s="910"/>
      <c r="VWE162" s="910"/>
      <c r="VWF162" s="910"/>
      <c r="VWG162" s="910"/>
      <c r="VWH162" s="910"/>
      <c r="VWI162" s="910"/>
      <c r="VWJ162" s="910"/>
      <c r="VWK162" s="910"/>
      <c r="VWL162" s="910"/>
      <c r="VWM162" s="910"/>
      <c r="VWN162" s="910"/>
      <c r="VWO162" s="910"/>
      <c r="VWP162" s="910"/>
      <c r="VWQ162" s="910"/>
      <c r="VWR162" s="910"/>
      <c r="VWS162" s="910"/>
      <c r="VWT162" s="910"/>
      <c r="VWU162" s="910"/>
      <c r="VWV162" s="910"/>
      <c r="VWW162" s="910"/>
      <c r="VWX162" s="910"/>
      <c r="VWY162" s="910"/>
      <c r="VWZ162" s="910"/>
      <c r="VXA162" s="910"/>
      <c r="VXB162" s="910"/>
      <c r="VXC162" s="910"/>
      <c r="VXD162" s="910"/>
      <c r="VXE162" s="910"/>
      <c r="VXF162" s="910"/>
      <c r="VXG162" s="910"/>
      <c r="VXH162" s="910"/>
      <c r="VXI162" s="910"/>
      <c r="VXJ162" s="910"/>
      <c r="VXK162" s="910"/>
      <c r="VXL162" s="910"/>
      <c r="VXM162" s="910"/>
      <c r="VXN162" s="910"/>
      <c r="VXO162" s="910"/>
      <c r="VXP162" s="910"/>
      <c r="VXQ162" s="910"/>
      <c r="VXR162" s="910"/>
      <c r="VXS162" s="910"/>
      <c r="VXT162" s="910"/>
      <c r="VXU162" s="910"/>
      <c r="VXV162" s="910"/>
      <c r="VXW162" s="910"/>
      <c r="VXX162" s="910"/>
      <c r="VXY162" s="910"/>
      <c r="VXZ162" s="910"/>
      <c r="VYA162" s="910"/>
      <c r="VYB162" s="910"/>
      <c r="VYC162" s="910"/>
      <c r="VYD162" s="910"/>
      <c r="VYE162" s="910"/>
      <c r="VYF162" s="910"/>
      <c r="VYG162" s="910"/>
      <c r="VYH162" s="910"/>
      <c r="VYI162" s="910"/>
      <c r="VYJ162" s="910"/>
      <c r="VYK162" s="910"/>
      <c r="VYL162" s="910"/>
      <c r="VYM162" s="910"/>
      <c r="VYN162" s="910"/>
      <c r="VYO162" s="910"/>
      <c r="VYP162" s="910"/>
      <c r="VYQ162" s="910"/>
      <c r="VYR162" s="910"/>
      <c r="VYS162" s="910"/>
      <c r="VYT162" s="910"/>
      <c r="VYU162" s="910"/>
      <c r="VYV162" s="910"/>
      <c r="VYW162" s="910"/>
      <c r="VYX162" s="910"/>
      <c r="VYY162" s="910"/>
      <c r="VYZ162" s="910"/>
      <c r="VZA162" s="910"/>
      <c r="VZB162" s="910"/>
      <c r="VZC162" s="910"/>
      <c r="VZD162" s="910"/>
      <c r="VZE162" s="910"/>
      <c r="VZF162" s="910"/>
      <c r="VZG162" s="910"/>
      <c r="VZH162" s="910"/>
      <c r="VZI162" s="910"/>
      <c r="VZJ162" s="910"/>
      <c r="VZK162" s="910"/>
      <c r="VZL162" s="910"/>
      <c r="VZM162" s="910"/>
      <c r="VZN162" s="910"/>
      <c r="VZO162" s="910"/>
      <c r="VZP162" s="910"/>
      <c r="VZQ162" s="910"/>
      <c r="VZR162" s="910"/>
      <c r="VZS162" s="910"/>
      <c r="VZT162" s="910"/>
      <c r="VZU162" s="910"/>
      <c r="VZV162" s="910"/>
      <c r="VZW162" s="910"/>
      <c r="VZX162" s="910"/>
      <c r="VZY162" s="910"/>
      <c r="VZZ162" s="910"/>
      <c r="WAA162" s="910"/>
      <c r="WAB162" s="910"/>
      <c r="WAC162" s="910"/>
      <c r="WAD162" s="910"/>
      <c r="WAE162" s="910"/>
      <c r="WAF162" s="910"/>
      <c r="WAG162" s="910"/>
      <c r="WAH162" s="910"/>
      <c r="WAI162" s="910"/>
      <c r="WAJ162" s="910"/>
      <c r="WAK162" s="910"/>
      <c r="WAL162" s="910"/>
      <c r="WAM162" s="910"/>
      <c r="WAN162" s="910"/>
      <c r="WAO162" s="910"/>
      <c r="WAP162" s="910"/>
      <c r="WAQ162" s="910"/>
      <c r="WAR162" s="910"/>
      <c r="WAS162" s="910"/>
      <c r="WAT162" s="910"/>
      <c r="WAU162" s="910"/>
      <c r="WAV162" s="910"/>
      <c r="WAW162" s="910"/>
      <c r="WAX162" s="910"/>
      <c r="WAY162" s="910"/>
      <c r="WAZ162" s="910"/>
      <c r="WBA162" s="910"/>
      <c r="WBB162" s="910"/>
      <c r="WBC162" s="910"/>
      <c r="WBD162" s="910"/>
      <c r="WBE162" s="910"/>
      <c r="WBF162" s="910"/>
      <c r="WBG162" s="910"/>
      <c r="WBH162" s="910"/>
      <c r="WBI162" s="910"/>
      <c r="WBJ162" s="910"/>
      <c r="WBK162" s="910"/>
      <c r="WBL162" s="910"/>
      <c r="WBM162" s="910"/>
      <c r="WBN162" s="910"/>
      <c r="WBO162" s="910"/>
      <c r="WBP162" s="910"/>
      <c r="WBQ162" s="910"/>
      <c r="WBR162" s="910"/>
      <c r="WBS162" s="910"/>
      <c r="WBT162" s="910"/>
      <c r="WBU162" s="910"/>
      <c r="WBV162" s="910"/>
      <c r="WBW162" s="910"/>
      <c r="WBX162" s="910"/>
      <c r="WBY162" s="910"/>
      <c r="WBZ162" s="910"/>
      <c r="WCA162" s="910"/>
      <c r="WCB162" s="910"/>
      <c r="WCC162" s="910"/>
      <c r="WCD162" s="910"/>
      <c r="WCE162" s="910"/>
      <c r="WCF162" s="910"/>
      <c r="WCG162" s="910"/>
      <c r="WCH162" s="910"/>
      <c r="WCI162" s="910"/>
      <c r="WCJ162" s="910"/>
      <c r="WCK162" s="910"/>
      <c r="WCL162" s="910"/>
      <c r="WCM162" s="910"/>
      <c r="WCN162" s="910"/>
      <c r="WCO162" s="910"/>
      <c r="WCP162" s="910"/>
      <c r="WCQ162" s="910"/>
      <c r="WCR162" s="910"/>
      <c r="WCS162" s="910"/>
      <c r="WCT162" s="910"/>
      <c r="WCU162" s="910"/>
      <c r="WCV162" s="910"/>
      <c r="WCW162" s="910"/>
      <c r="WCX162" s="910"/>
      <c r="WCY162" s="910"/>
      <c r="WCZ162" s="910"/>
      <c r="WDA162" s="910"/>
      <c r="WDB162" s="910"/>
      <c r="WDC162" s="910"/>
      <c r="WDD162" s="910"/>
      <c r="WDE162" s="910"/>
      <c r="WDF162" s="910"/>
      <c r="WDG162" s="910"/>
      <c r="WDH162" s="910"/>
      <c r="WDI162" s="910"/>
      <c r="WDJ162" s="910"/>
      <c r="WDK162" s="910"/>
      <c r="WDL162" s="910"/>
      <c r="WDM162" s="910"/>
      <c r="WDN162" s="910"/>
      <c r="WDO162" s="910"/>
      <c r="WDP162" s="910"/>
      <c r="WDQ162" s="910"/>
      <c r="WDR162" s="910"/>
      <c r="WDS162" s="910"/>
      <c r="WDT162" s="910"/>
      <c r="WDU162" s="910"/>
      <c r="WDV162" s="910"/>
      <c r="WDW162" s="910"/>
      <c r="WDX162" s="910"/>
      <c r="WDY162" s="910"/>
      <c r="WDZ162" s="910"/>
      <c r="WEA162" s="910"/>
      <c r="WEB162" s="910"/>
      <c r="WEC162" s="910"/>
      <c r="WED162" s="910"/>
      <c r="WEE162" s="910"/>
      <c r="WEF162" s="910"/>
      <c r="WEG162" s="910"/>
      <c r="WEH162" s="910"/>
      <c r="WEI162" s="910"/>
      <c r="WEJ162" s="910"/>
      <c r="WEK162" s="910"/>
      <c r="WEL162" s="910"/>
      <c r="WEM162" s="910"/>
      <c r="WEN162" s="910"/>
      <c r="WEO162" s="910"/>
      <c r="WEP162" s="910"/>
      <c r="WEQ162" s="910"/>
      <c r="WER162" s="910"/>
      <c r="WES162" s="910"/>
      <c r="WET162" s="910"/>
      <c r="WEU162" s="910"/>
      <c r="WEV162" s="910"/>
      <c r="WEW162" s="910"/>
      <c r="WEX162" s="910"/>
      <c r="WEY162" s="910"/>
      <c r="WEZ162" s="910"/>
      <c r="WFA162" s="910"/>
      <c r="WFB162" s="910"/>
      <c r="WFC162" s="910"/>
      <c r="WFD162" s="910"/>
      <c r="WFE162" s="910"/>
      <c r="WFF162" s="910"/>
      <c r="WFG162" s="910"/>
      <c r="WFH162" s="910"/>
      <c r="WFI162" s="910"/>
      <c r="WFJ162" s="910"/>
      <c r="WFK162" s="910"/>
      <c r="WFL162" s="910"/>
      <c r="WFM162" s="910"/>
      <c r="WFN162" s="910"/>
      <c r="WFO162" s="910"/>
      <c r="WFP162" s="910"/>
      <c r="WFQ162" s="910"/>
      <c r="WFR162" s="910"/>
      <c r="WFS162" s="910"/>
      <c r="WFT162" s="910"/>
      <c r="WFU162" s="910"/>
      <c r="WFV162" s="910"/>
      <c r="WFW162" s="910"/>
      <c r="WFX162" s="910"/>
      <c r="WFY162" s="910"/>
      <c r="WFZ162" s="910"/>
      <c r="WGA162" s="910"/>
      <c r="WGB162" s="910"/>
      <c r="WGC162" s="910"/>
      <c r="WGD162" s="910"/>
      <c r="WGE162" s="910"/>
      <c r="WGF162" s="910"/>
      <c r="WGG162" s="910"/>
      <c r="WGH162" s="910"/>
      <c r="WGI162" s="910"/>
      <c r="WGJ162" s="910"/>
      <c r="WGK162" s="910"/>
      <c r="WGL162" s="910"/>
      <c r="WGM162" s="910"/>
      <c r="WGN162" s="910"/>
      <c r="WGO162" s="910"/>
      <c r="WGP162" s="910"/>
      <c r="WGQ162" s="910"/>
      <c r="WGR162" s="910"/>
      <c r="WGS162" s="910"/>
      <c r="WGT162" s="910"/>
      <c r="WGU162" s="910"/>
      <c r="WGV162" s="910"/>
      <c r="WGW162" s="910"/>
      <c r="WGX162" s="910"/>
      <c r="WGY162" s="910"/>
      <c r="WGZ162" s="910"/>
      <c r="WHA162" s="910"/>
      <c r="WHB162" s="910"/>
      <c r="WHC162" s="910"/>
      <c r="WHD162" s="910"/>
      <c r="WHE162" s="910"/>
      <c r="WHF162" s="910"/>
      <c r="WHG162" s="910"/>
      <c r="WHH162" s="910"/>
      <c r="WHI162" s="910"/>
      <c r="WHJ162" s="910"/>
      <c r="WHK162" s="910"/>
      <c r="WHL162" s="910"/>
      <c r="WHM162" s="910"/>
      <c r="WHN162" s="910"/>
      <c r="WHO162" s="910"/>
      <c r="WHP162" s="910"/>
      <c r="WHQ162" s="910"/>
      <c r="WHR162" s="910"/>
      <c r="WHS162" s="910"/>
      <c r="WHT162" s="910"/>
      <c r="WHU162" s="910"/>
      <c r="WHV162" s="910"/>
      <c r="WHW162" s="910"/>
      <c r="WHX162" s="910"/>
      <c r="WHY162" s="910"/>
      <c r="WHZ162" s="910"/>
      <c r="WIA162" s="910"/>
      <c r="WIB162" s="910"/>
      <c r="WIC162" s="910"/>
      <c r="WID162" s="910"/>
      <c r="WIE162" s="910"/>
      <c r="WIF162" s="910"/>
      <c r="WIG162" s="910"/>
      <c r="WIH162" s="910"/>
      <c r="WII162" s="910"/>
      <c r="WIJ162" s="910"/>
      <c r="WIK162" s="910"/>
      <c r="WIL162" s="910"/>
      <c r="WIM162" s="910"/>
      <c r="WIN162" s="910"/>
      <c r="WIO162" s="910"/>
      <c r="WIP162" s="910"/>
      <c r="WIQ162" s="910"/>
      <c r="WIR162" s="910"/>
      <c r="WIS162" s="910"/>
      <c r="WIT162" s="910"/>
      <c r="WIU162" s="910"/>
      <c r="WIV162" s="910"/>
      <c r="WIW162" s="910"/>
      <c r="WIX162" s="910"/>
      <c r="WIY162" s="910"/>
      <c r="WIZ162" s="910"/>
      <c r="WJA162" s="910"/>
      <c r="WJB162" s="910"/>
      <c r="WJC162" s="910"/>
      <c r="WJD162" s="910"/>
      <c r="WJE162" s="910"/>
      <c r="WJF162" s="910"/>
      <c r="WJG162" s="910"/>
      <c r="WJH162" s="910"/>
      <c r="WJI162" s="910"/>
      <c r="WJJ162" s="910"/>
      <c r="WJK162" s="910"/>
      <c r="WJL162" s="910"/>
      <c r="WJM162" s="910"/>
      <c r="WJN162" s="910"/>
      <c r="WJO162" s="910"/>
      <c r="WJP162" s="910"/>
      <c r="WJQ162" s="910"/>
      <c r="WJR162" s="910"/>
      <c r="WJS162" s="910"/>
      <c r="WJT162" s="910"/>
      <c r="WJU162" s="910"/>
      <c r="WJV162" s="910"/>
      <c r="WJW162" s="910"/>
      <c r="WJX162" s="910"/>
      <c r="WJY162" s="910"/>
      <c r="WJZ162" s="910"/>
      <c r="WKA162" s="910"/>
      <c r="WKB162" s="910"/>
      <c r="WKC162" s="910"/>
      <c r="WKD162" s="910"/>
      <c r="WKE162" s="910"/>
      <c r="WKF162" s="910"/>
      <c r="WKG162" s="910"/>
      <c r="WKH162" s="910"/>
      <c r="WKI162" s="910"/>
      <c r="WKJ162" s="910"/>
      <c r="WKK162" s="910"/>
      <c r="WKL162" s="910"/>
      <c r="WKM162" s="910"/>
      <c r="WKN162" s="910"/>
      <c r="WKO162" s="910"/>
      <c r="WKP162" s="910"/>
      <c r="WKQ162" s="910"/>
      <c r="WKR162" s="910"/>
      <c r="WKS162" s="910"/>
      <c r="WKT162" s="910"/>
      <c r="WKU162" s="910"/>
      <c r="WKV162" s="910"/>
      <c r="WKW162" s="910"/>
      <c r="WKX162" s="910"/>
      <c r="WKY162" s="910"/>
      <c r="WKZ162" s="910"/>
      <c r="WLA162" s="910"/>
      <c r="WLB162" s="910"/>
      <c r="WLC162" s="910"/>
      <c r="WLD162" s="910"/>
      <c r="WLE162" s="910"/>
      <c r="WLF162" s="910"/>
      <c r="WLG162" s="910"/>
      <c r="WLH162" s="910"/>
      <c r="WLI162" s="910"/>
      <c r="WLJ162" s="910"/>
      <c r="WLK162" s="910"/>
      <c r="WLL162" s="910"/>
      <c r="WLM162" s="910"/>
      <c r="WLN162" s="910"/>
      <c r="WLO162" s="910"/>
      <c r="WLP162" s="910"/>
      <c r="WLQ162" s="910"/>
      <c r="WLR162" s="910"/>
      <c r="WLS162" s="910"/>
      <c r="WLT162" s="910"/>
      <c r="WLU162" s="910"/>
      <c r="WLV162" s="910"/>
      <c r="WLW162" s="910"/>
      <c r="WLX162" s="910"/>
      <c r="WLY162" s="910"/>
      <c r="WLZ162" s="910"/>
      <c r="WMA162" s="910"/>
      <c r="WMB162" s="910"/>
      <c r="WMC162" s="910"/>
      <c r="WMD162" s="910"/>
      <c r="WME162" s="910"/>
      <c r="WMF162" s="910"/>
      <c r="WMG162" s="910"/>
      <c r="WMH162" s="910"/>
      <c r="WMI162" s="910"/>
      <c r="WMJ162" s="910"/>
      <c r="WMK162" s="910"/>
      <c r="WML162" s="910"/>
      <c r="WMM162" s="910"/>
      <c r="WMN162" s="910"/>
      <c r="WMO162" s="910"/>
      <c r="WMP162" s="910"/>
      <c r="WMQ162" s="910"/>
      <c r="WMR162" s="910"/>
      <c r="WMS162" s="910"/>
      <c r="WMT162" s="910"/>
      <c r="WMU162" s="910"/>
      <c r="WMV162" s="910"/>
      <c r="WMW162" s="910"/>
      <c r="WMX162" s="910"/>
      <c r="WMY162" s="910"/>
      <c r="WMZ162" s="910"/>
      <c r="WNA162" s="910"/>
      <c r="WNB162" s="910"/>
      <c r="WNC162" s="910"/>
      <c r="WND162" s="910"/>
      <c r="WNE162" s="910"/>
      <c r="WNF162" s="910"/>
      <c r="WNG162" s="910"/>
      <c r="WNH162" s="910"/>
      <c r="WNI162" s="910"/>
      <c r="WNJ162" s="910"/>
      <c r="WNK162" s="910"/>
      <c r="WNL162" s="910"/>
      <c r="WNM162" s="910"/>
      <c r="WNN162" s="910"/>
      <c r="WNO162" s="910"/>
      <c r="WNP162" s="910"/>
      <c r="WNQ162" s="910"/>
      <c r="WNR162" s="910"/>
      <c r="WNS162" s="910"/>
      <c r="WNT162" s="910"/>
      <c r="WNU162" s="910"/>
      <c r="WNV162" s="910"/>
      <c r="WNW162" s="910"/>
      <c r="WNX162" s="910"/>
      <c r="WNY162" s="910"/>
      <c r="WNZ162" s="910"/>
      <c r="WOA162" s="910"/>
      <c r="WOB162" s="910"/>
      <c r="WOC162" s="910"/>
      <c r="WOD162" s="910"/>
      <c r="WOE162" s="910"/>
      <c r="WOF162" s="910"/>
      <c r="WOG162" s="910"/>
      <c r="WOH162" s="910"/>
      <c r="WOI162" s="910"/>
      <c r="WOJ162" s="910"/>
      <c r="WOK162" s="910"/>
      <c r="WOL162" s="910"/>
      <c r="WOM162" s="910"/>
      <c r="WON162" s="910"/>
      <c r="WOO162" s="910"/>
      <c r="WOP162" s="910"/>
      <c r="WOQ162" s="910"/>
      <c r="WOR162" s="910"/>
      <c r="WOS162" s="910"/>
      <c r="WOT162" s="910"/>
      <c r="WOU162" s="910"/>
      <c r="WOV162" s="910"/>
      <c r="WOW162" s="910"/>
      <c r="WOX162" s="910"/>
      <c r="WOY162" s="910"/>
      <c r="WOZ162" s="910"/>
      <c r="WPA162" s="910"/>
      <c r="WPB162" s="910"/>
      <c r="WPC162" s="910"/>
      <c r="WPD162" s="910"/>
      <c r="WPE162" s="910"/>
      <c r="WPF162" s="910"/>
      <c r="WPG162" s="910"/>
      <c r="WPH162" s="910"/>
      <c r="WPI162" s="910"/>
      <c r="WPJ162" s="910"/>
      <c r="WPK162" s="910"/>
      <c r="WPL162" s="910"/>
      <c r="WPM162" s="910"/>
      <c r="WPN162" s="910"/>
      <c r="WPO162" s="910"/>
      <c r="WPP162" s="910"/>
      <c r="WPQ162" s="910"/>
      <c r="WPR162" s="910"/>
      <c r="WPS162" s="910"/>
      <c r="WPT162" s="910"/>
      <c r="WPU162" s="910"/>
      <c r="WPV162" s="910"/>
      <c r="WPW162" s="910"/>
      <c r="WPX162" s="910"/>
      <c r="WPY162" s="910"/>
      <c r="WPZ162" s="910"/>
      <c r="WQA162" s="910"/>
      <c r="WQB162" s="910"/>
      <c r="WQC162" s="910"/>
      <c r="WQD162" s="910"/>
      <c r="WQE162" s="910"/>
      <c r="WQF162" s="910"/>
      <c r="WQG162" s="910"/>
      <c r="WQH162" s="910"/>
      <c r="WQI162" s="910"/>
      <c r="WQJ162" s="910"/>
      <c r="WQK162" s="910"/>
      <c r="WQL162" s="910"/>
      <c r="WQM162" s="910"/>
      <c r="WQN162" s="910"/>
      <c r="WQO162" s="910"/>
      <c r="WQP162" s="910"/>
      <c r="WQQ162" s="910"/>
      <c r="WQR162" s="910"/>
      <c r="WQS162" s="910"/>
      <c r="WQT162" s="910"/>
      <c r="WQU162" s="910"/>
      <c r="WQV162" s="910"/>
      <c r="WQW162" s="910"/>
      <c r="WQX162" s="910"/>
      <c r="WQY162" s="910"/>
      <c r="WQZ162" s="910"/>
      <c r="WRA162" s="910"/>
      <c r="WRB162" s="910"/>
      <c r="WRC162" s="910"/>
      <c r="WRD162" s="910"/>
      <c r="WRE162" s="910"/>
      <c r="WRF162" s="910"/>
      <c r="WRG162" s="910"/>
      <c r="WRH162" s="910"/>
      <c r="WRI162" s="910"/>
      <c r="WRJ162" s="910"/>
      <c r="WRK162" s="910"/>
      <c r="WRL162" s="910"/>
      <c r="WRM162" s="910"/>
      <c r="WRN162" s="910"/>
      <c r="WRO162" s="910"/>
      <c r="WRP162" s="910"/>
      <c r="WRQ162" s="910"/>
      <c r="WRR162" s="910"/>
      <c r="WRS162" s="910"/>
      <c r="WRT162" s="910"/>
      <c r="WRU162" s="910"/>
      <c r="WRV162" s="910"/>
      <c r="WRW162" s="910"/>
      <c r="WRX162" s="910"/>
      <c r="WRY162" s="910"/>
      <c r="WRZ162" s="910"/>
      <c r="WSA162" s="910"/>
      <c r="WSB162" s="910"/>
      <c r="WSC162" s="910"/>
      <c r="WSD162" s="910"/>
      <c r="WSE162" s="910"/>
      <c r="WSF162" s="910"/>
      <c r="WSG162" s="910"/>
      <c r="WSH162" s="910"/>
      <c r="WSI162" s="910"/>
      <c r="WSJ162" s="910"/>
      <c r="WSK162" s="910"/>
      <c r="WSL162" s="910"/>
      <c r="WSM162" s="910"/>
      <c r="WSN162" s="910"/>
      <c r="WSO162" s="910"/>
      <c r="WSP162" s="910"/>
      <c r="WSQ162" s="910"/>
      <c r="WSR162" s="910"/>
      <c r="WSS162" s="910"/>
      <c r="WST162" s="910"/>
      <c r="WSU162" s="910"/>
      <c r="WSV162" s="910"/>
      <c r="WSW162" s="910"/>
      <c r="WSX162" s="910"/>
      <c r="WSY162" s="910"/>
      <c r="WSZ162" s="910"/>
      <c r="WTA162" s="910"/>
      <c r="WTB162" s="910"/>
      <c r="WTC162" s="910"/>
      <c r="WTD162" s="910"/>
      <c r="WTE162" s="910"/>
      <c r="WTF162" s="910"/>
      <c r="WTG162" s="910"/>
      <c r="WTH162" s="910"/>
      <c r="WTI162" s="910"/>
      <c r="WTJ162" s="910"/>
      <c r="WTK162" s="910"/>
      <c r="WTL162" s="910"/>
      <c r="WTM162" s="910"/>
      <c r="WTN162" s="910"/>
      <c r="WTO162" s="910"/>
      <c r="WTP162" s="910"/>
      <c r="WTQ162" s="910"/>
      <c r="WTR162" s="910"/>
      <c r="WTS162" s="910"/>
      <c r="WTT162" s="910"/>
      <c r="WTU162" s="910"/>
      <c r="WTV162" s="910"/>
      <c r="WTW162" s="910"/>
      <c r="WTX162" s="910"/>
      <c r="WTY162" s="910"/>
      <c r="WTZ162" s="910"/>
      <c r="WUA162" s="910"/>
      <c r="WUB162" s="910"/>
      <c r="WUC162" s="910"/>
      <c r="WUD162" s="910"/>
      <c r="WUE162" s="910"/>
      <c r="WUF162" s="910"/>
      <c r="WUG162" s="910"/>
      <c r="WUH162" s="910"/>
      <c r="WUI162" s="910"/>
      <c r="WUJ162" s="910"/>
      <c r="WUK162" s="910"/>
      <c r="WUL162" s="910"/>
      <c r="WUM162" s="910"/>
      <c r="WUN162" s="910"/>
      <c r="WUO162" s="910"/>
      <c r="WUP162" s="910"/>
      <c r="WUQ162" s="910"/>
      <c r="WUR162" s="910"/>
      <c r="WUS162" s="910"/>
      <c r="WUT162" s="910"/>
      <c r="WUU162" s="910"/>
      <c r="WUV162" s="910"/>
      <c r="WUW162" s="910"/>
      <c r="WUX162" s="910"/>
      <c r="WUY162" s="910"/>
      <c r="WUZ162" s="910"/>
      <c r="WVA162" s="910"/>
      <c r="WVB162" s="910"/>
      <c r="WVC162" s="910"/>
      <c r="WVD162" s="910"/>
      <c r="WVE162" s="910"/>
      <c r="WVF162" s="910"/>
      <c r="WVG162" s="910"/>
      <c r="WVH162" s="910"/>
      <c r="WVI162" s="910"/>
      <c r="WVJ162" s="910"/>
      <c r="WVK162" s="910"/>
      <c r="WVL162" s="910"/>
      <c r="WVM162" s="910"/>
      <c r="WVN162" s="910"/>
      <c r="WVO162" s="910"/>
      <c r="WVP162" s="910"/>
      <c r="WVQ162" s="910"/>
      <c r="WVR162" s="910"/>
      <c r="WVS162" s="910"/>
      <c r="WVT162" s="910"/>
      <c r="WVU162" s="910"/>
      <c r="WVV162" s="910"/>
      <c r="WVW162" s="910"/>
      <c r="WVX162" s="910"/>
      <c r="WVY162" s="910"/>
      <c r="WVZ162" s="910"/>
      <c r="WWA162" s="910"/>
      <c r="WWB162" s="910"/>
      <c r="WWC162" s="910"/>
      <c r="WWD162" s="910"/>
      <c r="WWE162" s="910"/>
      <c r="WWF162" s="910"/>
      <c r="WWG162" s="910"/>
      <c r="WWH162" s="910"/>
      <c r="WWI162" s="910"/>
      <c r="WWJ162" s="910"/>
      <c r="WWK162" s="910"/>
      <c r="WWL162" s="910"/>
      <c r="WWM162" s="910"/>
      <c r="WWN162" s="910"/>
      <c r="WWO162" s="910"/>
      <c r="WWP162" s="910"/>
      <c r="WWQ162" s="910"/>
      <c r="WWR162" s="910"/>
      <c r="WWS162" s="910"/>
      <c r="WWT162" s="910"/>
      <c r="WWU162" s="910"/>
      <c r="WWV162" s="910"/>
      <c r="WWW162" s="910"/>
      <c r="WWX162" s="910"/>
      <c r="WWY162" s="910"/>
      <c r="WWZ162" s="910"/>
      <c r="WXA162" s="910"/>
      <c r="WXB162" s="910"/>
      <c r="WXC162" s="910"/>
      <c r="WXD162" s="910"/>
      <c r="WXE162" s="910"/>
      <c r="WXF162" s="910"/>
      <c r="WXG162" s="910"/>
      <c r="WXH162" s="910"/>
      <c r="WXI162" s="910"/>
      <c r="WXJ162" s="910"/>
      <c r="WXK162" s="910"/>
      <c r="WXL162" s="910"/>
      <c r="WXM162" s="910"/>
      <c r="WXN162" s="910"/>
      <c r="WXO162" s="910"/>
      <c r="WXP162" s="910"/>
      <c r="WXQ162" s="910"/>
      <c r="WXR162" s="910"/>
      <c r="WXS162" s="910"/>
      <c r="WXT162" s="910"/>
      <c r="WXU162" s="910"/>
      <c r="WXV162" s="910"/>
      <c r="WXW162" s="910"/>
      <c r="WXX162" s="910"/>
      <c r="WXY162" s="910"/>
      <c r="WXZ162" s="910"/>
      <c r="WYA162" s="910"/>
      <c r="WYB162" s="910"/>
      <c r="WYC162" s="910"/>
      <c r="WYD162" s="910"/>
      <c r="WYE162" s="910"/>
      <c r="WYF162" s="910"/>
      <c r="WYG162" s="910"/>
      <c r="WYH162" s="910"/>
      <c r="WYI162" s="910"/>
      <c r="WYJ162" s="910"/>
      <c r="WYK162" s="910"/>
      <c r="WYL162" s="910"/>
      <c r="WYM162" s="910"/>
      <c r="WYN162" s="910"/>
      <c r="WYO162" s="910"/>
      <c r="WYP162" s="910"/>
      <c r="WYQ162" s="910"/>
      <c r="WYR162" s="910"/>
      <c r="WYS162" s="910"/>
      <c r="WYT162" s="910"/>
      <c r="WYU162" s="910"/>
      <c r="WYV162" s="910"/>
      <c r="WYW162" s="910"/>
      <c r="WYX162" s="910"/>
      <c r="WYY162" s="910"/>
      <c r="WYZ162" s="910"/>
      <c r="WZA162" s="910"/>
      <c r="WZB162" s="910"/>
      <c r="WZC162" s="910"/>
      <c r="WZD162" s="910"/>
      <c r="WZE162" s="910"/>
      <c r="WZF162" s="910"/>
      <c r="WZG162" s="910"/>
      <c r="WZH162" s="910"/>
      <c r="WZI162" s="910"/>
      <c r="WZJ162" s="910"/>
      <c r="WZK162" s="910"/>
      <c r="WZL162" s="910"/>
      <c r="WZM162" s="910"/>
      <c r="WZN162" s="910"/>
      <c r="WZO162" s="910"/>
      <c r="WZP162" s="910"/>
      <c r="WZQ162" s="910"/>
      <c r="WZR162" s="910"/>
      <c r="WZS162" s="910"/>
      <c r="WZT162" s="910"/>
      <c r="WZU162" s="910"/>
      <c r="WZV162" s="910"/>
      <c r="WZW162" s="910"/>
      <c r="WZX162" s="910"/>
      <c r="WZY162" s="910"/>
      <c r="WZZ162" s="910"/>
      <c r="XAA162" s="910"/>
      <c r="XAB162" s="910"/>
      <c r="XAC162" s="910"/>
      <c r="XAD162" s="910"/>
      <c r="XAE162" s="910"/>
      <c r="XAF162" s="910"/>
      <c r="XAG162" s="910"/>
      <c r="XAH162" s="910"/>
      <c r="XAI162" s="910"/>
      <c r="XAJ162" s="910"/>
      <c r="XAK162" s="910"/>
      <c r="XAL162" s="910"/>
      <c r="XAM162" s="910"/>
      <c r="XAN162" s="910"/>
      <c r="XAO162" s="910"/>
      <c r="XAP162" s="910"/>
      <c r="XAQ162" s="910"/>
      <c r="XAR162" s="910"/>
      <c r="XAS162" s="910"/>
      <c r="XAT162" s="910"/>
      <c r="XAU162" s="910"/>
      <c r="XAV162" s="910"/>
      <c r="XAW162" s="910"/>
      <c r="XAX162" s="910"/>
      <c r="XAY162" s="910"/>
      <c r="XAZ162" s="910"/>
      <c r="XBA162" s="910"/>
      <c r="XBB162" s="910"/>
      <c r="XBC162" s="910"/>
      <c r="XBD162" s="910"/>
      <c r="XBE162" s="910"/>
      <c r="XBF162" s="910"/>
      <c r="XBG162" s="910"/>
      <c r="XBH162" s="910"/>
      <c r="XBI162" s="910"/>
      <c r="XBJ162" s="910"/>
      <c r="XBK162" s="910"/>
      <c r="XBL162" s="910"/>
      <c r="XBM162" s="910"/>
      <c r="XBN162" s="910"/>
      <c r="XBO162" s="910"/>
      <c r="XBP162" s="910"/>
      <c r="XBQ162" s="910"/>
      <c r="XBR162" s="910"/>
      <c r="XBS162" s="910"/>
      <c r="XBT162" s="910"/>
      <c r="XBU162" s="910"/>
      <c r="XBV162" s="910"/>
      <c r="XBW162" s="910"/>
      <c r="XBX162" s="910"/>
      <c r="XBY162" s="910"/>
      <c r="XBZ162" s="910"/>
      <c r="XCA162" s="910"/>
      <c r="XCB162" s="910"/>
      <c r="XCC162" s="910"/>
      <c r="XCD162" s="910"/>
      <c r="XCE162" s="910"/>
      <c r="XCF162" s="910"/>
      <c r="XCG162" s="910"/>
      <c r="XCH162" s="910"/>
      <c r="XCI162" s="910"/>
      <c r="XCJ162" s="910"/>
      <c r="XCK162" s="910"/>
      <c r="XCL162" s="910"/>
      <c r="XCM162" s="910"/>
      <c r="XCN162" s="910"/>
      <c r="XCO162" s="910"/>
      <c r="XCP162" s="910"/>
      <c r="XCQ162" s="910"/>
      <c r="XCR162" s="910"/>
      <c r="XCS162" s="910"/>
      <c r="XCT162" s="910"/>
      <c r="XCU162" s="910"/>
      <c r="XCV162" s="910"/>
      <c r="XCW162" s="910"/>
      <c r="XCX162" s="910"/>
      <c r="XCY162" s="910"/>
      <c r="XCZ162" s="910"/>
      <c r="XDA162" s="910"/>
      <c r="XDB162" s="910"/>
      <c r="XDC162" s="910"/>
      <c r="XDD162" s="910"/>
      <c r="XDE162" s="910"/>
      <c r="XDF162" s="910"/>
      <c r="XDG162" s="910"/>
      <c r="XDH162" s="910"/>
      <c r="XDI162" s="910"/>
      <c r="XDJ162" s="910"/>
      <c r="XDK162" s="910"/>
      <c r="XDL162" s="910"/>
      <c r="XDM162" s="910"/>
      <c r="XDN162" s="910"/>
      <c r="XDO162" s="910"/>
      <c r="XDP162" s="910"/>
      <c r="XDQ162" s="910"/>
      <c r="XDR162" s="910"/>
      <c r="XDS162" s="910"/>
      <c r="XDT162" s="910"/>
      <c r="XDU162" s="910"/>
      <c r="XDV162" s="910"/>
      <c r="XDW162" s="910"/>
      <c r="XDX162" s="910"/>
      <c r="XDY162" s="910"/>
      <c r="XDZ162" s="910"/>
      <c r="XEA162" s="910"/>
      <c r="XEB162" s="910"/>
      <c r="XEC162" s="910"/>
      <c r="XED162" s="910"/>
      <c r="XEE162" s="910"/>
      <c r="XEF162" s="910"/>
      <c r="XEG162" s="910"/>
      <c r="XEH162" s="910"/>
      <c r="XEI162" s="910"/>
      <c r="XEJ162" s="910"/>
      <c r="XEK162" s="910"/>
      <c r="XEL162" s="910"/>
      <c r="XEM162" s="910"/>
      <c r="XEN162" s="910"/>
      <c r="XEO162" s="910"/>
      <c r="XEP162" s="910"/>
      <c r="XEQ162" s="910"/>
      <c r="XER162" s="910"/>
      <c r="XES162" s="910"/>
      <c r="XET162" s="910"/>
      <c r="XEU162" s="910"/>
      <c r="XEV162" s="910"/>
      <c r="XEW162" s="910"/>
      <c r="XEX162" s="910"/>
      <c r="XEY162" s="910"/>
      <c r="XEZ162" s="910"/>
      <c r="XFA162" s="910"/>
      <c r="XFB162" s="910"/>
      <c r="XFC162" s="910"/>
      <c r="XFD162" s="910"/>
    </row>
    <row r="163" spans="2:16384">
      <c r="B163" s="459" t="s">
        <v>1626</v>
      </c>
      <c r="C163" s="470" t="s">
        <v>1230</v>
      </c>
      <c r="D163" s="641">
        <v>12</v>
      </c>
      <c r="E163" s="420">
        <f>+'Categoria de Costos'!C260</f>
        <v>700000</v>
      </c>
      <c r="F163" s="421">
        <v>12</v>
      </c>
      <c r="G163" s="422"/>
      <c r="H163" s="496">
        <f>+E163*D163*F163</f>
        <v>100800000</v>
      </c>
      <c r="I163" s="893" t="s">
        <v>1362</v>
      </c>
      <c r="J163" s="893"/>
      <c r="K163" s="441" t="s">
        <v>1499</v>
      </c>
    </row>
    <row r="164" spans="2:16384">
      <c r="B164" s="459" t="s">
        <v>1634</v>
      </c>
      <c r="C164" s="459" t="s">
        <v>1160</v>
      </c>
      <c r="D164" s="641">
        <f>12*10</f>
        <v>120</v>
      </c>
      <c r="E164" s="420">
        <f>+'Categoria de Costos'!E172</f>
        <v>395939.36979999999</v>
      </c>
      <c r="F164" s="421">
        <v>12</v>
      </c>
      <c r="G164" s="422"/>
      <c r="H164" s="496">
        <f>+E164*D164*F164</f>
        <v>570152692.51200008</v>
      </c>
      <c r="I164" s="893" t="s">
        <v>1362</v>
      </c>
      <c r="J164" s="893"/>
      <c r="K164" s="441" t="s">
        <v>1161</v>
      </c>
    </row>
    <row r="165" spans="2:16384" ht="15">
      <c r="B165" s="424" t="s">
        <v>1164</v>
      </c>
      <c r="C165" s="416"/>
      <c r="D165" s="417"/>
      <c r="E165" s="425"/>
      <c r="F165" s="425"/>
      <c r="G165" s="426"/>
      <c r="H165" s="495">
        <f>SUM(H159:H164)</f>
        <v>767296115.18700004</v>
      </c>
      <c r="I165" s="902"/>
      <c r="J165" s="902"/>
      <c r="K165" s="442"/>
    </row>
    <row r="166" spans="2:16384">
      <c r="B166" s="418" t="s">
        <v>1364</v>
      </c>
      <c r="C166" s="414"/>
      <c r="D166" s="415"/>
      <c r="E166" s="420"/>
      <c r="F166" s="421"/>
      <c r="G166" s="422"/>
      <c r="H166" s="411" t="s">
        <v>1166</v>
      </c>
      <c r="I166" s="893"/>
      <c r="J166" s="893"/>
      <c r="K166" s="440"/>
    </row>
    <row r="167" spans="2:16384" ht="24.95" customHeight="1">
      <c r="B167" s="922" t="s">
        <v>1167</v>
      </c>
      <c r="C167" s="922"/>
      <c r="D167" s="922"/>
      <c r="E167" s="922"/>
      <c r="F167" s="922"/>
      <c r="G167" s="922"/>
      <c r="H167" s="513">
        <f>+H165+H158+H155+H151</f>
        <v>2571442875.987</v>
      </c>
      <c r="J167" s="3"/>
      <c r="K167" s="3"/>
      <c r="L167" s="3"/>
    </row>
    <row r="168" spans="2:16384" ht="15">
      <c r="B168" s="901" t="s">
        <v>1168</v>
      </c>
      <c r="C168" s="901"/>
      <c r="D168" s="901"/>
      <c r="E168" s="901"/>
      <c r="F168" s="901"/>
      <c r="G168" s="901"/>
      <c r="H168" s="431">
        <f>+H167/12</f>
        <v>214286906.33225</v>
      </c>
      <c r="J168" s="3"/>
      <c r="K168" s="3"/>
      <c r="L168" s="3"/>
    </row>
    <row r="169" spans="2:16384" ht="15">
      <c r="B169" s="926" t="s">
        <v>1702</v>
      </c>
      <c r="C169" s="926"/>
      <c r="D169" s="926"/>
      <c r="E169" s="926"/>
      <c r="F169" s="926"/>
      <c r="G169" s="926"/>
      <c r="H169" s="431">
        <f>+H168*6</f>
        <v>1285721437.9935</v>
      </c>
      <c r="J169" s="3"/>
      <c r="K169" s="3"/>
      <c r="L169" s="3"/>
    </row>
    <row r="170" spans="2:16384" ht="15">
      <c r="B170" s="901" t="s">
        <v>1580</v>
      </c>
      <c r="C170" s="901"/>
      <c r="D170" s="901"/>
      <c r="E170" s="901"/>
      <c r="F170" s="901"/>
      <c r="G170" s="901"/>
      <c r="H170" s="431">
        <f>+H167</f>
        <v>2571442875.987</v>
      </c>
      <c r="I170" s="7"/>
      <c r="J170" s="3"/>
      <c r="K170" s="3"/>
      <c r="L170" s="3"/>
    </row>
    <row r="171" spans="2:16384" ht="15">
      <c r="B171" s="901" t="s">
        <v>1581</v>
      </c>
      <c r="C171" s="901"/>
      <c r="D171" s="901"/>
      <c r="E171" s="901"/>
      <c r="F171" s="901"/>
      <c r="G171" s="901"/>
      <c r="H171" s="431">
        <f>+H167-H152-H159-H161</f>
        <v>2237413896.0846</v>
      </c>
      <c r="J171" s="3"/>
      <c r="K171" s="3"/>
      <c r="L171" s="3"/>
    </row>
    <row r="173" spans="2:16384" ht="33.950000000000003" customHeight="1">
      <c r="B173" s="925" t="s">
        <v>1169</v>
      </c>
      <c r="C173" s="925"/>
    </row>
    <row r="174" spans="2:16384" ht="162.75" customHeight="1">
      <c r="B174" s="903" t="s">
        <v>1819</v>
      </c>
      <c r="C174" s="903"/>
      <c r="D174" s="903"/>
      <c r="E174" s="903"/>
      <c r="F174" s="903"/>
      <c r="G174" s="903"/>
      <c r="H174" s="903"/>
      <c r="I174" s="903"/>
      <c r="J174" s="903"/>
      <c r="K174" s="903"/>
      <c r="L174" s="903"/>
    </row>
  </sheetData>
  <mergeCells count="8312">
    <mergeCell ref="XES162:XET162"/>
    <mergeCell ref="XEU162:XEV162"/>
    <mergeCell ref="XEW162:XEX162"/>
    <mergeCell ref="XEY162:XEZ162"/>
    <mergeCell ref="XFA162:XFB162"/>
    <mergeCell ref="XFC162:XFD162"/>
    <mergeCell ref="I160:J160"/>
    <mergeCell ref="XEA162:XEB162"/>
    <mergeCell ref="XEC162:XED162"/>
    <mergeCell ref="XEE162:XEF162"/>
    <mergeCell ref="XEG162:XEH162"/>
    <mergeCell ref="XEI162:XEJ162"/>
    <mergeCell ref="XEK162:XEL162"/>
    <mergeCell ref="XEM162:XEN162"/>
    <mergeCell ref="XEO162:XEP162"/>
    <mergeCell ref="XEQ162:XER162"/>
    <mergeCell ref="XDI162:XDJ162"/>
    <mergeCell ref="XDK162:XDL162"/>
    <mergeCell ref="XDM162:XDN162"/>
    <mergeCell ref="XDO162:XDP162"/>
    <mergeCell ref="XDQ162:XDR162"/>
    <mergeCell ref="XDS162:XDT162"/>
    <mergeCell ref="XDU162:XDV162"/>
    <mergeCell ref="XDW162:XDX162"/>
    <mergeCell ref="XDY162:XDZ162"/>
    <mergeCell ref="XCQ162:XCR162"/>
    <mergeCell ref="XCS162:XCT162"/>
    <mergeCell ref="XCU162:XCV162"/>
    <mergeCell ref="XCW162:XCX162"/>
    <mergeCell ref="XCY162:XCZ162"/>
    <mergeCell ref="XDA162:XDB162"/>
    <mergeCell ref="XDC162:XDD162"/>
    <mergeCell ref="XDE162:XDF162"/>
    <mergeCell ref="XDG162:XDH162"/>
    <mergeCell ref="XBY162:XBZ162"/>
    <mergeCell ref="XCA162:XCB162"/>
    <mergeCell ref="XCC162:XCD162"/>
    <mergeCell ref="XCE162:XCF162"/>
    <mergeCell ref="XCG162:XCH162"/>
    <mergeCell ref="XCI162:XCJ162"/>
    <mergeCell ref="XCK162:XCL162"/>
    <mergeCell ref="XCM162:XCN162"/>
    <mergeCell ref="XCO162:XCP162"/>
    <mergeCell ref="XBG162:XBH162"/>
    <mergeCell ref="XBI162:XBJ162"/>
    <mergeCell ref="XBK162:XBL162"/>
    <mergeCell ref="XBM162:XBN162"/>
    <mergeCell ref="XBO162:XBP162"/>
    <mergeCell ref="XBQ162:XBR162"/>
    <mergeCell ref="XBS162:XBT162"/>
    <mergeCell ref="XBU162:XBV162"/>
    <mergeCell ref="XBW162:XBX162"/>
    <mergeCell ref="XAO162:XAP162"/>
    <mergeCell ref="XAQ162:XAR162"/>
    <mergeCell ref="XAS162:XAT162"/>
    <mergeCell ref="XAU162:XAV162"/>
    <mergeCell ref="XAW162:XAX162"/>
    <mergeCell ref="XAY162:XAZ162"/>
    <mergeCell ref="XBA162:XBB162"/>
    <mergeCell ref="XBC162:XBD162"/>
    <mergeCell ref="XBE162:XBF162"/>
    <mergeCell ref="WZW162:WZX162"/>
    <mergeCell ref="WZY162:WZZ162"/>
    <mergeCell ref="XAA162:XAB162"/>
    <mergeCell ref="XAC162:XAD162"/>
    <mergeCell ref="XAE162:XAF162"/>
    <mergeCell ref="XAG162:XAH162"/>
    <mergeCell ref="XAI162:XAJ162"/>
    <mergeCell ref="XAK162:XAL162"/>
    <mergeCell ref="XAM162:XAN162"/>
    <mergeCell ref="WZE162:WZF162"/>
    <mergeCell ref="WZG162:WZH162"/>
    <mergeCell ref="WZI162:WZJ162"/>
    <mergeCell ref="WZK162:WZL162"/>
    <mergeCell ref="WZM162:WZN162"/>
    <mergeCell ref="WZO162:WZP162"/>
    <mergeCell ref="WZQ162:WZR162"/>
    <mergeCell ref="WZS162:WZT162"/>
    <mergeCell ref="WZU162:WZV162"/>
    <mergeCell ref="WYM162:WYN162"/>
    <mergeCell ref="WYO162:WYP162"/>
    <mergeCell ref="WYQ162:WYR162"/>
    <mergeCell ref="WYS162:WYT162"/>
    <mergeCell ref="WYU162:WYV162"/>
    <mergeCell ref="WYW162:WYX162"/>
    <mergeCell ref="WYY162:WYZ162"/>
    <mergeCell ref="WZA162:WZB162"/>
    <mergeCell ref="WZC162:WZD162"/>
    <mergeCell ref="WXU162:WXV162"/>
    <mergeCell ref="WXW162:WXX162"/>
    <mergeCell ref="WXY162:WXZ162"/>
    <mergeCell ref="WYA162:WYB162"/>
    <mergeCell ref="WYC162:WYD162"/>
    <mergeCell ref="WYE162:WYF162"/>
    <mergeCell ref="WYG162:WYH162"/>
    <mergeCell ref="WYI162:WYJ162"/>
    <mergeCell ref="WYK162:WYL162"/>
    <mergeCell ref="WXC162:WXD162"/>
    <mergeCell ref="WXE162:WXF162"/>
    <mergeCell ref="WXG162:WXH162"/>
    <mergeCell ref="WXI162:WXJ162"/>
    <mergeCell ref="WXK162:WXL162"/>
    <mergeCell ref="WXM162:WXN162"/>
    <mergeCell ref="WXO162:WXP162"/>
    <mergeCell ref="WXQ162:WXR162"/>
    <mergeCell ref="WXS162:WXT162"/>
    <mergeCell ref="WWK162:WWL162"/>
    <mergeCell ref="WWM162:WWN162"/>
    <mergeCell ref="WWO162:WWP162"/>
    <mergeCell ref="WWQ162:WWR162"/>
    <mergeCell ref="WWS162:WWT162"/>
    <mergeCell ref="WWU162:WWV162"/>
    <mergeCell ref="WWW162:WWX162"/>
    <mergeCell ref="WWY162:WWZ162"/>
    <mergeCell ref="WXA162:WXB162"/>
    <mergeCell ref="WVS162:WVT162"/>
    <mergeCell ref="WVU162:WVV162"/>
    <mergeCell ref="WVW162:WVX162"/>
    <mergeCell ref="WVY162:WVZ162"/>
    <mergeCell ref="WWA162:WWB162"/>
    <mergeCell ref="WWC162:WWD162"/>
    <mergeCell ref="WWE162:WWF162"/>
    <mergeCell ref="WWG162:WWH162"/>
    <mergeCell ref="WWI162:WWJ162"/>
    <mergeCell ref="WVA162:WVB162"/>
    <mergeCell ref="WVC162:WVD162"/>
    <mergeCell ref="WVE162:WVF162"/>
    <mergeCell ref="WVG162:WVH162"/>
    <mergeCell ref="WVI162:WVJ162"/>
    <mergeCell ref="WVK162:WVL162"/>
    <mergeCell ref="WVM162:WVN162"/>
    <mergeCell ref="WVO162:WVP162"/>
    <mergeCell ref="WVQ162:WVR162"/>
    <mergeCell ref="WUI162:WUJ162"/>
    <mergeCell ref="WUK162:WUL162"/>
    <mergeCell ref="WUM162:WUN162"/>
    <mergeCell ref="WUO162:WUP162"/>
    <mergeCell ref="WUQ162:WUR162"/>
    <mergeCell ref="WUS162:WUT162"/>
    <mergeCell ref="WUU162:WUV162"/>
    <mergeCell ref="WUW162:WUX162"/>
    <mergeCell ref="WUY162:WUZ162"/>
    <mergeCell ref="WTQ162:WTR162"/>
    <mergeCell ref="WTS162:WTT162"/>
    <mergeCell ref="WTU162:WTV162"/>
    <mergeCell ref="WTW162:WTX162"/>
    <mergeCell ref="WTY162:WTZ162"/>
    <mergeCell ref="WUA162:WUB162"/>
    <mergeCell ref="WUC162:WUD162"/>
    <mergeCell ref="WUE162:WUF162"/>
    <mergeCell ref="WUG162:WUH162"/>
    <mergeCell ref="WSY162:WSZ162"/>
    <mergeCell ref="WTA162:WTB162"/>
    <mergeCell ref="WTC162:WTD162"/>
    <mergeCell ref="WTE162:WTF162"/>
    <mergeCell ref="WTG162:WTH162"/>
    <mergeCell ref="WTI162:WTJ162"/>
    <mergeCell ref="WTK162:WTL162"/>
    <mergeCell ref="WTM162:WTN162"/>
    <mergeCell ref="WTO162:WTP162"/>
    <mergeCell ref="WSG162:WSH162"/>
    <mergeCell ref="WSI162:WSJ162"/>
    <mergeCell ref="WSK162:WSL162"/>
    <mergeCell ref="WSM162:WSN162"/>
    <mergeCell ref="WSO162:WSP162"/>
    <mergeCell ref="WSQ162:WSR162"/>
    <mergeCell ref="WSS162:WST162"/>
    <mergeCell ref="WSU162:WSV162"/>
    <mergeCell ref="WSW162:WSX162"/>
    <mergeCell ref="WRO162:WRP162"/>
    <mergeCell ref="WRQ162:WRR162"/>
    <mergeCell ref="WRS162:WRT162"/>
    <mergeCell ref="WRU162:WRV162"/>
    <mergeCell ref="WRW162:WRX162"/>
    <mergeCell ref="WRY162:WRZ162"/>
    <mergeCell ref="WSA162:WSB162"/>
    <mergeCell ref="WSC162:WSD162"/>
    <mergeCell ref="WSE162:WSF162"/>
    <mergeCell ref="WQW162:WQX162"/>
    <mergeCell ref="WQY162:WQZ162"/>
    <mergeCell ref="WRA162:WRB162"/>
    <mergeCell ref="WRC162:WRD162"/>
    <mergeCell ref="WRE162:WRF162"/>
    <mergeCell ref="WRG162:WRH162"/>
    <mergeCell ref="WRI162:WRJ162"/>
    <mergeCell ref="WRK162:WRL162"/>
    <mergeCell ref="WRM162:WRN162"/>
    <mergeCell ref="WQE162:WQF162"/>
    <mergeCell ref="WQG162:WQH162"/>
    <mergeCell ref="WQI162:WQJ162"/>
    <mergeCell ref="WQK162:WQL162"/>
    <mergeCell ref="WQM162:WQN162"/>
    <mergeCell ref="WQO162:WQP162"/>
    <mergeCell ref="WQQ162:WQR162"/>
    <mergeCell ref="WQS162:WQT162"/>
    <mergeCell ref="WQU162:WQV162"/>
    <mergeCell ref="WPM162:WPN162"/>
    <mergeCell ref="WPO162:WPP162"/>
    <mergeCell ref="WPQ162:WPR162"/>
    <mergeCell ref="WPS162:WPT162"/>
    <mergeCell ref="WPU162:WPV162"/>
    <mergeCell ref="WPW162:WPX162"/>
    <mergeCell ref="WPY162:WPZ162"/>
    <mergeCell ref="WQA162:WQB162"/>
    <mergeCell ref="WQC162:WQD162"/>
    <mergeCell ref="WOU162:WOV162"/>
    <mergeCell ref="WOW162:WOX162"/>
    <mergeCell ref="WOY162:WOZ162"/>
    <mergeCell ref="WPA162:WPB162"/>
    <mergeCell ref="WPC162:WPD162"/>
    <mergeCell ref="WPE162:WPF162"/>
    <mergeCell ref="WPG162:WPH162"/>
    <mergeCell ref="WPI162:WPJ162"/>
    <mergeCell ref="WPK162:WPL162"/>
    <mergeCell ref="WOC162:WOD162"/>
    <mergeCell ref="WOE162:WOF162"/>
    <mergeCell ref="WOG162:WOH162"/>
    <mergeCell ref="WOI162:WOJ162"/>
    <mergeCell ref="WOK162:WOL162"/>
    <mergeCell ref="WOM162:WON162"/>
    <mergeCell ref="WOO162:WOP162"/>
    <mergeCell ref="WOQ162:WOR162"/>
    <mergeCell ref="WOS162:WOT162"/>
    <mergeCell ref="WNK162:WNL162"/>
    <mergeCell ref="WNM162:WNN162"/>
    <mergeCell ref="WNO162:WNP162"/>
    <mergeCell ref="WNQ162:WNR162"/>
    <mergeCell ref="WNS162:WNT162"/>
    <mergeCell ref="WNU162:WNV162"/>
    <mergeCell ref="WNW162:WNX162"/>
    <mergeCell ref="WNY162:WNZ162"/>
    <mergeCell ref="WOA162:WOB162"/>
    <mergeCell ref="WMS162:WMT162"/>
    <mergeCell ref="WMU162:WMV162"/>
    <mergeCell ref="WMW162:WMX162"/>
    <mergeCell ref="WMY162:WMZ162"/>
    <mergeCell ref="WNA162:WNB162"/>
    <mergeCell ref="WNC162:WND162"/>
    <mergeCell ref="WNE162:WNF162"/>
    <mergeCell ref="WNG162:WNH162"/>
    <mergeCell ref="WNI162:WNJ162"/>
    <mergeCell ref="WMA162:WMB162"/>
    <mergeCell ref="WMC162:WMD162"/>
    <mergeCell ref="WME162:WMF162"/>
    <mergeCell ref="WMG162:WMH162"/>
    <mergeCell ref="WMI162:WMJ162"/>
    <mergeCell ref="WMK162:WML162"/>
    <mergeCell ref="WMM162:WMN162"/>
    <mergeCell ref="WMO162:WMP162"/>
    <mergeCell ref="WMQ162:WMR162"/>
    <mergeCell ref="WLI162:WLJ162"/>
    <mergeCell ref="WLK162:WLL162"/>
    <mergeCell ref="WLM162:WLN162"/>
    <mergeCell ref="WLO162:WLP162"/>
    <mergeCell ref="WLQ162:WLR162"/>
    <mergeCell ref="WLS162:WLT162"/>
    <mergeCell ref="WLU162:WLV162"/>
    <mergeCell ref="WLW162:WLX162"/>
    <mergeCell ref="WLY162:WLZ162"/>
    <mergeCell ref="WKQ162:WKR162"/>
    <mergeCell ref="WKS162:WKT162"/>
    <mergeCell ref="WKU162:WKV162"/>
    <mergeCell ref="WKW162:WKX162"/>
    <mergeCell ref="WKY162:WKZ162"/>
    <mergeCell ref="WLA162:WLB162"/>
    <mergeCell ref="WLC162:WLD162"/>
    <mergeCell ref="WLE162:WLF162"/>
    <mergeCell ref="WLG162:WLH162"/>
    <mergeCell ref="WJY162:WJZ162"/>
    <mergeCell ref="WKA162:WKB162"/>
    <mergeCell ref="WKC162:WKD162"/>
    <mergeCell ref="WKE162:WKF162"/>
    <mergeCell ref="WKG162:WKH162"/>
    <mergeCell ref="WKI162:WKJ162"/>
    <mergeCell ref="WKK162:WKL162"/>
    <mergeCell ref="WKM162:WKN162"/>
    <mergeCell ref="WKO162:WKP162"/>
    <mergeCell ref="WJG162:WJH162"/>
    <mergeCell ref="WJI162:WJJ162"/>
    <mergeCell ref="WJK162:WJL162"/>
    <mergeCell ref="WJM162:WJN162"/>
    <mergeCell ref="WJO162:WJP162"/>
    <mergeCell ref="WJQ162:WJR162"/>
    <mergeCell ref="WJS162:WJT162"/>
    <mergeCell ref="WJU162:WJV162"/>
    <mergeCell ref="WJW162:WJX162"/>
    <mergeCell ref="WIO162:WIP162"/>
    <mergeCell ref="WIQ162:WIR162"/>
    <mergeCell ref="WIS162:WIT162"/>
    <mergeCell ref="WIU162:WIV162"/>
    <mergeCell ref="WIW162:WIX162"/>
    <mergeCell ref="WIY162:WIZ162"/>
    <mergeCell ref="WJA162:WJB162"/>
    <mergeCell ref="WJC162:WJD162"/>
    <mergeCell ref="WJE162:WJF162"/>
    <mergeCell ref="WHW162:WHX162"/>
    <mergeCell ref="WHY162:WHZ162"/>
    <mergeCell ref="WIA162:WIB162"/>
    <mergeCell ref="WIC162:WID162"/>
    <mergeCell ref="WIE162:WIF162"/>
    <mergeCell ref="WIG162:WIH162"/>
    <mergeCell ref="WII162:WIJ162"/>
    <mergeCell ref="WIK162:WIL162"/>
    <mergeCell ref="WIM162:WIN162"/>
    <mergeCell ref="WHE162:WHF162"/>
    <mergeCell ref="WHG162:WHH162"/>
    <mergeCell ref="WHI162:WHJ162"/>
    <mergeCell ref="WHK162:WHL162"/>
    <mergeCell ref="WHM162:WHN162"/>
    <mergeCell ref="WHO162:WHP162"/>
    <mergeCell ref="WHQ162:WHR162"/>
    <mergeCell ref="WHS162:WHT162"/>
    <mergeCell ref="WHU162:WHV162"/>
    <mergeCell ref="WGM162:WGN162"/>
    <mergeCell ref="WGO162:WGP162"/>
    <mergeCell ref="WGQ162:WGR162"/>
    <mergeCell ref="WGS162:WGT162"/>
    <mergeCell ref="WGU162:WGV162"/>
    <mergeCell ref="WGW162:WGX162"/>
    <mergeCell ref="WGY162:WGZ162"/>
    <mergeCell ref="WHA162:WHB162"/>
    <mergeCell ref="WHC162:WHD162"/>
    <mergeCell ref="WFU162:WFV162"/>
    <mergeCell ref="WFW162:WFX162"/>
    <mergeCell ref="WFY162:WFZ162"/>
    <mergeCell ref="WGA162:WGB162"/>
    <mergeCell ref="WGC162:WGD162"/>
    <mergeCell ref="WGE162:WGF162"/>
    <mergeCell ref="WGG162:WGH162"/>
    <mergeCell ref="WGI162:WGJ162"/>
    <mergeCell ref="WGK162:WGL162"/>
    <mergeCell ref="WFC162:WFD162"/>
    <mergeCell ref="WFE162:WFF162"/>
    <mergeCell ref="WFG162:WFH162"/>
    <mergeCell ref="WFI162:WFJ162"/>
    <mergeCell ref="WFK162:WFL162"/>
    <mergeCell ref="WFM162:WFN162"/>
    <mergeCell ref="WFO162:WFP162"/>
    <mergeCell ref="WFQ162:WFR162"/>
    <mergeCell ref="WFS162:WFT162"/>
    <mergeCell ref="WEK162:WEL162"/>
    <mergeCell ref="WEM162:WEN162"/>
    <mergeCell ref="WEO162:WEP162"/>
    <mergeCell ref="WEQ162:WER162"/>
    <mergeCell ref="WES162:WET162"/>
    <mergeCell ref="WEU162:WEV162"/>
    <mergeCell ref="WEW162:WEX162"/>
    <mergeCell ref="WEY162:WEZ162"/>
    <mergeCell ref="WFA162:WFB162"/>
    <mergeCell ref="WDS162:WDT162"/>
    <mergeCell ref="WDU162:WDV162"/>
    <mergeCell ref="WDW162:WDX162"/>
    <mergeCell ref="WDY162:WDZ162"/>
    <mergeCell ref="WEA162:WEB162"/>
    <mergeCell ref="WEC162:WED162"/>
    <mergeCell ref="WEE162:WEF162"/>
    <mergeCell ref="WEG162:WEH162"/>
    <mergeCell ref="WEI162:WEJ162"/>
    <mergeCell ref="WDA162:WDB162"/>
    <mergeCell ref="WDC162:WDD162"/>
    <mergeCell ref="WDE162:WDF162"/>
    <mergeCell ref="WDG162:WDH162"/>
    <mergeCell ref="WDI162:WDJ162"/>
    <mergeCell ref="WDK162:WDL162"/>
    <mergeCell ref="WDM162:WDN162"/>
    <mergeCell ref="WDO162:WDP162"/>
    <mergeCell ref="WDQ162:WDR162"/>
    <mergeCell ref="WCI162:WCJ162"/>
    <mergeCell ref="WCK162:WCL162"/>
    <mergeCell ref="WCM162:WCN162"/>
    <mergeCell ref="WCO162:WCP162"/>
    <mergeCell ref="WCQ162:WCR162"/>
    <mergeCell ref="WCS162:WCT162"/>
    <mergeCell ref="WCU162:WCV162"/>
    <mergeCell ref="WCW162:WCX162"/>
    <mergeCell ref="WCY162:WCZ162"/>
    <mergeCell ref="WBQ162:WBR162"/>
    <mergeCell ref="WBS162:WBT162"/>
    <mergeCell ref="WBU162:WBV162"/>
    <mergeCell ref="WBW162:WBX162"/>
    <mergeCell ref="WBY162:WBZ162"/>
    <mergeCell ref="WCA162:WCB162"/>
    <mergeCell ref="WCC162:WCD162"/>
    <mergeCell ref="WCE162:WCF162"/>
    <mergeCell ref="WCG162:WCH162"/>
    <mergeCell ref="WAY162:WAZ162"/>
    <mergeCell ref="WBA162:WBB162"/>
    <mergeCell ref="WBC162:WBD162"/>
    <mergeCell ref="WBE162:WBF162"/>
    <mergeCell ref="WBG162:WBH162"/>
    <mergeCell ref="WBI162:WBJ162"/>
    <mergeCell ref="WBK162:WBL162"/>
    <mergeCell ref="WBM162:WBN162"/>
    <mergeCell ref="WBO162:WBP162"/>
    <mergeCell ref="WAG162:WAH162"/>
    <mergeCell ref="WAI162:WAJ162"/>
    <mergeCell ref="WAK162:WAL162"/>
    <mergeCell ref="WAM162:WAN162"/>
    <mergeCell ref="WAO162:WAP162"/>
    <mergeCell ref="WAQ162:WAR162"/>
    <mergeCell ref="WAS162:WAT162"/>
    <mergeCell ref="WAU162:WAV162"/>
    <mergeCell ref="WAW162:WAX162"/>
    <mergeCell ref="VZO162:VZP162"/>
    <mergeCell ref="VZQ162:VZR162"/>
    <mergeCell ref="VZS162:VZT162"/>
    <mergeCell ref="VZU162:VZV162"/>
    <mergeCell ref="VZW162:VZX162"/>
    <mergeCell ref="VZY162:VZZ162"/>
    <mergeCell ref="WAA162:WAB162"/>
    <mergeCell ref="WAC162:WAD162"/>
    <mergeCell ref="WAE162:WAF162"/>
    <mergeCell ref="VYW162:VYX162"/>
    <mergeCell ref="VYY162:VYZ162"/>
    <mergeCell ref="VZA162:VZB162"/>
    <mergeCell ref="VZC162:VZD162"/>
    <mergeCell ref="VZE162:VZF162"/>
    <mergeCell ref="VZG162:VZH162"/>
    <mergeCell ref="VZI162:VZJ162"/>
    <mergeCell ref="VZK162:VZL162"/>
    <mergeCell ref="VZM162:VZN162"/>
    <mergeCell ref="VYE162:VYF162"/>
    <mergeCell ref="VYG162:VYH162"/>
    <mergeCell ref="VYI162:VYJ162"/>
    <mergeCell ref="VYK162:VYL162"/>
    <mergeCell ref="VYM162:VYN162"/>
    <mergeCell ref="VYO162:VYP162"/>
    <mergeCell ref="VYQ162:VYR162"/>
    <mergeCell ref="VYS162:VYT162"/>
    <mergeCell ref="VYU162:VYV162"/>
    <mergeCell ref="VXM162:VXN162"/>
    <mergeCell ref="VXO162:VXP162"/>
    <mergeCell ref="VXQ162:VXR162"/>
    <mergeCell ref="VXS162:VXT162"/>
    <mergeCell ref="VXU162:VXV162"/>
    <mergeCell ref="VXW162:VXX162"/>
    <mergeCell ref="VXY162:VXZ162"/>
    <mergeCell ref="VYA162:VYB162"/>
    <mergeCell ref="VYC162:VYD162"/>
    <mergeCell ref="VWU162:VWV162"/>
    <mergeCell ref="VWW162:VWX162"/>
    <mergeCell ref="VWY162:VWZ162"/>
    <mergeCell ref="VXA162:VXB162"/>
    <mergeCell ref="VXC162:VXD162"/>
    <mergeCell ref="VXE162:VXF162"/>
    <mergeCell ref="VXG162:VXH162"/>
    <mergeCell ref="VXI162:VXJ162"/>
    <mergeCell ref="VXK162:VXL162"/>
    <mergeCell ref="VWC162:VWD162"/>
    <mergeCell ref="VWE162:VWF162"/>
    <mergeCell ref="VWG162:VWH162"/>
    <mergeCell ref="VWI162:VWJ162"/>
    <mergeCell ref="VWK162:VWL162"/>
    <mergeCell ref="VWM162:VWN162"/>
    <mergeCell ref="VWO162:VWP162"/>
    <mergeCell ref="VWQ162:VWR162"/>
    <mergeCell ref="VWS162:VWT162"/>
    <mergeCell ref="VVK162:VVL162"/>
    <mergeCell ref="VVM162:VVN162"/>
    <mergeCell ref="VVO162:VVP162"/>
    <mergeCell ref="VVQ162:VVR162"/>
    <mergeCell ref="VVS162:VVT162"/>
    <mergeCell ref="VVU162:VVV162"/>
    <mergeCell ref="VVW162:VVX162"/>
    <mergeCell ref="VVY162:VVZ162"/>
    <mergeCell ref="VWA162:VWB162"/>
    <mergeCell ref="VUS162:VUT162"/>
    <mergeCell ref="VUU162:VUV162"/>
    <mergeCell ref="VUW162:VUX162"/>
    <mergeCell ref="VUY162:VUZ162"/>
    <mergeCell ref="VVA162:VVB162"/>
    <mergeCell ref="VVC162:VVD162"/>
    <mergeCell ref="VVE162:VVF162"/>
    <mergeCell ref="VVG162:VVH162"/>
    <mergeCell ref="VVI162:VVJ162"/>
    <mergeCell ref="VUA162:VUB162"/>
    <mergeCell ref="VUC162:VUD162"/>
    <mergeCell ref="VUE162:VUF162"/>
    <mergeCell ref="VUG162:VUH162"/>
    <mergeCell ref="VUI162:VUJ162"/>
    <mergeCell ref="VUK162:VUL162"/>
    <mergeCell ref="VUM162:VUN162"/>
    <mergeCell ref="VUO162:VUP162"/>
    <mergeCell ref="VUQ162:VUR162"/>
    <mergeCell ref="VTI162:VTJ162"/>
    <mergeCell ref="VTK162:VTL162"/>
    <mergeCell ref="VTM162:VTN162"/>
    <mergeCell ref="VTO162:VTP162"/>
    <mergeCell ref="VTQ162:VTR162"/>
    <mergeCell ref="VTS162:VTT162"/>
    <mergeCell ref="VTU162:VTV162"/>
    <mergeCell ref="VTW162:VTX162"/>
    <mergeCell ref="VTY162:VTZ162"/>
    <mergeCell ref="VSQ162:VSR162"/>
    <mergeCell ref="VSS162:VST162"/>
    <mergeCell ref="VSU162:VSV162"/>
    <mergeCell ref="VSW162:VSX162"/>
    <mergeCell ref="VSY162:VSZ162"/>
    <mergeCell ref="VTA162:VTB162"/>
    <mergeCell ref="VTC162:VTD162"/>
    <mergeCell ref="VTE162:VTF162"/>
    <mergeCell ref="VTG162:VTH162"/>
    <mergeCell ref="VRY162:VRZ162"/>
    <mergeCell ref="VSA162:VSB162"/>
    <mergeCell ref="VSC162:VSD162"/>
    <mergeCell ref="VSE162:VSF162"/>
    <mergeCell ref="VSG162:VSH162"/>
    <mergeCell ref="VSI162:VSJ162"/>
    <mergeCell ref="VSK162:VSL162"/>
    <mergeCell ref="VSM162:VSN162"/>
    <mergeCell ref="VSO162:VSP162"/>
    <mergeCell ref="VRG162:VRH162"/>
    <mergeCell ref="VRI162:VRJ162"/>
    <mergeCell ref="VRK162:VRL162"/>
    <mergeCell ref="VRM162:VRN162"/>
    <mergeCell ref="VRO162:VRP162"/>
    <mergeCell ref="VRQ162:VRR162"/>
    <mergeCell ref="VRS162:VRT162"/>
    <mergeCell ref="VRU162:VRV162"/>
    <mergeCell ref="VRW162:VRX162"/>
    <mergeCell ref="VQO162:VQP162"/>
    <mergeCell ref="VQQ162:VQR162"/>
    <mergeCell ref="VQS162:VQT162"/>
    <mergeCell ref="VQU162:VQV162"/>
    <mergeCell ref="VQW162:VQX162"/>
    <mergeCell ref="VQY162:VQZ162"/>
    <mergeCell ref="VRA162:VRB162"/>
    <mergeCell ref="VRC162:VRD162"/>
    <mergeCell ref="VRE162:VRF162"/>
    <mergeCell ref="VPW162:VPX162"/>
    <mergeCell ref="VPY162:VPZ162"/>
    <mergeCell ref="VQA162:VQB162"/>
    <mergeCell ref="VQC162:VQD162"/>
    <mergeCell ref="VQE162:VQF162"/>
    <mergeCell ref="VQG162:VQH162"/>
    <mergeCell ref="VQI162:VQJ162"/>
    <mergeCell ref="VQK162:VQL162"/>
    <mergeCell ref="VQM162:VQN162"/>
    <mergeCell ref="VPE162:VPF162"/>
    <mergeCell ref="VPG162:VPH162"/>
    <mergeCell ref="VPI162:VPJ162"/>
    <mergeCell ref="VPK162:VPL162"/>
    <mergeCell ref="VPM162:VPN162"/>
    <mergeCell ref="VPO162:VPP162"/>
    <mergeCell ref="VPQ162:VPR162"/>
    <mergeCell ref="VPS162:VPT162"/>
    <mergeCell ref="VPU162:VPV162"/>
    <mergeCell ref="VOM162:VON162"/>
    <mergeCell ref="VOO162:VOP162"/>
    <mergeCell ref="VOQ162:VOR162"/>
    <mergeCell ref="VOS162:VOT162"/>
    <mergeCell ref="VOU162:VOV162"/>
    <mergeCell ref="VOW162:VOX162"/>
    <mergeCell ref="VOY162:VOZ162"/>
    <mergeCell ref="VPA162:VPB162"/>
    <mergeCell ref="VPC162:VPD162"/>
    <mergeCell ref="VNU162:VNV162"/>
    <mergeCell ref="VNW162:VNX162"/>
    <mergeCell ref="VNY162:VNZ162"/>
    <mergeCell ref="VOA162:VOB162"/>
    <mergeCell ref="VOC162:VOD162"/>
    <mergeCell ref="VOE162:VOF162"/>
    <mergeCell ref="VOG162:VOH162"/>
    <mergeCell ref="VOI162:VOJ162"/>
    <mergeCell ref="VOK162:VOL162"/>
    <mergeCell ref="VNC162:VND162"/>
    <mergeCell ref="VNE162:VNF162"/>
    <mergeCell ref="VNG162:VNH162"/>
    <mergeCell ref="VNI162:VNJ162"/>
    <mergeCell ref="VNK162:VNL162"/>
    <mergeCell ref="VNM162:VNN162"/>
    <mergeCell ref="VNO162:VNP162"/>
    <mergeCell ref="VNQ162:VNR162"/>
    <mergeCell ref="VNS162:VNT162"/>
    <mergeCell ref="VMK162:VML162"/>
    <mergeCell ref="VMM162:VMN162"/>
    <mergeCell ref="VMO162:VMP162"/>
    <mergeCell ref="VMQ162:VMR162"/>
    <mergeCell ref="VMS162:VMT162"/>
    <mergeCell ref="VMU162:VMV162"/>
    <mergeCell ref="VMW162:VMX162"/>
    <mergeCell ref="VMY162:VMZ162"/>
    <mergeCell ref="VNA162:VNB162"/>
    <mergeCell ref="VLS162:VLT162"/>
    <mergeCell ref="VLU162:VLV162"/>
    <mergeCell ref="VLW162:VLX162"/>
    <mergeCell ref="VLY162:VLZ162"/>
    <mergeCell ref="VMA162:VMB162"/>
    <mergeCell ref="VMC162:VMD162"/>
    <mergeCell ref="VME162:VMF162"/>
    <mergeCell ref="VMG162:VMH162"/>
    <mergeCell ref="VMI162:VMJ162"/>
    <mergeCell ref="VLA162:VLB162"/>
    <mergeCell ref="VLC162:VLD162"/>
    <mergeCell ref="VLE162:VLF162"/>
    <mergeCell ref="VLG162:VLH162"/>
    <mergeCell ref="VLI162:VLJ162"/>
    <mergeCell ref="VLK162:VLL162"/>
    <mergeCell ref="VLM162:VLN162"/>
    <mergeCell ref="VLO162:VLP162"/>
    <mergeCell ref="VLQ162:VLR162"/>
    <mergeCell ref="VKI162:VKJ162"/>
    <mergeCell ref="VKK162:VKL162"/>
    <mergeCell ref="VKM162:VKN162"/>
    <mergeCell ref="VKO162:VKP162"/>
    <mergeCell ref="VKQ162:VKR162"/>
    <mergeCell ref="VKS162:VKT162"/>
    <mergeCell ref="VKU162:VKV162"/>
    <mergeCell ref="VKW162:VKX162"/>
    <mergeCell ref="VKY162:VKZ162"/>
    <mergeCell ref="VJQ162:VJR162"/>
    <mergeCell ref="VJS162:VJT162"/>
    <mergeCell ref="VJU162:VJV162"/>
    <mergeCell ref="VJW162:VJX162"/>
    <mergeCell ref="VJY162:VJZ162"/>
    <mergeCell ref="VKA162:VKB162"/>
    <mergeCell ref="VKC162:VKD162"/>
    <mergeCell ref="VKE162:VKF162"/>
    <mergeCell ref="VKG162:VKH162"/>
    <mergeCell ref="VIY162:VIZ162"/>
    <mergeCell ref="VJA162:VJB162"/>
    <mergeCell ref="VJC162:VJD162"/>
    <mergeCell ref="VJE162:VJF162"/>
    <mergeCell ref="VJG162:VJH162"/>
    <mergeCell ref="VJI162:VJJ162"/>
    <mergeCell ref="VJK162:VJL162"/>
    <mergeCell ref="VJM162:VJN162"/>
    <mergeCell ref="VJO162:VJP162"/>
    <mergeCell ref="VIG162:VIH162"/>
    <mergeCell ref="VII162:VIJ162"/>
    <mergeCell ref="VIK162:VIL162"/>
    <mergeCell ref="VIM162:VIN162"/>
    <mergeCell ref="VIO162:VIP162"/>
    <mergeCell ref="VIQ162:VIR162"/>
    <mergeCell ref="VIS162:VIT162"/>
    <mergeCell ref="VIU162:VIV162"/>
    <mergeCell ref="VIW162:VIX162"/>
    <mergeCell ref="VHO162:VHP162"/>
    <mergeCell ref="VHQ162:VHR162"/>
    <mergeCell ref="VHS162:VHT162"/>
    <mergeCell ref="VHU162:VHV162"/>
    <mergeCell ref="VHW162:VHX162"/>
    <mergeCell ref="VHY162:VHZ162"/>
    <mergeCell ref="VIA162:VIB162"/>
    <mergeCell ref="VIC162:VID162"/>
    <mergeCell ref="VIE162:VIF162"/>
    <mergeCell ref="VGW162:VGX162"/>
    <mergeCell ref="VGY162:VGZ162"/>
    <mergeCell ref="VHA162:VHB162"/>
    <mergeCell ref="VHC162:VHD162"/>
    <mergeCell ref="VHE162:VHF162"/>
    <mergeCell ref="VHG162:VHH162"/>
    <mergeCell ref="VHI162:VHJ162"/>
    <mergeCell ref="VHK162:VHL162"/>
    <mergeCell ref="VHM162:VHN162"/>
    <mergeCell ref="VGE162:VGF162"/>
    <mergeCell ref="VGG162:VGH162"/>
    <mergeCell ref="VGI162:VGJ162"/>
    <mergeCell ref="VGK162:VGL162"/>
    <mergeCell ref="VGM162:VGN162"/>
    <mergeCell ref="VGO162:VGP162"/>
    <mergeCell ref="VGQ162:VGR162"/>
    <mergeCell ref="VGS162:VGT162"/>
    <mergeCell ref="VGU162:VGV162"/>
    <mergeCell ref="VFM162:VFN162"/>
    <mergeCell ref="VFO162:VFP162"/>
    <mergeCell ref="VFQ162:VFR162"/>
    <mergeCell ref="VFS162:VFT162"/>
    <mergeCell ref="VFU162:VFV162"/>
    <mergeCell ref="VFW162:VFX162"/>
    <mergeCell ref="VFY162:VFZ162"/>
    <mergeCell ref="VGA162:VGB162"/>
    <mergeCell ref="VGC162:VGD162"/>
    <mergeCell ref="VEU162:VEV162"/>
    <mergeCell ref="VEW162:VEX162"/>
    <mergeCell ref="VEY162:VEZ162"/>
    <mergeCell ref="VFA162:VFB162"/>
    <mergeCell ref="VFC162:VFD162"/>
    <mergeCell ref="VFE162:VFF162"/>
    <mergeCell ref="VFG162:VFH162"/>
    <mergeCell ref="VFI162:VFJ162"/>
    <mergeCell ref="VFK162:VFL162"/>
    <mergeCell ref="VEC162:VED162"/>
    <mergeCell ref="VEE162:VEF162"/>
    <mergeCell ref="VEG162:VEH162"/>
    <mergeCell ref="VEI162:VEJ162"/>
    <mergeCell ref="VEK162:VEL162"/>
    <mergeCell ref="VEM162:VEN162"/>
    <mergeCell ref="VEO162:VEP162"/>
    <mergeCell ref="VEQ162:VER162"/>
    <mergeCell ref="VES162:VET162"/>
    <mergeCell ref="VDK162:VDL162"/>
    <mergeCell ref="VDM162:VDN162"/>
    <mergeCell ref="VDO162:VDP162"/>
    <mergeCell ref="VDQ162:VDR162"/>
    <mergeCell ref="VDS162:VDT162"/>
    <mergeCell ref="VDU162:VDV162"/>
    <mergeCell ref="VDW162:VDX162"/>
    <mergeCell ref="VDY162:VDZ162"/>
    <mergeCell ref="VEA162:VEB162"/>
    <mergeCell ref="VCS162:VCT162"/>
    <mergeCell ref="VCU162:VCV162"/>
    <mergeCell ref="VCW162:VCX162"/>
    <mergeCell ref="VCY162:VCZ162"/>
    <mergeCell ref="VDA162:VDB162"/>
    <mergeCell ref="VDC162:VDD162"/>
    <mergeCell ref="VDE162:VDF162"/>
    <mergeCell ref="VDG162:VDH162"/>
    <mergeCell ref="VDI162:VDJ162"/>
    <mergeCell ref="VCA162:VCB162"/>
    <mergeCell ref="VCC162:VCD162"/>
    <mergeCell ref="VCE162:VCF162"/>
    <mergeCell ref="VCG162:VCH162"/>
    <mergeCell ref="VCI162:VCJ162"/>
    <mergeCell ref="VCK162:VCL162"/>
    <mergeCell ref="VCM162:VCN162"/>
    <mergeCell ref="VCO162:VCP162"/>
    <mergeCell ref="VCQ162:VCR162"/>
    <mergeCell ref="VBI162:VBJ162"/>
    <mergeCell ref="VBK162:VBL162"/>
    <mergeCell ref="VBM162:VBN162"/>
    <mergeCell ref="VBO162:VBP162"/>
    <mergeCell ref="VBQ162:VBR162"/>
    <mergeCell ref="VBS162:VBT162"/>
    <mergeCell ref="VBU162:VBV162"/>
    <mergeCell ref="VBW162:VBX162"/>
    <mergeCell ref="VBY162:VBZ162"/>
    <mergeCell ref="VAQ162:VAR162"/>
    <mergeCell ref="VAS162:VAT162"/>
    <mergeCell ref="VAU162:VAV162"/>
    <mergeCell ref="VAW162:VAX162"/>
    <mergeCell ref="VAY162:VAZ162"/>
    <mergeCell ref="VBA162:VBB162"/>
    <mergeCell ref="VBC162:VBD162"/>
    <mergeCell ref="VBE162:VBF162"/>
    <mergeCell ref="VBG162:VBH162"/>
    <mergeCell ref="UZY162:UZZ162"/>
    <mergeCell ref="VAA162:VAB162"/>
    <mergeCell ref="VAC162:VAD162"/>
    <mergeCell ref="VAE162:VAF162"/>
    <mergeCell ref="VAG162:VAH162"/>
    <mergeCell ref="VAI162:VAJ162"/>
    <mergeCell ref="VAK162:VAL162"/>
    <mergeCell ref="VAM162:VAN162"/>
    <mergeCell ref="VAO162:VAP162"/>
    <mergeCell ref="UZG162:UZH162"/>
    <mergeCell ref="UZI162:UZJ162"/>
    <mergeCell ref="UZK162:UZL162"/>
    <mergeCell ref="UZM162:UZN162"/>
    <mergeCell ref="UZO162:UZP162"/>
    <mergeCell ref="UZQ162:UZR162"/>
    <mergeCell ref="UZS162:UZT162"/>
    <mergeCell ref="UZU162:UZV162"/>
    <mergeCell ref="UZW162:UZX162"/>
    <mergeCell ref="UYO162:UYP162"/>
    <mergeCell ref="UYQ162:UYR162"/>
    <mergeCell ref="UYS162:UYT162"/>
    <mergeCell ref="UYU162:UYV162"/>
    <mergeCell ref="UYW162:UYX162"/>
    <mergeCell ref="UYY162:UYZ162"/>
    <mergeCell ref="UZA162:UZB162"/>
    <mergeCell ref="UZC162:UZD162"/>
    <mergeCell ref="UZE162:UZF162"/>
    <mergeCell ref="UXW162:UXX162"/>
    <mergeCell ref="UXY162:UXZ162"/>
    <mergeCell ref="UYA162:UYB162"/>
    <mergeCell ref="UYC162:UYD162"/>
    <mergeCell ref="UYE162:UYF162"/>
    <mergeCell ref="UYG162:UYH162"/>
    <mergeCell ref="UYI162:UYJ162"/>
    <mergeCell ref="UYK162:UYL162"/>
    <mergeCell ref="UYM162:UYN162"/>
    <mergeCell ref="UXE162:UXF162"/>
    <mergeCell ref="UXG162:UXH162"/>
    <mergeCell ref="UXI162:UXJ162"/>
    <mergeCell ref="UXK162:UXL162"/>
    <mergeCell ref="UXM162:UXN162"/>
    <mergeCell ref="UXO162:UXP162"/>
    <mergeCell ref="UXQ162:UXR162"/>
    <mergeCell ref="UXS162:UXT162"/>
    <mergeCell ref="UXU162:UXV162"/>
    <mergeCell ref="UWM162:UWN162"/>
    <mergeCell ref="UWO162:UWP162"/>
    <mergeCell ref="UWQ162:UWR162"/>
    <mergeCell ref="UWS162:UWT162"/>
    <mergeCell ref="UWU162:UWV162"/>
    <mergeCell ref="UWW162:UWX162"/>
    <mergeCell ref="UWY162:UWZ162"/>
    <mergeCell ref="UXA162:UXB162"/>
    <mergeCell ref="UXC162:UXD162"/>
    <mergeCell ref="UVU162:UVV162"/>
    <mergeCell ref="UVW162:UVX162"/>
    <mergeCell ref="UVY162:UVZ162"/>
    <mergeCell ref="UWA162:UWB162"/>
    <mergeCell ref="UWC162:UWD162"/>
    <mergeCell ref="UWE162:UWF162"/>
    <mergeCell ref="UWG162:UWH162"/>
    <mergeCell ref="UWI162:UWJ162"/>
    <mergeCell ref="UWK162:UWL162"/>
    <mergeCell ref="UVC162:UVD162"/>
    <mergeCell ref="UVE162:UVF162"/>
    <mergeCell ref="UVG162:UVH162"/>
    <mergeCell ref="UVI162:UVJ162"/>
    <mergeCell ref="UVK162:UVL162"/>
    <mergeCell ref="UVM162:UVN162"/>
    <mergeCell ref="UVO162:UVP162"/>
    <mergeCell ref="UVQ162:UVR162"/>
    <mergeCell ref="UVS162:UVT162"/>
    <mergeCell ref="UUK162:UUL162"/>
    <mergeCell ref="UUM162:UUN162"/>
    <mergeCell ref="UUO162:UUP162"/>
    <mergeCell ref="UUQ162:UUR162"/>
    <mergeCell ref="UUS162:UUT162"/>
    <mergeCell ref="UUU162:UUV162"/>
    <mergeCell ref="UUW162:UUX162"/>
    <mergeCell ref="UUY162:UUZ162"/>
    <mergeCell ref="UVA162:UVB162"/>
    <mergeCell ref="UTS162:UTT162"/>
    <mergeCell ref="UTU162:UTV162"/>
    <mergeCell ref="UTW162:UTX162"/>
    <mergeCell ref="UTY162:UTZ162"/>
    <mergeCell ref="UUA162:UUB162"/>
    <mergeCell ref="UUC162:UUD162"/>
    <mergeCell ref="UUE162:UUF162"/>
    <mergeCell ref="UUG162:UUH162"/>
    <mergeCell ref="UUI162:UUJ162"/>
    <mergeCell ref="UTA162:UTB162"/>
    <mergeCell ref="UTC162:UTD162"/>
    <mergeCell ref="UTE162:UTF162"/>
    <mergeCell ref="UTG162:UTH162"/>
    <mergeCell ref="UTI162:UTJ162"/>
    <mergeCell ref="UTK162:UTL162"/>
    <mergeCell ref="UTM162:UTN162"/>
    <mergeCell ref="UTO162:UTP162"/>
    <mergeCell ref="UTQ162:UTR162"/>
    <mergeCell ref="USI162:USJ162"/>
    <mergeCell ref="USK162:USL162"/>
    <mergeCell ref="USM162:USN162"/>
    <mergeCell ref="USO162:USP162"/>
    <mergeCell ref="USQ162:USR162"/>
    <mergeCell ref="USS162:UST162"/>
    <mergeCell ref="USU162:USV162"/>
    <mergeCell ref="USW162:USX162"/>
    <mergeCell ref="USY162:USZ162"/>
    <mergeCell ref="URQ162:URR162"/>
    <mergeCell ref="URS162:URT162"/>
    <mergeCell ref="URU162:URV162"/>
    <mergeCell ref="URW162:URX162"/>
    <mergeCell ref="URY162:URZ162"/>
    <mergeCell ref="USA162:USB162"/>
    <mergeCell ref="USC162:USD162"/>
    <mergeCell ref="USE162:USF162"/>
    <mergeCell ref="USG162:USH162"/>
    <mergeCell ref="UQY162:UQZ162"/>
    <mergeCell ref="URA162:URB162"/>
    <mergeCell ref="URC162:URD162"/>
    <mergeCell ref="URE162:URF162"/>
    <mergeCell ref="URG162:URH162"/>
    <mergeCell ref="URI162:URJ162"/>
    <mergeCell ref="URK162:URL162"/>
    <mergeCell ref="URM162:URN162"/>
    <mergeCell ref="URO162:URP162"/>
    <mergeCell ref="UQG162:UQH162"/>
    <mergeCell ref="UQI162:UQJ162"/>
    <mergeCell ref="UQK162:UQL162"/>
    <mergeCell ref="UQM162:UQN162"/>
    <mergeCell ref="UQO162:UQP162"/>
    <mergeCell ref="UQQ162:UQR162"/>
    <mergeCell ref="UQS162:UQT162"/>
    <mergeCell ref="UQU162:UQV162"/>
    <mergeCell ref="UQW162:UQX162"/>
    <mergeCell ref="UPO162:UPP162"/>
    <mergeCell ref="UPQ162:UPR162"/>
    <mergeCell ref="UPS162:UPT162"/>
    <mergeCell ref="UPU162:UPV162"/>
    <mergeCell ref="UPW162:UPX162"/>
    <mergeCell ref="UPY162:UPZ162"/>
    <mergeCell ref="UQA162:UQB162"/>
    <mergeCell ref="UQC162:UQD162"/>
    <mergeCell ref="UQE162:UQF162"/>
    <mergeCell ref="UOW162:UOX162"/>
    <mergeCell ref="UOY162:UOZ162"/>
    <mergeCell ref="UPA162:UPB162"/>
    <mergeCell ref="UPC162:UPD162"/>
    <mergeCell ref="UPE162:UPF162"/>
    <mergeCell ref="UPG162:UPH162"/>
    <mergeCell ref="UPI162:UPJ162"/>
    <mergeCell ref="UPK162:UPL162"/>
    <mergeCell ref="UPM162:UPN162"/>
    <mergeCell ref="UOE162:UOF162"/>
    <mergeCell ref="UOG162:UOH162"/>
    <mergeCell ref="UOI162:UOJ162"/>
    <mergeCell ref="UOK162:UOL162"/>
    <mergeCell ref="UOM162:UON162"/>
    <mergeCell ref="UOO162:UOP162"/>
    <mergeCell ref="UOQ162:UOR162"/>
    <mergeCell ref="UOS162:UOT162"/>
    <mergeCell ref="UOU162:UOV162"/>
    <mergeCell ref="UNM162:UNN162"/>
    <mergeCell ref="UNO162:UNP162"/>
    <mergeCell ref="UNQ162:UNR162"/>
    <mergeCell ref="UNS162:UNT162"/>
    <mergeCell ref="UNU162:UNV162"/>
    <mergeCell ref="UNW162:UNX162"/>
    <mergeCell ref="UNY162:UNZ162"/>
    <mergeCell ref="UOA162:UOB162"/>
    <mergeCell ref="UOC162:UOD162"/>
    <mergeCell ref="UMU162:UMV162"/>
    <mergeCell ref="UMW162:UMX162"/>
    <mergeCell ref="UMY162:UMZ162"/>
    <mergeCell ref="UNA162:UNB162"/>
    <mergeCell ref="UNC162:UND162"/>
    <mergeCell ref="UNE162:UNF162"/>
    <mergeCell ref="UNG162:UNH162"/>
    <mergeCell ref="UNI162:UNJ162"/>
    <mergeCell ref="UNK162:UNL162"/>
    <mergeCell ref="UMC162:UMD162"/>
    <mergeCell ref="UME162:UMF162"/>
    <mergeCell ref="UMG162:UMH162"/>
    <mergeCell ref="UMI162:UMJ162"/>
    <mergeCell ref="UMK162:UML162"/>
    <mergeCell ref="UMM162:UMN162"/>
    <mergeCell ref="UMO162:UMP162"/>
    <mergeCell ref="UMQ162:UMR162"/>
    <mergeCell ref="UMS162:UMT162"/>
    <mergeCell ref="ULK162:ULL162"/>
    <mergeCell ref="ULM162:ULN162"/>
    <mergeCell ref="ULO162:ULP162"/>
    <mergeCell ref="ULQ162:ULR162"/>
    <mergeCell ref="ULS162:ULT162"/>
    <mergeCell ref="ULU162:ULV162"/>
    <mergeCell ref="ULW162:ULX162"/>
    <mergeCell ref="ULY162:ULZ162"/>
    <mergeCell ref="UMA162:UMB162"/>
    <mergeCell ref="UKS162:UKT162"/>
    <mergeCell ref="UKU162:UKV162"/>
    <mergeCell ref="UKW162:UKX162"/>
    <mergeCell ref="UKY162:UKZ162"/>
    <mergeCell ref="ULA162:ULB162"/>
    <mergeCell ref="ULC162:ULD162"/>
    <mergeCell ref="ULE162:ULF162"/>
    <mergeCell ref="ULG162:ULH162"/>
    <mergeCell ref="ULI162:ULJ162"/>
    <mergeCell ref="UKA162:UKB162"/>
    <mergeCell ref="UKC162:UKD162"/>
    <mergeCell ref="UKE162:UKF162"/>
    <mergeCell ref="UKG162:UKH162"/>
    <mergeCell ref="UKI162:UKJ162"/>
    <mergeCell ref="UKK162:UKL162"/>
    <mergeCell ref="UKM162:UKN162"/>
    <mergeCell ref="UKO162:UKP162"/>
    <mergeCell ref="UKQ162:UKR162"/>
    <mergeCell ref="UJI162:UJJ162"/>
    <mergeCell ref="UJK162:UJL162"/>
    <mergeCell ref="UJM162:UJN162"/>
    <mergeCell ref="UJO162:UJP162"/>
    <mergeCell ref="UJQ162:UJR162"/>
    <mergeCell ref="UJS162:UJT162"/>
    <mergeCell ref="UJU162:UJV162"/>
    <mergeCell ref="UJW162:UJX162"/>
    <mergeCell ref="UJY162:UJZ162"/>
    <mergeCell ref="UIQ162:UIR162"/>
    <mergeCell ref="UIS162:UIT162"/>
    <mergeCell ref="UIU162:UIV162"/>
    <mergeCell ref="UIW162:UIX162"/>
    <mergeCell ref="UIY162:UIZ162"/>
    <mergeCell ref="UJA162:UJB162"/>
    <mergeCell ref="UJC162:UJD162"/>
    <mergeCell ref="UJE162:UJF162"/>
    <mergeCell ref="UJG162:UJH162"/>
    <mergeCell ref="UHY162:UHZ162"/>
    <mergeCell ref="UIA162:UIB162"/>
    <mergeCell ref="UIC162:UID162"/>
    <mergeCell ref="UIE162:UIF162"/>
    <mergeCell ref="UIG162:UIH162"/>
    <mergeCell ref="UII162:UIJ162"/>
    <mergeCell ref="UIK162:UIL162"/>
    <mergeCell ref="UIM162:UIN162"/>
    <mergeCell ref="UIO162:UIP162"/>
    <mergeCell ref="UHG162:UHH162"/>
    <mergeCell ref="UHI162:UHJ162"/>
    <mergeCell ref="UHK162:UHL162"/>
    <mergeCell ref="UHM162:UHN162"/>
    <mergeCell ref="UHO162:UHP162"/>
    <mergeCell ref="UHQ162:UHR162"/>
    <mergeCell ref="UHS162:UHT162"/>
    <mergeCell ref="UHU162:UHV162"/>
    <mergeCell ref="UHW162:UHX162"/>
    <mergeCell ref="UGO162:UGP162"/>
    <mergeCell ref="UGQ162:UGR162"/>
    <mergeCell ref="UGS162:UGT162"/>
    <mergeCell ref="UGU162:UGV162"/>
    <mergeCell ref="UGW162:UGX162"/>
    <mergeCell ref="UGY162:UGZ162"/>
    <mergeCell ref="UHA162:UHB162"/>
    <mergeCell ref="UHC162:UHD162"/>
    <mergeCell ref="UHE162:UHF162"/>
    <mergeCell ref="UFW162:UFX162"/>
    <mergeCell ref="UFY162:UFZ162"/>
    <mergeCell ref="UGA162:UGB162"/>
    <mergeCell ref="UGC162:UGD162"/>
    <mergeCell ref="UGE162:UGF162"/>
    <mergeCell ref="UGG162:UGH162"/>
    <mergeCell ref="UGI162:UGJ162"/>
    <mergeCell ref="UGK162:UGL162"/>
    <mergeCell ref="UGM162:UGN162"/>
    <mergeCell ref="UFE162:UFF162"/>
    <mergeCell ref="UFG162:UFH162"/>
    <mergeCell ref="UFI162:UFJ162"/>
    <mergeCell ref="UFK162:UFL162"/>
    <mergeCell ref="UFM162:UFN162"/>
    <mergeCell ref="UFO162:UFP162"/>
    <mergeCell ref="UFQ162:UFR162"/>
    <mergeCell ref="UFS162:UFT162"/>
    <mergeCell ref="UFU162:UFV162"/>
    <mergeCell ref="UEM162:UEN162"/>
    <mergeCell ref="UEO162:UEP162"/>
    <mergeCell ref="UEQ162:UER162"/>
    <mergeCell ref="UES162:UET162"/>
    <mergeCell ref="UEU162:UEV162"/>
    <mergeCell ref="UEW162:UEX162"/>
    <mergeCell ref="UEY162:UEZ162"/>
    <mergeCell ref="UFA162:UFB162"/>
    <mergeCell ref="UFC162:UFD162"/>
    <mergeCell ref="UDU162:UDV162"/>
    <mergeCell ref="UDW162:UDX162"/>
    <mergeCell ref="UDY162:UDZ162"/>
    <mergeCell ref="UEA162:UEB162"/>
    <mergeCell ref="UEC162:UED162"/>
    <mergeCell ref="UEE162:UEF162"/>
    <mergeCell ref="UEG162:UEH162"/>
    <mergeCell ref="UEI162:UEJ162"/>
    <mergeCell ref="UEK162:UEL162"/>
    <mergeCell ref="UDC162:UDD162"/>
    <mergeCell ref="UDE162:UDF162"/>
    <mergeCell ref="UDG162:UDH162"/>
    <mergeCell ref="UDI162:UDJ162"/>
    <mergeCell ref="UDK162:UDL162"/>
    <mergeCell ref="UDM162:UDN162"/>
    <mergeCell ref="UDO162:UDP162"/>
    <mergeCell ref="UDQ162:UDR162"/>
    <mergeCell ref="UDS162:UDT162"/>
    <mergeCell ref="UCK162:UCL162"/>
    <mergeCell ref="UCM162:UCN162"/>
    <mergeCell ref="UCO162:UCP162"/>
    <mergeCell ref="UCQ162:UCR162"/>
    <mergeCell ref="UCS162:UCT162"/>
    <mergeCell ref="UCU162:UCV162"/>
    <mergeCell ref="UCW162:UCX162"/>
    <mergeCell ref="UCY162:UCZ162"/>
    <mergeCell ref="UDA162:UDB162"/>
    <mergeCell ref="UBS162:UBT162"/>
    <mergeCell ref="UBU162:UBV162"/>
    <mergeCell ref="UBW162:UBX162"/>
    <mergeCell ref="UBY162:UBZ162"/>
    <mergeCell ref="UCA162:UCB162"/>
    <mergeCell ref="UCC162:UCD162"/>
    <mergeCell ref="UCE162:UCF162"/>
    <mergeCell ref="UCG162:UCH162"/>
    <mergeCell ref="UCI162:UCJ162"/>
    <mergeCell ref="UBA162:UBB162"/>
    <mergeCell ref="UBC162:UBD162"/>
    <mergeCell ref="UBE162:UBF162"/>
    <mergeCell ref="UBG162:UBH162"/>
    <mergeCell ref="UBI162:UBJ162"/>
    <mergeCell ref="UBK162:UBL162"/>
    <mergeCell ref="UBM162:UBN162"/>
    <mergeCell ref="UBO162:UBP162"/>
    <mergeCell ref="UBQ162:UBR162"/>
    <mergeCell ref="UAI162:UAJ162"/>
    <mergeCell ref="UAK162:UAL162"/>
    <mergeCell ref="UAM162:UAN162"/>
    <mergeCell ref="UAO162:UAP162"/>
    <mergeCell ref="UAQ162:UAR162"/>
    <mergeCell ref="UAS162:UAT162"/>
    <mergeCell ref="UAU162:UAV162"/>
    <mergeCell ref="UAW162:UAX162"/>
    <mergeCell ref="UAY162:UAZ162"/>
    <mergeCell ref="TZQ162:TZR162"/>
    <mergeCell ref="TZS162:TZT162"/>
    <mergeCell ref="TZU162:TZV162"/>
    <mergeCell ref="TZW162:TZX162"/>
    <mergeCell ref="TZY162:TZZ162"/>
    <mergeCell ref="UAA162:UAB162"/>
    <mergeCell ref="UAC162:UAD162"/>
    <mergeCell ref="UAE162:UAF162"/>
    <mergeCell ref="UAG162:UAH162"/>
    <mergeCell ref="TYY162:TYZ162"/>
    <mergeCell ref="TZA162:TZB162"/>
    <mergeCell ref="TZC162:TZD162"/>
    <mergeCell ref="TZE162:TZF162"/>
    <mergeCell ref="TZG162:TZH162"/>
    <mergeCell ref="TZI162:TZJ162"/>
    <mergeCell ref="TZK162:TZL162"/>
    <mergeCell ref="TZM162:TZN162"/>
    <mergeCell ref="TZO162:TZP162"/>
    <mergeCell ref="TYG162:TYH162"/>
    <mergeCell ref="TYI162:TYJ162"/>
    <mergeCell ref="TYK162:TYL162"/>
    <mergeCell ref="TYM162:TYN162"/>
    <mergeCell ref="TYO162:TYP162"/>
    <mergeCell ref="TYQ162:TYR162"/>
    <mergeCell ref="TYS162:TYT162"/>
    <mergeCell ref="TYU162:TYV162"/>
    <mergeCell ref="TYW162:TYX162"/>
    <mergeCell ref="TXO162:TXP162"/>
    <mergeCell ref="TXQ162:TXR162"/>
    <mergeCell ref="TXS162:TXT162"/>
    <mergeCell ref="TXU162:TXV162"/>
    <mergeCell ref="TXW162:TXX162"/>
    <mergeCell ref="TXY162:TXZ162"/>
    <mergeCell ref="TYA162:TYB162"/>
    <mergeCell ref="TYC162:TYD162"/>
    <mergeCell ref="TYE162:TYF162"/>
    <mergeCell ref="TWW162:TWX162"/>
    <mergeCell ref="TWY162:TWZ162"/>
    <mergeCell ref="TXA162:TXB162"/>
    <mergeCell ref="TXC162:TXD162"/>
    <mergeCell ref="TXE162:TXF162"/>
    <mergeCell ref="TXG162:TXH162"/>
    <mergeCell ref="TXI162:TXJ162"/>
    <mergeCell ref="TXK162:TXL162"/>
    <mergeCell ref="TXM162:TXN162"/>
    <mergeCell ref="TWE162:TWF162"/>
    <mergeCell ref="TWG162:TWH162"/>
    <mergeCell ref="TWI162:TWJ162"/>
    <mergeCell ref="TWK162:TWL162"/>
    <mergeCell ref="TWM162:TWN162"/>
    <mergeCell ref="TWO162:TWP162"/>
    <mergeCell ref="TWQ162:TWR162"/>
    <mergeCell ref="TWS162:TWT162"/>
    <mergeCell ref="TWU162:TWV162"/>
    <mergeCell ref="TVM162:TVN162"/>
    <mergeCell ref="TVO162:TVP162"/>
    <mergeCell ref="TVQ162:TVR162"/>
    <mergeCell ref="TVS162:TVT162"/>
    <mergeCell ref="TVU162:TVV162"/>
    <mergeCell ref="TVW162:TVX162"/>
    <mergeCell ref="TVY162:TVZ162"/>
    <mergeCell ref="TWA162:TWB162"/>
    <mergeCell ref="TWC162:TWD162"/>
    <mergeCell ref="TUU162:TUV162"/>
    <mergeCell ref="TUW162:TUX162"/>
    <mergeCell ref="TUY162:TUZ162"/>
    <mergeCell ref="TVA162:TVB162"/>
    <mergeCell ref="TVC162:TVD162"/>
    <mergeCell ref="TVE162:TVF162"/>
    <mergeCell ref="TVG162:TVH162"/>
    <mergeCell ref="TVI162:TVJ162"/>
    <mergeCell ref="TVK162:TVL162"/>
    <mergeCell ref="TUC162:TUD162"/>
    <mergeCell ref="TUE162:TUF162"/>
    <mergeCell ref="TUG162:TUH162"/>
    <mergeCell ref="TUI162:TUJ162"/>
    <mergeCell ref="TUK162:TUL162"/>
    <mergeCell ref="TUM162:TUN162"/>
    <mergeCell ref="TUO162:TUP162"/>
    <mergeCell ref="TUQ162:TUR162"/>
    <mergeCell ref="TUS162:TUT162"/>
    <mergeCell ref="TTK162:TTL162"/>
    <mergeCell ref="TTM162:TTN162"/>
    <mergeCell ref="TTO162:TTP162"/>
    <mergeCell ref="TTQ162:TTR162"/>
    <mergeCell ref="TTS162:TTT162"/>
    <mergeCell ref="TTU162:TTV162"/>
    <mergeCell ref="TTW162:TTX162"/>
    <mergeCell ref="TTY162:TTZ162"/>
    <mergeCell ref="TUA162:TUB162"/>
    <mergeCell ref="TSS162:TST162"/>
    <mergeCell ref="TSU162:TSV162"/>
    <mergeCell ref="TSW162:TSX162"/>
    <mergeCell ref="TSY162:TSZ162"/>
    <mergeCell ref="TTA162:TTB162"/>
    <mergeCell ref="TTC162:TTD162"/>
    <mergeCell ref="TTE162:TTF162"/>
    <mergeCell ref="TTG162:TTH162"/>
    <mergeCell ref="TTI162:TTJ162"/>
    <mergeCell ref="TSA162:TSB162"/>
    <mergeCell ref="TSC162:TSD162"/>
    <mergeCell ref="TSE162:TSF162"/>
    <mergeCell ref="TSG162:TSH162"/>
    <mergeCell ref="TSI162:TSJ162"/>
    <mergeCell ref="TSK162:TSL162"/>
    <mergeCell ref="TSM162:TSN162"/>
    <mergeCell ref="TSO162:TSP162"/>
    <mergeCell ref="TSQ162:TSR162"/>
    <mergeCell ref="TRI162:TRJ162"/>
    <mergeCell ref="TRK162:TRL162"/>
    <mergeCell ref="TRM162:TRN162"/>
    <mergeCell ref="TRO162:TRP162"/>
    <mergeCell ref="TRQ162:TRR162"/>
    <mergeCell ref="TRS162:TRT162"/>
    <mergeCell ref="TRU162:TRV162"/>
    <mergeCell ref="TRW162:TRX162"/>
    <mergeCell ref="TRY162:TRZ162"/>
    <mergeCell ref="TQQ162:TQR162"/>
    <mergeCell ref="TQS162:TQT162"/>
    <mergeCell ref="TQU162:TQV162"/>
    <mergeCell ref="TQW162:TQX162"/>
    <mergeCell ref="TQY162:TQZ162"/>
    <mergeCell ref="TRA162:TRB162"/>
    <mergeCell ref="TRC162:TRD162"/>
    <mergeCell ref="TRE162:TRF162"/>
    <mergeCell ref="TRG162:TRH162"/>
    <mergeCell ref="TPY162:TPZ162"/>
    <mergeCell ref="TQA162:TQB162"/>
    <mergeCell ref="TQC162:TQD162"/>
    <mergeCell ref="TQE162:TQF162"/>
    <mergeCell ref="TQG162:TQH162"/>
    <mergeCell ref="TQI162:TQJ162"/>
    <mergeCell ref="TQK162:TQL162"/>
    <mergeCell ref="TQM162:TQN162"/>
    <mergeCell ref="TQO162:TQP162"/>
    <mergeCell ref="TPG162:TPH162"/>
    <mergeCell ref="TPI162:TPJ162"/>
    <mergeCell ref="TPK162:TPL162"/>
    <mergeCell ref="TPM162:TPN162"/>
    <mergeCell ref="TPO162:TPP162"/>
    <mergeCell ref="TPQ162:TPR162"/>
    <mergeCell ref="TPS162:TPT162"/>
    <mergeCell ref="TPU162:TPV162"/>
    <mergeCell ref="TPW162:TPX162"/>
    <mergeCell ref="TOO162:TOP162"/>
    <mergeCell ref="TOQ162:TOR162"/>
    <mergeCell ref="TOS162:TOT162"/>
    <mergeCell ref="TOU162:TOV162"/>
    <mergeCell ref="TOW162:TOX162"/>
    <mergeCell ref="TOY162:TOZ162"/>
    <mergeCell ref="TPA162:TPB162"/>
    <mergeCell ref="TPC162:TPD162"/>
    <mergeCell ref="TPE162:TPF162"/>
    <mergeCell ref="TNW162:TNX162"/>
    <mergeCell ref="TNY162:TNZ162"/>
    <mergeCell ref="TOA162:TOB162"/>
    <mergeCell ref="TOC162:TOD162"/>
    <mergeCell ref="TOE162:TOF162"/>
    <mergeCell ref="TOG162:TOH162"/>
    <mergeCell ref="TOI162:TOJ162"/>
    <mergeCell ref="TOK162:TOL162"/>
    <mergeCell ref="TOM162:TON162"/>
    <mergeCell ref="TNE162:TNF162"/>
    <mergeCell ref="TNG162:TNH162"/>
    <mergeCell ref="TNI162:TNJ162"/>
    <mergeCell ref="TNK162:TNL162"/>
    <mergeCell ref="TNM162:TNN162"/>
    <mergeCell ref="TNO162:TNP162"/>
    <mergeCell ref="TNQ162:TNR162"/>
    <mergeCell ref="TNS162:TNT162"/>
    <mergeCell ref="TNU162:TNV162"/>
    <mergeCell ref="TMM162:TMN162"/>
    <mergeCell ref="TMO162:TMP162"/>
    <mergeCell ref="TMQ162:TMR162"/>
    <mergeCell ref="TMS162:TMT162"/>
    <mergeCell ref="TMU162:TMV162"/>
    <mergeCell ref="TMW162:TMX162"/>
    <mergeCell ref="TMY162:TMZ162"/>
    <mergeCell ref="TNA162:TNB162"/>
    <mergeCell ref="TNC162:TND162"/>
    <mergeCell ref="TLU162:TLV162"/>
    <mergeCell ref="TLW162:TLX162"/>
    <mergeCell ref="TLY162:TLZ162"/>
    <mergeCell ref="TMA162:TMB162"/>
    <mergeCell ref="TMC162:TMD162"/>
    <mergeCell ref="TME162:TMF162"/>
    <mergeCell ref="TMG162:TMH162"/>
    <mergeCell ref="TMI162:TMJ162"/>
    <mergeCell ref="TMK162:TML162"/>
    <mergeCell ref="TLC162:TLD162"/>
    <mergeCell ref="TLE162:TLF162"/>
    <mergeCell ref="TLG162:TLH162"/>
    <mergeCell ref="TLI162:TLJ162"/>
    <mergeCell ref="TLK162:TLL162"/>
    <mergeCell ref="TLM162:TLN162"/>
    <mergeCell ref="TLO162:TLP162"/>
    <mergeCell ref="TLQ162:TLR162"/>
    <mergeCell ref="TLS162:TLT162"/>
    <mergeCell ref="TKK162:TKL162"/>
    <mergeCell ref="TKM162:TKN162"/>
    <mergeCell ref="TKO162:TKP162"/>
    <mergeCell ref="TKQ162:TKR162"/>
    <mergeCell ref="TKS162:TKT162"/>
    <mergeCell ref="TKU162:TKV162"/>
    <mergeCell ref="TKW162:TKX162"/>
    <mergeCell ref="TKY162:TKZ162"/>
    <mergeCell ref="TLA162:TLB162"/>
    <mergeCell ref="TJS162:TJT162"/>
    <mergeCell ref="TJU162:TJV162"/>
    <mergeCell ref="TJW162:TJX162"/>
    <mergeCell ref="TJY162:TJZ162"/>
    <mergeCell ref="TKA162:TKB162"/>
    <mergeCell ref="TKC162:TKD162"/>
    <mergeCell ref="TKE162:TKF162"/>
    <mergeCell ref="TKG162:TKH162"/>
    <mergeCell ref="TKI162:TKJ162"/>
    <mergeCell ref="TJA162:TJB162"/>
    <mergeCell ref="TJC162:TJD162"/>
    <mergeCell ref="TJE162:TJF162"/>
    <mergeCell ref="TJG162:TJH162"/>
    <mergeCell ref="TJI162:TJJ162"/>
    <mergeCell ref="TJK162:TJL162"/>
    <mergeCell ref="TJM162:TJN162"/>
    <mergeCell ref="TJO162:TJP162"/>
    <mergeCell ref="TJQ162:TJR162"/>
    <mergeCell ref="TII162:TIJ162"/>
    <mergeCell ref="TIK162:TIL162"/>
    <mergeCell ref="TIM162:TIN162"/>
    <mergeCell ref="TIO162:TIP162"/>
    <mergeCell ref="TIQ162:TIR162"/>
    <mergeCell ref="TIS162:TIT162"/>
    <mergeCell ref="TIU162:TIV162"/>
    <mergeCell ref="TIW162:TIX162"/>
    <mergeCell ref="TIY162:TIZ162"/>
    <mergeCell ref="THQ162:THR162"/>
    <mergeCell ref="THS162:THT162"/>
    <mergeCell ref="THU162:THV162"/>
    <mergeCell ref="THW162:THX162"/>
    <mergeCell ref="THY162:THZ162"/>
    <mergeCell ref="TIA162:TIB162"/>
    <mergeCell ref="TIC162:TID162"/>
    <mergeCell ref="TIE162:TIF162"/>
    <mergeCell ref="TIG162:TIH162"/>
    <mergeCell ref="TGY162:TGZ162"/>
    <mergeCell ref="THA162:THB162"/>
    <mergeCell ref="THC162:THD162"/>
    <mergeCell ref="THE162:THF162"/>
    <mergeCell ref="THG162:THH162"/>
    <mergeCell ref="THI162:THJ162"/>
    <mergeCell ref="THK162:THL162"/>
    <mergeCell ref="THM162:THN162"/>
    <mergeCell ref="THO162:THP162"/>
    <mergeCell ref="TGG162:TGH162"/>
    <mergeCell ref="TGI162:TGJ162"/>
    <mergeCell ref="TGK162:TGL162"/>
    <mergeCell ref="TGM162:TGN162"/>
    <mergeCell ref="TGO162:TGP162"/>
    <mergeCell ref="TGQ162:TGR162"/>
    <mergeCell ref="TGS162:TGT162"/>
    <mergeCell ref="TGU162:TGV162"/>
    <mergeCell ref="TGW162:TGX162"/>
    <mergeCell ref="TFO162:TFP162"/>
    <mergeCell ref="TFQ162:TFR162"/>
    <mergeCell ref="TFS162:TFT162"/>
    <mergeCell ref="TFU162:TFV162"/>
    <mergeCell ref="TFW162:TFX162"/>
    <mergeCell ref="TFY162:TFZ162"/>
    <mergeCell ref="TGA162:TGB162"/>
    <mergeCell ref="TGC162:TGD162"/>
    <mergeCell ref="TGE162:TGF162"/>
    <mergeCell ref="TEW162:TEX162"/>
    <mergeCell ref="TEY162:TEZ162"/>
    <mergeCell ref="TFA162:TFB162"/>
    <mergeCell ref="TFC162:TFD162"/>
    <mergeCell ref="TFE162:TFF162"/>
    <mergeCell ref="TFG162:TFH162"/>
    <mergeCell ref="TFI162:TFJ162"/>
    <mergeCell ref="TFK162:TFL162"/>
    <mergeCell ref="TFM162:TFN162"/>
    <mergeCell ref="TEE162:TEF162"/>
    <mergeCell ref="TEG162:TEH162"/>
    <mergeCell ref="TEI162:TEJ162"/>
    <mergeCell ref="TEK162:TEL162"/>
    <mergeCell ref="TEM162:TEN162"/>
    <mergeCell ref="TEO162:TEP162"/>
    <mergeCell ref="TEQ162:TER162"/>
    <mergeCell ref="TES162:TET162"/>
    <mergeCell ref="TEU162:TEV162"/>
    <mergeCell ref="TDM162:TDN162"/>
    <mergeCell ref="TDO162:TDP162"/>
    <mergeCell ref="TDQ162:TDR162"/>
    <mergeCell ref="TDS162:TDT162"/>
    <mergeCell ref="TDU162:TDV162"/>
    <mergeCell ref="TDW162:TDX162"/>
    <mergeCell ref="TDY162:TDZ162"/>
    <mergeCell ref="TEA162:TEB162"/>
    <mergeCell ref="TEC162:TED162"/>
    <mergeCell ref="TCU162:TCV162"/>
    <mergeCell ref="TCW162:TCX162"/>
    <mergeCell ref="TCY162:TCZ162"/>
    <mergeCell ref="TDA162:TDB162"/>
    <mergeCell ref="TDC162:TDD162"/>
    <mergeCell ref="TDE162:TDF162"/>
    <mergeCell ref="TDG162:TDH162"/>
    <mergeCell ref="TDI162:TDJ162"/>
    <mergeCell ref="TDK162:TDL162"/>
    <mergeCell ref="TCC162:TCD162"/>
    <mergeCell ref="TCE162:TCF162"/>
    <mergeCell ref="TCG162:TCH162"/>
    <mergeCell ref="TCI162:TCJ162"/>
    <mergeCell ref="TCK162:TCL162"/>
    <mergeCell ref="TCM162:TCN162"/>
    <mergeCell ref="TCO162:TCP162"/>
    <mergeCell ref="TCQ162:TCR162"/>
    <mergeCell ref="TCS162:TCT162"/>
    <mergeCell ref="TBK162:TBL162"/>
    <mergeCell ref="TBM162:TBN162"/>
    <mergeCell ref="TBO162:TBP162"/>
    <mergeCell ref="TBQ162:TBR162"/>
    <mergeCell ref="TBS162:TBT162"/>
    <mergeCell ref="TBU162:TBV162"/>
    <mergeCell ref="TBW162:TBX162"/>
    <mergeCell ref="TBY162:TBZ162"/>
    <mergeCell ref="TCA162:TCB162"/>
    <mergeCell ref="TAS162:TAT162"/>
    <mergeCell ref="TAU162:TAV162"/>
    <mergeCell ref="TAW162:TAX162"/>
    <mergeCell ref="TAY162:TAZ162"/>
    <mergeCell ref="TBA162:TBB162"/>
    <mergeCell ref="TBC162:TBD162"/>
    <mergeCell ref="TBE162:TBF162"/>
    <mergeCell ref="TBG162:TBH162"/>
    <mergeCell ref="TBI162:TBJ162"/>
    <mergeCell ref="TAA162:TAB162"/>
    <mergeCell ref="TAC162:TAD162"/>
    <mergeCell ref="TAE162:TAF162"/>
    <mergeCell ref="TAG162:TAH162"/>
    <mergeCell ref="TAI162:TAJ162"/>
    <mergeCell ref="TAK162:TAL162"/>
    <mergeCell ref="TAM162:TAN162"/>
    <mergeCell ref="TAO162:TAP162"/>
    <mergeCell ref="TAQ162:TAR162"/>
    <mergeCell ref="SZI162:SZJ162"/>
    <mergeCell ref="SZK162:SZL162"/>
    <mergeCell ref="SZM162:SZN162"/>
    <mergeCell ref="SZO162:SZP162"/>
    <mergeCell ref="SZQ162:SZR162"/>
    <mergeCell ref="SZS162:SZT162"/>
    <mergeCell ref="SZU162:SZV162"/>
    <mergeCell ref="SZW162:SZX162"/>
    <mergeCell ref="SZY162:SZZ162"/>
    <mergeCell ref="SYQ162:SYR162"/>
    <mergeCell ref="SYS162:SYT162"/>
    <mergeCell ref="SYU162:SYV162"/>
    <mergeCell ref="SYW162:SYX162"/>
    <mergeCell ref="SYY162:SYZ162"/>
    <mergeCell ref="SZA162:SZB162"/>
    <mergeCell ref="SZC162:SZD162"/>
    <mergeCell ref="SZE162:SZF162"/>
    <mergeCell ref="SZG162:SZH162"/>
    <mergeCell ref="SXY162:SXZ162"/>
    <mergeCell ref="SYA162:SYB162"/>
    <mergeCell ref="SYC162:SYD162"/>
    <mergeCell ref="SYE162:SYF162"/>
    <mergeCell ref="SYG162:SYH162"/>
    <mergeCell ref="SYI162:SYJ162"/>
    <mergeCell ref="SYK162:SYL162"/>
    <mergeCell ref="SYM162:SYN162"/>
    <mergeCell ref="SYO162:SYP162"/>
    <mergeCell ref="SXG162:SXH162"/>
    <mergeCell ref="SXI162:SXJ162"/>
    <mergeCell ref="SXK162:SXL162"/>
    <mergeCell ref="SXM162:SXN162"/>
    <mergeCell ref="SXO162:SXP162"/>
    <mergeCell ref="SXQ162:SXR162"/>
    <mergeCell ref="SXS162:SXT162"/>
    <mergeCell ref="SXU162:SXV162"/>
    <mergeCell ref="SXW162:SXX162"/>
    <mergeCell ref="SWO162:SWP162"/>
    <mergeCell ref="SWQ162:SWR162"/>
    <mergeCell ref="SWS162:SWT162"/>
    <mergeCell ref="SWU162:SWV162"/>
    <mergeCell ref="SWW162:SWX162"/>
    <mergeCell ref="SWY162:SWZ162"/>
    <mergeCell ref="SXA162:SXB162"/>
    <mergeCell ref="SXC162:SXD162"/>
    <mergeCell ref="SXE162:SXF162"/>
    <mergeCell ref="SVW162:SVX162"/>
    <mergeCell ref="SVY162:SVZ162"/>
    <mergeCell ref="SWA162:SWB162"/>
    <mergeCell ref="SWC162:SWD162"/>
    <mergeCell ref="SWE162:SWF162"/>
    <mergeCell ref="SWG162:SWH162"/>
    <mergeCell ref="SWI162:SWJ162"/>
    <mergeCell ref="SWK162:SWL162"/>
    <mergeCell ref="SWM162:SWN162"/>
    <mergeCell ref="SVE162:SVF162"/>
    <mergeCell ref="SVG162:SVH162"/>
    <mergeCell ref="SVI162:SVJ162"/>
    <mergeCell ref="SVK162:SVL162"/>
    <mergeCell ref="SVM162:SVN162"/>
    <mergeCell ref="SVO162:SVP162"/>
    <mergeCell ref="SVQ162:SVR162"/>
    <mergeCell ref="SVS162:SVT162"/>
    <mergeCell ref="SVU162:SVV162"/>
    <mergeCell ref="SUM162:SUN162"/>
    <mergeCell ref="SUO162:SUP162"/>
    <mergeCell ref="SUQ162:SUR162"/>
    <mergeCell ref="SUS162:SUT162"/>
    <mergeCell ref="SUU162:SUV162"/>
    <mergeCell ref="SUW162:SUX162"/>
    <mergeCell ref="SUY162:SUZ162"/>
    <mergeCell ref="SVA162:SVB162"/>
    <mergeCell ref="SVC162:SVD162"/>
    <mergeCell ref="STU162:STV162"/>
    <mergeCell ref="STW162:STX162"/>
    <mergeCell ref="STY162:STZ162"/>
    <mergeCell ref="SUA162:SUB162"/>
    <mergeCell ref="SUC162:SUD162"/>
    <mergeCell ref="SUE162:SUF162"/>
    <mergeCell ref="SUG162:SUH162"/>
    <mergeCell ref="SUI162:SUJ162"/>
    <mergeCell ref="SUK162:SUL162"/>
    <mergeCell ref="STC162:STD162"/>
    <mergeCell ref="STE162:STF162"/>
    <mergeCell ref="STG162:STH162"/>
    <mergeCell ref="STI162:STJ162"/>
    <mergeCell ref="STK162:STL162"/>
    <mergeCell ref="STM162:STN162"/>
    <mergeCell ref="STO162:STP162"/>
    <mergeCell ref="STQ162:STR162"/>
    <mergeCell ref="STS162:STT162"/>
    <mergeCell ref="SSK162:SSL162"/>
    <mergeCell ref="SSM162:SSN162"/>
    <mergeCell ref="SSO162:SSP162"/>
    <mergeCell ref="SSQ162:SSR162"/>
    <mergeCell ref="SSS162:SST162"/>
    <mergeCell ref="SSU162:SSV162"/>
    <mergeCell ref="SSW162:SSX162"/>
    <mergeCell ref="SSY162:SSZ162"/>
    <mergeCell ref="STA162:STB162"/>
    <mergeCell ref="SRS162:SRT162"/>
    <mergeCell ref="SRU162:SRV162"/>
    <mergeCell ref="SRW162:SRX162"/>
    <mergeCell ref="SRY162:SRZ162"/>
    <mergeCell ref="SSA162:SSB162"/>
    <mergeCell ref="SSC162:SSD162"/>
    <mergeCell ref="SSE162:SSF162"/>
    <mergeCell ref="SSG162:SSH162"/>
    <mergeCell ref="SSI162:SSJ162"/>
    <mergeCell ref="SRA162:SRB162"/>
    <mergeCell ref="SRC162:SRD162"/>
    <mergeCell ref="SRE162:SRF162"/>
    <mergeCell ref="SRG162:SRH162"/>
    <mergeCell ref="SRI162:SRJ162"/>
    <mergeCell ref="SRK162:SRL162"/>
    <mergeCell ref="SRM162:SRN162"/>
    <mergeCell ref="SRO162:SRP162"/>
    <mergeCell ref="SRQ162:SRR162"/>
    <mergeCell ref="SQI162:SQJ162"/>
    <mergeCell ref="SQK162:SQL162"/>
    <mergeCell ref="SQM162:SQN162"/>
    <mergeCell ref="SQO162:SQP162"/>
    <mergeCell ref="SQQ162:SQR162"/>
    <mergeCell ref="SQS162:SQT162"/>
    <mergeCell ref="SQU162:SQV162"/>
    <mergeCell ref="SQW162:SQX162"/>
    <mergeCell ref="SQY162:SQZ162"/>
    <mergeCell ref="SPQ162:SPR162"/>
    <mergeCell ref="SPS162:SPT162"/>
    <mergeCell ref="SPU162:SPV162"/>
    <mergeCell ref="SPW162:SPX162"/>
    <mergeCell ref="SPY162:SPZ162"/>
    <mergeCell ref="SQA162:SQB162"/>
    <mergeCell ref="SQC162:SQD162"/>
    <mergeCell ref="SQE162:SQF162"/>
    <mergeCell ref="SQG162:SQH162"/>
    <mergeCell ref="SOY162:SOZ162"/>
    <mergeCell ref="SPA162:SPB162"/>
    <mergeCell ref="SPC162:SPD162"/>
    <mergeCell ref="SPE162:SPF162"/>
    <mergeCell ref="SPG162:SPH162"/>
    <mergeCell ref="SPI162:SPJ162"/>
    <mergeCell ref="SPK162:SPL162"/>
    <mergeCell ref="SPM162:SPN162"/>
    <mergeCell ref="SPO162:SPP162"/>
    <mergeCell ref="SOG162:SOH162"/>
    <mergeCell ref="SOI162:SOJ162"/>
    <mergeCell ref="SOK162:SOL162"/>
    <mergeCell ref="SOM162:SON162"/>
    <mergeCell ref="SOO162:SOP162"/>
    <mergeCell ref="SOQ162:SOR162"/>
    <mergeCell ref="SOS162:SOT162"/>
    <mergeCell ref="SOU162:SOV162"/>
    <mergeCell ref="SOW162:SOX162"/>
    <mergeCell ref="SNO162:SNP162"/>
    <mergeCell ref="SNQ162:SNR162"/>
    <mergeCell ref="SNS162:SNT162"/>
    <mergeCell ref="SNU162:SNV162"/>
    <mergeCell ref="SNW162:SNX162"/>
    <mergeCell ref="SNY162:SNZ162"/>
    <mergeCell ref="SOA162:SOB162"/>
    <mergeCell ref="SOC162:SOD162"/>
    <mergeCell ref="SOE162:SOF162"/>
    <mergeCell ref="SMW162:SMX162"/>
    <mergeCell ref="SMY162:SMZ162"/>
    <mergeCell ref="SNA162:SNB162"/>
    <mergeCell ref="SNC162:SND162"/>
    <mergeCell ref="SNE162:SNF162"/>
    <mergeCell ref="SNG162:SNH162"/>
    <mergeCell ref="SNI162:SNJ162"/>
    <mergeCell ref="SNK162:SNL162"/>
    <mergeCell ref="SNM162:SNN162"/>
    <mergeCell ref="SME162:SMF162"/>
    <mergeCell ref="SMG162:SMH162"/>
    <mergeCell ref="SMI162:SMJ162"/>
    <mergeCell ref="SMK162:SML162"/>
    <mergeCell ref="SMM162:SMN162"/>
    <mergeCell ref="SMO162:SMP162"/>
    <mergeCell ref="SMQ162:SMR162"/>
    <mergeCell ref="SMS162:SMT162"/>
    <mergeCell ref="SMU162:SMV162"/>
    <mergeCell ref="SLM162:SLN162"/>
    <mergeCell ref="SLO162:SLP162"/>
    <mergeCell ref="SLQ162:SLR162"/>
    <mergeCell ref="SLS162:SLT162"/>
    <mergeCell ref="SLU162:SLV162"/>
    <mergeCell ref="SLW162:SLX162"/>
    <mergeCell ref="SLY162:SLZ162"/>
    <mergeCell ref="SMA162:SMB162"/>
    <mergeCell ref="SMC162:SMD162"/>
    <mergeCell ref="SKU162:SKV162"/>
    <mergeCell ref="SKW162:SKX162"/>
    <mergeCell ref="SKY162:SKZ162"/>
    <mergeCell ref="SLA162:SLB162"/>
    <mergeCell ref="SLC162:SLD162"/>
    <mergeCell ref="SLE162:SLF162"/>
    <mergeCell ref="SLG162:SLH162"/>
    <mergeCell ref="SLI162:SLJ162"/>
    <mergeCell ref="SLK162:SLL162"/>
    <mergeCell ref="SKC162:SKD162"/>
    <mergeCell ref="SKE162:SKF162"/>
    <mergeCell ref="SKG162:SKH162"/>
    <mergeCell ref="SKI162:SKJ162"/>
    <mergeCell ref="SKK162:SKL162"/>
    <mergeCell ref="SKM162:SKN162"/>
    <mergeCell ref="SKO162:SKP162"/>
    <mergeCell ref="SKQ162:SKR162"/>
    <mergeCell ref="SKS162:SKT162"/>
    <mergeCell ref="SJK162:SJL162"/>
    <mergeCell ref="SJM162:SJN162"/>
    <mergeCell ref="SJO162:SJP162"/>
    <mergeCell ref="SJQ162:SJR162"/>
    <mergeCell ref="SJS162:SJT162"/>
    <mergeCell ref="SJU162:SJV162"/>
    <mergeCell ref="SJW162:SJX162"/>
    <mergeCell ref="SJY162:SJZ162"/>
    <mergeCell ref="SKA162:SKB162"/>
    <mergeCell ref="SIS162:SIT162"/>
    <mergeCell ref="SIU162:SIV162"/>
    <mergeCell ref="SIW162:SIX162"/>
    <mergeCell ref="SIY162:SIZ162"/>
    <mergeCell ref="SJA162:SJB162"/>
    <mergeCell ref="SJC162:SJD162"/>
    <mergeCell ref="SJE162:SJF162"/>
    <mergeCell ref="SJG162:SJH162"/>
    <mergeCell ref="SJI162:SJJ162"/>
    <mergeCell ref="SIA162:SIB162"/>
    <mergeCell ref="SIC162:SID162"/>
    <mergeCell ref="SIE162:SIF162"/>
    <mergeCell ref="SIG162:SIH162"/>
    <mergeCell ref="SII162:SIJ162"/>
    <mergeCell ref="SIK162:SIL162"/>
    <mergeCell ref="SIM162:SIN162"/>
    <mergeCell ref="SIO162:SIP162"/>
    <mergeCell ref="SIQ162:SIR162"/>
    <mergeCell ref="SHI162:SHJ162"/>
    <mergeCell ref="SHK162:SHL162"/>
    <mergeCell ref="SHM162:SHN162"/>
    <mergeCell ref="SHO162:SHP162"/>
    <mergeCell ref="SHQ162:SHR162"/>
    <mergeCell ref="SHS162:SHT162"/>
    <mergeCell ref="SHU162:SHV162"/>
    <mergeCell ref="SHW162:SHX162"/>
    <mergeCell ref="SHY162:SHZ162"/>
    <mergeCell ref="SGQ162:SGR162"/>
    <mergeCell ref="SGS162:SGT162"/>
    <mergeCell ref="SGU162:SGV162"/>
    <mergeCell ref="SGW162:SGX162"/>
    <mergeCell ref="SGY162:SGZ162"/>
    <mergeCell ref="SHA162:SHB162"/>
    <mergeCell ref="SHC162:SHD162"/>
    <mergeCell ref="SHE162:SHF162"/>
    <mergeCell ref="SHG162:SHH162"/>
    <mergeCell ref="SFY162:SFZ162"/>
    <mergeCell ref="SGA162:SGB162"/>
    <mergeCell ref="SGC162:SGD162"/>
    <mergeCell ref="SGE162:SGF162"/>
    <mergeCell ref="SGG162:SGH162"/>
    <mergeCell ref="SGI162:SGJ162"/>
    <mergeCell ref="SGK162:SGL162"/>
    <mergeCell ref="SGM162:SGN162"/>
    <mergeCell ref="SGO162:SGP162"/>
    <mergeCell ref="SFG162:SFH162"/>
    <mergeCell ref="SFI162:SFJ162"/>
    <mergeCell ref="SFK162:SFL162"/>
    <mergeCell ref="SFM162:SFN162"/>
    <mergeCell ref="SFO162:SFP162"/>
    <mergeCell ref="SFQ162:SFR162"/>
    <mergeCell ref="SFS162:SFT162"/>
    <mergeCell ref="SFU162:SFV162"/>
    <mergeCell ref="SFW162:SFX162"/>
    <mergeCell ref="SEO162:SEP162"/>
    <mergeCell ref="SEQ162:SER162"/>
    <mergeCell ref="SES162:SET162"/>
    <mergeCell ref="SEU162:SEV162"/>
    <mergeCell ref="SEW162:SEX162"/>
    <mergeCell ref="SEY162:SEZ162"/>
    <mergeCell ref="SFA162:SFB162"/>
    <mergeCell ref="SFC162:SFD162"/>
    <mergeCell ref="SFE162:SFF162"/>
    <mergeCell ref="SDW162:SDX162"/>
    <mergeCell ref="SDY162:SDZ162"/>
    <mergeCell ref="SEA162:SEB162"/>
    <mergeCell ref="SEC162:SED162"/>
    <mergeCell ref="SEE162:SEF162"/>
    <mergeCell ref="SEG162:SEH162"/>
    <mergeCell ref="SEI162:SEJ162"/>
    <mergeCell ref="SEK162:SEL162"/>
    <mergeCell ref="SEM162:SEN162"/>
    <mergeCell ref="SDE162:SDF162"/>
    <mergeCell ref="SDG162:SDH162"/>
    <mergeCell ref="SDI162:SDJ162"/>
    <mergeCell ref="SDK162:SDL162"/>
    <mergeCell ref="SDM162:SDN162"/>
    <mergeCell ref="SDO162:SDP162"/>
    <mergeCell ref="SDQ162:SDR162"/>
    <mergeCell ref="SDS162:SDT162"/>
    <mergeCell ref="SDU162:SDV162"/>
    <mergeCell ref="SCM162:SCN162"/>
    <mergeCell ref="SCO162:SCP162"/>
    <mergeCell ref="SCQ162:SCR162"/>
    <mergeCell ref="SCS162:SCT162"/>
    <mergeCell ref="SCU162:SCV162"/>
    <mergeCell ref="SCW162:SCX162"/>
    <mergeCell ref="SCY162:SCZ162"/>
    <mergeCell ref="SDA162:SDB162"/>
    <mergeCell ref="SDC162:SDD162"/>
    <mergeCell ref="SBU162:SBV162"/>
    <mergeCell ref="SBW162:SBX162"/>
    <mergeCell ref="SBY162:SBZ162"/>
    <mergeCell ref="SCA162:SCB162"/>
    <mergeCell ref="SCC162:SCD162"/>
    <mergeCell ref="SCE162:SCF162"/>
    <mergeCell ref="SCG162:SCH162"/>
    <mergeCell ref="SCI162:SCJ162"/>
    <mergeCell ref="SCK162:SCL162"/>
    <mergeCell ref="SBC162:SBD162"/>
    <mergeCell ref="SBE162:SBF162"/>
    <mergeCell ref="SBG162:SBH162"/>
    <mergeCell ref="SBI162:SBJ162"/>
    <mergeCell ref="SBK162:SBL162"/>
    <mergeCell ref="SBM162:SBN162"/>
    <mergeCell ref="SBO162:SBP162"/>
    <mergeCell ref="SBQ162:SBR162"/>
    <mergeCell ref="SBS162:SBT162"/>
    <mergeCell ref="SAK162:SAL162"/>
    <mergeCell ref="SAM162:SAN162"/>
    <mergeCell ref="SAO162:SAP162"/>
    <mergeCell ref="SAQ162:SAR162"/>
    <mergeCell ref="SAS162:SAT162"/>
    <mergeCell ref="SAU162:SAV162"/>
    <mergeCell ref="SAW162:SAX162"/>
    <mergeCell ref="SAY162:SAZ162"/>
    <mergeCell ref="SBA162:SBB162"/>
    <mergeCell ref="RZS162:RZT162"/>
    <mergeCell ref="RZU162:RZV162"/>
    <mergeCell ref="RZW162:RZX162"/>
    <mergeCell ref="RZY162:RZZ162"/>
    <mergeCell ref="SAA162:SAB162"/>
    <mergeCell ref="SAC162:SAD162"/>
    <mergeCell ref="SAE162:SAF162"/>
    <mergeCell ref="SAG162:SAH162"/>
    <mergeCell ref="SAI162:SAJ162"/>
    <mergeCell ref="RZA162:RZB162"/>
    <mergeCell ref="RZC162:RZD162"/>
    <mergeCell ref="RZE162:RZF162"/>
    <mergeCell ref="RZG162:RZH162"/>
    <mergeCell ref="RZI162:RZJ162"/>
    <mergeCell ref="RZK162:RZL162"/>
    <mergeCell ref="RZM162:RZN162"/>
    <mergeCell ref="RZO162:RZP162"/>
    <mergeCell ref="RZQ162:RZR162"/>
    <mergeCell ref="RYI162:RYJ162"/>
    <mergeCell ref="RYK162:RYL162"/>
    <mergeCell ref="RYM162:RYN162"/>
    <mergeCell ref="RYO162:RYP162"/>
    <mergeCell ref="RYQ162:RYR162"/>
    <mergeCell ref="RYS162:RYT162"/>
    <mergeCell ref="RYU162:RYV162"/>
    <mergeCell ref="RYW162:RYX162"/>
    <mergeCell ref="RYY162:RYZ162"/>
    <mergeCell ref="RXQ162:RXR162"/>
    <mergeCell ref="RXS162:RXT162"/>
    <mergeCell ref="RXU162:RXV162"/>
    <mergeCell ref="RXW162:RXX162"/>
    <mergeCell ref="RXY162:RXZ162"/>
    <mergeCell ref="RYA162:RYB162"/>
    <mergeCell ref="RYC162:RYD162"/>
    <mergeCell ref="RYE162:RYF162"/>
    <mergeCell ref="RYG162:RYH162"/>
    <mergeCell ref="RWY162:RWZ162"/>
    <mergeCell ref="RXA162:RXB162"/>
    <mergeCell ref="RXC162:RXD162"/>
    <mergeCell ref="RXE162:RXF162"/>
    <mergeCell ref="RXG162:RXH162"/>
    <mergeCell ref="RXI162:RXJ162"/>
    <mergeCell ref="RXK162:RXL162"/>
    <mergeCell ref="RXM162:RXN162"/>
    <mergeCell ref="RXO162:RXP162"/>
    <mergeCell ref="RWG162:RWH162"/>
    <mergeCell ref="RWI162:RWJ162"/>
    <mergeCell ref="RWK162:RWL162"/>
    <mergeCell ref="RWM162:RWN162"/>
    <mergeCell ref="RWO162:RWP162"/>
    <mergeCell ref="RWQ162:RWR162"/>
    <mergeCell ref="RWS162:RWT162"/>
    <mergeCell ref="RWU162:RWV162"/>
    <mergeCell ref="RWW162:RWX162"/>
    <mergeCell ref="RVO162:RVP162"/>
    <mergeCell ref="RVQ162:RVR162"/>
    <mergeCell ref="RVS162:RVT162"/>
    <mergeCell ref="RVU162:RVV162"/>
    <mergeCell ref="RVW162:RVX162"/>
    <mergeCell ref="RVY162:RVZ162"/>
    <mergeCell ref="RWA162:RWB162"/>
    <mergeCell ref="RWC162:RWD162"/>
    <mergeCell ref="RWE162:RWF162"/>
    <mergeCell ref="RUW162:RUX162"/>
    <mergeCell ref="RUY162:RUZ162"/>
    <mergeCell ref="RVA162:RVB162"/>
    <mergeCell ref="RVC162:RVD162"/>
    <mergeCell ref="RVE162:RVF162"/>
    <mergeCell ref="RVG162:RVH162"/>
    <mergeCell ref="RVI162:RVJ162"/>
    <mergeCell ref="RVK162:RVL162"/>
    <mergeCell ref="RVM162:RVN162"/>
    <mergeCell ref="RUE162:RUF162"/>
    <mergeCell ref="RUG162:RUH162"/>
    <mergeCell ref="RUI162:RUJ162"/>
    <mergeCell ref="RUK162:RUL162"/>
    <mergeCell ref="RUM162:RUN162"/>
    <mergeCell ref="RUO162:RUP162"/>
    <mergeCell ref="RUQ162:RUR162"/>
    <mergeCell ref="RUS162:RUT162"/>
    <mergeCell ref="RUU162:RUV162"/>
    <mergeCell ref="RTM162:RTN162"/>
    <mergeCell ref="RTO162:RTP162"/>
    <mergeCell ref="RTQ162:RTR162"/>
    <mergeCell ref="RTS162:RTT162"/>
    <mergeCell ref="RTU162:RTV162"/>
    <mergeCell ref="RTW162:RTX162"/>
    <mergeCell ref="RTY162:RTZ162"/>
    <mergeCell ref="RUA162:RUB162"/>
    <mergeCell ref="RUC162:RUD162"/>
    <mergeCell ref="RSU162:RSV162"/>
    <mergeCell ref="RSW162:RSX162"/>
    <mergeCell ref="RSY162:RSZ162"/>
    <mergeCell ref="RTA162:RTB162"/>
    <mergeCell ref="RTC162:RTD162"/>
    <mergeCell ref="RTE162:RTF162"/>
    <mergeCell ref="RTG162:RTH162"/>
    <mergeCell ref="RTI162:RTJ162"/>
    <mergeCell ref="RTK162:RTL162"/>
    <mergeCell ref="RSC162:RSD162"/>
    <mergeCell ref="RSE162:RSF162"/>
    <mergeCell ref="RSG162:RSH162"/>
    <mergeCell ref="RSI162:RSJ162"/>
    <mergeCell ref="RSK162:RSL162"/>
    <mergeCell ref="RSM162:RSN162"/>
    <mergeCell ref="RSO162:RSP162"/>
    <mergeCell ref="RSQ162:RSR162"/>
    <mergeCell ref="RSS162:RST162"/>
    <mergeCell ref="RRK162:RRL162"/>
    <mergeCell ref="RRM162:RRN162"/>
    <mergeCell ref="RRO162:RRP162"/>
    <mergeCell ref="RRQ162:RRR162"/>
    <mergeCell ref="RRS162:RRT162"/>
    <mergeCell ref="RRU162:RRV162"/>
    <mergeCell ref="RRW162:RRX162"/>
    <mergeCell ref="RRY162:RRZ162"/>
    <mergeCell ref="RSA162:RSB162"/>
    <mergeCell ref="RQS162:RQT162"/>
    <mergeCell ref="RQU162:RQV162"/>
    <mergeCell ref="RQW162:RQX162"/>
    <mergeCell ref="RQY162:RQZ162"/>
    <mergeCell ref="RRA162:RRB162"/>
    <mergeCell ref="RRC162:RRD162"/>
    <mergeCell ref="RRE162:RRF162"/>
    <mergeCell ref="RRG162:RRH162"/>
    <mergeCell ref="RRI162:RRJ162"/>
    <mergeCell ref="RQA162:RQB162"/>
    <mergeCell ref="RQC162:RQD162"/>
    <mergeCell ref="RQE162:RQF162"/>
    <mergeCell ref="RQG162:RQH162"/>
    <mergeCell ref="RQI162:RQJ162"/>
    <mergeCell ref="RQK162:RQL162"/>
    <mergeCell ref="RQM162:RQN162"/>
    <mergeCell ref="RQO162:RQP162"/>
    <mergeCell ref="RQQ162:RQR162"/>
    <mergeCell ref="RPI162:RPJ162"/>
    <mergeCell ref="RPK162:RPL162"/>
    <mergeCell ref="RPM162:RPN162"/>
    <mergeCell ref="RPO162:RPP162"/>
    <mergeCell ref="RPQ162:RPR162"/>
    <mergeCell ref="RPS162:RPT162"/>
    <mergeCell ref="RPU162:RPV162"/>
    <mergeCell ref="RPW162:RPX162"/>
    <mergeCell ref="RPY162:RPZ162"/>
    <mergeCell ref="ROQ162:ROR162"/>
    <mergeCell ref="ROS162:ROT162"/>
    <mergeCell ref="ROU162:ROV162"/>
    <mergeCell ref="ROW162:ROX162"/>
    <mergeCell ref="ROY162:ROZ162"/>
    <mergeCell ref="RPA162:RPB162"/>
    <mergeCell ref="RPC162:RPD162"/>
    <mergeCell ref="RPE162:RPF162"/>
    <mergeCell ref="RPG162:RPH162"/>
    <mergeCell ref="RNY162:RNZ162"/>
    <mergeCell ref="ROA162:ROB162"/>
    <mergeCell ref="ROC162:ROD162"/>
    <mergeCell ref="ROE162:ROF162"/>
    <mergeCell ref="ROG162:ROH162"/>
    <mergeCell ref="ROI162:ROJ162"/>
    <mergeCell ref="ROK162:ROL162"/>
    <mergeCell ref="ROM162:RON162"/>
    <mergeCell ref="ROO162:ROP162"/>
    <mergeCell ref="RNG162:RNH162"/>
    <mergeCell ref="RNI162:RNJ162"/>
    <mergeCell ref="RNK162:RNL162"/>
    <mergeCell ref="RNM162:RNN162"/>
    <mergeCell ref="RNO162:RNP162"/>
    <mergeCell ref="RNQ162:RNR162"/>
    <mergeCell ref="RNS162:RNT162"/>
    <mergeCell ref="RNU162:RNV162"/>
    <mergeCell ref="RNW162:RNX162"/>
    <mergeCell ref="RMO162:RMP162"/>
    <mergeCell ref="RMQ162:RMR162"/>
    <mergeCell ref="RMS162:RMT162"/>
    <mergeCell ref="RMU162:RMV162"/>
    <mergeCell ref="RMW162:RMX162"/>
    <mergeCell ref="RMY162:RMZ162"/>
    <mergeCell ref="RNA162:RNB162"/>
    <mergeCell ref="RNC162:RND162"/>
    <mergeCell ref="RNE162:RNF162"/>
    <mergeCell ref="RLW162:RLX162"/>
    <mergeCell ref="RLY162:RLZ162"/>
    <mergeCell ref="RMA162:RMB162"/>
    <mergeCell ref="RMC162:RMD162"/>
    <mergeCell ref="RME162:RMF162"/>
    <mergeCell ref="RMG162:RMH162"/>
    <mergeCell ref="RMI162:RMJ162"/>
    <mergeCell ref="RMK162:RML162"/>
    <mergeCell ref="RMM162:RMN162"/>
    <mergeCell ref="RLE162:RLF162"/>
    <mergeCell ref="RLG162:RLH162"/>
    <mergeCell ref="RLI162:RLJ162"/>
    <mergeCell ref="RLK162:RLL162"/>
    <mergeCell ref="RLM162:RLN162"/>
    <mergeCell ref="RLO162:RLP162"/>
    <mergeCell ref="RLQ162:RLR162"/>
    <mergeCell ref="RLS162:RLT162"/>
    <mergeCell ref="RLU162:RLV162"/>
    <mergeCell ref="RKM162:RKN162"/>
    <mergeCell ref="RKO162:RKP162"/>
    <mergeCell ref="RKQ162:RKR162"/>
    <mergeCell ref="RKS162:RKT162"/>
    <mergeCell ref="RKU162:RKV162"/>
    <mergeCell ref="RKW162:RKX162"/>
    <mergeCell ref="RKY162:RKZ162"/>
    <mergeCell ref="RLA162:RLB162"/>
    <mergeCell ref="RLC162:RLD162"/>
    <mergeCell ref="RJU162:RJV162"/>
    <mergeCell ref="RJW162:RJX162"/>
    <mergeCell ref="RJY162:RJZ162"/>
    <mergeCell ref="RKA162:RKB162"/>
    <mergeCell ref="RKC162:RKD162"/>
    <mergeCell ref="RKE162:RKF162"/>
    <mergeCell ref="RKG162:RKH162"/>
    <mergeCell ref="RKI162:RKJ162"/>
    <mergeCell ref="RKK162:RKL162"/>
    <mergeCell ref="RJC162:RJD162"/>
    <mergeCell ref="RJE162:RJF162"/>
    <mergeCell ref="RJG162:RJH162"/>
    <mergeCell ref="RJI162:RJJ162"/>
    <mergeCell ref="RJK162:RJL162"/>
    <mergeCell ref="RJM162:RJN162"/>
    <mergeCell ref="RJO162:RJP162"/>
    <mergeCell ref="RJQ162:RJR162"/>
    <mergeCell ref="RJS162:RJT162"/>
    <mergeCell ref="RIK162:RIL162"/>
    <mergeCell ref="RIM162:RIN162"/>
    <mergeCell ref="RIO162:RIP162"/>
    <mergeCell ref="RIQ162:RIR162"/>
    <mergeCell ref="RIS162:RIT162"/>
    <mergeCell ref="RIU162:RIV162"/>
    <mergeCell ref="RIW162:RIX162"/>
    <mergeCell ref="RIY162:RIZ162"/>
    <mergeCell ref="RJA162:RJB162"/>
    <mergeCell ref="RHS162:RHT162"/>
    <mergeCell ref="RHU162:RHV162"/>
    <mergeCell ref="RHW162:RHX162"/>
    <mergeCell ref="RHY162:RHZ162"/>
    <mergeCell ref="RIA162:RIB162"/>
    <mergeCell ref="RIC162:RID162"/>
    <mergeCell ref="RIE162:RIF162"/>
    <mergeCell ref="RIG162:RIH162"/>
    <mergeCell ref="RII162:RIJ162"/>
    <mergeCell ref="RHA162:RHB162"/>
    <mergeCell ref="RHC162:RHD162"/>
    <mergeCell ref="RHE162:RHF162"/>
    <mergeCell ref="RHG162:RHH162"/>
    <mergeCell ref="RHI162:RHJ162"/>
    <mergeCell ref="RHK162:RHL162"/>
    <mergeCell ref="RHM162:RHN162"/>
    <mergeCell ref="RHO162:RHP162"/>
    <mergeCell ref="RHQ162:RHR162"/>
    <mergeCell ref="RGI162:RGJ162"/>
    <mergeCell ref="RGK162:RGL162"/>
    <mergeCell ref="RGM162:RGN162"/>
    <mergeCell ref="RGO162:RGP162"/>
    <mergeCell ref="RGQ162:RGR162"/>
    <mergeCell ref="RGS162:RGT162"/>
    <mergeCell ref="RGU162:RGV162"/>
    <mergeCell ref="RGW162:RGX162"/>
    <mergeCell ref="RGY162:RGZ162"/>
    <mergeCell ref="RFQ162:RFR162"/>
    <mergeCell ref="RFS162:RFT162"/>
    <mergeCell ref="RFU162:RFV162"/>
    <mergeCell ref="RFW162:RFX162"/>
    <mergeCell ref="RFY162:RFZ162"/>
    <mergeCell ref="RGA162:RGB162"/>
    <mergeCell ref="RGC162:RGD162"/>
    <mergeCell ref="RGE162:RGF162"/>
    <mergeCell ref="RGG162:RGH162"/>
    <mergeCell ref="REY162:REZ162"/>
    <mergeCell ref="RFA162:RFB162"/>
    <mergeCell ref="RFC162:RFD162"/>
    <mergeCell ref="RFE162:RFF162"/>
    <mergeCell ref="RFG162:RFH162"/>
    <mergeCell ref="RFI162:RFJ162"/>
    <mergeCell ref="RFK162:RFL162"/>
    <mergeCell ref="RFM162:RFN162"/>
    <mergeCell ref="RFO162:RFP162"/>
    <mergeCell ref="REG162:REH162"/>
    <mergeCell ref="REI162:REJ162"/>
    <mergeCell ref="REK162:REL162"/>
    <mergeCell ref="REM162:REN162"/>
    <mergeCell ref="REO162:REP162"/>
    <mergeCell ref="REQ162:RER162"/>
    <mergeCell ref="RES162:RET162"/>
    <mergeCell ref="REU162:REV162"/>
    <mergeCell ref="REW162:REX162"/>
    <mergeCell ref="RDO162:RDP162"/>
    <mergeCell ref="RDQ162:RDR162"/>
    <mergeCell ref="RDS162:RDT162"/>
    <mergeCell ref="RDU162:RDV162"/>
    <mergeCell ref="RDW162:RDX162"/>
    <mergeCell ref="RDY162:RDZ162"/>
    <mergeCell ref="REA162:REB162"/>
    <mergeCell ref="REC162:RED162"/>
    <mergeCell ref="REE162:REF162"/>
    <mergeCell ref="RCW162:RCX162"/>
    <mergeCell ref="RCY162:RCZ162"/>
    <mergeCell ref="RDA162:RDB162"/>
    <mergeCell ref="RDC162:RDD162"/>
    <mergeCell ref="RDE162:RDF162"/>
    <mergeCell ref="RDG162:RDH162"/>
    <mergeCell ref="RDI162:RDJ162"/>
    <mergeCell ref="RDK162:RDL162"/>
    <mergeCell ref="RDM162:RDN162"/>
    <mergeCell ref="RCE162:RCF162"/>
    <mergeCell ref="RCG162:RCH162"/>
    <mergeCell ref="RCI162:RCJ162"/>
    <mergeCell ref="RCK162:RCL162"/>
    <mergeCell ref="RCM162:RCN162"/>
    <mergeCell ref="RCO162:RCP162"/>
    <mergeCell ref="RCQ162:RCR162"/>
    <mergeCell ref="RCS162:RCT162"/>
    <mergeCell ref="RCU162:RCV162"/>
    <mergeCell ref="RBM162:RBN162"/>
    <mergeCell ref="RBO162:RBP162"/>
    <mergeCell ref="RBQ162:RBR162"/>
    <mergeCell ref="RBS162:RBT162"/>
    <mergeCell ref="RBU162:RBV162"/>
    <mergeCell ref="RBW162:RBX162"/>
    <mergeCell ref="RBY162:RBZ162"/>
    <mergeCell ref="RCA162:RCB162"/>
    <mergeCell ref="RCC162:RCD162"/>
    <mergeCell ref="RAU162:RAV162"/>
    <mergeCell ref="RAW162:RAX162"/>
    <mergeCell ref="RAY162:RAZ162"/>
    <mergeCell ref="RBA162:RBB162"/>
    <mergeCell ref="RBC162:RBD162"/>
    <mergeCell ref="RBE162:RBF162"/>
    <mergeCell ref="RBG162:RBH162"/>
    <mergeCell ref="RBI162:RBJ162"/>
    <mergeCell ref="RBK162:RBL162"/>
    <mergeCell ref="RAC162:RAD162"/>
    <mergeCell ref="RAE162:RAF162"/>
    <mergeCell ref="RAG162:RAH162"/>
    <mergeCell ref="RAI162:RAJ162"/>
    <mergeCell ref="RAK162:RAL162"/>
    <mergeCell ref="RAM162:RAN162"/>
    <mergeCell ref="RAO162:RAP162"/>
    <mergeCell ref="RAQ162:RAR162"/>
    <mergeCell ref="RAS162:RAT162"/>
    <mergeCell ref="QZK162:QZL162"/>
    <mergeCell ref="QZM162:QZN162"/>
    <mergeCell ref="QZO162:QZP162"/>
    <mergeCell ref="QZQ162:QZR162"/>
    <mergeCell ref="QZS162:QZT162"/>
    <mergeCell ref="QZU162:QZV162"/>
    <mergeCell ref="QZW162:QZX162"/>
    <mergeCell ref="QZY162:QZZ162"/>
    <mergeCell ref="RAA162:RAB162"/>
    <mergeCell ref="QYS162:QYT162"/>
    <mergeCell ref="QYU162:QYV162"/>
    <mergeCell ref="QYW162:QYX162"/>
    <mergeCell ref="QYY162:QYZ162"/>
    <mergeCell ref="QZA162:QZB162"/>
    <mergeCell ref="QZC162:QZD162"/>
    <mergeCell ref="QZE162:QZF162"/>
    <mergeCell ref="QZG162:QZH162"/>
    <mergeCell ref="QZI162:QZJ162"/>
    <mergeCell ref="QYA162:QYB162"/>
    <mergeCell ref="QYC162:QYD162"/>
    <mergeCell ref="QYE162:QYF162"/>
    <mergeCell ref="QYG162:QYH162"/>
    <mergeCell ref="QYI162:QYJ162"/>
    <mergeCell ref="QYK162:QYL162"/>
    <mergeCell ref="QYM162:QYN162"/>
    <mergeCell ref="QYO162:QYP162"/>
    <mergeCell ref="QYQ162:QYR162"/>
    <mergeCell ref="QXI162:QXJ162"/>
    <mergeCell ref="QXK162:QXL162"/>
    <mergeCell ref="QXM162:QXN162"/>
    <mergeCell ref="QXO162:QXP162"/>
    <mergeCell ref="QXQ162:QXR162"/>
    <mergeCell ref="QXS162:QXT162"/>
    <mergeCell ref="QXU162:QXV162"/>
    <mergeCell ref="QXW162:QXX162"/>
    <mergeCell ref="QXY162:QXZ162"/>
    <mergeCell ref="QWQ162:QWR162"/>
    <mergeCell ref="QWS162:QWT162"/>
    <mergeCell ref="QWU162:QWV162"/>
    <mergeCell ref="QWW162:QWX162"/>
    <mergeCell ref="QWY162:QWZ162"/>
    <mergeCell ref="QXA162:QXB162"/>
    <mergeCell ref="QXC162:QXD162"/>
    <mergeCell ref="QXE162:QXF162"/>
    <mergeCell ref="QXG162:QXH162"/>
    <mergeCell ref="QVY162:QVZ162"/>
    <mergeCell ref="QWA162:QWB162"/>
    <mergeCell ref="QWC162:QWD162"/>
    <mergeCell ref="QWE162:QWF162"/>
    <mergeCell ref="QWG162:QWH162"/>
    <mergeCell ref="QWI162:QWJ162"/>
    <mergeCell ref="QWK162:QWL162"/>
    <mergeCell ref="QWM162:QWN162"/>
    <mergeCell ref="QWO162:QWP162"/>
    <mergeCell ref="QVG162:QVH162"/>
    <mergeCell ref="QVI162:QVJ162"/>
    <mergeCell ref="QVK162:QVL162"/>
    <mergeCell ref="QVM162:QVN162"/>
    <mergeCell ref="QVO162:QVP162"/>
    <mergeCell ref="QVQ162:QVR162"/>
    <mergeCell ref="QVS162:QVT162"/>
    <mergeCell ref="QVU162:QVV162"/>
    <mergeCell ref="QVW162:QVX162"/>
    <mergeCell ref="QUO162:QUP162"/>
    <mergeCell ref="QUQ162:QUR162"/>
    <mergeCell ref="QUS162:QUT162"/>
    <mergeCell ref="QUU162:QUV162"/>
    <mergeCell ref="QUW162:QUX162"/>
    <mergeCell ref="QUY162:QUZ162"/>
    <mergeCell ref="QVA162:QVB162"/>
    <mergeCell ref="QVC162:QVD162"/>
    <mergeCell ref="QVE162:QVF162"/>
    <mergeCell ref="QTW162:QTX162"/>
    <mergeCell ref="QTY162:QTZ162"/>
    <mergeCell ref="QUA162:QUB162"/>
    <mergeCell ref="QUC162:QUD162"/>
    <mergeCell ref="QUE162:QUF162"/>
    <mergeCell ref="QUG162:QUH162"/>
    <mergeCell ref="QUI162:QUJ162"/>
    <mergeCell ref="QUK162:QUL162"/>
    <mergeCell ref="QUM162:QUN162"/>
    <mergeCell ref="QTE162:QTF162"/>
    <mergeCell ref="QTG162:QTH162"/>
    <mergeCell ref="QTI162:QTJ162"/>
    <mergeCell ref="QTK162:QTL162"/>
    <mergeCell ref="QTM162:QTN162"/>
    <mergeCell ref="QTO162:QTP162"/>
    <mergeCell ref="QTQ162:QTR162"/>
    <mergeCell ref="QTS162:QTT162"/>
    <mergeCell ref="QTU162:QTV162"/>
    <mergeCell ref="QSM162:QSN162"/>
    <mergeCell ref="QSO162:QSP162"/>
    <mergeCell ref="QSQ162:QSR162"/>
    <mergeCell ref="QSS162:QST162"/>
    <mergeCell ref="QSU162:QSV162"/>
    <mergeCell ref="QSW162:QSX162"/>
    <mergeCell ref="QSY162:QSZ162"/>
    <mergeCell ref="QTA162:QTB162"/>
    <mergeCell ref="QTC162:QTD162"/>
    <mergeCell ref="QRU162:QRV162"/>
    <mergeCell ref="QRW162:QRX162"/>
    <mergeCell ref="QRY162:QRZ162"/>
    <mergeCell ref="QSA162:QSB162"/>
    <mergeCell ref="QSC162:QSD162"/>
    <mergeCell ref="QSE162:QSF162"/>
    <mergeCell ref="QSG162:QSH162"/>
    <mergeCell ref="QSI162:QSJ162"/>
    <mergeCell ref="QSK162:QSL162"/>
    <mergeCell ref="QRC162:QRD162"/>
    <mergeCell ref="QRE162:QRF162"/>
    <mergeCell ref="QRG162:QRH162"/>
    <mergeCell ref="QRI162:QRJ162"/>
    <mergeCell ref="QRK162:QRL162"/>
    <mergeCell ref="QRM162:QRN162"/>
    <mergeCell ref="QRO162:QRP162"/>
    <mergeCell ref="QRQ162:QRR162"/>
    <mergeCell ref="QRS162:QRT162"/>
    <mergeCell ref="QQK162:QQL162"/>
    <mergeCell ref="QQM162:QQN162"/>
    <mergeCell ref="QQO162:QQP162"/>
    <mergeCell ref="QQQ162:QQR162"/>
    <mergeCell ref="QQS162:QQT162"/>
    <mergeCell ref="QQU162:QQV162"/>
    <mergeCell ref="QQW162:QQX162"/>
    <mergeCell ref="QQY162:QQZ162"/>
    <mergeCell ref="QRA162:QRB162"/>
    <mergeCell ref="QPS162:QPT162"/>
    <mergeCell ref="QPU162:QPV162"/>
    <mergeCell ref="QPW162:QPX162"/>
    <mergeCell ref="QPY162:QPZ162"/>
    <mergeCell ref="QQA162:QQB162"/>
    <mergeCell ref="QQC162:QQD162"/>
    <mergeCell ref="QQE162:QQF162"/>
    <mergeCell ref="QQG162:QQH162"/>
    <mergeCell ref="QQI162:QQJ162"/>
    <mergeCell ref="QPA162:QPB162"/>
    <mergeCell ref="QPC162:QPD162"/>
    <mergeCell ref="QPE162:QPF162"/>
    <mergeCell ref="QPG162:QPH162"/>
    <mergeCell ref="QPI162:QPJ162"/>
    <mergeCell ref="QPK162:QPL162"/>
    <mergeCell ref="QPM162:QPN162"/>
    <mergeCell ref="QPO162:QPP162"/>
    <mergeCell ref="QPQ162:QPR162"/>
    <mergeCell ref="QOI162:QOJ162"/>
    <mergeCell ref="QOK162:QOL162"/>
    <mergeCell ref="QOM162:QON162"/>
    <mergeCell ref="QOO162:QOP162"/>
    <mergeCell ref="QOQ162:QOR162"/>
    <mergeCell ref="QOS162:QOT162"/>
    <mergeCell ref="QOU162:QOV162"/>
    <mergeCell ref="QOW162:QOX162"/>
    <mergeCell ref="QOY162:QOZ162"/>
    <mergeCell ref="QNQ162:QNR162"/>
    <mergeCell ref="QNS162:QNT162"/>
    <mergeCell ref="QNU162:QNV162"/>
    <mergeCell ref="QNW162:QNX162"/>
    <mergeCell ref="QNY162:QNZ162"/>
    <mergeCell ref="QOA162:QOB162"/>
    <mergeCell ref="QOC162:QOD162"/>
    <mergeCell ref="QOE162:QOF162"/>
    <mergeCell ref="QOG162:QOH162"/>
    <mergeCell ref="QMY162:QMZ162"/>
    <mergeCell ref="QNA162:QNB162"/>
    <mergeCell ref="QNC162:QND162"/>
    <mergeCell ref="QNE162:QNF162"/>
    <mergeCell ref="QNG162:QNH162"/>
    <mergeCell ref="QNI162:QNJ162"/>
    <mergeCell ref="QNK162:QNL162"/>
    <mergeCell ref="QNM162:QNN162"/>
    <mergeCell ref="QNO162:QNP162"/>
    <mergeCell ref="QMG162:QMH162"/>
    <mergeCell ref="QMI162:QMJ162"/>
    <mergeCell ref="QMK162:QML162"/>
    <mergeCell ref="QMM162:QMN162"/>
    <mergeCell ref="QMO162:QMP162"/>
    <mergeCell ref="QMQ162:QMR162"/>
    <mergeCell ref="QMS162:QMT162"/>
    <mergeCell ref="QMU162:QMV162"/>
    <mergeCell ref="QMW162:QMX162"/>
    <mergeCell ref="QLO162:QLP162"/>
    <mergeCell ref="QLQ162:QLR162"/>
    <mergeCell ref="QLS162:QLT162"/>
    <mergeCell ref="QLU162:QLV162"/>
    <mergeCell ref="QLW162:QLX162"/>
    <mergeCell ref="QLY162:QLZ162"/>
    <mergeCell ref="QMA162:QMB162"/>
    <mergeCell ref="QMC162:QMD162"/>
    <mergeCell ref="QME162:QMF162"/>
    <mergeCell ref="QKW162:QKX162"/>
    <mergeCell ref="QKY162:QKZ162"/>
    <mergeCell ref="QLA162:QLB162"/>
    <mergeCell ref="QLC162:QLD162"/>
    <mergeCell ref="QLE162:QLF162"/>
    <mergeCell ref="QLG162:QLH162"/>
    <mergeCell ref="QLI162:QLJ162"/>
    <mergeCell ref="QLK162:QLL162"/>
    <mergeCell ref="QLM162:QLN162"/>
    <mergeCell ref="QKE162:QKF162"/>
    <mergeCell ref="QKG162:QKH162"/>
    <mergeCell ref="QKI162:QKJ162"/>
    <mergeCell ref="QKK162:QKL162"/>
    <mergeCell ref="QKM162:QKN162"/>
    <mergeCell ref="QKO162:QKP162"/>
    <mergeCell ref="QKQ162:QKR162"/>
    <mergeCell ref="QKS162:QKT162"/>
    <mergeCell ref="QKU162:QKV162"/>
    <mergeCell ref="QJM162:QJN162"/>
    <mergeCell ref="QJO162:QJP162"/>
    <mergeCell ref="QJQ162:QJR162"/>
    <mergeCell ref="QJS162:QJT162"/>
    <mergeCell ref="QJU162:QJV162"/>
    <mergeCell ref="QJW162:QJX162"/>
    <mergeCell ref="QJY162:QJZ162"/>
    <mergeCell ref="QKA162:QKB162"/>
    <mergeCell ref="QKC162:QKD162"/>
    <mergeCell ref="QIU162:QIV162"/>
    <mergeCell ref="QIW162:QIX162"/>
    <mergeCell ref="QIY162:QIZ162"/>
    <mergeCell ref="QJA162:QJB162"/>
    <mergeCell ref="QJC162:QJD162"/>
    <mergeCell ref="QJE162:QJF162"/>
    <mergeCell ref="QJG162:QJH162"/>
    <mergeCell ref="QJI162:QJJ162"/>
    <mergeCell ref="QJK162:QJL162"/>
    <mergeCell ref="QIC162:QID162"/>
    <mergeCell ref="QIE162:QIF162"/>
    <mergeCell ref="QIG162:QIH162"/>
    <mergeCell ref="QII162:QIJ162"/>
    <mergeCell ref="QIK162:QIL162"/>
    <mergeCell ref="QIM162:QIN162"/>
    <mergeCell ref="QIO162:QIP162"/>
    <mergeCell ref="QIQ162:QIR162"/>
    <mergeCell ref="QIS162:QIT162"/>
    <mergeCell ref="QHK162:QHL162"/>
    <mergeCell ref="QHM162:QHN162"/>
    <mergeCell ref="QHO162:QHP162"/>
    <mergeCell ref="QHQ162:QHR162"/>
    <mergeCell ref="QHS162:QHT162"/>
    <mergeCell ref="QHU162:QHV162"/>
    <mergeCell ref="QHW162:QHX162"/>
    <mergeCell ref="QHY162:QHZ162"/>
    <mergeCell ref="QIA162:QIB162"/>
    <mergeCell ref="QGS162:QGT162"/>
    <mergeCell ref="QGU162:QGV162"/>
    <mergeCell ref="QGW162:QGX162"/>
    <mergeCell ref="QGY162:QGZ162"/>
    <mergeCell ref="QHA162:QHB162"/>
    <mergeCell ref="QHC162:QHD162"/>
    <mergeCell ref="QHE162:QHF162"/>
    <mergeCell ref="QHG162:QHH162"/>
    <mergeCell ref="QHI162:QHJ162"/>
    <mergeCell ref="QGA162:QGB162"/>
    <mergeCell ref="QGC162:QGD162"/>
    <mergeCell ref="QGE162:QGF162"/>
    <mergeCell ref="QGG162:QGH162"/>
    <mergeCell ref="QGI162:QGJ162"/>
    <mergeCell ref="QGK162:QGL162"/>
    <mergeCell ref="QGM162:QGN162"/>
    <mergeCell ref="QGO162:QGP162"/>
    <mergeCell ref="QGQ162:QGR162"/>
    <mergeCell ref="QFI162:QFJ162"/>
    <mergeCell ref="QFK162:QFL162"/>
    <mergeCell ref="QFM162:QFN162"/>
    <mergeCell ref="QFO162:QFP162"/>
    <mergeCell ref="QFQ162:QFR162"/>
    <mergeCell ref="QFS162:QFT162"/>
    <mergeCell ref="QFU162:QFV162"/>
    <mergeCell ref="QFW162:QFX162"/>
    <mergeCell ref="QFY162:QFZ162"/>
    <mergeCell ref="QEQ162:QER162"/>
    <mergeCell ref="QES162:QET162"/>
    <mergeCell ref="QEU162:QEV162"/>
    <mergeCell ref="QEW162:QEX162"/>
    <mergeCell ref="QEY162:QEZ162"/>
    <mergeCell ref="QFA162:QFB162"/>
    <mergeCell ref="QFC162:QFD162"/>
    <mergeCell ref="QFE162:QFF162"/>
    <mergeCell ref="QFG162:QFH162"/>
    <mergeCell ref="QDY162:QDZ162"/>
    <mergeCell ref="QEA162:QEB162"/>
    <mergeCell ref="QEC162:QED162"/>
    <mergeCell ref="QEE162:QEF162"/>
    <mergeCell ref="QEG162:QEH162"/>
    <mergeCell ref="QEI162:QEJ162"/>
    <mergeCell ref="QEK162:QEL162"/>
    <mergeCell ref="QEM162:QEN162"/>
    <mergeCell ref="QEO162:QEP162"/>
    <mergeCell ref="QDG162:QDH162"/>
    <mergeCell ref="QDI162:QDJ162"/>
    <mergeCell ref="QDK162:QDL162"/>
    <mergeCell ref="QDM162:QDN162"/>
    <mergeCell ref="QDO162:QDP162"/>
    <mergeCell ref="QDQ162:QDR162"/>
    <mergeCell ref="QDS162:QDT162"/>
    <mergeCell ref="QDU162:QDV162"/>
    <mergeCell ref="QDW162:QDX162"/>
    <mergeCell ref="QCO162:QCP162"/>
    <mergeCell ref="QCQ162:QCR162"/>
    <mergeCell ref="QCS162:QCT162"/>
    <mergeCell ref="QCU162:QCV162"/>
    <mergeCell ref="QCW162:QCX162"/>
    <mergeCell ref="QCY162:QCZ162"/>
    <mergeCell ref="QDA162:QDB162"/>
    <mergeCell ref="QDC162:QDD162"/>
    <mergeCell ref="QDE162:QDF162"/>
    <mergeCell ref="QBW162:QBX162"/>
    <mergeCell ref="QBY162:QBZ162"/>
    <mergeCell ref="QCA162:QCB162"/>
    <mergeCell ref="QCC162:QCD162"/>
    <mergeCell ref="QCE162:QCF162"/>
    <mergeCell ref="QCG162:QCH162"/>
    <mergeCell ref="QCI162:QCJ162"/>
    <mergeCell ref="QCK162:QCL162"/>
    <mergeCell ref="QCM162:QCN162"/>
    <mergeCell ref="QBE162:QBF162"/>
    <mergeCell ref="QBG162:QBH162"/>
    <mergeCell ref="QBI162:QBJ162"/>
    <mergeCell ref="QBK162:QBL162"/>
    <mergeCell ref="QBM162:QBN162"/>
    <mergeCell ref="QBO162:QBP162"/>
    <mergeCell ref="QBQ162:QBR162"/>
    <mergeCell ref="QBS162:QBT162"/>
    <mergeCell ref="QBU162:QBV162"/>
    <mergeCell ref="QAM162:QAN162"/>
    <mergeCell ref="QAO162:QAP162"/>
    <mergeCell ref="QAQ162:QAR162"/>
    <mergeCell ref="QAS162:QAT162"/>
    <mergeCell ref="QAU162:QAV162"/>
    <mergeCell ref="QAW162:QAX162"/>
    <mergeCell ref="QAY162:QAZ162"/>
    <mergeCell ref="QBA162:QBB162"/>
    <mergeCell ref="QBC162:QBD162"/>
    <mergeCell ref="PZU162:PZV162"/>
    <mergeCell ref="PZW162:PZX162"/>
    <mergeCell ref="PZY162:PZZ162"/>
    <mergeCell ref="QAA162:QAB162"/>
    <mergeCell ref="QAC162:QAD162"/>
    <mergeCell ref="QAE162:QAF162"/>
    <mergeCell ref="QAG162:QAH162"/>
    <mergeCell ref="QAI162:QAJ162"/>
    <mergeCell ref="QAK162:QAL162"/>
    <mergeCell ref="PZC162:PZD162"/>
    <mergeCell ref="PZE162:PZF162"/>
    <mergeCell ref="PZG162:PZH162"/>
    <mergeCell ref="PZI162:PZJ162"/>
    <mergeCell ref="PZK162:PZL162"/>
    <mergeCell ref="PZM162:PZN162"/>
    <mergeCell ref="PZO162:PZP162"/>
    <mergeCell ref="PZQ162:PZR162"/>
    <mergeCell ref="PZS162:PZT162"/>
    <mergeCell ref="PYK162:PYL162"/>
    <mergeCell ref="PYM162:PYN162"/>
    <mergeCell ref="PYO162:PYP162"/>
    <mergeCell ref="PYQ162:PYR162"/>
    <mergeCell ref="PYS162:PYT162"/>
    <mergeCell ref="PYU162:PYV162"/>
    <mergeCell ref="PYW162:PYX162"/>
    <mergeCell ref="PYY162:PYZ162"/>
    <mergeCell ref="PZA162:PZB162"/>
    <mergeCell ref="PXS162:PXT162"/>
    <mergeCell ref="PXU162:PXV162"/>
    <mergeCell ref="PXW162:PXX162"/>
    <mergeCell ref="PXY162:PXZ162"/>
    <mergeCell ref="PYA162:PYB162"/>
    <mergeCell ref="PYC162:PYD162"/>
    <mergeCell ref="PYE162:PYF162"/>
    <mergeCell ref="PYG162:PYH162"/>
    <mergeCell ref="PYI162:PYJ162"/>
    <mergeCell ref="PXA162:PXB162"/>
    <mergeCell ref="PXC162:PXD162"/>
    <mergeCell ref="PXE162:PXF162"/>
    <mergeCell ref="PXG162:PXH162"/>
    <mergeCell ref="PXI162:PXJ162"/>
    <mergeCell ref="PXK162:PXL162"/>
    <mergeCell ref="PXM162:PXN162"/>
    <mergeCell ref="PXO162:PXP162"/>
    <mergeCell ref="PXQ162:PXR162"/>
    <mergeCell ref="PWI162:PWJ162"/>
    <mergeCell ref="PWK162:PWL162"/>
    <mergeCell ref="PWM162:PWN162"/>
    <mergeCell ref="PWO162:PWP162"/>
    <mergeCell ref="PWQ162:PWR162"/>
    <mergeCell ref="PWS162:PWT162"/>
    <mergeCell ref="PWU162:PWV162"/>
    <mergeCell ref="PWW162:PWX162"/>
    <mergeCell ref="PWY162:PWZ162"/>
    <mergeCell ref="PVQ162:PVR162"/>
    <mergeCell ref="PVS162:PVT162"/>
    <mergeCell ref="PVU162:PVV162"/>
    <mergeCell ref="PVW162:PVX162"/>
    <mergeCell ref="PVY162:PVZ162"/>
    <mergeCell ref="PWA162:PWB162"/>
    <mergeCell ref="PWC162:PWD162"/>
    <mergeCell ref="PWE162:PWF162"/>
    <mergeCell ref="PWG162:PWH162"/>
    <mergeCell ref="PUY162:PUZ162"/>
    <mergeCell ref="PVA162:PVB162"/>
    <mergeCell ref="PVC162:PVD162"/>
    <mergeCell ref="PVE162:PVF162"/>
    <mergeCell ref="PVG162:PVH162"/>
    <mergeCell ref="PVI162:PVJ162"/>
    <mergeCell ref="PVK162:PVL162"/>
    <mergeCell ref="PVM162:PVN162"/>
    <mergeCell ref="PVO162:PVP162"/>
    <mergeCell ref="PUG162:PUH162"/>
    <mergeCell ref="PUI162:PUJ162"/>
    <mergeCell ref="PUK162:PUL162"/>
    <mergeCell ref="PUM162:PUN162"/>
    <mergeCell ref="PUO162:PUP162"/>
    <mergeCell ref="PUQ162:PUR162"/>
    <mergeCell ref="PUS162:PUT162"/>
    <mergeCell ref="PUU162:PUV162"/>
    <mergeCell ref="PUW162:PUX162"/>
    <mergeCell ref="PTO162:PTP162"/>
    <mergeCell ref="PTQ162:PTR162"/>
    <mergeCell ref="PTS162:PTT162"/>
    <mergeCell ref="PTU162:PTV162"/>
    <mergeCell ref="PTW162:PTX162"/>
    <mergeCell ref="PTY162:PTZ162"/>
    <mergeCell ref="PUA162:PUB162"/>
    <mergeCell ref="PUC162:PUD162"/>
    <mergeCell ref="PUE162:PUF162"/>
    <mergeCell ref="PSW162:PSX162"/>
    <mergeCell ref="PSY162:PSZ162"/>
    <mergeCell ref="PTA162:PTB162"/>
    <mergeCell ref="PTC162:PTD162"/>
    <mergeCell ref="PTE162:PTF162"/>
    <mergeCell ref="PTG162:PTH162"/>
    <mergeCell ref="PTI162:PTJ162"/>
    <mergeCell ref="PTK162:PTL162"/>
    <mergeCell ref="PTM162:PTN162"/>
    <mergeCell ref="PSE162:PSF162"/>
    <mergeCell ref="PSG162:PSH162"/>
    <mergeCell ref="PSI162:PSJ162"/>
    <mergeCell ref="PSK162:PSL162"/>
    <mergeCell ref="PSM162:PSN162"/>
    <mergeCell ref="PSO162:PSP162"/>
    <mergeCell ref="PSQ162:PSR162"/>
    <mergeCell ref="PSS162:PST162"/>
    <mergeCell ref="PSU162:PSV162"/>
    <mergeCell ref="PRM162:PRN162"/>
    <mergeCell ref="PRO162:PRP162"/>
    <mergeCell ref="PRQ162:PRR162"/>
    <mergeCell ref="PRS162:PRT162"/>
    <mergeCell ref="PRU162:PRV162"/>
    <mergeCell ref="PRW162:PRX162"/>
    <mergeCell ref="PRY162:PRZ162"/>
    <mergeCell ref="PSA162:PSB162"/>
    <mergeCell ref="PSC162:PSD162"/>
    <mergeCell ref="PQU162:PQV162"/>
    <mergeCell ref="PQW162:PQX162"/>
    <mergeCell ref="PQY162:PQZ162"/>
    <mergeCell ref="PRA162:PRB162"/>
    <mergeCell ref="PRC162:PRD162"/>
    <mergeCell ref="PRE162:PRF162"/>
    <mergeCell ref="PRG162:PRH162"/>
    <mergeCell ref="PRI162:PRJ162"/>
    <mergeCell ref="PRK162:PRL162"/>
    <mergeCell ref="PQC162:PQD162"/>
    <mergeCell ref="PQE162:PQF162"/>
    <mergeCell ref="PQG162:PQH162"/>
    <mergeCell ref="PQI162:PQJ162"/>
    <mergeCell ref="PQK162:PQL162"/>
    <mergeCell ref="PQM162:PQN162"/>
    <mergeCell ref="PQO162:PQP162"/>
    <mergeCell ref="PQQ162:PQR162"/>
    <mergeCell ref="PQS162:PQT162"/>
    <mergeCell ref="PPK162:PPL162"/>
    <mergeCell ref="PPM162:PPN162"/>
    <mergeCell ref="PPO162:PPP162"/>
    <mergeCell ref="PPQ162:PPR162"/>
    <mergeCell ref="PPS162:PPT162"/>
    <mergeCell ref="PPU162:PPV162"/>
    <mergeCell ref="PPW162:PPX162"/>
    <mergeCell ref="PPY162:PPZ162"/>
    <mergeCell ref="PQA162:PQB162"/>
    <mergeCell ref="POS162:POT162"/>
    <mergeCell ref="POU162:POV162"/>
    <mergeCell ref="POW162:POX162"/>
    <mergeCell ref="POY162:POZ162"/>
    <mergeCell ref="PPA162:PPB162"/>
    <mergeCell ref="PPC162:PPD162"/>
    <mergeCell ref="PPE162:PPF162"/>
    <mergeCell ref="PPG162:PPH162"/>
    <mergeCell ref="PPI162:PPJ162"/>
    <mergeCell ref="POA162:POB162"/>
    <mergeCell ref="POC162:POD162"/>
    <mergeCell ref="POE162:POF162"/>
    <mergeCell ref="POG162:POH162"/>
    <mergeCell ref="POI162:POJ162"/>
    <mergeCell ref="POK162:POL162"/>
    <mergeCell ref="POM162:PON162"/>
    <mergeCell ref="POO162:POP162"/>
    <mergeCell ref="POQ162:POR162"/>
    <mergeCell ref="PNI162:PNJ162"/>
    <mergeCell ref="PNK162:PNL162"/>
    <mergeCell ref="PNM162:PNN162"/>
    <mergeCell ref="PNO162:PNP162"/>
    <mergeCell ref="PNQ162:PNR162"/>
    <mergeCell ref="PNS162:PNT162"/>
    <mergeCell ref="PNU162:PNV162"/>
    <mergeCell ref="PNW162:PNX162"/>
    <mergeCell ref="PNY162:PNZ162"/>
    <mergeCell ref="PMQ162:PMR162"/>
    <mergeCell ref="PMS162:PMT162"/>
    <mergeCell ref="PMU162:PMV162"/>
    <mergeCell ref="PMW162:PMX162"/>
    <mergeCell ref="PMY162:PMZ162"/>
    <mergeCell ref="PNA162:PNB162"/>
    <mergeCell ref="PNC162:PND162"/>
    <mergeCell ref="PNE162:PNF162"/>
    <mergeCell ref="PNG162:PNH162"/>
    <mergeCell ref="PLY162:PLZ162"/>
    <mergeCell ref="PMA162:PMB162"/>
    <mergeCell ref="PMC162:PMD162"/>
    <mergeCell ref="PME162:PMF162"/>
    <mergeCell ref="PMG162:PMH162"/>
    <mergeCell ref="PMI162:PMJ162"/>
    <mergeCell ref="PMK162:PML162"/>
    <mergeCell ref="PMM162:PMN162"/>
    <mergeCell ref="PMO162:PMP162"/>
    <mergeCell ref="PLG162:PLH162"/>
    <mergeCell ref="PLI162:PLJ162"/>
    <mergeCell ref="PLK162:PLL162"/>
    <mergeCell ref="PLM162:PLN162"/>
    <mergeCell ref="PLO162:PLP162"/>
    <mergeCell ref="PLQ162:PLR162"/>
    <mergeCell ref="PLS162:PLT162"/>
    <mergeCell ref="PLU162:PLV162"/>
    <mergeCell ref="PLW162:PLX162"/>
    <mergeCell ref="PKO162:PKP162"/>
    <mergeCell ref="PKQ162:PKR162"/>
    <mergeCell ref="PKS162:PKT162"/>
    <mergeCell ref="PKU162:PKV162"/>
    <mergeCell ref="PKW162:PKX162"/>
    <mergeCell ref="PKY162:PKZ162"/>
    <mergeCell ref="PLA162:PLB162"/>
    <mergeCell ref="PLC162:PLD162"/>
    <mergeCell ref="PLE162:PLF162"/>
    <mergeCell ref="PJW162:PJX162"/>
    <mergeCell ref="PJY162:PJZ162"/>
    <mergeCell ref="PKA162:PKB162"/>
    <mergeCell ref="PKC162:PKD162"/>
    <mergeCell ref="PKE162:PKF162"/>
    <mergeCell ref="PKG162:PKH162"/>
    <mergeCell ref="PKI162:PKJ162"/>
    <mergeCell ref="PKK162:PKL162"/>
    <mergeCell ref="PKM162:PKN162"/>
    <mergeCell ref="PJE162:PJF162"/>
    <mergeCell ref="PJG162:PJH162"/>
    <mergeCell ref="PJI162:PJJ162"/>
    <mergeCell ref="PJK162:PJL162"/>
    <mergeCell ref="PJM162:PJN162"/>
    <mergeCell ref="PJO162:PJP162"/>
    <mergeCell ref="PJQ162:PJR162"/>
    <mergeCell ref="PJS162:PJT162"/>
    <mergeCell ref="PJU162:PJV162"/>
    <mergeCell ref="PIM162:PIN162"/>
    <mergeCell ref="PIO162:PIP162"/>
    <mergeCell ref="PIQ162:PIR162"/>
    <mergeCell ref="PIS162:PIT162"/>
    <mergeCell ref="PIU162:PIV162"/>
    <mergeCell ref="PIW162:PIX162"/>
    <mergeCell ref="PIY162:PIZ162"/>
    <mergeCell ref="PJA162:PJB162"/>
    <mergeCell ref="PJC162:PJD162"/>
    <mergeCell ref="PHU162:PHV162"/>
    <mergeCell ref="PHW162:PHX162"/>
    <mergeCell ref="PHY162:PHZ162"/>
    <mergeCell ref="PIA162:PIB162"/>
    <mergeCell ref="PIC162:PID162"/>
    <mergeCell ref="PIE162:PIF162"/>
    <mergeCell ref="PIG162:PIH162"/>
    <mergeCell ref="PII162:PIJ162"/>
    <mergeCell ref="PIK162:PIL162"/>
    <mergeCell ref="PHC162:PHD162"/>
    <mergeCell ref="PHE162:PHF162"/>
    <mergeCell ref="PHG162:PHH162"/>
    <mergeCell ref="PHI162:PHJ162"/>
    <mergeCell ref="PHK162:PHL162"/>
    <mergeCell ref="PHM162:PHN162"/>
    <mergeCell ref="PHO162:PHP162"/>
    <mergeCell ref="PHQ162:PHR162"/>
    <mergeCell ref="PHS162:PHT162"/>
    <mergeCell ref="PGK162:PGL162"/>
    <mergeCell ref="PGM162:PGN162"/>
    <mergeCell ref="PGO162:PGP162"/>
    <mergeCell ref="PGQ162:PGR162"/>
    <mergeCell ref="PGS162:PGT162"/>
    <mergeCell ref="PGU162:PGV162"/>
    <mergeCell ref="PGW162:PGX162"/>
    <mergeCell ref="PGY162:PGZ162"/>
    <mergeCell ref="PHA162:PHB162"/>
    <mergeCell ref="PFS162:PFT162"/>
    <mergeCell ref="PFU162:PFV162"/>
    <mergeCell ref="PFW162:PFX162"/>
    <mergeCell ref="PFY162:PFZ162"/>
    <mergeCell ref="PGA162:PGB162"/>
    <mergeCell ref="PGC162:PGD162"/>
    <mergeCell ref="PGE162:PGF162"/>
    <mergeCell ref="PGG162:PGH162"/>
    <mergeCell ref="PGI162:PGJ162"/>
    <mergeCell ref="PFA162:PFB162"/>
    <mergeCell ref="PFC162:PFD162"/>
    <mergeCell ref="PFE162:PFF162"/>
    <mergeCell ref="PFG162:PFH162"/>
    <mergeCell ref="PFI162:PFJ162"/>
    <mergeCell ref="PFK162:PFL162"/>
    <mergeCell ref="PFM162:PFN162"/>
    <mergeCell ref="PFO162:PFP162"/>
    <mergeCell ref="PFQ162:PFR162"/>
    <mergeCell ref="PEI162:PEJ162"/>
    <mergeCell ref="PEK162:PEL162"/>
    <mergeCell ref="PEM162:PEN162"/>
    <mergeCell ref="PEO162:PEP162"/>
    <mergeCell ref="PEQ162:PER162"/>
    <mergeCell ref="PES162:PET162"/>
    <mergeCell ref="PEU162:PEV162"/>
    <mergeCell ref="PEW162:PEX162"/>
    <mergeCell ref="PEY162:PEZ162"/>
    <mergeCell ref="PDQ162:PDR162"/>
    <mergeCell ref="PDS162:PDT162"/>
    <mergeCell ref="PDU162:PDV162"/>
    <mergeCell ref="PDW162:PDX162"/>
    <mergeCell ref="PDY162:PDZ162"/>
    <mergeCell ref="PEA162:PEB162"/>
    <mergeCell ref="PEC162:PED162"/>
    <mergeCell ref="PEE162:PEF162"/>
    <mergeCell ref="PEG162:PEH162"/>
    <mergeCell ref="PCY162:PCZ162"/>
    <mergeCell ref="PDA162:PDB162"/>
    <mergeCell ref="PDC162:PDD162"/>
    <mergeCell ref="PDE162:PDF162"/>
    <mergeCell ref="PDG162:PDH162"/>
    <mergeCell ref="PDI162:PDJ162"/>
    <mergeCell ref="PDK162:PDL162"/>
    <mergeCell ref="PDM162:PDN162"/>
    <mergeCell ref="PDO162:PDP162"/>
    <mergeCell ref="PCG162:PCH162"/>
    <mergeCell ref="PCI162:PCJ162"/>
    <mergeCell ref="PCK162:PCL162"/>
    <mergeCell ref="PCM162:PCN162"/>
    <mergeCell ref="PCO162:PCP162"/>
    <mergeCell ref="PCQ162:PCR162"/>
    <mergeCell ref="PCS162:PCT162"/>
    <mergeCell ref="PCU162:PCV162"/>
    <mergeCell ref="PCW162:PCX162"/>
    <mergeCell ref="PBO162:PBP162"/>
    <mergeCell ref="PBQ162:PBR162"/>
    <mergeCell ref="PBS162:PBT162"/>
    <mergeCell ref="PBU162:PBV162"/>
    <mergeCell ref="PBW162:PBX162"/>
    <mergeCell ref="PBY162:PBZ162"/>
    <mergeCell ref="PCA162:PCB162"/>
    <mergeCell ref="PCC162:PCD162"/>
    <mergeCell ref="PCE162:PCF162"/>
    <mergeCell ref="PAW162:PAX162"/>
    <mergeCell ref="PAY162:PAZ162"/>
    <mergeCell ref="PBA162:PBB162"/>
    <mergeCell ref="PBC162:PBD162"/>
    <mergeCell ref="PBE162:PBF162"/>
    <mergeCell ref="PBG162:PBH162"/>
    <mergeCell ref="PBI162:PBJ162"/>
    <mergeCell ref="PBK162:PBL162"/>
    <mergeCell ref="PBM162:PBN162"/>
    <mergeCell ref="PAE162:PAF162"/>
    <mergeCell ref="PAG162:PAH162"/>
    <mergeCell ref="PAI162:PAJ162"/>
    <mergeCell ref="PAK162:PAL162"/>
    <mergeCell ref="PAM162:PAN162"/>
    <mergeCell ref="PAO162:PAP162"/>
    <mergeCell ref="PAQ162:PAR162"/>
    <mergeCell ref="PAS162:PAT162"/>
    <mergeCell ref="PAU162:PAV162"/>
    <mergeCell ref="OZM162:OZN162"/>
    <mergeCell ref="OZO162:OZP162"/>
    <mergeCell ref="OZQ162:OZR162"/>
    <mergeCell ref="OZS162:OZT162"/>
    <mergeCell ref="OZU162:OZV162"/>
    <mergeCell ref="OZW162:OZX162"/>
    <mergeCell ref="OZY162:OZZ162"/>
    <mergeCell ref="PAA162:PAB162"/>
    <mergeCell ref="PAC162:PAD162"/>
    <mergeCell ref="OYU162:OYV162"/>
    <mergeCell ref="OYW162:OYX162"/>
    <mergeCell ref="OYY162:OYZ162"/>
    <mergeCell ref="OZA162:OZB162"/>
    <mergeCell ref="OZC162:OZD162"/>
    <mergeCell ref="OZE162:OZF162"/>
    <mergeCell ref="OZG162:OZH162"/>
    <mergeCell ref="OZI162:OZJ162"/>
    <mergeCell ref="OZK162:OZL162"/>
    <mergeCell ref="OYC162:OYD162"/>
    <mergeCell ref="OYE162:OYF162"/>
    <mergeCell ref="OYG162:OYH162"/>
    <mergeCell ref="OYI162:OYJ162"/>
    <mergeCell ref="OYK162:OYL162"/>
    <mergeCell ref="OYM162:OYN162"/>
    <mergeCell ref="OYO162:OYP162"/>
    <mergeCell ref="OYQ162:OYR162"/>
    <mergeCell ref="OYS162:OYT162"/>
    <mergeCell ref="OXK162:OXL162"/>
    <mergeCell ref="OXM162:OXN162"/>
    <mergeCell ref="OXO162:OXP162"/>
    <mergeCell ref="OXQ162:OXR162"/>
    <mergeCell ref="OXS162:OXT162"/>
    <mergeCell ref="OXU162:OXV162"/>
    <mergeCell ref="OXW162:OXX162"/>
    <mergeCell ref="OXY162:OXZ162"/>
    <mergeCell ref="OYA162:OYB162"/>
    <mergeCell ref="OWS162:OWT162"/>
    <mergeCell ref="OWU162:OWV162"/>
    <mergeCell ref="OWW162:OWX162"/>
    <mergeCell ref="OWY162:OWZ162"/>
    <mergeCell ref="OXA162:OXB162"/>
    <mergeCell ref="OXC162:OXD162"/>
    <mergeCell ref="OXE162:OXF162"/>
    <mergeCell ref="OXG162:OXH162"/>
    <mergeCell ref="OXI162:OXJ162"/>
    <mergeCell ref="OWA162:OWB162"/>
    <mergeCell ref="OWC162:OWD162"/>
    <mergeCell ref="OWE162:OWF162"/>
    <mergeCell ref="OWG162:OWH162"/>
    <mergeCell ref="OWI162:OWJ162"/>
    <mergeCell ref="OWK162:OWL162"/>
    <mergeCell ref="OWM162:OWN162"/>
    <mergeCell ref="OWO162:OWP162"/>
    <mergeCell ref="OWQ162:OWR162"/>
    <mergeCell ref="OVI162:OVJ162"/>
    <mergeCell ref="OVK162:OVL162"/>
    <mergeCell ref="OVM162:OVN162"/>
    <mergeCell ref="OVO162:OVP162"/>
    <mergeCell ref="OVQ162:OVR162"/>
    <mergeCell ref="OVS162:OVT162"/>
    <mergeCell ref="OVU162:OVV162"/>
    <mergeCell ref="OVW162:OVX162"/>
    <mergeCell ref="OVY162:OVZ162"/>
    <mergeCell ref="OUQ162:OUR162"/>
    <mergeCell ref="OUS162:OUT162"/>
    <mergeCell ref="OUU162:OUV162"/>
    <mergeCell ref="OUW162:OUX162"/>
    <mergeCell ref="OUY162:OUZ162"/>
    <mergeCell ref="OVA162:OVB162"/>
    <mergeCell ref="OVC162:OVD162"/>
    <mergeCell ref="OVE162:OVF162"/>
    <mergeCell ref="OVG162:OVH162"/>
    <mergeCell ref="OTY162:OTZ162"/>
    <mergeCell ref="OUA162:OUB162"/>
    <mergeCell ref="OUC162:OUD162"/>
    <mergeCell ref="OUE162:OUF162"/>
    <mergeCell ref="OUG162:OUH162"/>
    <mergeCell ref="OUI162:OUJ162"/>
    <mergeCell ref="OUK162:OUL162"/>
    <mergeCell ref="OUM162:OUN162"/>
    <mergeCell ref="OUO162:OUP162"/>
    <mergeCell ref="OTG162:OTH162"/>
    <mergeCell ref="OTI162:OTJ162"/>
    <mergeCell ref="OTK162:OTL162"/>
    <mergeCell ref="OTM162:OTN162"/>
    <mergeCell ref="OTO162:OTP162"/>
    <mergeCell ref="OTQ162:OTR162"/>
    <mergeCell ref="OTS162:OTT162"/>
    <mergeCell ref="OTU162:OTV162"/>
    <mergeCell ref="OTW162:OTX162"/>
    <mergeCell ref="OSO162:OSP162"/>
    <mergeCell ref="OSQ162:OSR162"/>
    <mergeCell ref="OSS162:OST162"/>
    <mergeCell ref="OSU162:OSV162"/>
    <mergeCell ref="OSW162:OSX162"/>
    <mergeCell ref="OSY162:OSZ162"/>
    <mergeCell ref="OTA162:OTB162"/>
    <mergeCell ref="OTC162:OTD162"/>
    <mergeCell ref="OTE162:OTF162"/>
    <mergeCell ref="ORW162:ORX162"/>
    <mergeCell ref="ORY162:ORZ162"/>
    <mergeCell ref="OSA162:OSB162"/>
    <mergeCell ref="OSC162:OSD162"/>
    <mergeCell ref="OSE162:OSF162"/>
    <mergeCell ref="OSG162:OSH162"/>
    <mergeCell ref="OSI162:OSJ162"/>
    <mergeCell ref="OSK162:OSL162"/>
    <mergeCell ref="OSM162:OSN162"/>
    <mergeCell ref="ORE162:ORF162"/>
    <mergeCell ref="ORG162:ORH162"/>
    <mergeCell ref="ORI162:ORJ162"/>
    <mergeCell ref="ORK162:ORL162"/>
    <mergeCell ref="ORM162:ORN162"/>
    <mergeCell ref="ORO162:ORP162"/>
    <mergeCell ref="ORQ162:ORR162"/>
    <mergeCell ref="ORS162:ORT162"/>
    <mergeCell ref="ORU162:ORV162"/>
    <mergeCell ref="OQM162:OQN162"/>
    <mergeCell ref="OQO162:OQP162"/>
    <mergeCell ref="OQQ162:OQR162"/>
    <mergeCell ref="OQS162:OQT162"/>
    <mergeCell ref="OQU162:OQV162"/>
    <mergeCell ref="OQW162:OQX162"/>
    <mergeCell ref="OQY162:OQZ162"/>
    <mergeCell ref="ORA162:ORB162"/>
    <mergeCell ref="ORC162:ORD162"/>
    <mergeCell ref="OPU162:OPV162"/>
    <mergeCell ref="OPW162:OPX162"/>
    <mergeCell ref="OPY162:OPZ162"/>
    <mergeCell ref="OQA162:OQB162"/>
    <mergeCell ref="OQC162:OQD162"/>
    <mergeCell ref="OQE162:OQF162"/>
    <mergeCell ref="OQG162:OQH162"/>
    <mergeCell ref="OQI162:OQJ162"/>
    <mergeCell ref="OQK162:OQL162"/>
    <mergeCell ref="OPC162:OPD162"/>
    <mergeCell ref="OPE162:OPF162"/>
    <mergeCell ref="OPG162:OPH162"/>
    <mergeCell ref="OPI162:OPJ162"/>
    <mergeCell ref="OPK162:OPL162"/>
    <mergeCell ref="OPM162:OPN162"/>
    <mergeCell ref="OPO162:OPP162"/>
    <mergeCell ref="OPQ162:OPR162"/>
    <mergeCell ref="OPS162:OPT162"/>
    <mergeCell ref="OOK162:OOL162"/>
    <mergeCell ref="OOM162:OON162"/>
    <mergeCell ref="OOO162:OOP162"/>
    <mergeCell ref="OOQ162:OOR162"/>
    <mergeCell ref="OOS162:OOT162"/>
    <mergeCell ref="OOU162:OOV162"/>
    <mergeCell ref="OOW162:OOX162"/>
    <mergeCell ref="OOY162:OOZ162"/>
    <mergeCell ref="OPA162:OPB162"/>
    <mergeCell ref="ONS162:ONT162"/>
    <mergeCell ref="ONU162:ONV162"/>
    <mergeCell ref="ONW162:ONX162"/>
    <mergeCell ref="ONY162:ONZ162"/>
    <mergeCell ref="OOA162:OOB162"/>
    <mergeCell ref="OOC162:OOD162"/>
    <mergeCell ref="OOE162:OOF162"/>
    <mergeCell ref="OOG162:OOH162"/>
    <mergeCell ref="OOI162:OOJ162"/>
    <mergeCell ref="ONA162:ONB162"/>
    <mergeCell ref="ONC162:OND162"/>
    <mergeCell ref="ONE162:ONF162"/>
    <mergeCell ref="ONG162:ONH162"/>
    <mergeCell ref="ONI162:ONJ162"/>
    <mergeCell ref="ONK162:ONL162"/>
    <mergeCell ref="ONM162:ONN162"/>
    <mergeCell ref="ONO162:ONP162"/>
    <mergeCell ref="ONQ162:ONR162"/>
    <mergeCell ref="OMI162:OMJ162"/>
    <mergeCell ref="OMK162:OML162"/>
    <mergeCell ref="OMM162:OMN162"/>
    <mergeCell ref="OMO162:OMP162"/>
    <mergeCell ref="OMQ162:OMR162"/>
    <mergeCell ref="OMS162:OMT162"/>
    <mergeCell ref="OMU162:OMV162"/>
    <mergeCell ref="OMW162:OMX162"/>
    <mergeCell ref="OMY162:OMZ162"/>
    <mergeCell ref="OLQ162:OLR162"/>
    <mergeCell ref="OLS162:OLT162"/>
    <mergeCell ref="OLU162:OLV162"/>
    <mergeCell ref="OLW162:OLX162"/>
    <mergeCell ref="OLY162:OLZ162"/>
    <mergeCell ref="OMA162:OMB162"/>
    <mergeCell ref="OMC162:OMD162"/>
    <mergeCell ref="OME162:OMF162"/>
    <mergeCell ref="OMG162:OMH162"/>
    <mergeCell ref="OKY162:OKZ162"/>
    <mergeCell ref="OLA162:OLB162"/>
    <mergeCell ref="OLC162:OLD162"/>
    <mergeCell ref="OLE162:OLF162"/>
    <mergeCell ref="OLG162:OLH162"/>
    <mergeCell ref="OLI162:OLJ162"/>
    <mergeCell ref="OLK162:OLL162"/>
    <mergeCell ref="OLM162:OLN162"/>
    <mergeCell ref="OLO162:OLP162"/>
    <mergeCell ref="OKG162:OKH162"/>
    <mergeCell ref="OKI162:OKJ162"/>
    <mergeCell ref="OKK162:OKL162"/>
    <mergeCell ref="OKM162:OKN162"/>
    <mergeCell ref="OKO162:OKP162"/>
    <mergeCell ref="OKQ162:OKR162"/>
    <mergeCell ref="OKS162:OKT162"/>
    <mergeCell ref="OKU162:OKV162"/>
    <mergeCell ref="OKW162:OKX162"/>
    <mergeCell ref="OJO162:OJP162"/>
    <mergeCell ref="OJQ162:OJR162"/>
    <mergeCell ref="OJS162:OJT162"/>
    <mergeCell ref="OJU162:OJV162"/>
    <mergeCell ref="OJW162:OJX162"/>
    <mergeCell ref="OJY162:OJZ162"/>
    <mergeCell ref="OKA162:OKB162"/>
    <mergeCell ref="OKC162:OKD162"/>
    <mergeCell ref="OKE162:OKF162"/>
    <mergeCell ref="OIW162:OIX162"/>
    <mergeCell ref="OIY162:OIZ162"/>
    <mergeCell ref="OJA162:OJB162"/>
    <mergeCell ref="OJC162:OJD162"/>
    <mergeCell ref="OJE162:OJF162"/>
    <mergeCell ref="OJG162:OJH162"/>
    <mergeCell ref="OJI162:OJJ162"/>
    <mergeCell ref="OJK162:OJL162"/>
    <mergeCell ref="OJM162:OJN162"/>
    <mergeCell ref="OIE162:OIF162"/>
    <mergeCell ref="OIG162:OIH162"/>
    <mergeCell ref="OII162:OIJ162"/>
    <mergeCell ref="OIK162:OIL162"/>
    <mergeCell ref="OIM162:OIN162"/>
    <mergeCell ref="OIO162:OIP162"/>
    <mergeCell ref="OIQ162:OIR162"/>
    <mergeCell ref="OIS162:OIT162"/>
    <mergeCell ref="OIU162:OIV162"/>
    <mergeCell ref="OHM162:OHN162"/>
    <mergeCell ref="OHO162:OHP162"/>
    <mergeCell ref="OHQ162:OHR162"/>
    <mergeCell ref="OHS162:OHT162"/>
    <mergeCell ref="OHU162:OHV162"/>
    <mergeCell ref="OHW162:OHX162"/>
    <mergeCell ref="OHY162:OHZ162"/>
    <mergeCell ref="OIA162:OIB162"/>
    <mergeCell ref="OIC162:OID162"/>
    <mergeCell ref="OGU162:OGV162"/>
    <mergeCell ref="OGW162:OGX162"/>
    <mergeCell ref="OGY162:OGZ162"/>
    <mergeCell ref="OHA162:OHB162"/>
    <mergeCell ref="OHC162:OHD162"/>
    <mergeCell ref="OHE162:OHF162"/>
    <mergeCell ref="OHG162:OHH162"/>
    <mergeCell ref="OHI162:OHJ162"/>
    <mergeCell ref="OHK162:OHL162"/>
    <mergeCell ref="OGC162:OGD162"/>
    <mergeCell ref="OGE162:OGF162"/>
    <mergeCell ref="OGG162:OGH162"/>
    <mergeCell ref="OGI162:OGJ162"/>
    <mergeCell ref="OGK162:OGL162"/>
    <mergeCell ref="OGM162:OGN162"/>
    <mergeCell ref="OGO162:OGP162"/>
    <mergeCell ref="OGQ162:OGR162"/>
    <mergeCell ref="OGS162:OGT162"/>
    <mergeCell ref="OFK162:OFL162"/>
    <mergeCell ref="OFM162:OFN162"/>
    <mergeCell ref="OFO162:OFP162"/>
    <mergeCell ref="OFQ162:OFR162"/>
    <mergeCell ref="OFS162:OFT162"/>
    <mergeCell ref="OFU162:OFV162"/>
    <mergeCell ref="OFW162:OFX162"/>
    <mergeCell ref="OFY162:OFZ162"/>
    <mergeCell ref="OGA162:OGB162"/>
    <mergeCell ref="OES162:OET162"/>
    <mergeCell ref="OEU162:OEV162"/>
    <mergeCell ref="OEW162:OEX162"/>
    <mergeCell ref="OEY162:OEZ162"/>
    <mergeCell ref="OFA162:OFB162"/>
    <mergeCell ref="OFC162:OFD162"/>
    <mergeCell ref="OFE162:OFF162"/>
    <mergeCell ref="OFG162:OFH162"/>
    <mergeCell ref="OFI162:OFJ162"/>
    <mergeCell ref="OEA162:OEB162"/>
    <mergeCell ref="OEC162:OED162"/>
    <mergeCell ref="OEE162:OEF162"/>
    <mergeCell ref="OEG162:OEH162"/>
    <mergeCell ref="OEI162:OEJ162"/>
    <mergeCell ref="OEK162:OEL162"/>
    <mergeCell ref="OEM162:OEN162"/>
    <mergeCell ref="OEO162:OEP162"/>
    <mergeCell ref="OEQ162:OER162"/>
    <mergeCell ref="ODI162:ODJ162"/>
    <mergeCell ref="ODK162:ODL162"/>
    <mergeCell ref="ODM162:ODN162"/>
    <mergeCell ref="ODO162:ODP162"/>
    <mergeCell ref="ODQ162:ODR162"/>
    <mergeCell ref="ODS162:ODT162"/>
    <mergeCell ref="ODU162:ODV162"/>
    <mergeCell ref="ODW162:ODX162"/>
    <mergeCell ref="ODY162:ODZ162"/>
    <mergeCell ref="OCQ162:OCR162"/>
    <mergeCell ref="OCS162:OCT162"/>
    <mergeCell ref="OCU162:OCV162"/>
    <mergeCell ref="OCW162:OCX162"/>
    <mergeCell ref="OCY162:OCZ162"/>
    <mergeCell ref="ODA162:ODB162"/>
    <mergeCell ref="ODC162:ODD162"/>
    <mergeCell ref="ODE162:ODF162"/>
    <mergeCell ref="ODG162:ODH162"/>
    <mergeCell ref="OBY162:OBZ162"/>
    <mergeCell ref="OCA162:OCB162"/>
    <mergeCell ref="OCC162:OCD162"/>
    <mergeCell ref="OCE162:OCF162"/>
    <mergeCell ref="OCG162:OCH162"/>
    <mergeCell ref="OCI162:OCJ162"/>
    <mergeCell ref="OCK162:OCL162"/>
    <mergeCell ref="OCM162:OCN162"/>
    <mergeCell ref="OCO162:OCP162"/>
    <mergeCell ref="OBG162:OBH162"/>
    <mergeCell ref="OBI162:OBJ162"/>
    <mergeCell ref="OBK162:OBL162"/>
    <mergeCell ref="OBM162:OBN162"/>
    <mergeCell ref="OBO162:OBP162"/>
    <mergeCell ref="OBQ162:OBR162"/>
    <mergeCell ref="OBS162:OBT162"/>
    <mergeCell ref="OBU162:OBV162"/>
    <mergeCell ref="OBW162:OBX162"/>
    <mergeCell ref="OAO162:OAP162"/>
    <mergeCell ref="OAQ162:OAR162"/>
    <mergeCell ref="OAS162:OAT162"/>
    <mergeCell ref="OAU162:OAV162"/>
    <mergeCell ref="OAW162:OAX162"/>
    <mergeCell ref="OAY162:OAZ162"/>
    <mergeCell ref="OBA162:OBB162"/>
    <mergeCell ref="OBC162:OBD162"/>
    <mergeCell ref="OBE162:OBF162"/>
    <mergeCell ref="NZW162:NZX162"/>
    <mergeCell ref="NZY162:NZZ162"/>
    <mergeCell ref="OAA162:OAB162"/>
    <mergeCell ref="OAC162:OAD162"/>
    <mergeCell ref="OAE162:OAF162"/>
    <mergeCell ref="OAG162:OAH162"/>
    <mergeCell ref="OAI162:OAJ162"/>
    <mergeCell ref="OAK162:OAL162"/>
    <mergeCell ref="OAM162:OAN162"/>
    <mergeCell ref="NZE162:NZF162"/>
    <mergeCell ref="NZG162:NZH162"/>
    <mergeCell ref="NZI162:NZJ162"/>
    <mergeCell ref="NZK162:NZL162"/>
    <mergeCell ref="NZM162:NZN162"/>
    <mergeCell ref="NZO162:NZP162"/>
    <mergeCell ref="NZQ162:NZR162"/>
    <mergeCell ref="NZS162:NZT162"/>
    <mergeCell ref="NZU162:NZV162"/>
    <mergeCell ref="NYM162:NYN162"/>
    <mergeCell ref="NYO162:NYP162"/>
    <mergeCell ref="NYQ162:NYR162"/>
    <mergeCell ref="NYS162:NYT162"/>
    <mergeCell ref="NYU162:NYV162"/>
    <mergeCell ref="NYW162:NYX162"/>
    <mergeCell ref="NYY162:NYZ162"/>
    <mergeCell ref="NZA162:NZB162"/>
    <mergeCell ref="NZC162:NZD162"/>
    <mergeCell ref="NXU162:NXV162"/>
    <mergeCell ref="NXW162:NXX162"/>
    <mergeCell ref="NXY162:NXZ162"/>
    <mergeCell ref="NYA162:NYB162"/>
    <mergeCell ref="NYC162:NYD162"/>
    <mergeCell ref="NYE162:NYF162"/>
    <mergeCell ref="NYG162:NYH162"/>
    <mergeCell ref="NYI162:NYJ162"/>
    <mergeCell ref="NYK162:NYL162"/>
    <mergeCell ref="NXC162:NXD162"/>
    <mergeCell ref="NXE162:NXF162"/>
    <mergeCell ref="NXG162:NXH162"/>
    <mergeCell ref="NXI162:NXJ162"/>
    <mergeCell ref="NXK162:NXL162"/>
    <mergeCell ref="NXM162:NXN162"/>
    <mergeCell ref="NXO162:NXP162"/>
    <mergeCell ref="NXQ162:NXR162"/>
    <mergeCell ref="NXS162:NXT162"/>
    <mergeCell ref="NWK162:NWL162"/>
    <mergeCell ref="NWM162:NWN162"/>
    <mergeCell ref="NWO162:NWP162"/>
    <mergeCell ref="NWQ162:NWR162"/>
    <mergeCell ref="NWS162:NWT162"/>
    <mergeCell ref="NWU162:NWV162"/>
    <mergeCell ref="NWW162:NWX162"/>
    <mergeCell ref="NWY162:NWZ162"/>
    <mergeCell ref="NXA162:NXB162"/>
    <mergeCell ref="NVS162:NVT162"/>
    <mergeCell ref="NVU162:NVV162"/>
    <mergeCell ref="NVW162:NVX162"/>
    <mergeCell ref="NVY162:NVZ162"/>
    <mergeCell ref="NWA162:NWB162"/>
    <mergeCell ref="NWC162:NWD162"/>
    <mergeCell ref="NWE162:NWF162"/>
    <mergeCell ref="NWG162:NWH162"/>
    <mergeCell ref="NWI162:NWJ162"/>
    <mergeCell ref="NVA162:NVB162"/>
    <mergeCell ref="NVC162:NVD162"/>
    <mergeCell ref="NVE162:NVF162"/>
    <mergeCell ref="NVG162:NVH162"/>
    <mergeCell ref="NVI162:NVJ162"/>
    <mergeCell ref="NVK162:NVL162"/>
    <mergeCell ref="NVM162:NVN162"/>
    <mergeCell ref="NVO162:NVP162"/>
    <mergeCell ref="NVQ162:NVR162"/>
    <mergeCell ref="NUI162:NUJ162"/>
    <mergeCell ref="NUK162:NUL162"/>
    <mergeCell ref="NUM162:NUN162"/>
    <mergeCell ref="NUO162:NUP162"/>
    <mergeCell ref="NUQ162:NUR162"/>
    <mergeCell ref="NUS162:NUT162"/>
    <mergeCell ref="NUU162:NUV162"/>
    <mergeCell ref="NUW162:NUX162"/>
    <mergeCell ref="NUY162:NUZ162"/>
    <mergeCell ref="NTQ162:NTR162"/>
    <mergeCell ref="NTS162:NTT162"/>
    <mergeCell ref="NTU162:NTV162"/>
    <mergeCell ref="NTW162:NTX162"/>
    <mergeCell ref="NTY162:NTZ162"/>
    <mergeCell ref="NUA162:NUB162"/>
    <mergeCell ref="NUC162:NUD162"/>
    <mergeCell ref="NUE162:NUF162"/>
    <mergeCell ref="NUG162:NUH162"/>
    <mergeCell ref="NSY162:NSZ162"/>
    <mergeCell ref="NTA162:NTB162"/>
    <mergeCell ref="NTC162:NTD162"/>
    <mergeCell ref="NTE162:NTF162"/>
    <mergeCell ref="NTG162:NTH162"/>
    <mergeCell ref="NTI162:NTJ162"/>
    <mergeCell ref="NTK162:NTL162"/>
    <mergeCell ref="NTM162:NTN162"/>
    <mergeCell ref="NTO162:NTP162"/>
    <mergeCell ref="NSG162:NSH162"/>
    <mergeCell ref="NSI162:NSJ162"/>
    <mergeCell ref="NSK162:NSL162"/>
    <mergeCell ref="NSM162:NSN162"/>
    <mergeCell ref="NSO162:NSP162"/>
    <mergeCell ref="NSQ162:NSR162"/>
    <mergeCell ref="NSS162:NST162"/>
    <mergeCell ref="NSU162:NSV162"/>
    <mergeCell ref="NSW162:NSX162"/>
    <mergeCell ref="NRO162:NRP162"/>
    <mergeCell ref="NRQ162:NRR162"/>
    <mergeCell ref="NRS162:NRT162"/>
    <mergeCell ref="NRU162:NRV162"/>
    <mergeCell ref="NRW162:NRX162"/>
    <mergeCell ref="NRY162:NRZ162"/>
    <mergeCell ref="NSA162:NSB162"/>
    <mergeCell ref="NSC162:NSD162"/>
    <mergeCell ref="NSE162:NSF162"/>
    <mergeCell ref="NQW162:NQX162"/>
    <mergeCell ref="NQY162:NQZ162"/>
    <mergeCell ref="NRA162:NRB162"/>
    <mergeCell ref="NRC162:NRD162"/>
    <mergeCell ref="NRE162:NRF162"/>
    <mergeCell ref="NRG162:NRH162"/>
    <mergeCell ref="NRI162:NRJ162"/>
    <mergeCell ref="NRK162:NRL162"/>
    <mergeCell ref="NRM162:NRN162"/>
    <mergeCell ref="NQE162:NQF162"/>
    <mergeCell ref="NQG162:NQH162"/>
    <mergeCell ref="NQI162:NQJ162"/>
    <mergeCell ref="NQK162:NQL162"/>
    <mergeCell ref="NQM162:NQN162"/>
    <mergeCell ref="NQO162:NQP162"/>
    <mergeCell ref="NQQ162:NQR162"/>
    <mergeCell ref="NQS162:NQT162"/>
    <mergeCell ref="NQU162:NQV162"/>
    <mergeCell ref="NPM162:NPN162"/>
    <mergeCell ref="NPO162:NPP162"/>
    <mergeCell ref="NPQ162:NPR162"/>
    <mergeCell ref="NPS162:NPT162"/>
    <mergeCell ref="NPU162:NPV162"/>
    <mergeCell ref="NPW162:NPX162"/>
    <mergeCell ref="NPY162:NPZ162"/>
    <mergeCell ref="NQA162:NQB162"/>
    <mergeCell ref="NQC162:NQD162"/>
    <mergeCell ref="NOU162:NOV162"/>
    <mergeCell ref="NOW162:NOX162"/>
    <mergeCell ref="NOY162:NOZ162"/>
    <mergeCell ref="NPA162:NPB162"/>
    <mergeCell ref="NPC162:NPD162"/>
    <mergeCell ref="NPE162:NPF162"/>
    <mergeCell ref="NPG162:NPH162"/>
    <mergeCell ref="NPI162:NPJ162"/>
    <mergeCell ref="NPK162:NPL162"/>
    <mergeCell ref="NOC162:NOD162"/>
    <mergeCell ref="NOE162:NOF162"/>
    <mergeCell ref="NOG162:NOH162"/>
    <mergeCell ref="NOI162:NOJ162"/>
    <mergeCell ref="NOK162:NOL162"/>
    <mergeCell ref="NOM162:NON162"/>
    <mergeCell ref="NOO162:NOP162"/>
    <mergeCell ref="NOQ162:NOR162"/>
    <mergeCell ref="NOS162:NOT162"/>
    <mergeCell ref="NNK162:NNL162"/>
    <mergeCell ref="NNM162:NNN162"/>
    <mergeCell ref="NNO162:NNP162"/>
    <mergeCell ref="NNQ162:NNR162"/>
    <mergeCell ref="NNS162:NNT162"/>
    <mergeCell ref="NNU162:NNV162"/>
    <mergeCell ref="NNW162:NNX162"/>
    <mergeCell ref="NNY162:NNZ162"/>
    <mergeCell ref="NOA162:NOB162"/>
    <mergeCell ref="NMS162:NMT162"/>
    <mergeCell ref="NMU162:NMV162"/>
    <mergeCell ref="NMW162:NMX162"/>
    <mergeCell ref="NMY162:NMZ162"/>
    <mergeCell ref="NNA162:NNB162"/>
    <mergeCell ref="NNC162:NND162"/>
    <mergeCell ref="NNE162:NNF162"/>
    <mergeCell ref="NNG162:NNH162"/>
    <mergeCell ref="NNI162:NNJ162"/>
    <mergeCell ref="NMA162:NMB162"/>
    <mergeCell ref="NMC162:NMD162"/>
    <mergeCell ref="NME162:NMF162"/>
    <mergeCell ref="NMG162:NMH162"/>
    <mergeCell ref="NMI162:NMJ162"/>
    <mergeCell ref="NMK162:NML162"/>
    <mergeCell ref="NMM162:NMN162"/>
    <mergeCell ref="NMO162:NMP162"/>
    <mergeCell ref="NMQ162:NMR162"/>
    <mergeCell ref="NLI162:NLJ162"/>
    <mergeCell ref="NLK162:NLL162"/>
    <mergeCell ref="NLM162:NLN162"/>
    <mergeCell ref="NLO162:NLP162"/>
    <mergeCell ref="NLQ162:NLR162"/>
    <mergeCell ref="NLS162:NLT162"/>
    <mergeCell ref="NLU162:NLV162"/>
    <mergeCell ref="NLW162:NLX162"/>
    <mergeCell ref="NLY162:NLZ162"/>
    <mergeCell ref="NKQ162:NKR162"/>
    <mergeCell ref="NKS162:NKT162"/>
    <mergeCell ref="NKU162:NKV162"/>
    <mergeCell ref="NKW162:NKX162"/>
    <mergeCell ref="NKY162:NKZ162"/>
    <mergeCell ref="NLA162:NLB162"/>
    <mergeCell ref="NLC162:NLD162"/>
    <mergeCell ref="NLE162:NLF162"/>
    <mergeCell ref="NLG162:NLH162"/>
    <mergeCell ref="NJY162:NJZ162"/>
    <mergeCell ref="NKA162:NKB162"/>
    <mergeCell ref="NKC162:NKD162"/>
    <mergeCell ref="NKE162:NKF162"/>
    <mergeCell ref="NKG162:NKH162"/>
    <mergeCell ref="NKI162:NKJ162"/>
    <mergeCell ref="NKK162:NKL162"/>
    <mergeCell ref="NKM162:NKN162"/>
    <mergeCell ref="NKO162:NKP162"/>
    <mergeCell ref="NJG162:NJH162"/>
    <mergeCell ref="NJI162:NJJ162"/>
    <mergeCell ref="NJK162:NJL162"/>
    <mergeCell ref="NJM162:NJN162"/>
    <mergeCell ref="NJO162:NJP162"/>
    <mergeCell ref="NJQ162:NJR162"/>
    <mergeCell ref="NJS162:NJT162"/>
    <mergeCell ref="NJU162:NJV162"/>
    <mergeCell ref="NJW162:NJX162"/>
    <mergeCell ref="NIO162:NIP162"/>
    <mergeCell ref="NIQ162:NIR162"/>
    <mergeCell ref="NIS162:NIT162"/>
    <mergeCell ref="NIU162:NIV162"/>
    <mergeCell ref="NIW162:NIX162"/>
    <mergeCell ref="NIY162:NIZ162"/>
    <mergeCell ref="NJA162:NJB162"/>
    <mergeCell ref="NJC162:NJD162"/>
    <mergeCell ref="NJE162:NJF162"/>
    <mergeCell ref="NHW162:NHX162"/>
    <mergeCell ref="NHY162:NHZ162"/>
    <mergeCell ref="NIA162:NIB162"/>
    <mergeCell ref="NIC162:NID162"/>
    <mergeCell ref="NIE162:NIF162"/>
    <mergeCell ref="NIG162:NIH162"/>
    <mergeCell ref="NII162:NIJ162"/>
    <mergeCell ref="NIK162:NIL162"/>
    <mergeCell ref="NIM162:NIN162"/>
    <mergeCell ref="NHE162:NHF162"/>
    <mergeCell ref="NHG162:NHH162"/>
    <mergeCell ref="NHI162:NHJ162"/>
    <mergeCell ref="NHK162:NHL162"/>
    <mergeCell ref="NHM162:NHN162"/>
    <mergeCell ref="NHO162:NHP162"/>
    <mergeCell ref="NHQ162:NHR162"/>
    <mergeCell ref="NHS162:NHT162"/>
    <mergeCell ref="NHU162:NHV162"/>
    <mergeCell ref="NGM162:NGN162"/>
    <mergeCell ref="NGO162:NGP162"/>
    <mergeCell ref="NGQ162:NGR162"/>
    <mergeCell ref="NGS162:NGT162"/>
    <mergeCell ref="NGU162:NGV162"/>
    <mergeCell ref="NGW162:NGX162"/>
    <mergeCell ref="NGY162:NGZ162"/>
    <mergeCell ref="NHA162:NHB162"/>
    <mergeCell ref="NHC162:NHD162"/>
    <mergeCell ref="NFU162:NFV162"/>
    <mergeCell ref="NFW162:NFX162"/>
    <mergeCell ref="NFY162:NFZ162"/>
    <mergeCell ref="NGA162:NGB162"/>
    <mergeCell ref="NGC162:NGD162"/>
    <mergeCell ref="NGE162:NGF162"/>
    <mergeCell ref="NGG162:NGH162"/>
    <mergeCell ref="NGI162:NGJ162"/>
    <mergeCell ref="NGK162:NGL162"/>
    <mergeCell ref="NFC162:NFD162"/>
    <mergeCell ref="NFE162:NFF162"/>
    <mergeCell ref="NFG162:NFH162"/>
    <mergeCell ref="NFI162:NFJ162"/>
    <mergeCell ref="NFK162:NFL162"/>
    <mergeCell ref="NFM162:NFN162"/>
    <mergeCell ref="NFO162:NFP162"/>
    <mergeCell ref="NFQ162:NFR162"/>
    <mergeCell ref="NFS162:NFT162"/>
    <mergeCell ref="NEK162:NEL162"/>
    <mergeCell ref="NEM162:NEN162"/>
    <mergeCell ref="NEO162:NEP162"/>
    <mergeCell ref="NEQ162:NER162"/>
    <mergeCell ref="NES162:NET162"/>
    <mergeCell ref="NEU162:NEV162"/>
    <mergeCell ref="NEW162:NEX162"/>
    <mergeCell ref="NEY162:NEZ162"/>
    <mergeCell ref="NFA162:NFB162"/>
    <mergeCell ref="NDS162:NDT162"/>
    <mergeCell ref="NDU162:NDV162"/>
    <mergeCell ref="NDW162:NDX162"/>
    <mergeCell ref="NDY162:NDZ162"/>
    <mergeCell ref="NEA162:NEB162"/>
    <mergeCell ref="NEC162:NED162"/>
    <mergeCell ref="NEE162:NEF162"/>
    <mergeCell ref="NEG162:NEH162"/>
    <mergeCell ref="NEI162:NEJ162"/>
    <mergeCell ref="NDA162:NDB162"/>
    <mergeCell ref="NDC162:NDD162"/>
    <mergeCell ref="NDE162:NDF162"/>
    <mergeCell ref="NDG162:NDH162"/>
    <mergeCell ref="NDI162:NDJ162"/>
    <mergeCell ref="NDK162:NDL162"/>
    <mergeCell ref="NDM162:NDN162"/>
    <mergeCell ref="NDO162:NDP162"/>
    <mergeCell ref="NDQ162:NDR162"/>
    <mergeCell ref="NCI162:NCJ162"/>
    <mergeCell ref="NCK162:NCL162"/>
    <mergeCell ref="NCM162:NCN162"/>
    <mergeCell ref="NCO162:NCP162"/>
    <mergeCell ref="NCQ162:NCR162"/>
    <mergeCell ref="NCS162:NCT162"/>
    <mergeCell ref="NCU162:NCV162"/>
    <mergeCell ref="NCW162:NCX162"/>
    <mergeCell ref="NCY162:NCZ162"/>
    <mergeCell ref="NBQ162:NBR162"/>
    <mergeCell ref="NBS162:NBT162"/>
    <mergeCell ref="NBU162:NBV162"/>
    <mergeCell ref="NBW162:NBX162"/>
    <mergeCell ref="NBY162:NBZ162"/>
    <mergeCell ref="NCA162:NCB162"/>
    <mergeCell ref="NCC162:NCD162"/>
    <mergeCell ref="NCE162:NCF162"/>
    <mergeCell ref="NCG162:NCH162"/>
    <mergeCell ref="NAY162:NAZ162"/>
    <mergeCell ref="NBA162:NBB162"/>
    <mergeCell ref="NBC162:NBD162"/>
    <mergeCell ref="NBE162:NBF162"/>
    <mergeCell ref="NBG162:NBH162"/>
    <mergeCell ref="NBI162:NBJ162"/>
    <mergeCell ref="NBK162:NBL162"/>
    <mergeCell ref="NBM162:NBN162"/>
    <mergeCell ref="NBO162:NBP162"/>
    <mergeCell ref="NAG162:NAH162"/>
    <mergeCell ref="NAI162:NAJ162"/>
    <mergeCell ref="NAK162:NAL162"/>
    <mergeCell ref="NAM162:NAN162"/>
    <mergeCell ref="NAO162:NAP162"/>
    <mergeCell ref="NAQ162:NAR162"/>
    <mergeCell ref="NAS162:NAT162"/>
    <mergeCell ref="NAU162:NAV162"/>
    <mergeCell ref="NAW162:NAX162"/>
    <mergeCell ref="MZO162:MZP162"/>
    <mergeCell ref="MZQ162:MZR162"/>
    <mergeCell ref="MZS162:MZT162"/>
    <mergeCell ref="MZU162:MZV162"/>
    <mergeCell ref="MZW162:MZX162"/>
    <mergeCell ref="MZY162:MZZ162"/>
    <mergeCell ref="NAA162:NAB162"/>
    <mergeCell ref="NAC162:NAD162"/>
    <mergeCell ref="NAE162:NAF162"/>
    <mergeCell ref="MYW162:MYX162"/>
    <mergeCell ref="MYY162:MYZ162"/>
    <mergeCell ref="MZA162:MZB162"/>
    <mergeCell ref="MZC162:MZD162"/>
    <mergeCell ref="MZE162:MZF162"/>
    <mergeCell ref="MZG162:MZH162"/>
    <mergeCell ref="MZI162:MZJ162"/>
    <mergeCell ref="MZK162:MZL162"/>
    <mergeCell ref="MZM162:MZN162"/>
    <mergeCell ref="MYE162:MYF162"/>
    <mergeCell ref="MYG162:MYH162"/>
    <mergeCell ref="MYI162:MYJ162"/>
    <mergeCell ref="MYK162:MYL162"/>
    <mergeCell ref="MYM162:MYN162"/>
    <mergeCell ref="MYO162:MYP162"/>
    <mergeCell ref="MYQ162:MYR162"/>
    <mergeCell ref="MYS162:MYT162"/>
    <mergeCell ref="MYU162:MYV162"/>
    <mergeCell ref="MXM162:MXN162"/>
    <mergeCell ref="MXO162:MXP162"/>
    <mergeCell ref="MXQ162:MXR162"/>
    <mergeCell ref="MXS162:MXT162"/>
    <mergeCell ref="MXU162:MXV162"/>
    <mergeCell ref="MXW162:MXX162"/>
    <mergeCell ref="MXY162:MXZ162"/>
    <mergeCell ref="MYA162:MYB162"/>
    <mergeCell ref="MYC162:MYD162"/>
    <mergeCell ref="MWU162:MWV162"/>
    <mergeCell ref="MWW162:MWX162"/>
    <mergeCell ref="MWY162:MWZ162"/>
    <mergeCell ref="MXA162:MXB162"/>
    <mergeCell ref="MXC162:MXD162"/>
    <mergeCell ref="MXE162:MXF162"/>
    <mergeCell ref="MXG162:MXH162"/>
    <mergeCell ref="MXI162:MXJ162"/>
    <mergeCell ref="MXK162:MXL162"/>
    <mergeCell ref="MWC162:MWD162"/>
    <mergeCell ref="MWE162:MWF162"/>
    <mergeCell ref="MWG162:MWH162"/>
    <mergeCell ref="MWI162:MWJ162"/>
    <mergeCell ref="MWK162:MWL162"/>
    <mergeCell ref="MWM162:MWN162"/>
    <mergeCell ref="MWO162:MWP162"/>
    <mergeCell ref="MWQ162:MWR162"/>
    <mergeCell ref="MWS162:MWT162"/>
    <mergeCell ref="MVK162:MVL162"/>
    <mergeCell ref="MVM162:MVN162"/>
    <mergeCell ref="MVO162:MVP162"/>
    <mergeCell ref="MVQ162:MVR162"/>
    <mergeCell ref="MVS162:MVT162"/>
    <mergeCell ref="MVU162:MVV162"/>
    <mergeCell ref="MVW162:MVX162"/>
    <mergeCell ref="MVY162:MVZ162"/>
    <mergeCell ref="MWA162:MWB162"/>
    <mergeCell ref="MUS162:MUT162"/>
    <mergeCell ref="MUU162:MUV162"/>
    <mergeCell ref="MUW162:MUX162"/>
    <mergeCell ref="MUY162:MUZ162"/>
    <mergeCell ref="MVA162:MVB162"/>
    <mergeCell ref="MVC162:MVD162"/>
    <mergeCell ref="MVE162:MVF162"/>
    <mergeCell ref="MVG162:MVH162"/>
    <mergeCell ref="MVI162:MVJ162"/>
    <mergeCell ref="MUA162:MUB162"/>
    <mergeCell ref="MUC162:MUD162"/>
    <mergeCell ref="MUE162:MUF162"/>
    <mergeCell ref="MUG162:MUH162"/>
    <mergeCell ref="MUI162:MUJ162"/>
    <mergeCell ref="MUK162:MUL162"/>
    <mergeCell ref="MUM162:MUN162"/>
    <mergeCell ref="MUO162:MUP162"/>
    <mergeCell ref="MUQ162:MUR162"/>
    <mergeCell ref="MTI162:MTJ162"/>
    <mergeCell ref="MTK162:MTL162"/>
    <mergeCell ref="MTM162:MTN162"/>
    <mergeCell ref="MTO162:MTP162"/>
    <mergeCell ref="MTQ162:MTR162"/>
    <mergeCell ref="MTS162:MTT162"/>
    <mergeCell ref="MTU162:MTV162"/>
    <mergeCell ref="MTW162:MTX162"/>
    <mergeCell ref="MTY162:MTZ162"/>
    <mergeCell ref="MSQ162:MSR162"/>
    <mergeCell ref="MSS162:MST162"/>
    <mergeCell ref="MSU162:MSV162"/>
    <mergeCell ref="MSW162:MSX162"/>
    <mergeCell ref="MSY162:MSZ162"/>
    <mergeCell ref="MTA162:MTB162"/>
    <mergeCell ref="MTC162:MTD162"/>
    <mergeCell ref="MTE162:MTF162"/>
    <mergeCell ref="MTG162:MTH162"/>
    <mergeCell ref="MRY162:MRZ162"/>
    <mergeCell ref="MSA162:MSB162"/>
    <mergeCell ref="MSC162:MSD162"/>
    <mergeCell ref="MSE162:MSF162"/>
    <mergeCell ref="MSG162:MSH162"/>
    <mergeCell ref="MSI162:MSJ162"/>
    <mergeCell ref="MSK162:MSL162"/>
    <mergeCell ref="MSM162:MSN162"/>
    <mergeCell ref="MSO162:MSP162"/>
    <mergeCell ref="MRG162:MRH162"/>
    <mergeCell ref="MRI162:MRJ162"/>
    <mergeCell ref="MRK162:MRL162"/>
    <mergeCell ref="MRM162:MRN162"/>
    <mergeCell ref="MRO162:MRP162"/>
    <mergeCell ref="MRQ162:MRR162"/>
    <mergeCell ref="MRS162:MRT162"/>
    <mergeCell ref="MRU162:MRV162"/>
    <mergeCell ref="MRW162:MRX162"/>
    <mergeCell ref="MQO162:MQP162"/>
    <mergeCell ref="MQQ162:MQR162"/>
    <mergeCell ref="MQS162:MQT162"/>
    <mergeCell ref="MQU162:MQV162"/>
    <mergeCell ref="MQW162:MQX162"/>
    <mergeCell ref="MQY162:MQZ162"/>
    <mergeCell ref="MRA162:MRB162"/>
    <mergeCell ref="MRC162:MRD162"/>
    <mergeCell ref="MRE162:MRF162"/>
    <mergeCell ref="MPW162:MPX162"/>
    <mergeCell ref="MPY162:MPZ162"/>
    <mergeCell ref="MQA162:MQB162"/>
    <mergeCell ref="MQC162:MQD162"/>
    <mergeCell ref="MQE162:MQF162"/>
    <mergeCell ref="MQG162:MQH162"/>
    <mergeCell ref="MQI162:MQJ162"/>
    <mergeCell ref="MQK162:MQL162"/>
    <mergeCell ref="MQM162:MQN162"/>
    <mergeCell ref="MPE162:MPF162"/>
    <mergeCell ref="MPG162:MPH162"/>
    <mergeCell ref="MPI162:MPJ162"/>
    <mergeCell ref="MPK162:MPL162"/>
    <mergeCell ref="MPM162:MPN162"/>
    <mergeCell ref="MPO162:MPP162"/>
    <mergeCell ref="MPQ162:MPR162"/>
    <mergeCell ref="MPS162:MPT162"/>
    <mergeCell ref="MPU162:MPV162"/>
    <mergeCell ref="MOM162:MON162"/>
    <mergeCell ref="MOO162:MOP162"/>
    <mergeCell ref="MOQ162:MOR162"/>
    <mergeCell ref="MOS162:MOT162"/>
    <mergeCell ref="MOU162:MOV162"/>
    <mergeCell ref="MOW162:MOX162"/>
    <mergeCell ref="MOY162:MOZ162"/>
    <mergeCell ref="MPA162:MPB162"/>
    <mergeCell ref="MPC162:MPD162"/>
    <mergeCell ref="MNU162:MNV162"/>
    <mergeCell ref="MNW162:MNX162"/>
    <mergeCell ref="MNY162:MNZ162"/>
    <mergeCell ref="MOA162:MOB162"/>
    <mergeCell ref="MOC162:MOD162"/>
    <mergeCell ref="MOE162:MOF162"/>
    <mergeCell ref="MOG162:MOH162"/>
    <mergeCell ref="MOI162:MOJ162"/>
    <mergeCell ref="MOK162:MOL162"/>
    <mergeCell ref="MNC162:MND162"/>
    <mergeCell ref="MNE162:MNF162"/>
    <mergeCell ref="MNG162:MNH162"/>
    <mergeCell ref="MNI162:MNJ162"/>
    <mergeCell ref="MNK162:MNL162"/>
    <mergeCell ref="MNM162:MNN162"/>
    <mergeCell ref="MNO162:MNP162"/>
    <mergeCell ref="MNQ162:MNR162"/>
    <mergeCell ref="MNS162:MNT162"/>
    <mergeCell ref="MMK162:MML162"/>
    <mergeCell ref="MMM162:MMN162"/>
    <mergeCell ref="MMO162:MMP162"/>
    <mergeCell ref="MMQ162:MMR162"/>
    <mergeCell ref="MMS162:MMT162"/>
    <mergeCell ref="MMU162:MMV162"/>
    <mergeCell ref="MMW162:MMX162"/>
    <mergeCell ref="MMY162:MMZ162"/>
    <mergeCell ref="MNA162:MNB162"/>
    <mergeCell ref="MLS162:MLT162"/>
    <mergeCell ref="MLU162:MLV162"/>
    <mergeCell ref="MLW162:MLX162"/>
    <mergeCell ref="MLY162:MLZ162"/>
    <mergeCell ref="MMA162:MMB162"/>
    <mergeCell ref="MMC162:MMD162"/>
    <mergeCell ref="MME162:MMF162"/>
    <mergeCell ref="MMG162:MMH162"/>
    <mergeCell ref="MMI162:MMJ162"/>
    <mergeCell ref="MLA162:MLB162"/>
    <mergeCell ref="MLC162:MLD162"/>
    <mergeCell ref="MLE162:MLF162"/>
    <mergeCell ref="MLG162:MLH162"/>
    <mergeCell ref="MLI162:MLJ162"/>
    <mergeCell ref="MLK162:MLL162"/>
    <mergeCell ref="MLM162:MLN162"/>
    <mergeCell ref="MLO162:MLP162"/>
    <mergeCell ref="MLQ162:MLR162"/>
    <mergeCell ref="MKI162:MKJ162"/>
    <mergeCell ref="MKK162:MKL162"/>
    <mergeCell ref="MKM162:MKN162"/>
    <mergeCell ref="MKO162:MKP162"/>
    <mergeCell ref="MKQ162:MKR162"/>
    <mergeCell ref="MKS162:MKT162"/>
    <mergeCell ref="MKU162:MKV162"/>
    <mergeCell ref="MKW162:MKX162"/>
    <mergeCell ref="MKY162:MKZ162"/>
    <mergeCell ref="MJQ162:MJR162"/>
    <mergeCell ref="MJS162:MJT162"/>
    <mergeCell ref="MJU162:MJV162"/>
    <mergeCell ref="MJW162:MJX162"/>
    <mergeCell ref="MJY162:MJZ162"/>
    <mergeCell ref="MKA162:MKB162"/>
    <mergeCell ref="MKC162:MKD162"/>
    <mergeCell ref="MKE162:MKF162"/>
    <mergeCell ref="MKG162:MKH162"/>
    <mergeCell ref="MIY162:MIZ162"/>
    <mergeCell ref="MJA162:MJB162"/>
    <mergeCell ref="MJC162:MJD162"/>
    <mergeCell ref="MJE162:MJF162"/>
    <mergeCell ref="MJG162:MJH162"/>
    <mergeCell ref="MJI162:MJJ162"/>
    <mergeCell ref="MJK162:MJL162"/>
    <mergeCell ref="MJM162:MJN162"/>
    <mergeCell ref="MJO162:MJP162"/>
    <mergeCell ref="MIG162:MIH162"/>
    <mergeCell ref="MII162:MIJ162"/>
    <mergeCell ref="MIK162:MIL162"/>
    <mergeCell ref="MIM162:MIN162"/>
    <mergeCell ref="MIO162:MIP162"/>
    <mergeCell ref="MIQ162:MIR162"/>
    <mergeCell ref="MIS162:MIT162"/>
    <mergeCell ref="MIU162:MIV162"/>
    <mergeCell ref="MIW162:MIX162"/>
    <mergeCell ref="MHO162:MHP162"/>
    <mergeCell ref="MHQ162:MHR162"/>
    <mergeCell ref="MHS162:MHT162"/>
    <mergeCell ref="MHU162:MHV162"/>
    <mergeCell ref="MHW162:MHX162"/>
    <mergeCell ref="MHY162:MHZ162"/>
    <mergeCell ref="MIA162:MIB162"/>
    <mergeCell ref="MIC162:MID162"/>
    <mergeCell ref="MIE162:MIF162"/>
    <mergeCell ref="MGW162:MGX162"/>
    <mergeCell ref="MGY162:MGZ162"/>
    <mergeCell ref="MHA162:MHB162"/>
    <mergeCell ref="MHC162:MHD162"/>
    <mergeCell ref="MHE162:MHF162"/>
    <mergeCell ref="MHG162:MHH162"/>
    <mergeCell ref="MHI162:MHJ162"/>
    <mergeCell ref="MHK162:MHL162"/>
    <mergeCell ref="MHM162:MHN162"/>
    <mergeCell ref="MGE162:MGF162"/>
    <mergeCell ref="MGG162:MGH162"/>
    <mergeCell ref="MGI162:MGJ162"/>
    <mergeCell ref="MGK162:MGL162"/>
    <mergeCell ref="MGM162:MGN162"/>
    <mergeCell ref="MGO162:MGP162"/>
    <mergeCell ref="MGQ162:MGR162"/>
    <mergeCell ref="MGS162:MGT162"/>
    <mergeCell ref="MGU162:MGV162"/>
    <mergeCell ref="MFM162:MFN162"/>
    <mergeCell ref="MFO162:MFP162"/>
    <mergeCell ref="MFQ162:MFR162"/>
    <mergeCell ref="MFS162:MFT162"/>
    <mergeCell ref="MFU162:MFV162"/>
    <mergeCell ref="MFW162:MFX162"/>
    <mergeCell ref="MFY162:MFZ162"/>
    <mergeCell ref="MGA162:MGB162"/>
    <mergeCell ref="MGC162:MGD162"/>
    <mergeCell ref="MEU162:MEV162"/>
    <mergeCell ref="MEW162:MEX162"/>
    <mergeCell ref="MEY162:MEZ162"/>
    <mergeCell ref="MFA162:MFB162"/>
    <mergeCell ref="MFC162:MFD162"/>
    <mergeCell ref="MFE162:MFF162"/>
    <mergeCell ref="MFG162:MFH162"/>
    <mergeCell ref="MFI162:MFJ162"/>
    <mergeCell ref="MFK162:MFL162"/>
    <mergeCell ref="MEC162:MED162"/>
    <mergeCell ref="MEE162:MEF162"/>
    <mergeCell ref="MEG162:MEH162"/>
    <mergeCell ref="MEI162:MEJ162"/>
    <mergeCell ref="MEK162:MEL162"/>
    <mergeCell ref="MEM162:MEN162"/>
    <mergeCell ref="MEO162:MEP162"/>
    <mergeCell ref="MEQ162:MER162"/>
    <mergeCell ref="MES162:MET162"/>
    <mergeCell ref="MDK162:MDL162"/>
    <mergeCell ref="MDM162:MDN162"/>
    <mergeCell ref="MDO162:MDP162"/>
    <mergeCell ref="MDQ162:MDR162"/>
    <mergeCell ref="MDS162:MDT162"/>
    <mergeCell ref="MDU162:MDV162"/>
    <mergeCell ref="MDW162:MDX162"/>
    <mergeCell ref="MDY162:MDZ162"/>
    <mergeCell ref="MEA162:MEB162"/>
    <mergeCell ref="MCS162:MCT162"/>
    <mergeCell ref="MCU162:MCV162"/>
    <mergeCell ref="MCW162:MCX162"/>
    <mergeCell ref="MCY162:MCZ162"/>
    <mergeCell ref="MDA162:MDB162"/>
    <mergeCell ref="MDC162:MDD162"/>
    <mergeCell ref="MDE162:MDF162"/>
    <mergeCell ref="MDG162:MDH162"/>
    <mergeCell ref="MDI162:MDJ162"/>
    <mergeCell ref="MCA162:MCB162"/>
    <mergeCell ref="MCC162:MCD162"/>
    <mergeCell ref="MCE162:MCF162"/>
    <mergeCell ref="MCG162:MCH162"/>
    <mergeCell ref="MCI162:MCJ162"/>
    <mergeCell ref="MCK162:MCL162"/>
    <mergeCell ref="MCM162:MCN162"/>
    <mergeCell ref="MCO162:MCP162"/>
    <mergeCell ref="MCQ162:MCR162"/>
    <mergeCell ref="MBI162:MBJ162"/>
    <mergeCell ref="MBK162:MBL162"/>
    <mergeCell ref="MBM162:MBN162"/>
    <mergeCell ref="MBO162:MBP162"/>
    <mergeCell ref="MBQ162:MBR162"/>
    <mergeCell ref="MBS162:MBT162"/>
    <mergeCell ref="MBU162:MBV162"/>
    <mergeCell ref="MBW162:MBX162"/>
    <mergeCell ref="MBY162:MBZ162"/>
    <mergeCell ref="MAQ162:MAR162"/>
    <mergeCell ref="MAS162:MAT162"/>
    <mergeCell ref="MAU162:MAV162"/>
    <mergeCell ref="MAW162:MAX162"/>
    <mergeCell ref="MAY162:MAZ162"/>
    <mergeCell ref="MBA162:MBB162"/>
    <mergeCell ref="MBC162:MBD162"/>
    <mergeCell ref="MBE162:MBF162"/>
    <mergeCell ref="MBG162:MBH162"/>
    <mergeCell ref="LZY162:LZZ162"/>
    <mergeCell ref="MAA162:MAB162"/>
    <mergeCell ref="MAC162:MAD162"/>
    <mergeCell ref="MAE162:MAF162"/>
    <mergeCell ref="MAG162:MAH162"/>
    <mergeCell ref="MAI162:MAJ162"/>
    <mergeCell ref="MAK162:MAL162"/>
    <mergeCell ref="MAM162:MAN162"/>
    <mergeCell ref="MAO162:MAP162"/>
    <mergeCell ref="LZG162:LZH162"/>
    <mergeCell ref="LZI162:LZJ162"/>
    <mergeCell ref="LZK162:LZL162"/>
    <mergeCell ref="LZM162:LZN162"/>
    <mergeCell ref="LZO162:LZP162"/>
    <mergeCell ref="LZQ162:LZR162"/>
    <mergeCell ref="LZS162:LZT162"/>
    <mergeCell ref="LZU162:LZV162"/>
    <mergeCell ref="LZW162:LZX162"/>
    <mergeCell ref="LYO162:LYP162"/>
    <mergeCell ref="LYQ162:LYR162"/>
    <mergeCell ref="LYS162:LYT162"/>
    <mergeCell ref="LYU162:LYV162"/>
    <mergeCell ref="LYW162:LYX162"/>
    <mergeCell ref="LYY162:LYZ162"/>
    <mergeCell ref="LZA162:LZB162"/>
    <mergeCell ref="LZC162:LZD162"/>
    <mergeCell ref="LZE162:LZF162"/>
    <mergeCell ref="LXW162:LXX162"/>
    <mergeCell ref="LXY162:LXZ162"/>
    <mergeCell ref="LYA162:LYB162"/>
    <mergeCell ref="LYC162:LYD162"/>
    <mergeCell ref="LYE162:LYF162"/>
    <mergeCell ref="LYG162:LYH162"/>
    <mergeCell ref="LYI162:LYJ162"/>
    <mergeCell ref="LYK162:LYL162"/>
    <mergeCell ref="LYM162:LYN162"/>
    <mergeCell ref="LXE162:LXF162"/>
    <mergeCell ref="LXG162:LXH162"/>
    <mergeCell ref="LXI162:LXJ162"/>
    <mergeCell ref="LXK162:LXL162"/>
    <mergeCell ref="LXM162:LXN162"/>
    <mergeCell ref="LXO162:LXP162"/>
    <mergeCell ref="LXQ162:LXR162"/>
    <mergeCell ref="LXS162:LXT162"/>
    <mergeCell ref="LXU162:LXV162"/>
    <mergeCell ref="LWM162:LWN162"/>
    <mergeCell ref="LWO162:LWP162"/>
    <mergeCell ref="LWQ162:LWR162"/>
    <mergeCell ref="LWS162:LWT162"/>
    <mergeCell ref="LWU162:LWV162"/>
    <mergeCell ref="LWW162:LWX162"/>
    <mergeCell ref="LWY162:LWZ162"/>
    <mergeCell ref="LXA162:LXB162"/>
    <mergeCell ref="LXC162:LXD162"/>
    <mergeCell ref="LVU162:LVV162"/>
    <mergeCell ref="LVW162:LVX162"/>
    <mergeCell ref="LVY162:LVZ162"/>
    <mergeCell ref="LWA162:LWB162"/>
    <mergeCell ref="LWC162:LWD162"/>
    <mergeCell ref="LWE162:LWF162"/>
    <mergeCell ref="LWG162:LWH162"/>
    <mergeCell ref="LWI162:LWJ162"/>
    <mergeCell ref="LWK162:LWL162"/>
    <mergeCell ref="LVC162:LVD162"/>
    <mergeCell ref="LVE162:LVF162"/>
    <mergeCell ref="LVG162:LVH162"/>
    <mergeCell ref="LVI162:LVJ162"/>
    <mergeCell ref="LVK162:LVL162"/>
    <mergeCell ref="LVM162:LVN162"/>
    <mergeCell ref="LVO162:LVP162"/>
    <mergeCell ref="LVQ162:LVR162"/>
    <mergeCell ref="LVS162:LVT162"/>
    <mergeCell ref="LUK162:LUL162"/>
    <mergeCell ref="LUM162:LUN162"/>
    <mergeCell ref="LUO162:LUP162"/>
    <mergeCell ref="LUQ162:LUR162"/>
    <mergeCell ref="LUS162:LUT162"/>
    <mergeCell ref="LUU162:LUV162"/>
    <mergeCell ref="LUW162:LUX162"/>
    <mergeCell ref="LUY162:LUZ162"/>
    <mergeCell ref="LVA162:LVB162"/>
    <mergeCell ref="LTS162:LTT162"/>
    <mergeCell ref="LTU162:LTV162"/>
    <mergeCell ref="LTW162:LTX162"/>
    <mergeCell ref="LTY162:LTZ162"/>
    <mergeCell ref="LUA162:LUB162"/>
    <mergeCell ref="LUC162:LUD162"/>
    <mergeCell ref="LUE162:LUF162"/>
    <mergeCell ref="LUG162:LUH162"/>
    <mergeCell ref="LUI162:LUJ162"/>
    <mergeCell ref="LTA162:LTB162"/>
    <mergeCell ref="LTC162:LTD162"/>
    <mergeCell ref="LTE162:LTF162"/>
    <mergeCell ref="LTG162:LTH162"/>
    <mergeCell ref="LTI162:LTJ162"/>
    <mergeCell ref="LTK162:LTL162"/>
    <mergeCell ref="LTM162:LTN162"/>
    <mergeCell ref="LTO162:LTP162"/>
    <mergeCell ref="LTQ162:LTR162"/>
    <mergeCell ref="LSI162:LSJ162"/>
    <mergeCell ref="LSK162:LSL162"/>
    <mergeCell ref="LSM162:LSN162"/>
    <mergeCell ref="LSO162:LSP162"/>
    <mergeCell ref="LSQ162:LSR162"/>
    <mergeCell ref="LSS162:LST162"/>
    <mergeCell ref="LSU162:LSV162"/>
    <mergeCell ref="LSW162:LSX162"/>
    <mergeCell ref="LSY162:LSZ162"/>
    <mergeCell ref="LRQ162:LRR162"/>
    <mergeCell ref="LRS162:LRT162"/>
    <mergeCell ref="LRU162:LRV162"/>
    <mergeCell ref="LRW162:LRX162"/>
    <mergeCell ref="LRY162:LRZ162"/>
    <mergeCell ref="LSA162:LSB162"/>
    <mergeCell ref="LSC162:LSD162"/>
    <mergeCell ref="LSE162:LSF162"/>
    <mergeCell ref="LSG162:LSH162"/>
    <mergeCell ref="LQY162:LQZ162"/>
    <mergeCell ref="LRA162:LRB162"/>
    <mergeCell ref="LRC162:LRD162"/>
    <mergeCell ref="LRE162:LRF162"/>
    <mergeCell ref="LRG162:LRH162"/>
    <mergeCell ref="LRI162:LRJ162"/>
    <mergeCell ref="LRK162:LRL162"/>
    <mergeCell ref="LRM162:LRN162"/>
    <mergeCell ref="LRO162:LRP162"/>
    <mergeCell ref="LQG162:LQH162"/>
    <mergeCell ref="LQI162:LQJ162"/>
    <mergeCell ref="LQK162:LQL162"/>
    <mergeCell ref="LQM162:LQN162"/>
    <mergeCell ref="LQO162:LQP162"/>
    <mergeCell ref="LQQ162:LQR162"/>
    <mergeCell ref="LQS162:LQT162"/>
    <mergeCell ref="LQU162:LQV162"/>
    <mergeCell ref="LQW162:LQX162"/>
    <mergeCell ref="LPO162:LPP162"/>
    <mergeCell ref="LPQ162:LPR162"/>
    <mergeCell ref="LPS162:LPT162"/>
    <mergeCell ref="LPU162:LPV162"/>
    <mergeCell ref="LPW162:LPX162"/>
    <mergeCell ref="LPY162:LPZ162"/>
    <mergeCell ref="LQA162:LQB162"/>
    <mergeCell ref="LQC162:LQD162"/>
    <mergeCell ref="LQE162:LQF162"/>
    <mergeCell ref="LOW162:LOX162"/>
    <mergeCell ref="LOY162:LOZ162"/>
    <mergeCell ref="LPA162:LPB162"/>
    <mergeCell ref="LPC162:LPD162"/>
    <mergeCell ref="LPE162:LPF162"/>
    <mergeCell ref="LPG162:LPH162"/>
    <mergeCell ref="LPI162:LPJ162"/>
    <mergeCell ref="LPK162:LPL162"/>
    <mergeCell ref="LPM162:LPN162"/>
    <mergeCell ref="LOE162:LOF162"/>
    <mergeCell ref="LOG162:LOH162"/>
    <mergeCell ref="LOI162:LOJ162"/>
    <mergeCell ref="LOK162:LOL162"/>
    <mergeCell ref="LOM162:LON162"/>
    <mergeCell ref="LOO162:LOP162"/>
    <mergeCell ref="LOQ162:LOR162"/>
    <mergeCell ref="LOS162:LOT162"/>
    <mergeCell ref="LOU162:LOV162"/>
    <mergeCell ref="LNM162:LNN162"/>
    <mergeCell ref="LNO162:LNP162"/>
    <mergeCell ref="LNQ162:LNR162"/>
    <mergeCell ref="LNS162:LNT162"/>
    <mergeCell ref="LNU162:LNV162"/>
    <mergeCell ref="LNW162:LNX162"/>
    <mergeCell ref="LNY162:LNZ162"/>
    <mergeCell ref="LOA162:LOB162"/>
    <mergeCell ref="LOC162:LOD162"/>
    <mergeCell ref="LMU162:LMV162"/>
    <mergeCell ref="LMW162:LMX162"/>
    <mergeCell ref="LMY162:LMZ162"/>
    <mergeCell ref="LNA162:LNB162"/>
    <mergeCell ref="LNC162:LND162"/>
    <mergeCell ref="LNE162:LNF162"/>
    <mergeCell ref="LNG162:LNH162"/>
    <mergeCell ref="LNI162:LNJ162"/>
    <mergeCell ref="LNK162:LNL162"/>
    <mergeCell ref="LMC162:LMD162"/>
    <mergeCell ref="LME162:LMF162"/>
    <mergeCell ref="LMG162:LMH162"/>
    <mergeCell ref="LMI162:LMJ162"/>
    <mergeCell ref="LMK162:LML162"/>
    <mergeCell ref="LMM162:LMN162"/>
    <mergeCell ref="LMO162:LMP162"/>
    <mergeCell ref="LMQ162:LMR162"/>
    <mergeCell ref="LMS162:LMT162"/>
    <mergeCell ref="LLK162:LLL162"/>
    <mergeCell ref="LLM162:LLN162"/>
    <mergeCell ref="LLO162:LLP162"/>
    <mergeCell ref="LLQ162:LLR162"/>
    <mergeCell ref="LLS162:LLT162"/>
    <mergeCell ref="LLU162:LLV162"/>
    <mergeCell ref="LLW162:LLX162"/>
    <mergeCell ref="LLY162:LLZ162"/>
    <mergeCell ref="LMA162:LMB162"/>
    <mergeCell ref="LKS162:LKT162"/>
    <mergeCell ref="LKU162:LKV162"/>
    <mergeCell ref="LKW162:LKX162"/>
    <mergeCell ref="LKY162:LKZ162"/>
    <mergeCell ref="LLA162:LLB162"/>
    <mergeCell ref="LLC162:LLD162"/>
    <mergeCell ref="LLE162:LLF162"/>
    <mergeCell ref="LLG162:LLH162"/>
    <mergeCell ref="LLI162:LLJ162"/>
    <mergeCell ref="LKA162:LKB162"/>
    <mergeCell ref="LKC162:LKD162"/>
    <mergeCell ref="LKE162:LKF162"/>
    <mergeCell ref="LKG162:LKH162"/>
    <mergeCell ref="LKI162:LKJ162"/>
    <mergeCell ref="LKK162:LKL162"/>
    <mergeCell ref="LKM162:LKN162"/>
    <mergeCell ref="LKO162:LKP162"/>
    <mergeCell ref="LKQ162:LKR162"/>
    <mergeCell ref="LJI162:LJJ162"/>
    <mergeCell ref="LJK162:LJL162"/>
    <mergeCell ref="LJM162:LJN162"/>
    <mergeCell ref="LJO162:LJP162"/>
    <mergeCell ref="LJQ162:LJR162"/>
    <mergeCell ref="LJS162:LJT162"/>
    <mergeCell ref="LJU162:LJV162"/>
    <mergeCell ref="LJW162:LJX162"/>
    <mergeCell ref="LJY162:LJZ162"/>
    <mergeCell ref="LIQ162:LIR162"/>
    <mergeCell ref="LIS162:LIT162"/>
    <mergeCell ref="LIU162:LIV162"/>
    <mergeCell ref="LIW162:LIX162"/>
    <mergeCell ref="LIY162:LIZ162"/>
    <mergeCell ref="LJA162:LJB162"/>
    <mergeCell ref="LJC162:LJD162"/>
    <mergeCell ref="LJE162:LJF162"/>
    <mergeCell ref="LJG162:LJH162"/>
    <mergeCell ref="LHY162:LHZ162"/>
    <mergeCell ref="LIA162:LIB162"/>
    <mergeCell ref="LIC162:LID162"/>
    <mergeCell ref="LIE162:LIF162"/>
    <mergeCell ref="LIG162:LIH162"/>
    <mergeCell ref="LII162:LIJ162"/>
    <mergeCell ref="LIK162:LIL162"/>
    <mergeCell ref="LIM162:LIN162"/>
    <mergeCell ref="LIO162:LIP162"/>
    <mergeCell ref="LHG162:LHH162"/>
    <mergeCell ref="LHI162:LHJ162"/>
    <mergeCell ref="LHK162:LHL162"/>
    <mergeCell ref="LHM162:LHN162"/>
    <mergeCell ref="LHO162:LHP162"/>
    <mergeCell ref="LHQ162:LHR162"/>
    <mergeCell ref="LHS162:LHT162"/>
    <mergeCell ref="LHU162:LHV162"/>
    <mergeCell ref="LHW162:LHX162"/>
    <mergeCell ref="LGO162:LGP162"/>
    <mergeCell ref="LGQ162:LGR162"/>
    <mergeCell ref="LGS162:LGT162"/>
    <mergeCell ref="LGU162:LGV162"/>
    <mergeCell ref="LGW162:LGX162"/>
    <mergeCell ref="LGY162:LGZ162"/>
    <mergeCell ref="LHA162:LHB162"/>
    <mergeCell ref="LHC162:LHD162"/>
    <mergeCell ref="LHE162:LHF162"/>
    <mergeCell ref="LFW162:LFX162"/>
    <mergeCell ref="LFY162:LFZ162"/>
    <mergeCell ref="LGA162:LGB162"/>
    <mergeCell ref="LGC162:LGD162"/>
    <mergeCell ref="LGE162:LGF162"/>
    <mergeCell ref="LGG162:LGH162"/>
    <mergeCell ref="LGI162:LGJ162"/>
    <mergeCell ref="LGK162:LGL162"/>
    <mergeCell ref="LGM162:LGN162"/>
    <mergeCell ref="LFE162:LFF162"/>
    <mergeCell ref="LFG162:LFH162"/>
    <mergeCell ref="LFI162:LFJ162"/>
    <mergeCell ref="LFK162:LFL162"/>
    <mergeCell ref="LFM162:LFN162"/>
    <mergeCell ref="LFO162:LFP162"/>
    <mergeCell ref="LFQ162:LFR162"/>
    <mergeCell ref="LFS162:LFT162"/>
    <mergeCell ref="LFU162:LFV162"/>
    <mergeCell ref="LEM162:LEN162"/>
    <mergeCell ref="LEO162:LEP162"/>
    <mergeCell ref="LEQ162:LER162"/>
    <mergeCell ref="LES162:LET162"/>
    <mergeCell ref="LEU162:LEV162"/>
    <mergeCell ref="LEW162:LEX162"/>
    <mergeCell ref="LEY162:LEZ162"/>
    <mergeCell ref="LFA162:LFB162"/>
    <mergeCell ref="LFC162:LFD162"/>
    <mergeCell ref="LDU162:LDV162"/>
    <mergeCell ref="LDW162:LDX162"/>
    <mergeCell ref="LDY162:LDZ162"/>
    <mergeCell ref="LEA162:LEB162"/>
    <mergeCell ref="LEC162:LED162"/>
    <mergeCell ref="LEE162:LEF162"/>
    <mergeCell ref="LEG162:LEH162"/>
    <mergeCell ref="LEI162:LEJ162"/>
    <mergeCell ref="LEK162:LEL162"/>
    <mergeCell ref="LDC162:LDD162"/>
    <mergeCell ref="LDE162:LDF162"/>
    <mergeCell ref="LDG162:LDH162"/>
    <mergeCell ref="LDI162:LDJ162"/>
    <mergeCell ref="LDK162:LDL162"/>
    <mergeCell ref="LDM162:LDN162"/>
    <mergeCell ref="LDO162:LDP162"/>
    <mergeCell ref="LDQ162:LDR162"/>
    <mergeCell ref="LDS162:LDT162"/>
    <mergeCell ref="LCK162:LCL162"/>
    <mergeCell ref="LCM162:LCN162"/>
    <mergeCell ref="LCO162:LCP162"/>
    <mergeCell ref="LCQ162:LCR162"/>
    <mergeCell ref="LCS162:LCT162"/>
    <mergeCell ref="LCU162:LCV162"/>
    <mergeCell ref="LCW162:LCX162"/>
    <mergeCell ref="LCY162:LCZ162"/>
    <mergeCell ref="LDA162:LDB162"/>
    <mergeCell ref="LBS162:LBT162"/>
    <mergeCell ref="LBU162:LBV162"/>
    <mergeCell ref="LBW162:LBX162"/>
    <mergeCell ref="LBY162:LBZ162"/>
    <mergeCell ref="LCA162:LCB162"/>
    <mergeCell ref="LCC162:LCD162"/>
    <mergeCell ref="LCE162:LCF162"/>
    <mergeCell ref="LCG162:LCH162"/>
    <mergeCell ref="LCI162:LCJ162"/>
    <mergeCell ref="LBA162:LBB162"/>
    <mergeCell ref="LBC162:LBD162"/>
    <mergeCell ref="LBE162:LBF162"/>
    <mergeCell ref="LBG162:LBH162"/>
    <mergeCell ref="LBI162:LBJ162"/>
    <mergeCell ref="LBK162:LBL162"/>
    <mergeCell ref="LBM162:LBN162"/>
    <mergeCell ref="LBO162:LBP162"/>
    <mergeCell ref="LBQ162:LBR162"/>
    <mergeCell ref="LAI162:LAJ162"/>
    <mergeCell ref="LAK162:LAL162"/>
    <mergeCell ref="LAM162:LAN162"/>
    <mergeCell ref="LAO162:LAP162"/>
    <mergeCell ref="LAQ162:LAR162"/>
    <mergeCell ref="LAS162:LAT162"/>
    <mergeCell ref="LAU162:LAV162"/>
    <mergeCell ref="LAW162:LAX162"/>
    <mergeCell ref="LAY162:LAZ162"/>
    <mergeCell ref="KZQ162:KZR162"/>
    <mergeCell ref="KZS162:KZT162"/>
    <mergeCell ref="KZU162:KZV162"/>
    <mergeCell ref="KZW162:KZX162"/>
    <mergeCell ref="KZY162:KZZ162"/>
    <mergeCell ref="LAA162:LAB162"/>
    <mergeCell ref="LAC162:LAD162"/>
    <mergeCell ref="LAE162:LAF162"/>
    <mergeCell ref="LAG162:LAH162"/>
    <mergeCell ref="KYY162:KYZ162"/>
    <mergeCell ref="KZA162:KZB162"/>
    <mergeCell ref="KZC162:KZD162"/>
    <mergeCell ref="KZE162:KZF162"/>
    <mergeCell ref="KZG162:KZH162"/>
    <mergeCell ref="KZI162:KZJ162"/>
    <mergeCell ref="KZK162:KZL162"/>
    <mergeCell ref="KZM162:KZN162"/>
    <mergeCell ref="KZO162:KZP162"/>
    <mergeCell ref="KYG162:KYH162"/>
    <mergeCell ref="KYI162:KYJ162"/>
    <mergeCell ref="KYK162:KYL162"/>
    <mergeCell ref="KYM162:KYN162"/>
    <mergeCell ref="KYO162:KYP162"/>
    <mergeCell ref="KYQ162:KYR162"/>
    <mergeCell ref="KYS162:KYT162"/>
    <mergeCell ref="KYU162:KYV162"/>
    <mergeCell ref="KYW162:KYX162"/>
    <mergeCell ref="KXO162:KXP162"/>
    <mergeCell ref="KXQ162:KXR162"/>
    <mergeCell ref="KXS162:KXT162"/>
    <mergeCell ref="KXU162:KXV162"/>
    <mergeCell ref="KXW162:KXX162"/>
    <mergeCell ref="KXY162:KXZ162"/>
    <mergeCell ref="KYA162:KYB162"/>
    <mergeCell ref="KYC162:KYD162"/>
    <mergeCell ref="KYE162:KYF162"/>
    <mergeCell ref="KWW162:KWX162"/>
    <mergeCell ref="KWY162:KWZ162"/>
    <mergeCell ref="KXA162:KXB162"/>
    <mergeCell ref="KXC162:KXD162"/>
    <mergeCell ref="KXE162:KXF162"/>
    <mergeCell ref="KXG162:KXH162"/>
    <mergeCell ref="KXI162:KXJ162"/>
    <mergeCell ref="KXK162:KXL162"/>
    <mergeCell ref="KXM162:KXN162"/>
    <mergeCell ref="KWE162:KWF162"/>
    <mergeCell ref="KWG162:KWH162"/>
    <mergeCell ref="KWI162:KWJ162"/>
    <mergeCell ref="KWK162:KWL162"/>
    <mergeCell ref="KWM162:KWN162"/>
    <mergeCell ref="KWO162:KWP162"/>
    <mergeCell ref="KWQ162:KWR162"/>
    <mergeCell ref="KWS162:KWT162"/>
    <mergeCell ref="KWU162:KWV162"/>
    <mergeCell ref="KVM162:KVN162"/>
    <mergeCell ref="KVO162:KVP162"/>
    <mergeCell ref="KVQ162:KVR162"/>
    <mergeCell ref="KVS162:KVT162"/>
    <mergeCell ref="KVU162:KVV162"/>
    <mergeCell ref="KVW162:KVX162"/>
    <mergeCell ref="KVY162:KVZ162"/>
    <mergeCell ref="KWA162:KWB162"/>
    <mergeCell ref="KWC162:KWD162"/>
    <mergeCell ref="KUU162:KUV162"/>
    <mergeCell ref="KUW162:KUX162"/>
    <mergeCell ref="KUY162:KUZ162"/>
    <mergeCell ref="KVA162:KVB162"/>
    <mergeCell ref="KVC162:KVD162"/>
    <mergeCell ref="KVE162:KVF162"/>
    <mergeCell ref="KVG162:KVH162"/>
    <mergeCell ref="KVI162:KVJ162"/>
    <mergeCell ref="KVK162:KVL162"/>
    <mergeCell ref="KUC162:KUD162"/>
    <mergeCell ref="KUE162:KUF162"/>
    <mergeCell ref="KUG162:KUH162"/>
    <mergeCell ref="KUI162:KUJ162"/>
    <mergeCell ref="KUK162:KUL162"/>
    <mergeCell ref="KUM162:KUN162"/>
    <mergeCell ref="KUO162:KUP162"/>
    <mergeCell ref="KUQ162:KUR162"/>
    <mergeCell ref="KUS162:KUT162"/>
    <mergeCell ref="KTK162:KTL162"/>
    <mergeCell ref="KTM162:KTN162"/>
    <mergeCell ref="KTO162:KTP162"/>
    <mergeCell ref="KTQ162:KTR162"/>
    <mergeCell ref="KTS162:KTT162"/>
    <mergeCell ref="KTU162:KTV162"/>
    <mergeCell ref="KTW162:KTX162"/>
    <mergeCell ref="KTY162:KTZ162"/>
    <mergeCell ref="KUA162:KUB162"/>
    <mergeCell ref="KSS162:KST162"/>
    <mergeCell ref="KSU162:KSV162"/>
    <mergeCell ref="KSW162:KSX162"/>
    <mergeCell ref="KSY162:KSZ162"/>
    <mergeCell ref="KTA162:KTB162"/>
    <mergeCell ref="KTC162:KTD162"/>
    <mergeCell ref="KTE162:KTF162"/>
    <mergeCell ref="KTG162:KTH162"/>
    <mergeCell ref="KTI162:KTJ162"/>
    <mergeCell ref="KSA162:KSB162"/>
    <mergeCell ref="KSC162:KSD162"/>
    <mergeCell ref="KSE162:KSF162"/>
    <mergeCell ref="KSG162:KSH162"/>
    <mergeCell ref="KSI162:KSJ162"/>
    <mergeCell ref="KSK162:KSL162"/>
    <mergeCell ref="KSM162:KSN162"/>
    <mergeCell ref="KSO162:KSP162"/>
    <mergeCell ref="KSQ162:KSR162"/>
    <mergeCell ref="KRI162:KRJ162"/>
    <mergeCell ref="KRK162:KRL162"/>
    <mergeCell ref="KRM162:KRN162"/>
    <mergeCell ref="KRO162:KRP162"/>
    <mergeCell ref="KRQ162:KRR162"/>
    <mergeCell ref="KRS162:KRT162"/>
    <mergeCell ref="KRU162:KRV162"/>
    <mergeCell ref="KRW162:KRX162"/>
    <mergeCell ref="KRY162:KRZ162"/>
    <mergeCell ref="KQQ162:KQR162"/>
    <mergeCell ref="KQS162:KQT162"/>
    <mergeCell ref="KQU162:KQV162"/>
    <mergeCell ref="KQW162:KQX162"/>
    <mergeCell ref="KQY162:KQZ162"/>
    <mergeCell ref="KRA162:KRB162"/>
    <mergeCell ref="KRC162:KRD162"/>
    <mergeCell ref="KRE162:KRF162"/>
    <mergeCell ref="KRG162:KRH162"/>
    <mergeCell ref="KPY162:KPZ162"/>
    <mergeCell ref="KQA162:KQB162"/>
    <mergeCell ref="KQC162:KQD162"/>
    <mergeCell ref="KQE162:KQF162"/>
    <mergeCell ref="KQG162:KQH162"/>
    <mergeCell ref="KQI162:KQJ162"/>
    <mergeCell ref="KQK162:KQL162"/>
    <mergeCell ref="KQM162:KQN162"/>
    <mergeCell ref="KQO162:KQP162"/>
    <mergeCell ref="KPG162:KPH162"/>
    <mergeCell ref="KPI162:KPJ162"/>
    <mergeCell ref="KPK162:KPL162"/>
    <mergeCell ref="KPM162:KPN162"/>
    <mergeCell ref="KPO162:KPP162"/>
    <mergeCell ref="KPQ162:KPR162"/>
    <mergeCell ref="KPS162:KPT162"/>
    <mergeCell ref="KPU162:KPV162"/>
    <mergeCell ref="KPW162:KPX162"/>
    <mergeCell ref="KOO162:KOP162"/>
    <mergeCell ref="KOQ162:KOR162"/>
    <mergeCell ref="KOS162:KOT162"/>
    <mergeCell ref="KOU162:KOV162"/>
    <mergeCell ref="KOW162:KOX162"/>
    <mergeCell ref="KOY162:KOZ162"/>
    <mergeCell ref="KPA162:KPB162"/>
    <mergeCell ref="KPC162:KPD162"/>
    <mergeCell ref="KPE162:KPF162"/>
    <mergeCell ref="KNW162:KNX162"/>
    <mergeCell ref="KNY162:KNZ162"/>
    <mergeCell ref="KOA162:KOB162"/>
    <mergeCell ref="KOC162:KOD162"/>
    <mergeCell ref="KOE162:KOF162"/>
    <mergeCell ref="KOG162:KOH162"/>
    <mergeCell ref="KOI162:KOJ162"/>
    <mergeCell ref="KOK162:KOL162"/>
    <mergeCell ref="KOM162:KON162"/>
    <mergeCell ref="KNE162:KNF162"/>
    <mergeCell ref="KNG162:KNH162"/>
    <mergeCell ref="KNI162:KNJ162"/>
    <mergeCell ref="KNK162:KNL162"/>
    <mergeCell ref="KNM162:KNN162"/>
    <mergeCell ref="KNO162:KNP162"/>
    <mergeCell ref="KNQ162:KNR162"/>
    <mergeCell ref="KNS162:KNT162"/>
    <mergeCell ref="KNU162:KNV162"/>
    <mergeCell ref="KMM162:KMN162"/>
    <mergeCell ref="KMO162:KMP162"/>
    <mergeCell ref="KMQ162:KMR162"/>
    <mergeCell ref="KMS162:KMT162"/>
    <mergeCell ref="KMU162:KMV162"/>
    <mergeCell ref="KMW162:KMX162"/>
    <mergeCell ref="KMY162:KMZ162"/>
    <mergeCell ref="KNA162:KNB162"/>
    <mergeCell ref="KNC162:KND162"/>
    <mergeCell ref="KLU162:KLV162"/>
    <mergeCell ref="KLW162:KLX162"/>
    <mergeCell ref="KLY162:KLZ162"/>
    <mergeCell ref="KMA162:KMB162"/>
    <mergeCell ref="KMC162:KMD162"/>
    <mergeCell ref="KME162:KMF162"/>
    <mergeCell ref="KMG162:KMH162"/>
    <mergeCell ref="KMI162:KMJ162"/>
    <mergeCell ref="KMK162:KML162"/>
    <mergeCell ref="KLC162:KLD162"/>
    <mergeCell ref="KLE162:KLF162"/>
    <mergeCell ref="KLG162:KLH162"/>
    <mergeCell ref="KLI162:KLJ162"/>
    <mergeCell ref="KLK162:KLL162"/>
    <mergeCell ref="KLM162:KLN162"/>
    <mergeCell ref="KLO162:KLP162"/>
    <mergeCell ref="KLQ162:KLR162"/>
    <mergeCell ref="KLS162:KLT162"/>
    <mergeCell ref="KKK162:KKL162"/>
    <mergeCell ref="KKM162:KKN162"/>
    <mergeCell ref="KKO162:KKP162"/>
    <mergeCell ref="KKQ162:KKR162"/>
    <mergeCell ref="KKS162:KKT162"/>
    <mergeCell ref="KKU162:KKV162"/>
    <mergeCell ref="KKW162:KKX162"/>
    <mergeCell ref="KKY162:KKZ162"/>
    <mergeCell ref="KLA162:KLB162"/>
    <mergeCell ref="KJS162:KJT162"/>
    <mergeCell ref="KJU162:KJV162"/>
    <mergeCell ref="KJW162:KJX162"/>
    <mergeCell ref="KJY162:KJZ162"/>
    <mergeCell ref="KKA162:KKB162"/>
    <mergeCell ref="KKC162:KKD162"/>
    <mergeCell ref="KKE162:KKF162"/>
    <mergeCell ref="KKG162:KKH162"/>
    <mergeCell ref="KKI162:KKJ162"/>
    <mergeCell ref="KJA162:KJB162"/>
    <mergeCell ref="KJC162:KJD162"/>
    <mergeCell ref="KJE162:KJF162"/>
    <mergeCell ref="KJG162:KJH162"/>
    <mergeCell ref="KJI162:KJJ162"/>
    <mergeCell ref="KJK162:KJL162"/>
    <mergeCell ref="KJM162:KJN162"/>
    <mergeCell ref="KJO162:KJP162"/>
    <mergeCell ref="KJQ162:KJR162"/>
    <mergeCell ref="KII162:KIJ162"/>
    <mergeCell ref="KIK162:KIL162"/>
    <mergeCell ref="KIM162:KIN162"/>
    <mergeCell ref="KIO162:KIP162"/>
    <mergeCell ref="KIQ162:KIR162"/>
    <mergeCell ref="KIS162:KIT162"/>
    <mergeCell ref="KIU162:KIV162"/>
    <mergeCell ref="KIW162:KIX162"/>
    <mergeCell ref="KIY162:KIZ162"/>
    <mergeCell ref="KHQ162:KHR162"/>
    <mergeCell ref="KHS162:KHT162"/>
    <mergeCell ref="KHU162:KHV162"/>
    <mergeCell ref="KHW162:KHX162"/>
    <mergeCell ref="KHY162:KHZ162"/>
    <mergeCell ref="KIA162:KIB162"/>
    <mergeCell ref="KIC162:KID162"/>
    <mergeCell ref="KIE162:KIF162"/>
    <mergeCell ref="KIG162:KIH162"/>
    <mergeCell ref="KGY162:KGZ162"/>
    <mergeCell ref="KHA162:KHB162"/>
    <mergeCell ref="KHC162:KHD162"/>
    <mergeCell ref="KHE162:KHF162"/>
    <mergeCell ref="KHG162:KHH162"/>
    <mergeCell ref="KHI162:KHJ162"/>
    <mergeCell ref="KHK162:KHL162"/>
    <mergeCell ref="KHM162:KHN162"/>
    <mergeCell ref="KHO162:KHP162"/>
    <mergeCell ref="KGG162:KGH162"/>
    <mergeCell ref="KGI162:KGJ162"/>
    <mergeCell ref="KGK162:KGL162"/>
    <mergeCell ref="KGM162:KGN162"/>
    <mergeCell ref="KGO162:KGP162"/>
    <mergeCell ref="KGQ162:KGR162"/>
    <mergeCell ref="KGS162:KGT162"/>
    <mergeCell ref="KGU162:KGV162"/>
    <mergeCell ref="KGW162:KGX162"/>
    <mergeCell ref="KFO162:KFP162"/>
    <mergeCell ref="KFQ162:KFR162"/>
    <mergeCell ref="KFS162:KFT162"/>
    <mergeCell ref="KFU162:KFV162"/>
    <mergeCell ref="KFW162:KFX162"/>
    <mergeCell ref="KFY162:KFZ162"/>
    <mergeCell ref="KGA162:KGB162"/>
    <mergeCell ref="KGC162:KGD162"/>
    <mergeCell ref="KGE162:KGF162"/>
    <mergeCell ref="KEW162:KEX162"/>
    <mergeCell ref="KEY162:KEZ162"/>
    <mergeCell ref="KFA162:KFB162"/>
    <mergeCell ref="KFC162:KFD162"/>
    <mergeCell ref="KFE162:KFF162"/>
    <mergeCell ref="KFG162:KFH162"/>
    <mergeCell ref="KFI162:KFJ162"/>
    <mergeCell ref="KFK162:KFL162"/>
    <mergeCell ref="KFM162:KFN162"/>
    <mergeCell ref="KEE162:KEF162"/>
    <mergeCell ref="KEG162:KEH162"/>
    <mergeCell ref="KEI162:KEJ162"/>
    <mergeCell ref="KEK162:KEL162"/>
    <mergeCell ref="KEM162:KEN162"/>
    <mergeCell ref="KEO162:KEP162"/>
    <mergeCell ref="KEQ162:KER162"/>
    <mergeCell ref="KES162:KET162"/>
    <mergeCell ref="KEU162:KEV162"/>
    <mergeCell ref="KDM162:KDN162"/>
    <mergeCell ref="KDO162:KDP162"/>
    <mergeCell ref="KDQ162:KDR162"/>
    <mergeCell ref="KDS162:KDT162"/>
    <mergeCell ref="KDU162:KDV162"/>
    <mergeCell ref="KDW162:KDX162"/>
    <mergeCell ref="KDY162:KDZ162"/>
    <mergeCell ref="KEA162:KEB162"/>
    <mergeCell ref="KEC162:KED162"/>
    <mergeCell ref="KCU162:KCV162"/>
    <mergeCell ref="KCW162:KCX162"/>
    <mergeCell ref="KCY162:KCZ162"/>
    <mergeCell ref="KDA162:KDB162"/>
    <mergeCell ref="KDC162:KDD162"/>
    <mergeCell ref="KDE162:KDF162"/>
    <mergeCell ref="KDG162:KDH162"/>
    <mergeCell ref="KDI162:KDJ162"/>
    <mergeCell ref="KDK162:KDL162"/>
    <mergeCell ref="KCC162:KCD162"/>
    <mergeCell ref="KCE162:KCF162"/>
    <mergeCell ref="KCG162:KCH162"/>
    <mergeCell ref="KCI162:KCJ162"/>
    <mergeCell ref="KCK162:KCL162"/>
    <mergeCell ref="KCM162:KCN162"/>
    <mergeCell ref="KCO162:KCP162"/>
    <mergeCell ref="KCQ162:KCR162"/>
    <mergeCell ref="KCS162:KCT162"/>
    <mergeCell ref="KBK162:KBL162"/>
    <mergeCell ref="KBM162:KBN162"/>
    <mergeCell ref="KBO162:KBP162"/>
    <mergeCell ref="KBQ162:KBR162"/>
    <mergeCell ref="KBS162:KBT162"/>
    <mergeCell ref="KBU162:KBV162"/>
    <mergeCell ref="KBW162:KBX162"/>
    <mergeCell ref="KBY162:KBZ162"/>
    <mergeCell ref="KCA162:KCB162"/>
    <mergeCell ref="KAS162:KAT162"/>
    <mergeCell ref="KAU162:KAV162"/>
    <mergeCell ref="KAW162:KAX162"/>
    <mergeCell ref="KAY162:KAZ162"/>
    <mergeCell ref="KBA162:KBB162"/>
    <mergeCell ref="KBC162:KBD162"/>
    <mergeCell ref="KBE162:KBF162"/>
    <mergeCell ref="KBG162:KBH162"/>
    <mergeCell ref="KBI162:KBJ162"/>
    <mergeCell ref="KAA162:KAB162"/>
    <mergeCell ref="KAC162:KAD162"/>
    <mergeCell ref="KAE162:KAF162"/>
    <mergeCell ref="KAG162:KAH162"/>
    <mergeCell ref="KAI162:KAJ162"/>
    <mergeCell ref="KAK162:KAL162"/>
    <mergeCell ref="KAM162:KAN162"/>
    <mergeCell ref="KAO162:KAP162"/>
    <mergeCell ref="KAQ162:KAR162"/>
    <mergeCell ref="JZI162:JZJ162"/>
    <mergeCell ref="JZK162:JZL162"/>
    <mergeCell ref="JZM162:JZN162"/>
    <mergeCell ref="JZO162:JZP162"/>
    <mergeCell ref="JZQ162:JZR162"/>
    <mergeCell ref="JZS162:JZT162"/>
    <mergeCell ref="JZU162:JZV162"/>
    <mergeCell ref="JZW162:JZX162"/>
    <mergeCell ref="JZY162:JZZ162"/>
    <mergeCell ref="JYQ162:JYR162"/>
    <mergeCell ref="JYS162:JYT162"/>
    <mergeCell ref="JYU162:JYV162"/>
    <mergeCell ref="JYW162:JYX162"/>
    <mergeCell ref="JYY162:JYZ162"/>
    <mergeCell ref="JZA162:JZB162"/>
    <mergeCell ref="JZC162:JZD162"/>
    <mergeCell ref="JZE162:JZF162"/>
    <mergeCell ref="JZG162:JZH162"/>
    <mergeCell ref="JXY162:JXZ162"/>
    <mergeCell ref="JYA162:JYB162"/>
    <mergeCell ref="JYC162:JYD162"/>
    <mergeCell ref="JYE162:JYF162"/>
    <mergeCell ref="JYG162:JYH162"/>
    <mergeCell ref="JYI162:JYJ162"/>
    <mergeCell ref="JYK162:JYL162"/>
    <mergeCell ref="JYM162:JYN162"/>
    <mergeCell ref="JYO162:JYP162"/>
    <mergeCell ref="JXG162:JXH162"/>
    <mergeCell ref="JXI162:JXJ162"/>
    <mergeCell ref="JXK162:JXL162"/>
    <mergeCell ref="JXM162:JXN162"/>
    <mergeCell ref="JXO162:JXP162"/>
    <mergeCell ref="JXQ162:JXR162"/>
    <mergeCell ref="JXS162:JXT162"/>
    <mergeCell ref="JXU162:JXV162"/>
    <mergeCell ref="JXW162:JXX162"/>
    <mergeCell ref="JWO162:JWP162"/>
    <mergeCell ref="JWQ162:JWR162"/>
    <mergeCell ref="JWS162:JWT162"/>
    <mergeCell ref="JWU162:JWV162"/>
    <mergeCell ref="JWW162:JWX162"/>
    <mergeCell ref="JWY162:JWZ162"/>
    <mergeCell ref="JXA162:JXB162"/>
    <mergeCell ref="JXC162:JXD162"/>
    <mergeCell ref="JXE162:JXF162"/>
    <mergeCell ref="JVW162:JVX162"/>
    <mergeCell ref="JVY162:JVZ162"/>
    <mergeCell ref="JWA162:JWB162"/>
    <mergeCell ref="JWC162:JWD162"/>
    <mergeCell ref="JWE162:JWF162"/>
    <mergeCell ref="JWG162:JWH162"/>
    <mergeCell ref="JWI162:JWJ162"/>
    <mergeCell ref="JWK162:JWL162"/>
    <mergeCell ref="JWM162:JWN162"/>
    <mergeCell ref="JVE162:JVF162"/>
    <mergeCell ref="JVG162:JVH162"/>
    <mergeCell ref="JVI162:JVJ162"/>
    <mergeCell ref="JVK162:JVL162"/>
    <mergeCell ref="JVM162:JVN162"/>
    <mergeCell ref="JVO162:JVP162"/>
    <mergeCell ref="JVQ162:JVR162"/>
    <mergeCell ref="JVS162:JVT162"/>
    <mergeCell ref="JVU162:JVV162"/>
    <mergeCell ref="JUM162:JUN162"/>
    <mergeCell ref="JUO162:JUP162"/>
    <mergeCell ref="JUQ162:JUR162"/>
    <mergeCell ref="JUS162:JUT162"/>
    <mergeCell ref="JUU162:JUV162"/>
    <mergeCell ref="JUW162:JUX162"/>
    <mergeCell ref="JUY162:JUZ162"/>
    <mergeCell ref="JVA162:JVB162"/>
    <mergeCell ref="JVC162:JVD162"/>
    <mergeCell ref="JTU162:JTV162"/>
    <mergeCell ref="JTW162:JTX162"/>
    <mergeCell ref="JTY162:JTZ162"/>
    <mergeCell ref="JUA162:JUB162"/>
    <mergeCell ref="JUC162:JUD162"/>
    <mergeCell ref="JUE162:JUF162"/>
    <mergeCell ref="JUG162:JUH162"/>
    <mergeCell ref="JUI162:JUJ162"/>
    <mergeCell ref="JUK162:JUL162"/>
    <mergeCell ref="JTC162:JTD162"/>
    <mergeCell ref="JTE162:JTF162"/>
    <mergeCell ref="JTG162:JTH162"/>
    <mergeCell ref="JTI162:JTJ162"/>
    <mergeCell ref="JTK162:JTL162"/>
    <mergeCell ref="JTM162:JTN162"/>
    <mergeCell ref="JTO162:JTP162"/>
    <mergeCell ref="JTQ162:JTR162"/>
    <mergeCell ref="JTS162:JTT162"/>
    <mergeCell ref="JSK162:JSL162"/>
    <mergeCell ref="JSM162:JSN162"/>
    <mergeCell ref="JSO162:JSP162"/>
    <mergeCell ref="JSQ162:JSR162"/>
    <mergeCell ref="JSS162:JST162"/>
    <mergeCell ref="JSU162:JSV162"/>
    <mergeCell ref="JSW162:JSX162"/>
    <mergeCell ref="JSY162:JSZ162"/>
    <mergeCell ref="JTA162:JTB162"/>
    <mergeCell ref="JRS162:JRT162"/>
    <mergeCell ref="JRU162:JRV162"/>
    <mergeCell ref="JRW162:JRX162"/>
    <mergeCell ref="JRY162:JRZ162"/>
    <mergeCell ref="JSA162:JSB162"/>
    <mergeCell ref="JSC162:JSD162"/>
    <mergeCell ref="JSE162:JSF162"/>
    <mergeCell ref="JSG162:JSH162"/>
    <mergeCell ref="JSI162:JSJ162"/>
    <mergeCell ref="JRA162:JRB162"/>
    <mergeCell ref="JRC162:JRD162"/>
    <mergeCell ref="JRE162:JRF162"/>
    <mergeCell ref="JRG162:JRH162"/>
    <mergeCell ref="JRI162:JRJ162"/>
    <mergeCell ref="JRK162:JRL162"/>
    <mergeCell ref="JRM162:JRN162"/>
    <mergeCell ref="JRO162:JRP162"/>
    <mergeCell ref="JRQ162:JRR162"/>
    <mergeCell ref="JQI162:JQJ162"/>
    <mergeCell ref="JQK162:JQL162"/>
    <mergeCell ref="JQM162:JQN162"/>
    <mergeCell ref="JQO162:JQP162"/>
    <mergeCell ref="JQQ162:JQR162"/>
    <mergeCell ref="JQS162:JQT162"/>
    <mergeCell ref="JQU162:JQV162"/>
    <mergeCell ref="JQW162:JQX162"/>
    <mergeCell ref="JQY162:JQZ162"/>
    <mergeCell ref="JPQ162:JPR162"/>
    <mergeCell ref="JPS162:JPT162"/>
    <mergeCell ref="JPU162:JPV162"/>
    <mergeCell ref="JPW162:JPX162"/>
    <mergeCell ref="JPY162:JPZ162"/>
    <mergeCell ref="JQA162:JQB162"/>
    <mergeCell ref="JQC162:JQD162"/>
    <mergeCell ref="JQE162:JQF162"/>
    <mergeCell ref="JQG162:JQH162"/>
    <mergeCell ref="JOY162:JOZ162"/>
    <mergeCell ref="JPA162:JPB162"/>
    <mergeCell ref="JPC162:JPD162"/>
    <mergeCell ref="JPE162:JPF162"/>
    <mergeCell ref="JPG162:JPH162"/>
    <mergeCell ref="JPI162:JPJ162"/>
    <mergeCell ref="JPK162:JPL162"/>
    <mergeCell ref="JPM162:JPN162"/>
    <mergeCell ref="JPO162:JPP162"/>
    <mergeCell ref="JOG162:JOH162"/>
    <mergeCell ref="JOI162:JOJ162"/>
    <mergeCell ref="JOK162:JOL162"/>
    <mergeCell ref="JOM162:JON162"/>
    <mergeCell ref="JOO162:JOP162"/>
    <mergeCell ref="JOQ162:JOR162"/>
    <mergeCell ref="JOS162:JOT162"/>
    <mergeCell ref="JOU162:JOV162"/>
    <mergeCell ref="JOW162:JOX162"/>
    <mergeCell ref="JNO162:JNP162"/>
    <mergeCell ref="JNQ162:JNR162"/>
    <mergeCell ref="JNS162:JNT162"/>
    <mergeCell ref="JNU162:JNV162"/>
    <mergeCell ref="JNW162:JNX162"/>
    <mergeCell ref="JNY162:JNZ162"/>
    <mergeCell ref="JOA162:JOB162"/>
    <mergeCell ref="JOC162:JOD162"/>
    <mergeCell ref="JOE162:JOF162"/>
    <mergeCell ref="JMW162:JMX162"/>
    <mergeCell ref="JMY162:JMZ162"/>
    <mergeCell ref="JNA162:JNB162"/>
    <mergeCell ref="JNC162:JND162"/>
    <mergeCell ref="JNE162:JNF162"/>
    <mergeCell ref="JNG162:JNH162"/>
    <mergeCell ref="JNI162:JNJ162"/>
    <mergeCell ref="JNK162:JNL162"/>
    <mergeCell ref="JNM162:JNN162"/>
    <mergeCell ref="JME162:JMF162"/>
    <mergeCell ref="JMG162:JMH162"/>
    <mergeCell ref="JMI162:JMJ162"/>
    <mergeCell ref="JMK162:JML162"/>
    <mergeCell ref="JMM162:JMN162"/>
    <mergeCell ref="JMO162:JMP162"/>
    <mergeCell ref="JMQ162:JMR162"/>
    <mergeCell ref="JMS162:JMT162"/>
    <mergeCell ref="JMU162:JMV162"/>
    <mergeCell ref="JLM162:JLN162"/>
    <mergeCell ref="JLO162:JLP162"/>
    <mergeCell ref="JLQ162:JLR162"/>
    <mergeCell ref="JLS162:JLT162"/>
    <mergeCell ref="JLU162:JLV162"/>
    <mergeCell ref="JLW162:JLX162"/>
    <mergeCell ref="JLY162:JLZ162"/>
    <mergeCell ref="JMA162:JMB162"/>
    <mergeCell ref="JMC162:JMD162"/>
    <mergeCell ref="JKU162:JKV162"/>
    <mergeCell ref="JKW162:JKX162"/>
    <mergeCell ref="JKY162:JKZ162"/>
    <mergeCell ref="JLA162:JLB162"/>
    <mergeCell ref="JLC162:JLD162"/>
    <mergeCell ref="JLE162:JLF162"/>
    <mergeCell ref="JLG162:JLH162"/>
    <mergeCell ref="JLI162:JLJ162"/>
    <mergeCell ref="JLK162:JLL162"/>
    <mergeCell ref="JKC162:JKD162"/>
    <mergeCell ref="JKE162:JKF162"/>
    <mergeCell ref="JKG162:JKH162"/>
    <mergeCell ref="JKI162:JKJ162"/>
    <mergeCell ref="JKK162:JKL162"/>
    <mergeCell ref="JKM162:JKN162"/>
    <mergeCell ref="JKO162:JKP162"/>
    <mergeCell ref="JKQ162:JKR162"/>
    <mergeCell ref="JKS162:JKT162"/>
    <mergeCell ref="JJK162:JJL162"/>
    <mergeCell ref="JJM162:JJN162"/>
    <mergeCell ref="JJO162:JJP162"/>
    <mergeCell ref="JJQ162:JJR162"/>
    <mergeCell ref="JJS162:JJT162"/>
    <mergeCell ref="JJU162:JJV162"/>
    <mergeCell ref="JJW162:JJX162"/>
    <mergeCell ref="JJY162:JJZ162"/>
    <mergeCell ref="JKA162:JKB162"/>
    <mergeCell ref="JIS162:JIT162"/>
    <mergeCell ref="JIU162:JIV162"/>
    <mergeCell ref="JIW162:JIX162"/>
    <mergeCell ref="JIY162:JIZ162"/>
    <mergeCell ref="JJA162:JJB162"/>
    <mergeCell ref="JJC162:JJD162"/>
    <mergeCell ref="JJE162:JJF162"/>
    <mergeCell ref="JJG162:JJH162"/>
    <mergeCell ref="JJI162:JJJ162"/>
    <mergeCell ref="JIA162:JIB162"/>
    <mergeCell ref="JIC162:JID162"/>
    <mergeCell ref="JIE162:JIF162"/>
    <mergeCell ref="JIG162:JIH162"/>
    <mergeCell ref="JII162:JIJ162"/>
    <mergeCell ref="JIK162:JIL162"/>
    <mergeCell ref="JIM162:JIN162"/>
    <mergeCell ref="JIO162:JIP162"/>
    <mergeCell ref="JIQ162:JIR162"/>
    <mergeCell ref="JHI162:JHJ162"/>
    <mergeCell ref="JHK162:JHL162"/>
    <mergeCell ref="JHM162:JHN162"/>
    <mergeCell ref="JHO162:JHP162"/>
    <mergeCell ref="JHQ162:JHR162"/>
    <mergeCell ref="JHS162:JHT162"/>
    <mergeCell ref="JHU162:JHV162"/>
    <mergeCell ref="JHW162:JHX162"/>
    <mergeCell ref="JHY162:JHZ162"/>
    <mergeCell ref="JGQ162:JGR162"/>
    <mergeCell ref="JGS162:JGT162"/>
    <mergeCell ref="JGU162:JGV162"/>
    <mergeCell ref="JGW162:JGX162"/>
    <mergeCell ref="JGY162:JGZ162"/>
    <mergeCell ref="JHA162:JHB162"/>
    <mergeCell ref="JHC162:JHD162"/>
    <mergeCell ref="JHE162:JHF162"/>
    <mergeCell ref="JHG162:JHH162"/>
    <mergeCell ref="JFY162:JFZ162"/>
    <mergeCell ref="JGA162:JGB162"/>
    <mergeCell ref="JGC162:JGD162"/>
    <mergeCell ref="JGE162:JGF162"/>
    <mergeCell ref="JGG162:JGH162"/>
    <mergeCell ref="JGI162:JGJ162"/>
    <mergeCell ref="JGK162:JGL162"/>
    <mergeCell ref="JGM162:JGN162"/>
    <mergeCell ref="JGO162:JGP162"/>
    <mergeCell ref="JFG162:JFH162"/>
    <mergeCell ref="JFI162:JFJ162"/>
    <mergeCell ref="JFK162:JFL162"/>
    <mergeCell ref="JFM162:JFN162"/>
    <mergeCell ref="JFO162:JFP162"/>
    <mergeCell ref="JFQ162:JFR162"/>
    <mergeCell ref="JFS162:JFT162"/>
    <mergeCell ref="JFU162:JFV162"/>
    <mergeCell ref="JFW162:JFX162"/>
    <mergeCell ref="JEO162:JEP162"/>
    <mergeCell ref="JEQ162:JER162"/>
    <mergeCell ref="JES162:JET162"/>
    <mergeCell ref="JEU162:JEV162"/>
    <mergeCell ref="JEW162:JEX162"/>
    <mergeCell ref="JEY162:JEZ162"/>
    <mergeCell ref="JFA162:JFB162"/>
    <mergeCell ref="JFC162:JFD162"/>
    <mergeCell ref="JFE162:JFF162"/>
    <mergeCell ref="JDW162:JDX162"/>
    <mergeCell ref="JDY162:JDZ162"/>
    <mergeCell ref="JEA162:JEB162"/>
    <mergeCell ref="JEC162:JED162"/>
    <mergeCell ref="JEE162:JEF162"/>
    <mergeCell ref="JEG162:JEH162"/>
    <mergeCell ref="JEI162:JEJ162"/>
    <mergeCell ref="JEK162:JEL162"/>
    <mergeCell ref="JEM162:JEN162"/>
    <mergeCell ref="JDE162:JDF162"/>
    <mergeCell ref="JDG162:JDH162"/>
    <mergeCell ref="JDI162:JDJ162"/>
    <mergeCell ref="JDK162:JDL162"/>
    <mergeCell ref="JDM162:JDN162"/>
    <mergeCell ref="JDO162:JDP162"/>
    <mergeCell ref="JDQ162:JDR162"/>
    <mergeCell ref="JDS162:JDT162"/>
    <mergeCell ref="JDU162:JDV162"/>
    <mergeCell ref="JCM162:JCN162"/>
    <mergeCell ref="JCO162:JCP162"/>
    <mergeCell ref="JCQ162:JCR162"/>
    <mergeCell ref="JCS162:JCT162"/>
    <mergeCell ref="JCU162:JCV162"/>
    <mergeCell ref="JCW162:JCX162"/>
    <mergeCell ref="JCY162:JCZ162"/>
    <mergeCell ref="JDA162:JDB162"/>
    <mergeCell ref="JDC162:JDD162"/>
    <mergeCell ref="JBU162:JBV162"/>
    <mergeCell ref="JBW162:JBX162"/>
    <mergeCell ref="JBY162:JBZ162"/>
    <mergeCell ref="JCA162:JCB162"/>
    <mergeCell ref="JCC162:JCD162"/>
    <mergeCell ref="JCE162:JCF162"/>
    <mergeCell ref="JCG162:JCH162"/>
    <mergeCell ref="JCI162:JCJ162"/>
    <mergeCell ref="JCK162:JCL162"/>
    <mergeCell ref="JBC162:JBD162"/>
    <mergeCell ref="JBE162:JBF162"/>
    <mergeCell ref="JBG162:JBH162"/>
    <mergeCell ref="JBI162:JBJ162"/>
    <mergeCell ref="JBK162:JBL162"/>
    <mergeCell ref="JBM162:JBN162"/>
    <mergeCell ref="JBO162:JBP162"/>
    <mergeCell ref="JBQ162:JBR162"/>
    <mergeCell ref="JBS162:JBT162"/>
    <mergeCell ref="JAK162:JAL162"/>
    <mergeCell ref="JAM162:JAN162"/>
    <mergeCell ref="JAO162:JAP162"/>
    <mergeCell ref="JAQ162:JAR162"/>
    <mergeCell ref="JAS162:JAT162"/>
    <mergeCell ref="JAU162:JAV162"/>
    <mergeCell ref="JAW162:JAX162"/>
    <mergeCell ref="JAY162:JAZ162"/>
    <mergeCell ref="JBA162:JBB162"/>
    <mergeCell ref="IZS162:IZT162"/>
    <mergeCell ref="IZU162:IZV162"/>
    <mergeCell ref="IZW162:IZX162"/>
    <mergeCell ref="IZY162:IZZ162"/>
    <mergeCell ref="JAA162:JAB162"/>
    <mergeCell ref="JAC162:JAD162"/>
    <mergeCell ref="JAE162:JAF162"/>
    <mergeCell ref="JAG162:JAH162"/>
    <mergeCell ref="JAI162:JAJ162"/>
    <mergeCell ref="IZA162:IZB162"/>
    <mergeCell ref="IZC162:IZD162"/>
    <mergeCell ref="IZE162:IZF162"/>
    <mergeCell ref="IZG162:IZH162"/>
    <mergeCell ref="IZI162:IZJ162"/>
    <mergeCell ref="IZK162:IZL162"/>
    <mergeCell ref="IZM162:IZN162"/>
    <mergeCell ref="IZO162:IZP162"/>
    <mergeCell ref="IZQ162:IZR162"/>
    <mergeCell ref="IYI162:IYJ162"/>
    <mergeCell ref="IYK162:IYL162"/>
    <mergeCell ref="IYM162:IYN162"/>
    <mergeCell ref="IYO162:IYP162"/>
    <mergeCell ref="IYQ162:IYR162"/>
    <mergeCell ref="IYS162:IYT162"/>
    <mergeCell ref="IYU162:IYV162"/>
    <mergeCell ref="IYW162:IYX162"/>
    <mergeCell ref="IYY162:IYZ162"/>
    <mergeCell ref="IXQ162:IXR162"/>
    <mergeCell ref="IXS162:IXT162"/>
    <mergeCell ref="IXU162:IXV162"/>
    <mergeCell ref="IXW162:IXX162"/>
    <mergeCell ref="IXY162:IXZ162"/>
    <mergeCell ref="IYA162:IYB162"/>
    <mergeCell ref="IYC162:IYD162"/>
    <mergeCell ref="IYE162:IYF162"/>
    <mergeCell ref="IYG162:IYH162"/>
    <mergeCell ref="IWY162:IWZ162"/>
    <mergeCell ref="IXA162:IXB162"/>
    <mergeCell ref="IXC162:IXD162"/>
    <mergeCell ref="IXE162:IXF162"/>
    <mergeCell ref="IXG162:IXH162"/>
    <mergeCell ref="IXI162:IXJ162"/>
    <mergeCell ref="IXK162:IXL162"/>
    <mergeCell ref="IXM162:IXN162"/>
    <mergeCell ref="IXO162:IXP162"/>
    <mergeCell ref="IWG162:IWH162"/>
    <mergeCell ref="IWI162:IWJ162"/>
    <mergeCell ref="IWK162:IWL162"/>
    <mergeCell ref="IWM162:IWN162"/>
    <mergeCell ref="IWO162:IWP162"/>
    <mergeCell ref="IWQ162:IWR162"/>
    <mergeCell ref="IWS162:IWT162"/>
    <mergeCell ref="IWU162:IWV162"/>
    <mergeCell ref="IWW162:IWX162"/>
    <mergeCell ref="IVO162:IVP162"/>
    <mergeCell ref="IVQ162:IVR162"/>
    <mergeCell ref="IVS162:IVT162"/>
    <mergeCell ref="IVU162:IVV162"/>
    <mergeCell ref="IVW162:IVX162"/>
    <mergeCell ref="IVY162:IVZ162"/>
    <mergeCell ref="IWA162:IWB162"/>
    <mergeCell ref="IWC162:IWD162"/>
    <mergeCell ref="IWE162:IWF162"/>
    <mergeCell ref="IUW162:IUX162"/>
    <mergeCell ref="IUY162:IUZ162"/>
    <mergeCell ref="IVA162:IVB162"/>
    <mergeCell ref="IVC162:IVD162"/>
    <mergeCell ref="IVE162:IVF162"/>
    <mergeCell ref="IVG162:IVH162"/>
    <mergeCell ref="IVI162:IVJ162"/>
    <mergeCell ref="IVK162:IVL162"/>
    <mergeCell ref="IVM162:IVN162"/>
    <mergeCell ref="IUE162:IUF162"/>
    <mergeCell ref="IUG162:IUH162"/>
    <mergeCell ref="IUI162:IUJ162"/>
    <mergeCell ref="IUK162:IUL162"/>
    <mergeCell ref="IUM162:IUN162"/>
    <mergeCell ref="IUO162:IUP162"/>
    <mergeCell ref="IUQ162:IUR162"/>
    <mergeCell ref="IUS162:IUT162"/>
    <mergeCell ref="IUU162:IUV162"/>
    <mergeCell ref="ITM162:ITN162"/>
    <mergeCell ref="ITO162:ITP162"/>
    <mergeCell ref="ITQ162:ITR162"/>
    <mergeCell ref="ITS162:ITT162"/>
    <mergeCell ref="ITU162:ITV162"/>
    <mergeCell ref="ITW162:ITX162"/>
    <mergeCell ref="ITY162:ITZ162"/>
    <mergeCell ref="IUA162:IUB162"/>
    <mergeCell ref="IUC162:IUD162"/>
    <mergeCell ref="ISU162:ISV162"/>
    <mergeCell ref="ISW162:ISX162"/>
    <mergeCell ref="ISY162:ISZ162"/>
    <mergeCell ref="ITA162:ITB162"/>
    <mergeCell ref="ITC162:ITD162"/>
    <mergeCell ref="ITE162:ITF162"/>
    <mergeCell ref="ITG162:ITH162"/>
    <mergeCell ref="ITI162:ITJ162"/>
    <mergeCell ref="ITK162:ITL162"/>
    <mergeCell ref="ISC162:ISD162"/>
    <mergeCell ref="ISE162:ISF162"/>
    <mergeCell ref="ISG162:ISH162"/>
    <mergeCell ref="ISI162:ISJ162"/>
    <mergeCell ref="ISK162:ISL162"/>
    <mergeCell ref="ISM162:ISN162"/>
    <mergeCell ref="ISO162:ISP162"/>
    <mergeCell ref="ISQ162:ISR162"/>
    <mergeCell ref="ISS162:IST162"/>
    <mergeCell ref="IRK162:IRL162"/>
    <mergeCell ref="IRM162:IRN162"/>
    <mergeCell ref="IRO162:IRP162"/>
    <mergeCell ref="IRQ162:IRR162"/>
    <mergeCell ref="IRS162:IRT162"/>
    <mergeCell ref="IRU162:IRV162"/>
    <mergeCell ref="IRW162:IRX162"/>
    <mergeCell ref="IRY162:IRZ162"/>
    <mergeCell ref="ISA162:ISB162"/>
    <mergeCell ref="IQS162:IQT162"/>
    <mergeCell ref="IQU162:IQV162"/>
    <mergeCell ref="IQW162:IQX162"/>
    <mergeCell ref="IQY162:IQZ162"/>
    <mergeCell ref="IRA162:IRB162"/>
    <mergeCell ref="IRC162:IRD162"/>
    <mergeCell ref="IRE162:IRF162"/>
    <mergeCell ref="IRG162:IRH162"/>
    <mergeCell ref="IRI162:IRJ162"/>
    <mergeCell ref="IQA162:IQB162"/>
    <mergeCell ref="IQC162:IQD162"/>
    <mergeCell ref="IQE162:IQF162"/>
    <mergeCell ref="IQG162:IQH162"/>
    <mergeCell ref="IQI162:IQJ162"/>
    <mergeCell ref="IQK162:IQL162"/>
    <mergeCell ref="IQM162:IQN162"/>
    <mergeCell ref="IQO162:IQP162"/>
    <mergeCell ref="IQQ162:IQR162"/>
    <mergeCell ref="IPI162:IPJ162"/>
    <mergeCell ref="IPK162:IPL162"/>
    <mergeCell ref="IPM162:IPN162"/>
    <mergeCell ref="IPO162:IPP162"/>
    <mergeCell ref="IPQ162:IPR162"/>
    <mergeCell ref="IPS162:IPT162"/>
    <mergeCell ref="IPU162:IPV162"/>
    <mergeCell ref="IPW162:IPX162"/>
    <mergeCell ref="IPY162:IPZ162"/>
    <mergeCell ref="IOQ162:IOR162"/>
    <mergeCell ref="IOS162:IOT162"/>
    <mergeCell ref="IOU162:IOV162"/>
    <mergeCell ref="IOW162:IOX162"/>
    <mergeCell ref="IOY162:IOZ162"/>
    <mergeCell ref="IPA162:IPB162"/>
    <mergeCell ref="IPC162:IPD162"/>
    <mergeCell ref="IPE162:IPF162"/>
    <mergeCell ref="IPG162:IPH162"/>
    <mergeCell ref="INY162:INZ162"/>
    <mergeCell ref="IOA162:IOB162"/>
    <mergeCell ref="IOC162:IOD162"/>
    <mergeCell ref="IOE162:IOF162"/>
    <mergeCell ref="IOG162:IOH162"/>
    <mergeCell ref="IOI162:IOJ162"/>
    <mergeCell ref="IOK162:IOL162"/>
    <mergeCell ref="IOM162:ION162"/>
    <mergeCell ref="IOO162:IOP162"/>
    <mergeCell ref="ING162:INH162"/>
    <mergeCell ref="INI162:INJ162"/>
    <mergeCell ref="INK162:INL162"/>
    <mergeCell ref="INM162:INN162"/>
    <mergeCell ref="INO162:INP162"/>
    <mergeCell ref="INQ162:INR162"/>
    <mergeCell ref="INS162:INT162"/>
    <mergeCell ref="INU162:INV162"/>
    <mergeCell ref="INW162:INX162"/>
    <mergeCell ref="IMO162:IMP162"/>
    <mergeCell ref="IMQ162:IMR162"/>
    <mergeCell ref="IMS162:IMT162"/>
    <mergeCell ref="IMU162:IMV162"/>
    <mergeCell ref="IMW162:IMX162"/>
    <mergeCell ref="IMY162:IMZ162"/>
    <mergeCell ref="INA162:INB162"/>
    <mergeCell ref="INC162:IND162"/>
    <mergeCell ref="INE162:INF162"/>
    <mergeCell ref="ILW162:ILX162"/>
    <mergeCell ref="ILY162:ILZ162"/>
    <mergeCell ref="IMA162:IMB162"/>
    <mergeCell ref="IMC162:IMD162"/>
    <mergeCell ref="IME162:IMF162"/>
    <mergeCell ref="IMG162:IMH162"/>
    <mergeCell ref="IMI162:IMJ162"/>
    <mergeCell ref="IMK162:IML162"/>
    <mergeCell ref="IMM162:IMN162"/>
    <mergeCell ref="ILE162:ILF162"/>
    <mergeCell ref="ILG162:ILH162"/>
    <mergeCell ref="ILI162:ILJ162"/>
    <mergeCell ref="ILK162:ILL162"/>
    <mergeCell ref="ILM162:ILN162"/>
    <mergeCell ref="ILO162:ILP162"/>
    <mergeCell ref="ILQ162:ILR162"/>
    <mergeCell ref="ILS162:ILT162"/>
    <mergeCell ref="ILU162:ILV162"/>
    <mergeCell ref="IKM162:IKN162"/>
    <mergeCell ref="IKO162:IKP162"/>
    <mergeCell ref="IKQ162:IKR162"/>
    <mergeCell ref="IKS162:IKT162"/>
    <mergeCell ref="IKU162:IKV162"/>
    <mergeCell ref="IKW162:IKX162"/>
    <mergeCell ref="IKY162:IKZ162"/>
    <mergeCell ref="ILA162:ILB162"/>
    <mergeCell ref="ILC162:ILD162"/>
    <mergeCell ref="IJU162:IJV162"/>
    <mergeCell ref="IJW162:IJX162"/>
    <mergeCell ref="IJY162:IJZ162"/>
    <mergeCell ref="IKA162:IKB162"/>
    <mergeCell ref="IKC162:IKD162"/>
    <mergeCell ref="IKE162:IKF162"/>
    <mergeCell ref="IKG162:IKH162"/>
    <mergeCell ref="IKI162:IKJ162"/>
    <mergeCell ref="IKK162:IKL162"/>
    <mergeCell ref="IJC162:IJD162"/>
    <mergeCell ref="IJE162:IJF162"/>
    <mergeCell ref="IJG162:IJH162"/>
    <mergeCell ref="IJI162:IJJ162"/>
    <mergeCell ref="IJK162:IJL162"/>
    <mergeCell ref="IJM162:IJN162"/>
    <mergeCell ref="IJO162:IJP162"/>
    <mergeCell ref="IJQ162:IJR162"/>
    <mergeCell ref="IJS162:IJT162"/>
    <mergeCell ref="IIK162:IIL162"/>
    <mergeCell ref="IIM162:IIN162"/>
    <mergeCell ref="IIO162:IIP162"/>
    <mergeCell ref="IIQ162:IIR162"/>
    <mergeCell ref="IIS162:IIT162"/>
    <mergeCell ref="IIU162:IIV162"/>
    <mergeCell ref="IIW162:IIX162"/>
    <mergeCell ref="IIY162:IIZ162"/>
    <mergeCell ref="IJA162:IJB162"/>
    <mergeCell ref="IHS162:IHT162"/>
    <mergeCell ref="IHU162:IHV162"/>
    <mergeCell ref="IHW162:IHX162"/>
    <mergeCell ref="IHY162:IHZ162"/>
    <mergeCell ref="IIA162:IIB162"/>
    <mergeCell ref="IIC162:IID162"/>
    <mergeCell ref="IIE162:IIF162"/>
    <mergeCell ref="IIG162:IIH162"/>
    <mergeCell ref="III162:IIJ162"/>
    <mergeCell ref="IHA162:IHB162"/>
    <mergeCell ref="IHC162:IHD162"/>
    <mergeCell ref="IHE162:IHF162"/>
    <mergeCell ref="IHG162:IHH162"/>
    <mergeCell ref="IHI162:IHJ162"/>
    <mergeCell ref="IHK162:IHL162"/>
    <mergeCell ref="IHM162:IHN162"/>
    <mergeCell ref="IHO162:IHP162"/>
    <mergeCell ref="IHQ162:IHR162"/>
    <mergeCell ref="IGI162:IGJ162"/>
    <mergeCell ref="IGK162:IGL162"/>
    <mergeCell ref="IGM162:IGN162"/>
    <mergeCell ref="IGO162:IGP162"/>
    <mergeCell ref="IGQ162:IGR162"/>
    <mergeCell ref="IGS162:IGT162"/>
    <mergeCell ref="IGU162:IGV162"/>
    <mergeCell ref="IGW162:IGX162"/>
    <mergeCell ref="IGY162:IGZ162"/>
    <mergeCell ref="IFQ162:IFR162"/>
    <mergeCell ref="IFS162:IFT162"/>
    <mergeCell ref="IFU162:IFV162"/>
    <mergeCell ref="IFW162:IFX162"/>
    <mergeCell ref="IFY162:IFZ162"/>
    <mergeCell ref="IGA162:IGB162"/>
    <mergeCell ref="IGC162:IGD162"/>
    <mergeCell ref="IGE162:IGF162"/>
    <mergeCell ref="IGG162:IGH162"/>
    <mergeCell ref="IEY162:IEZ162"/>
    <mergeCell ref="IFA162:IFB162"/>
    <mergeCell ref="IFC162:IFD162"/>
    <mergeCell ref="IFE162:IFF162"/>
    <mergeCell ref="IFG162:IFH162"/>
    <mergeCell ref="IFI162:IFJ162"/>
    <mergeCell ref="IFK162:IFL162"/>
    <mergeCell ref="IFM162:IFN162"/>
    <mergeCell ref="IFO162:IFP162"/>
    <mergeCell ref="IEG162:IEH162"/>
    <mergeCell ref="IEI162:IEJ162"/>
    <mergeCell ref="IEK162:IEL162"/>
    <mergeCell ref="IEM162:IEN162"/>
    <mergeCell ref="IEO162:IEP162"/>
    <mergeCell ref="IEQ162:IER162"/>
    <mergeCell ref="IES162:IET162"/>
    <mergeCell ref="IEU162:IEV162"/>
    <mergeCell ref="IEW162:IEX162"/>
    <mergeCell ref="IDO162:IDP162"/>
    <mergeCell ref="IDQ162:IDR162"/>
    <mergeCell ref="IDS162:IDT162"/>
    <mergeCell ref="IDU162:IDV162"/>
    <mergeCell ref="IDW162:IDX162"/>
    <mergeCell ref="IDY162:IDZ162"/>
    <mergeCell ref="IEA162:IEB162"/>
    <mergeCell ref="IEC162:IED162"/>
    <mergeCell ref="IEE162:IEF162"/>
    <mergeCell ref="ICW162:ICX162"/>
    <mergeCell ref="ICY162:ICZ162"/>
    <mergeCell ref="IDA162:IDB162"/>
    <mergeCell ref="IDC162:IDD162"/>
    <mergeCell ref="IDE162:IDF162"/>
    <mergeCell ref="IDG162:IDH162"/>
    <mergeCell ref="IDI162:IDJ162"/>
    <mergeCell ref="IDK162:IDL162"/>
    <mergeCell ref="IDM162:IDN162"/>
    <mergeCell ref="ICE162:ICF162"/>
    <mergeCell ref="ICG162:ICH162"/>
    <mergeCell ref="ICI162:ICJ162"/>
    <mergeCell ref="ICK162:ICL162"/>
    <mergeCell ref="ICM162:ICN162"/>
    <mergeCell ref="ICO162:ICP162"/>
    <mergeCell ref="ICQ162:ICR162"/>
    <mergeCell ref="ICS162:ICT162"/>
    <mergeCell ref="ICU162:ICV162"/>
    <mergeCell ref="IBM162:IBN162"/>
    <mergeCell ref="IBO162:IBP162"/>
    <mergeCell ref="IBQ162:IBR162"/>
    <mergeCell ref="IBS162:IBT162"/>
    <mergeCell ref="IBU162:IBV162"/>
    <mergeCell ref="IBW162:IBX162"/>
    <mergeCell ref="IBY162:IBZ162"/>
    <mergeCell ref="ICA162:ICB162"/>
    <mergeCell ref="ICC162:ICD162"/>
    <mergeCell ref="IAU162:IAV162"/>
    <mergeCell ref="IAW162:IAX162"/>
    <mergeCell ref="IAY162:IAZ162"/>
    <mergeCell ref="IBA162:IBB162"/>
    <mergeCell ref="IBC162:IBD162"/>
    <mergeCell ref="IBE162:IBF162"/>
    <mergeCell ref="IBG162:IBH162"/>
    <mergeCell ref="IBI162:IBJ162"/>
    <mergeCell ref="IBK162:IBL162"/>
    <mergeCell ref="IAC162:IAD162"/>
    <mergeCell ref="IAE162:IAF162"/>
    <mergeCell ref="IAG162:IAH162"/>
    <mergeCell ref="IAI162:IAJ162"/>
    <mergeCell ref="IAK162:IAL162"/>
    <mergeCell ref="IAM162:IAN162"/>
    <mergeCell ref="IAO162:IAP162"/>
    <mergeCell ref="IAQ162:IAR162"/>
    <mergeCell ref="IAS162:IAT162"/>
    <mergeCell ref="HZK162:HZL162"/>
    <mergeCell ref="HZM162:HZN162"/>
    <mergeCell ref="HZO162:HZP162"/>
    <mergeCell ref="HZQ162:HZR162"/>
    <mergeCell ref="HZS162:HZT162"/>
    <mergeCell ref="HZU162:HZV162"/>
    <mergeCell ref="HZW162:HZX162"/>
    <mergeCell ref="HZY162:HZZ162"/>
    <mergeCell ref="IAA162:IAB162"/>
    <mergeCell ref="HYS162:HYT162"/>
    <mergeCell ref="HYU162:HYV162"/>
    <mergeCell ref="HYW162:HYX162"/>
    <mergeCell ref="HYY162:HYZ162"/>
    <mergeCell ref="HZA162:HZB162"/>
    <mergeCell ref="HZC162:HZD162"/>
    <mergeCell ref="HZE162:HZF162"/>
    <mergeCell ref="HZG162:HZH162"/>
    <mergeCell ref="HZI162:HZJ162"/>
    <mergeCell ref="HYA162:HYB162"/>
    <mergeCell ref="HYC162:HYD162"/>
    <mergeCell ref="HYE162:HYF162"/>
    <mergeCell ref="HYG162:HYH162"/>
    <mergeCell ref="HYI162:HYJ162"/>
    <mergeCell ref="HYK162:HYL162"/>
    <mergeCell ref="HYM162:HYN162"/>
    <mergeCell ref="HYO162:HYP162"/>
    <mergeCell ref="HYQ162:HYR162"/>
    <mergeCell ref="HXI162:HXJ162"/>
    <mergeCell ref="HXK162:HXL162"/>
    <mergeCell ref="HXM162:HXN162"/>
    <mergeCell ref="HXO162:HXP162"/>
    <mergeCell ref="HXQ162:HXR162"/>
    <mergeCell ref="HXS162:HXT162"/>
    <mergeCell ref="HXU162:HXV162"/>
    <mergeCell ref="HXW162:HXX162"/>
    <mergeCell ref="HXY162:HXZ162"/>
    <mergeCell ref="HWQ162:HWR162"/>
    <mergeCell ref="HWS162:HWT162"/>
    <mergeCell ref="HWU162:HWV162"/>
    <mergeCell ref="HWW162:HWX162"/>
    <mergeCell ref="HWY162:HWZ162"/>
    <mergeCell ref="HXA162:HXB162"/>
    <mergeCell ref="HXC162:HXD162"/>
    <mergeCell ref="HXE162:HXF162"/>
    <mergeCell ref="HXG162:HXH162"/>
    <mergeCell ref="HVY162:HVZ162"/>
    <mergeCell ref="HWA162:HWB162"/>
    <mergeCell ref="HWC162:HWD162"/>
    <mergeCell ref="HWE162:HWF162"/>
    <mergeCell ref="HWG162:HWH162"/>
    <mergeCell ref="HWI162:HWJ162"/>
    <mergeCell ref="HWK162:HWL162"/>
    <mergeCell ref="HWM162:HWN162"/>
    <mergeCell ref="HWO162:HWP162"/>
    <mergeCell ref="HVG162:HVH162"/>
    <mergeCell ref="HVI162:HVJ162"/>
    <mergeCell ref="HVK162:HVL162"/>
    <mergeCell ref="HVM162:HVN162"/>
    <mergeCell ref="HVO162:HVP162"/>
    <mergeCell ref="HVQ162:HVR162"/>
    <mergeCell ref="HVS162:HVT162"/>
    <mergeCell ref="HVU162:HVV162"/>
    <mergeCell ref="HVW162:HVX162"/>
    <mergeCell ref="HUO162:HUP162"/>
    <mergeCell ref="HUQ162:HUR162"/>
    <mergeCell ref="HUS162:HUT162"/>
    <mergeCell ref="HUU162:HUV162"/>
    <mergeCell ref="HUW162:HUX162"/>
    <mergeCell ref="HUY162:HUZ162"/>
    <mergeCell ref="HVA162:HVB162"/>
    <mergeCell ref="HVC162:HVD162"/>
    <mergeCell ref="HVE162:HVF162"/>
    <mergeCell ref="HTW162:HTX162"/>
    <mergeCell ref="HTY162:HTZ162"/>
    <mergeCell ref="HUA162:HUB162"/>
    <mergeCell ref="HUC162:HUD162"/>
    <mergeCell ref="HUE162:HUF162"/>
    <mergeCell ref="HUG162:HUH162"/>
    <mergeCell ref="HUI162:HUJ162"/>
    <mergeCell ref="HUK162:HUL162"/>
    <mergeCell ref="HUM162:HUN162"/>
    <mergeCell ref="HTE162:HTF162"/>
    <mergeCell ref="HTG162:HTH162"/>
    <mergeCell ref="HTI162:HTJ162"/>
    <mergeCell ref="HTK162:HTL162"/>
    <mergeCell ref="HTM162:HTN162"/>
    <mergeCell ref="HTO162:HTP162"/>
    <mergeCell ref="HTQ162:HTR162"/>
    <mergeCell ref="HTS162:HTT162"/>
    <mergeCell ref="HTU162:HTV162"/>
    <mergeCell ref="HSM162:HSN162"/>
    <mergeCell ref="HSO162:HSP162"/>
    <mergeCell ref="HSQ162:HSR162"/>
    <mergeCell ref="HSS162:HST162"/>
    <mergeCell ref="HSU162:HSV162"/>
    <mergeCell ref="HSW162:HSX162"/>
    <mergeCell ref="HSY162:HSZ162"/>
    <mergeCell ref="HTA162:HTB162"/>
    <mergeCell ref="HTC162:HTD162"/>
    <mergeCell ref="HRU162:HRV162"/>
    <mergeCell ref="HRW162:HRX162"/>
    <mergeCell ref="HRY162:HRZ162"/>
    <mergeCell ref="HSA162:HSB162"/>
    <mergeCell ref="HSC162:HSD162"/>
    <mergeCell ref="HSE162:HSF162"/>
    <mergeCell ref="HSG162:HSH162"/>
    <mergeCell ref="HSI162:HSJ162"/>
    <mergeCell ref="HSK162:HSL162"/>
    <mergeCell ref="HRC162:HRD162"/>
    <mergeCell ref="HRE162:HRF162"/>
    <mergeCell ref="HRG162:HRH162"/>
    <mergeCell ref="HRI162:HRJ162"/>
    <mergeCell ref="HRK162:HRL162"/>
    <mergeCell ref="HRM162:HRN162"/>
    <mergeCell ref="HRO162:HRP162"/>
    <mergeCell ref="HRQ162:HRR162"/>
    <mergeCell ref="HRS162:HRT162"/>
    <mergeCell ref="HQK162:HQL162"/>
    <mergeCell ref="HQM162:HQN162"/>
    <mergeCell ref="HQO162:HQP162"/>
    <mergeCell ref="HQQ162:HQR162"/>
    <mergeCell ref="HQS162:HQT162"/>
    <mergeCell ref="HQU162:HQV162"/>
    <mergeCell ref="HQW162:HQX162"/>
    <mergeCell ref="HQY162:HQZ162"/>
    <mergeCell ref="HRA162:HRB162"/>
    <mergeCell ref="HPS162:HPT162"/>
    <mergeCell ref="HPU162:HPV162"/>
    <mergeCell ref="HPW162:HPX162"/>
    <mergeCell ref="HPY162:HPZ162"/>
    <mergeCell ref="HQA162:HQB162"/>
    <mergeCell ref="HQC162:HQD162"/>
    <mergeCell ref="HQE162:HQF162"/>
    <mergeCell ref="HQG162:HQH162"/>
    <mergeCell ref="HQI162:HQJ162"/>
    <mergeCell ref="HPA162:HPB162"/>
    <mergeCell ref="HPC162:HPD162"/>
    <mergeCell ref="HPE162:HPF162"/>
    <mergeCell ref="HPG162:HPH162"/>
    <mergeCell ref="HPI162:HPJ162"/>
    <mergeCell ref="HPK162:HPL162"/>
    <mergeCell ref="HPM162:HPN162"/>
    <mergeCell ref="HPO162:HPP162"/>
    <mergeCell ref="HPQ162:HPR162"/>
    <mergeCell ref="HOI162:HOJ162"/>
    <mergeCell ref="HOK162:HOL162"/>
    <mergeCell ref="HOM162:HON162"/>
    <mergeCell ref="HOO162:HOP162"/>
    <mergeCell ref="HOQ162:HOR162"/>
    <mergeCell ref="HOS162:HOT162"/>
    <mergeCell ref="HOU162:HOV162"/>
    <mergeCell ref="HOW162:HOX162"/>
    <mergeCell ref="HOY162:HOZ162"/>
    <mergeCell ref="HNQ162:HNR162"/>
    <mergeCell ref="HNS162:HNT162"/>
    <mergeCell ref="HNU162:HNV162"/>
    <mergeCell ref="HNW162:HNX162"/>
    <mergeCell ref="HNY162:HNZ162"/>
    <mergeCell ref="HOA162:HOB162"/>
    <mergeCell ref="HOC162:HOD162"/>
    <mergeCell ref="HOE162:HOF162"/>
    <mergeCell ref="HOG162:HOH162"/>
    <mergeCell ref="HMY162:HMZ162"/>
    <mergeCell ref="HNA162:HNB162"/>
    <mergeCell ref="HNC162:HND162"/>
    <mergeCell ref="HNE162:HNF162"/>
    <mergeCell ref="HNG162:HNH162"/>
    <mergeCell ref="HNI162:HNJ162"/>
    <mergeCell ref="HNK162:HNL162"/>
    <mergeCell ref="HNM162:HNN162"/>
    <mergeCell ref="HNO162:HNP162"/>
    <mergeCell ref="HMG162:HMH162"/>
    <mergeCell ref="HMI162:HMJ162"/>
    <mergeCell ref="HMK162:HML162"/>
    <mergeCell ref="HMM162:HMN162"/>
    <mergeCell ref="HMO162:HMP162"/>
    <mergeCell ref="HMQ162:HMR162"/>
    <mergeCell ref="HMS162:HMT162"/>
    <mergeCell ref="HMU162:HMV162"/>
    <mergeCell ref="HMW162:HMX162"/>
    <mergeCell ref="HLO162:HLP162"/>
    <mergeCell ref="HLQ162:HLR162"/>
    <mergeCell ref="HLS162:HLT162"/>
    <mergeCell ref="HLU162:HLV162"/>
    <mergeCell ref="HLW162:HLX162"/>
    <mergeCell ref="HLY162:HLZ162"/>
    <mergeCell ref="HMA162:HMB162"/>
    <mergeCell ref="HMC162:HMD162"/>
    <mergeCell ref="HME162:HMF162"/>
    <mergeCell ref="HKW162:HKX162"/>
    <mergeCell ref="HKY162:HKZ162"/>
    <mergeCell ref="HLA162:HLB162"/>
    <mergeCell ref="HLC162:HLD162"/>
    <mergeCell ref="HLE162:HLF162"/>
    <mergeCell ref="HLG162:HLH162"/>
    <mergeCell ref="HLI162:HLJ162"/>
    <mergeCell ref="HLK162:HLL162"/>
    <mergeCell ref="HLM162:HLN162"/>
    <mergeCell ref="HKE162:HKF162"/>
    <mergeCell ref="HKG162:HKH162"/>
    <mergeCell ref="HKI162:HKJ162"/>
    <mergeCell ref="HKK162:HKL162"/>
    <mergeCell ref="HKM162:HKN162"/>
    <mergeCell ref="HKO162:HKP162"/>
    <mergeCell ref="HKQ162:HKR162"/>
    <mergeCell ref="HKS162:HKT162"/>
    <mergeCell ref="HKU162:HKV162"/>
    <mergeCell ref="HJM162:HJN162"/>
    <mergeCell ref="HJO162:HJP162"/>
    <mergeCell ref="HJQ162:HJR162"/>
    <mergeCell ref="HJS162:HJT162"/>
    <mergeCell ref="HJU162:HJV162"/>
    <mergeCell ref="HJW162:HJX162"/>
    <mergeCell ref="HJY162:HJZ162"/>
    <mergeCell ref="HKA162:HKB162"/>
    <mergeCell ref="HKC162:HKD162"/>
    <mergeCell ref="HIU162:HIV162"/>
    <mergeCell ref="HIW162:HIX162"/>
    <mergeCell ref="HIY162:HIZ162"/>
    <mergeCell ref="HJA162:HJB162"/>
    <mergeCell ref="HJC162:HJD162"/>
    <mergeCell ref="HJE162:HJF162"/>
    <mergeCell ref="HJG162:HJH162"/>
    <mergeCell ref="HJI162:HJJ162"/>
    <mergeCell ref="HJK162:HJL162"/>
    <mergeCell ref="HIC162:HID162"/>
    <mergeCell ref="HIE162:HIF162"/>
    <mergeCell ref="HIG162:HIH162"/>
    <mergeCell ref="HII162:HIJ162"/>
    <mergeCell ref="HIK162:HIL162"/>
    <mergeCell ref="HIM162:HIN162"/>
    <mergeCell ref="HIO162:HIP162"/>
    <mergeCell ref="HIQ162:HIR162"/>
    <mergeCell ref="HIS162:HIT162"/>
    <mergeCell ref="HHK162:HHL162"/>
    <mergeCell ref="HHM162:HHN162"/>
    <mergeCell ref="HHO162:HHP162"/>
    <mergeCell ref="HHQ162:HHR162"/>
    <mergeCell ref="HHS162:HHT162"/>
    <mergeCell ref="HHU162:HHV162"/>
    <mergeCell ref="HHW162:HHX162"/>
    <mergeCell ref="HHY162:HHZ162"/>
    <mergeCell ref="HIA162:HIB162"/>
    <mergeCell ref="HGS162:HGT162"/>
    <mergeCell ref="HGU162:HGV162"/>
    <mergeCell ref="HGW162:HGX162"/>
    <mergeCell ref="HGY162:HGZ162"/>
    <mergeCell ref="HHA162:HHB162"/>
    <mergeCell ref="HHC162:HHD162"/>
    <mergeCell ref="HHE162:HHF162"/>
    <mergeCell ref="HHG162:HHH162"/>
    <mergeCell ref="HHI162:HHJ162"/>
    <mergeCell ref="HGA162:HGB162"/>
    <mergeCell ref="HGC162:HGD162"/>
    <mergeCell ref="HGE162:HGF162"/>
    <mergeCell ref="HGG162:HGH162"/>
    <mergeCell ref="HGI162:HGJ162"/>
    <mergeCell ref="HGK162:HGL162"/>
    <mergeCell ref="HGM162:HGN162"/>
    <mergeCell ref="HGO162:HGP162"/>
    <mergeCell ref="HGQ162:HGR162"/>
    <mergeCell ref="HFI162:HFJ162"/>
    <mergeCell ref="HFK162:HFL162"/>
    <mergeCell ref="HFM162:HFN162"/>
    <mergeCell ref="HFO162:HFP162"/>
    <mergeCell ref="HFQ162:HFR162"/>
    <mergeCell ref="HFS162:HFT162"/>
    <mergeCell ref="HFU162:HFV162"/>
    <mergeCell ref="HFW162:HFX162"/>
    <mergeCell ref="HFY162:HFZ162"/>
    <mergeCell ref="HEQ162:HER162"/>
    <mergeCell ref="HES162:HET162"/>
    <mergeCell ref="HEU162:HEV162"/>
    <mergeCell ref="HEW162:HEX162"/>
    <mergeCell ref="HEY162:HEZ162"/>
    <mergeCell ref="HFA162:HFB162"/>
    <mergeCell ref="HFC162:HFD162"/>
    <mergeCell ref="HFE162:HFF162"/>
    <mergeCell ref="HFG162:HFH162"/>
    <mergeCell ref="HDY162:HDZ162"/>
    <mergeCell ref="HEA162:HEB162"/>
    <mergeCell ref="HEC162:HED162"/>
    <mergeCell ref="HEE162:HEF162"/>
    <mergeCell ref="HEG162:HEH162"/>
    <mergeCell ref="HEI162:HEJ162"/>
    <mergeCell ref="HEK162:HEL162"/>
    <mergeCell ref="HEM162:HEN162"/>
    <mergeCell ref="HEO162:HEP162"/>
    <mergeCell ref="HDG162:HDH162"/>
    <mergeCell ref="HDI162:HDJ162"/>
    <mergeCell ref="HDK162:HDL162"/>
    <mergeCell ref="HDM162:HDN162"/>
    <mergeCell ref="HDO162:HDP162"/>
    <mergeCell ref="HDQ162:HDR162"/>
    <mergeCell ref="HDS162:HDT162"/>
    <mergeCell ref="HDU162:HDV162"/>
    <mergeCell ref="HDW162:HDX162"/>
    <mergeCell ref="HCO162:HCP162"/>
    <mergeCell ref="HCQ162:HCR162"/>
    <mergeCell ref="HCS162:HCT162"/>
    <mergeCell ref="HCU162:HCV162"/>
    <mergeCell ref="HCW162:HCX162"/>
    <mergeCell ref="HCY162:HCZ162"/>
    <mergeCell ref="HDA162:HDB162"/>
    <mergeCell ref="HDC162:HDD162"/>
    <mergeCell ref="HDE162:HDF162"/>
    <mergeCell ref="HBW162:HBX162"/>
    <mergeCell ref="HBY162:HBZ162"/>
    <mergeCell ref="HCA162:HCB162"/>
    <mergeCell ref="HCC162:HCD162"/>
    <mergeCell ref="HCE162:HCF162"/>
    <mergeCell ref="HCG162:HCH162"/>
    <mergeCell ref="HCI162:HCJ162"/>
    <mergeCell ref="HCK162:HCL162"/>
    <mergeCell ref="HCM162:HCN162"/>
    <mergeCell ref="HBE162:HBF162"/>
    <mergeCell ref="HBG162:HBH162"/>
    <mergeCell ref="HBI162:HBJ162"/>
    <mergeCell ref="HBK162:HBL162"/>
    <mergeCell ref="HBM162:HBN162"/>
    <mergeCell ref="HBO162:HBP162"/>
    <mergeCell ref="HBQ162:HBR162"/>
    <mergeCell ref="HBS162:HBT162"/>
    <mergeCell ref="HBU162:HBV162"/>
    <mergeCell ref="HAM162:HAN162"/>
    <mergeCell ref="HAO162:HAP162"/>
    <mergeCell ref="HAQ162:HAR162"/>
    <mergeCell ref="HAS162:HAT162"/>
    <mergeCell ref="HAU162:HAV162"/>
    <mergeCell ref="HAW162:HAX162"/>
    <mergeCell ref="HAY162:HAZ162"/>
    <mergeCell ref="HBA162:HBB162"/>
    <mergeCell ref="HBC162:HBD162"/>
    <mergeCell ref="GZU162:GZV162"/>
    <mergeCell ref="GZW162:GZX162"/>
    <mergeCell ref="GZY162:GZZ162"/>
    <mergeCell ref="HAA162:HAB162"/>
    <mergeCell ref="HAC162:HAD162"/>
    <mergeCell ref="HAE162:HAF162"/>
    <mergeCell ref="HAG162:HAH162"/>
    <mergeCell ref="HAI162:HAJ162"/>
    <mergeCell ref="HAK162:HAL162"/>
    <mergeCell ref="GZC162:GZD162"/>
    <mergeCell ref="GZE162:GZF162"/>
    <mergeCell ref="GZG162:GZH162"/>
    <mergeCell ref="GZI162:GZJ162"/>
    <mergeCell ref="GZK162:GZL162"/>
    <mergeCell ref="GZM162:GZN162"/>
    <mergeCell ref="GZO162:GZP162"/>
    <mergeCell ref="GZQ162:GZR162"/>
    <mergeCell ref="GZS162:GZT162"/>
    <mergeCell ref="GYK162:GYL162"/>
    <mergeCell ref="GYM162:GYN162"/>
    <mergeCell ref="GYO162:GYP162"/>
    <mergeCell ref="GYQ162:GYR162"/>
    <mergeCell ref="GYS162:GYT162"/>
    <mergeCell ref="GYU162:GYV162"/>
    <mergeCell ref="GYW162:GYX162"/>
    <mergeCell ref="GYY162:GYZ162"/>
    <mergeCell ref="GZA162:GZB162"/>
    <mergeCell ref="GXS162:GXT162"/>
    <mergeCell ref="GXU162:GXV162"/>
    <mergeCell ref="GXW162:GXX162"/>
    <mergeCell ref="GXY162:GXZ162"/>
    <mergeCell ref="GYA162:GYB162"/>
    <mergeCell ref="GYC162:GYD162"/>
    <mergeCell ref="GYE162:GYF162"/>
    <mergeCell ref="GYG162:GYH162"/>
    <mergeCell ref="GYI162:GYJ162"/>
    <mergeCell ref="GXA162:GXB162"/>
    <mergeCell ref="GXC162:GXD162"/>
    <mergeCell ref="GXE162:GXF162"/>
    <mergeCell ref="GXG162:GXH162"/>
    <mergeCell ref="GXI162:GXJ162"/>
    <mergeCell ref="GXK162:GXL162"/>
    <mergeCell ref="GXM162:GXN162"/>
    <mergeCell ref="GXO162:GXP162"/>
    <mergeCell ref="GXQ162:GXR162"/>
    <mergeCell ref="GWI162:GWJ162"/>
    <mergeCell ref="GWK162:GWL162"/>
    <mergeCell ref="GWM162:GWN162"/>
    <mergeCell ref="GWO162:GWP162"/>
    <mergeCell ref="GWQ162:GWR162"/>
    <mergeCell ref="GWS162:GWT162"/>
    <mergeCell ref="GWU162:GWV162"/>
    <mergeCell ref="GWW162:GWX162"/>
    <mergeCell ref="GWY162:GWZ162"/>
    <mergeCell ref="GVQ162:GVR162"/>
    <mergeCell ref="GVS162:GVT162"/>
    <mergeCell ref="GVU162:GVV162"/>
    <mergeCell ref="GVW162:GVX162"/>
    <mergeCell ref="GVY162:GVZ162"/>
    <mergeCell ref="GWA162:GWB162"/>
    <mergeCell ref="GWC162:GWD162"/>
    <mergeCell ref="GWE162:GWF162"/>
    <mergeCell ref="GWG162:GWH162"/>
    <mergeCell ref="GUY162:GUZ162"/>
    <mergeCell ref="GVA162:GVB162"/>
    <mergeCell ref="GVC162:GVD162"/>
    <mergeCell ref="GVE162:GVF162"/>
    <mergeCell ref="GVG162:GVH162"/>
    <mergeCell ref="GVI162:GVJ162"/>
    <mergeCell ref="GVK162:GVL162"/>
    <mergeCell ref="GVM162:GVN162"/>
    <mergeCell ref="GVO162:GVP162"/>
    <mergeCell ref="GUG162:GUH162"/>
    <mergeCell ref="GUI162:GUJ162"/>
    <mergeCell ref="GUK162:GUL162"/>
    <mergeCell ref="GUM162:GUN162"/>
    <mergeCell ref="GUO162:GUP162"/>
    <mergeCell ref="GUQ162:GUR162"/>
    <mergeCell ref="GUS162:GUT162"/>
    <mergeCell ref="GUU162:GUV162"/>
    <mergeCell ref="GUW162:GUX162"/>
    <mergeCell ref="GTO162:GTP162"/>
    <mergeCell ref="GTQ162:GTR162"/>
    <mergeCell ref="GTS162:GTT162"/>
    <mergeCell ref="GTU162:GTV162"/>
    <mergeCell ref="GTW162:GTX162"/>
    <mergeCell ref="GTY162:GTZ162"/>
    <mergeCell ref="GUA162:GUB162"/>
    <mergeCell ref="GUC162:GUD162"/>
    <mergeCell ref="GUE162:GUF162"/>
    <mergeCell ref="GSW162:GSX162"/>
    <mergeCell ref="GSY162:GSZ162"/>
    <mergeCell ref="GTA162:GTB162"/>
    <mergeCell ref="GTC162:GTD162"/>
    <mergeCell ref="GTE162:GTF162"/>
    <mergeCell ref="GTG162:GTH162"/>
    <mergeCell ref="GTI162:GTJ162"/>
    <mergeCell ref="GTK162:GTL162"/>
    <mergeCell ref="GTM162:GTN162"/>
    <mergeCell ref="GSE162:GSF162"/>
    <mergeCell ref="GSG162:GSH162"/>
    <mergeCell ref="GSI162:GSJ162"/>
    <mergeCell ref="GSK162:GSL162"/>
    <mergeCell ref="GSM162:GSN162"/>
    <mergeCell ref="GSO162:GSP162"/>
    <mergeCell ref="GSQ162:GSR162"/>
    <mergeCell ref="GSS162:GST162"/>
    <mergeCell ref="GSU162:GSV162"/>
    <mergeCell ref="GRM162:GRN162"/>
    <mergeCell ref="GRO162:GRP162"/>
    <mergeCell ref="GRQ162:GRR162"/>
    <mergeCell ref="GRS162:GRT162"/>
    <mergeCell ref="GRU162:GRV162"/>
    <mergeCell ref="GRW162:GRX162"/>
    <mergeCell ref="GRY162:GRZ162"/>
    <mergeCell ref="GSA162:GSB162"/>
    <mergeCell ref="GSC162:GSD162"/>
    <mergeCell ref="GQU162:GQV162"/>
    <mergeCell ref="GQW162:GQX162"/>
    <mergeCell ref="GQY162:GQZ162"/>
    <mergeCell ref="GRA162:GRB162"/>
    <mergeCell ref="GRC162:GRD162"/>
    <mergeCell ref="GRE162:GRF162"/>
    <mergeCell ref="GRG162:GRH162"/>
    <mergeCell ref="GRI162:GRJ162"/>
    <mergeCell ref="GRK162:GRL162"/>
    <mergeCell ref="GQC162:GQD162"/>
    <mergeCell ref="GQE162:GQF162"/>
    <mergeCell ref="GQG162:GQH162"/>
    <mergeCell ref="GQI162:GQJ162"/>
    <mergeCell ref="GQK162:GQL162"/>
    <mergeCell ref="GQM162:GQN162"/>
    <mergeCell ref="GQO162:GQP162"/>
    <mergeCell ref="GQQ162:GQR162"/>
    <mergeCell ref="GQS162:GQT162"/>
    <mergeCell ref="GPK162:GPL162"/>
    <mergeCell ref="GPM162:GPN162"/>
    <mergeCell ref="GPO162:GPP162"/>
    <mergeCell ref="GPQ162:GPR162"/>
    <mergeCell ref="GPS162:GPT162"/>
    <mergeCell ref="GPU162:GPV162"/>
    <mergeCell ref="GPW162:GPX162"/>
    <mergeCell ref="GPY162:GPZ162"/>
    <mergeCell ref="GQA162:GQB162"/>
    <mergeCell ref="GOS162:GOT162"/>
    <mergeCell ref="GOU162:GOV162"/>
    <mergeCell ref="GOW162:GOX162"/>
    <mergeCell ref="GOY162:GOZ162"/>
    <mergeCell ref="GPA162:GPB162"/>
    <mergeCell ref="GPC162:GPD162"/>
    <mergeCell ref="GPE162:GPF162"/>
    <mergeCell ref="GPG162:GPH162"/>
    <mergeCell ref="GPI162:GPJ162"/>
    <mergeCell ref="GOA162:GOB162"/>
    <mergeCell ref="GOC162:GOD162"/>
    <mergeCell ref="GOE162:GOF162"/>
    <mergeCell ref="GOG162:GOH162"/>
    <mergeCell ref="GOI162:GOJ162"/>
    <mergeCell ref="GOK162:GOL162"/>
    <mergeCell ref="GOM162:GON162"/>
    <mergeCell ref="GOO162:GOP162"/>
    <mergeCell ref="GOQ162:GOR162"/>
    <mergeCell ref="GNI162:GNJ162"/>
    <mergeCell ref="GNK162:GNL162"/>
    <mergeCell ref="GNM162:GNN162"/>
    <mergeCell ref="GNO162:GNP162"/>
    <mergeCell ref="GNQ162:GNR162"/>
    <mergeCell ref="GNS162:GNT162"/>
    <mergeCell ref="GNU162:GNV162"/>
    <mergeCell ref="GNW162:GNX162"/>
    <mergeCell ref="GNY162:GNZ162"/>
    <mergeCell ref="GMQ162:GMR162"/>
    <mergeCell ref="GMS162:GMT162"/>
    <mergeCell ref="GMU162:GMV162"/>
    <mergeCell ref="GMW162:GMX162"/>
    <mergeCell ref="GMY162:GMZ162"/>
    <mergeCell ref="GNA162:GNB162"/>
    <mergeCell ref="GNC162:GND162"/>
    <mergeCell ref="GNE162:GNF162"/>
    <mergeCell ref="GNG162:GNH162"/>
    <mergeCell ref="GLY162:GLZ162"/>
    <mergeCell ref="GMA162:GMB162"/>
    <mergeCell ref="GMC162:GMD162"/>
    <mergeCell ref="GME162:GMF162"/>
    <mergeCell ref="GMG162:GMH162"/>
    <mergeCell ref="GMI162:GMJ162"/>
    <mergeCell ref="GMK162:GML162"/>
    <mergeCell ref="GMM162:GMN162"/>
    <mergeCell ref="GMO162:GMP162"/>
    <mergeCell ref="GLG162:GLH162"/>
    <mergeCell ref="GLI162:GLJ162"/>
    <mergeCell ref="GLK162:GLL162"/>
    <mergeCell ref="GLM162:GLN162"/>
    <mergeCell ref="GLO162:GLP162"/>
    <mergeCell ref="GLQ162:GLR162"/>
    <mergeCell ref="GLS162:GLT162"/>
    <mergeCell ref="GLU162:GLV162"/>
    <mergeCell ref="GLW162:GLX162"/>
    <mergeCell ref="GKO162:GKP162"/>
    <mergeCell ref="GKQ162:GKR162"/>
    <mergeCell ref="GKS162:GKT162"/>
    <mergeCell ref="GKU162:GKV162"/>
    <mergeCell ref="GKW162:GKX162"/>
    <mergeCell ref="GKY162:GKZ162"/>
    <mergeCell ref="GLA162:GLB162"/>
    <mergeCell ref="GLC162:GLD162"/>
    <mergeCell ref="GLE162:GLF162"/>
    <mergeCell ref="GJW162:GJX162"/>
    <mergeCell ref="GJY162:GJZ162"/>
    <mergeCell ref="GKA162:GKB162"/>
    <mergeCell ref="GKC162:GKD162"/>
    <mergeCell ref="GKE162:GKF162"/>
    <mergeCell ref="GKG162:GKH162"/>
    <mergeCell ref="GKI162:GKJ162"/>
    <mergeCell ref="GKK162:GKL162"/>
    <mergeCell ref="GKM162:GKN162"/>
    <mergeCell ref="GJE162:GJF162"/>
    <mergeCell ref="GJG162:GJH162"/>
    <mergeCell ref="GJI162:GJJ162"/>
    <mergeCell ref="GJK162:GJL162"/>
    <mergeCell ref="GJM162:GJN162"/>
    <mergeCell ref="GJO162:GJP162"/>
    <mergeCell ref="GJQ162:GJR162"/>
    <mergeCell ref="GJS162:GJT162"/>
    <mergeCell ref="GJU162:GJV162"/>
    <mergeCell ref="GIM162:GIN162"/>
    <mergeCell ref="GIO162:GIP162"/>
    <mergeCell ref="GIQ162:GIR162"/>
    <mergeCell ref="GIS162:GIT162"/>
    <mergeCell ref="GIU162:GIV162"/>
    <mergeCell ref="GIW162:GIX162"/>
    <mergeCell ref="GIY162:GIZ162"/>
    <mergeCell ref="GJA162:GJB162"/>
    <mergeCell ref="GJC162:GJD162"/>
    <mergeCell ref="GHU162:GHV162"/>
    <mergeCell ref="GHW162:GHX162"/>
    <mergeCell ref="GHY162:GHZ162"/>
    <mergeCell ref="GIA162:GIB162"/>
    <mergeCell ref="GIC162:GID162"/>
    <mergeCell ref="GIE162:GIF162"/>
    <mergeCell ref="GIG162:GIH162"/>
    <mergeCell ref="GII162:GIJ162"/>
    <mergeCell ref="GIK162:GIL162"/>
    <mergeCell ref="GHC162:GHD162"/>
    <mergeCell ref="GHE162:GHF162"/>
    <mergeCell ref="GHG162:GHH162"/>
    <mergeCell ref="GHI162:GHJ162"/>
    <mergeCell ref="GHK162:GHL162"/>
    <mergeCell ref="GHM162:GHN162"/>
    <mergeCell ref="GHO162:GHP162"/>
    <mergeCell ref="GHQ162:GHR162"/>
    <mergeCell ref="GHS162:GHT162"/>
    <mergeCell ref="GGK162:GGL162"/>
    <mergeCell ref="GGM162:GGN162"/>
    <mergeCell ref="GGO162:GGP162"/>
    <mergeCell ref="GGQ162:GGR162"/>
    <mergeCell ref="GGS162:GGT162"/>
    <mergeCell ref="GGU162:GGV162"/>
    <mergeCell ref="GGW162:GGX162"/>
    <mergeCell ref="GGY162:GGZ162"/>
    <mergeCell ref="GHA162:GHB162"/>
    <mergeCell ref="GFS162:GFT162"/>
    <mergeCell ref="GFU162:GFV162"/>
    <mergeCell ref="GFW162:GFX162"/>
    <mergeCell ref="GFY162:GFZ162"/>
    <mergeCell ref="GGA162:GGB162"/>
    <mergeCell ref="GGC162:GGD162"/>
    <mergeCell ref="GGE162:GGF162"/>
    <mergeCell ref="GGG162:GGH162"/>
    <mergeCell ref="GGI162:GGJ162"/>
    <mergeCell ref="GFA162:GFB162"/>
    <mergeCell ref="GFC162:GFD162"/>
    <mergeCell ref="GFE162:GFF162"/>
    <mergeCell ref="GFG162:GFH162"/>
    <mergeCell ref="GFI162:GFJ162"/>
    <mergeCell ref="GFK162:GFL162"/>
    <mergeCell ref="GFM162:GFN162"/>
    <mergeCell ref="GFO162:GFP162"/>
    <mergeCell ref="GFQ162:GFR162"/>
    <mergeCell ref="GEI162:GEJ162"/>
    <mergeCell ref="GEK162:GEL162"/>
    <mergeCell ref="GEM162:GEN162"/>
    <mergeCell ref="GEO162:GEP162"/>
    <mergeCell ref="GEQ162:GER162"/>
    <mergeCell ref="GES162:GET162"/>
    <mergeCell ref="GEU162:GEV162"/>
    <mergeCell ref="GEW162:GEX162"/>
    <mergeCell ref="GEY162:GEZ162"/>
    <mergeCell ref="GDQ162:GDR162"/>
    <mergeCell ref="GDS162:GDT162"/>
    <mergeCell ref="GDU162:GDV162"/>
    <mergeCell ref="GDW162:GDX162"/>
    <mergeCell ref="GDY162:GDZ162"/>
    <mergeCell ref="GEA162:GEB162"/>
    <mergeCell ref="GEC162:GED162"/>
    <mergeCell ref="GEE162:GEF162"/>
    <mergeCell ref="GEG162:GEH162"/>
    <mergeCell ref="GCY162:GCZ162"/>
    <mergeCell ref="GDA162:GDB162"/>
    <mergeCell ref="GDC162:GDD162"/>
    <mergeCell ref="GDE162:GDF162"/>
    <mergeCell ref="GDG162:GDH162"/>
    <mergeCell ref="GDI162:GDJ162"/>
    <mergeCell ref="GDK162:GDL162"/>
    <mergeCell ref="GDM162:GDN162"/>
    <mergeCell ref="GDO162:GDP162"/>
    <mergeCell ref="GCG162:GCH162"/>
    <mergeCell ref="GCI162:GCJ162"/>
    <mergeCell ref="GCK162:GCL162"/>
    <mergeCell ref="GCM162:GCN162"/>
    <mergeCell ref="GCO162:GCP162"/>
    <mergeCell ref="GCQ162:GCR162"/>
    <mergeCell ref="GCS162:GCT162"/>
    <mergeCell ref="GCU162:GCV162"/>
    <mergeCell ref="GCW162:GCX162"/>
    <mergeCell ref="GBO162:GBP162"/>
    <mergeCell ref="GBQ162:GBR162"/>
    <mergeCell ref="GBS162:GBT162"/>
    <mergeCell ref="GBU162:GBV162"/>
    <mergeCell ref="GBW162:GBX162"/>
    <mergeCell ref="GBY162:GBZ162"/>
    <mergeCell ref="GCA162:GCB162"/>
    <mergeCell ref="GCC162:GCD162"/>
    <mergeCell ref="GCE162:GCF162"/>
    <mergeCell ref="GAW162:GAX162"/>
    <mergeCell ref="GAY162:GAZ162"/>
    <mergeCell ref="GBA162:GBB162"/>
    <mergeCell ref="GBC162:GBD162"/>
    <mergeCell ref="GBE162:GBF162"/>
    <mergeCell ref="GBG162:GBH162"/>
    <mergeCell ref="GBI162:GBJ162"/>
    <mergeCell ref="GBK162:GBL162"/>
    <mergeCell ref="GBM162:GBN162"/>
    <mergeCell ref="GAE162:GAF162"/>
    <mergeCell ref="GAG162:GAH162"/>
    <mergeCell ref="GAI162:GAJ162"/>
    <mergeCell ref="GAK162:GAL162"/>
    <mergeCell ref="GAM162:GAN162"/>
    <mergeCell ref="GAO162:GAP162"/>
    <mergeCell ref="GAQ162:GAR162"/>
    <mergeCell ref="GAS162:GAT162"/>
    <mergeCell ref="GAU162:GAV162"/>
    <mergeCell ref="FZM162:FZN162"/>
    <mergeCell ref="FZO162:FZP162"/>
    <mergeCell ref="FZQ162:FZR162"/>
    <mergeCell ref="FZS162:FZT162"/>
    <mergeCell ref="FZU162:FZV162"/>
    <mergeCell ref="FZW162:FZX162"/>
    <mergeCell ref="FZY162:FZZ162"/>
    <mergeCell ref="GAA162:GAB162"/>
    <mergeCell ref="GAC162:GAD162"/>
    <mergeCell ref="FYU162:FYV162"/>
    <mergeCell ref="FYW162:FYX162"/>
    <mergeCell ref="FYY162:FYZ162"/>
    <mergeCell ref="FZA162:FZB162"/>
    <mergeCell ref="FZC162:FZD162"/>
    <mergeCell ref="FZE162:FZF162"/>
    <mergeCell ref="FZG162:FZH162"/>
    <mergeCell ref="FZI162:FZJ162"/>
    <mergeCell ref="FZK162:FZL162"/>
    <mergeCell ref="FYC162:FYD162"/>
    <mergeCell ref="FYE162:FYF162"/>
    <mergeCell ref="FYG162:FYH162"/>
    <mergeCell ref="FYI162:FYJ162"/>
    <mergeCell ref="FYK162:FYL162"/>
    <mergeCell ref="FYM162:FYN162"/>
    <mergeCell ref="FYO162:FYP162"/>
    <mergeCell ref="FYQ162:FYR162"/>
    <mergeCell ref="FYS162:FYT162"/>
    <mergeCell ref="FXK162:FXL162"/>
    <mergeCell ref="FXM162:FXN162"/>
    <mergeCell ref="FXO162:FXP162"/>
    <mergeCell ref="FXQ162:FXR162"/>
    <mergeCell ref="FXS162:FXT162"/>
    <mergeCell ref="FXU162:FXV162"/>
    <mergeCell ref="FXW162:FXX162"/>
    <mergeCell ref="FXY162:FXZ162"/>
    <mergeCell ref="FYA162:FYB162"/>
    <mergeCell ref="FWS162:FWT162"/>
    <mergeCell ref="FWU162:FWV162"/>
    <mergeCell ref="FWW162:FWX162"/>
    <mergeCell ref="FWY162:FWZ162"/>
    <mergeCell ref="FXA162:FXB162"/>
    <mergeCell ref="FXC162:FXD162"/>
    <mergeCell ref="FXE162:FXF162"/>
    <mergeCell ref="FXG162:FXH162"/>
    <mergeCell ref="FXI162:FXJ162"/>
    <mergeCell ref="FWA162:FWB162"/>
    <mergeCell ref="FWC162:FWD162"/>
    <mergeCell ref="FWE162:FWF162"/>
    <mergeCell ref="FWG162:FWH162"/>
    <mergeCell ref="FWI162:FWJ162"/>
    <mergeCell ref="FWK162:FWL162"/>
    <mergeCell ref="FWM162:FWN162"/>
    <mergeCell ref="FWO162:FWP162"/>
    <mergeCell ref="FWQ162:FWR162"/>
    <mergeCell ref="FVI162:FVJ162"/>
    <mergeCell ref="FVK162:FVL162"/>
    <mergeCell ref="FVM162:FVN162"/>
    <mergeCell ref="FVO162:FVP162"/>
    <mergeCell ref="FVQ162:FVR162"/>
    <mergeCell ref="FVS162:FVT162"/>
    <mergeCell ref="FVU162:FVV162"/>
    <mergeCell ref="FVW162:FVX162"/>
    <mergeCell ref="FVY162:FVZ162"/>
    <mergeCell ref="FUQ162:FUR162"/>
    <mergeCell ref="FUS162:FUT162"/>
    <mergeCell ref="FUU162:FUV162"/>
    <mergeCell ref="FUW162:FUX162"/>
    <mergeCell ref="FUY162:FUZ162"/>
    <mergeCell ref="FVA162:FVB162"/>
    <mergeCell ref="FVC162:FVD162"/>
    <mergeCell ref="FVE162:FVF162"/>
    <mergeCell ref="FVG162:FVH162"/>
    <mergeCell ref="FTY162:FTZ162"/>
    <mergeCell ref="FUA162:FUB162"/>
    <mergeCell ref="FUC162:FUD162"/>
    <mergeCell ref="FUE162:FUF162"/>
    <mergeCell ref="FUG162:FUH162"/>
    <mergeCell ref="FUI162:FUJ162"/>
    <mergeCell ref="FUK162:FUL162"/>
    <mergeCell ref="FUM162:FUN162"/>
    <mergeCell ref="FUO162:FUP162"/>
    <mergeCell ref="FTG162:FTH162"/>
    <mergeCell ref="FTI162:FTJ162"/>
    <mergeCell ref="FTK162:FTL162"/>
    <mergeCell ref="FTM162:FTN162"/>
    <mergeCell ref="FTO162:FTP162"/>
    <mergeCell ref="FTQ162:FTR162"/>
    <mergeCell ref="FTS162:FTT162"/>
    <mergeCell ref="FTU162:FTV162"/>
    <mergeCell ref="FTW162:FTX162"/>
    <mergeCell ref="FSO162:FSP162"/>
    <mergeCell ref="FSQ162:FSR162"/>
    <mergeCell ref="FSS162:FST162"/>
    <mergeCell ref="FSU162:FSV162"/>
    <mergeCell ref="FSW162:FSX162"/>
    <mergeCell ref="FSY162:FSZ162"/>
    <mergeCell ref="FTA162:FTB162"/>
    <mergeCell ref="FTC162:FTD162"/>
    <mergeCell ref="FTE162:FTF162"/>
    <mergeCell ref="FRW162:FRX162"/>
    <mergeCell ref="FRY162:FRZ162"/>
    <mergeCell ref="FSA162:FSB162"/>
    <mergeCell ref="FSC162:FSD162"/>
    <mergeCell ref="FSE162:FSF162"/>
    <mergeCell ref="FSG162:FSH162"/>
    <mergeCell ref="FSI162:FSJ162"/>
    <mergeCell ref="FSK162:FSL162"/>
    <mergeCell ref="FSM162:FSN162"/>
    <mergeCell ref="FRE162:FRF162"/>
    <mergeCell ref="FRG162:FRH162"/>
    <mergeCell ref="FRI162:FRJ162"/>
    <mergeCell ref="FRK162:FRL162"/>
    <mergeCell ref="FRM162:FRN162"/>
    <mergeCell ref="FRO162:FRP162"/>
    <mergeCell ref="FRQ162:FRR162"/>
    <mergeCell ref="FRS162:FRT162"/>
    <mergeCell ref="FRU162:FRV162"/>
    <mergeCell ref="FQM162:FQN162"/>
    <mergeCell ref="FQO162:FQP162"/>
    <mergeCell ref="FQQ162:FQR162"/>
    <mergeCell ref="FQS162:FQT162"/>
    <mergeCell ref="FQU162:FQV162"/>
    <mergeCell ref="FQW162:FQX162"/>
    <mergeCell ref="FQY162:FQZ162"/>
    <mergeCell ref="FRA162:FRB162"/>
    <mergeCell ref="FRC162:FRD162"/>
    <mergeCell ref="FPU162:FPV162"/>
    <mergeCell ref="FPW162:FPX162"/>
    <mergeCell ref="FPY162:FPZ162"/>
    <mergeCell ref="FQA162:FQB162"/>
    <mergeCell ref="FQC162:FQD162"/>
    <mergeCell ref="FQE162:FQF162"/>
    <mergeCell ref="FQG162:FQH162"/>
    <mergeCell ref="FQI162:FQJ162"/>
    <mergeCell ref="FQK162:FQL162"/>
    <mergeCell ref="FPC162:FPD162"/>
    <mergeCell ref="FPE162:FPF162"/>
    <mergeCell ref="FPG162:FPH162"/>
    <mergeCell ref="FPI162:FPJ162"/>
    <mergeCell ref="FPK162:FPL162"/>
    <mergeCell ref="FPM162:FPN162"/>
    <mergeCell ref="FPO162:FPP162"/>
    <mergeCell ref="FPQ162:FPR162"/>
    <mergeCell ref="FPS162:FPT162"/>
    <mergeCell ref="FOK162:FOL162"/>
    <mergeCell ref="FOM162:FON162"/>
    <mergeCell ref="FOO162:FOP162"/>
    <mergeCell ref="FOQ162:FOR162"/>
    <mergeCell ref="FOS162:FOT162"/>
    <mergeCell ref="FOU162:FOV162"/>
    <mergeCell ref="FOW162:FOX162"/>
    <mergeCell ref="FOY162:FOZ162"/>
    <mergeCell ref="FPA162:FPB162"/>
    <mergeCell ref="FNS162:FNT162"/>
    <mergeCell ref="FNU162:FNV162"/>
    <mergeCell ref="FNW162:FNX162"/>
    <mergeCell ref="FNY162:FNZ162"/>
    <mergeCell ref="FOA162:FOB162"/>
    <mergeCell ref="FOC162:FOD162"/>
    <mergeCell ref="FOE162:FOF162"/>
    <mergeCell ref="FOG162:FOH162"/>
    <mergeCell ref="FOI162:FOJ162"/>
    <mergeCell ref="FNA162:FNB162"/>
    <mergeCell ref="FNC162:FND162"/>
    <mergeCell ref="FNE162:FNF162"/>
    <mergeCell ref="FNG162:FNH162"/>
    <mergeCell ref="FNI162:FNJ162"/>
    <mergeCell ref="FNK162:FNL162"/>
    <mergeCell ref="FNM162:FNN162"/>
    <mergeCell ref="FNO162:FNP162"/>
    <mergeCell ref="FNQ162:FNR162"/>
    <mergeCell ref="FMI162:FMJ162"/>
    <mergeCell ref="FMK162:FML162"/>
    <mergeCell ref="FMM162:FMN162"/>
    <mergeCell ref="FMO162:FMP162"/>
    <mergeCell ref="FMQ162:FMR162"/>
    <mergeCell ref="FMS162:FMT162"/>
    <mergeCell ref="FMU162:FMV162"/>
    <mergeCell ref="FMW162:FMX162"/>
    <mergeCell ref="FMY162:FMZ162"/>
    <mergeCell ref="FLQ162:FLR162"/>
    <mergeCell ref="FLS162:FLT162"/>
    <mergeCell ref="FLU162:FLV162"/>
    <mergeCell ref="FLW162:FLX162"/>
    <mergeCell ref="FLY162:FLZ162"/>
    <mergeCell ref="FMA162:FMB162"/>
    <mergeCell ref="FMC162:FMD162"/>
    <mergeCell ref="FME162:FMF162"/>
    <mergeCell ref="FMG162:FMH162"/>
    <mergeCell ref="FKY162:FKZ162"/>
    <mergeCell ref="FLA162:FLB162"/>
    <mergeCell ref="FLC162:FLD162"/>
    <mergeCell ref="FLE162:FLF162"/>
    <mergeCell ref="FLG162:FLH162"/>
    <mergeCell ref="FLI162:FLJ162"/>
    <mergeCell ref="FLK162:FLL162"/>
    <mergeCell ref="FLM162:FLN162"/>
    <mergeCell ref="FLO162:FLP162"/>
    <mergeCell ref="FKG162:FKH162"/>
    <mergeCell ref="FKI162:FKJ162"/>
    <mergeCell ref="FKK162:FKL162"/>
    <mergeCell ref="FKM162:FKN162"/>
    <mergeCell ref="FKO162:FKP162"/>
    <mergeCell ref="FKQ162:FKR162"/>
    <mergeCell ref="FKS162:FKT162"/>
    <mergeCell ref="FKU162:FKV162"/>
    <mergeCell ref="FKW162:FKX162"/>
    <mergeCell ref="FJO162:FJP162"/>
    <mergeCell ref="FJQ162:FJR162"/>
    <mergeCell ref="FJS162:FJT162"/>
    <mergeCell ref="FJU162:FJV162"/>
    <mergeCell ref="FJW162:FJX162"/>
    <mergeCell ref="FJY162:FJZ162"/>
    <mergeCell ref="FKA162:FKB162"/>
    <mergeCell ref="FKC162:FKD162"/>
    <mergeCell ref="FKE162:FKF162"/>
    <mergeCell ref="FIW162:FIX162"/>
    <mergeCell ref="FIY162:FIZ162"/>
    <mergeCell ref="FJA162:FJB162"/>
    <mergeCell ref="FJC162:FJD162"/>
    <mergeCell ref="FJE162:FJF162"/>
    <mergeCell ref="FJG162:FJH162"/>
    <mergeCell ref="FJI162:FJJ162"/>
    <mergeCell ref="FJK162:FJL162"/>
    <mergeCell ref="FJM162:FJN162"/>
    <mergeCell ref="FIE162:FIF162"/>
    <mergeCell ref="FIG162:FIH162"/>
    <mergeCell ref="FII162:FIJ162"/>
    <mergeCell ref="FIK162:FIL162"/>
    <mergeCell ref="FIM162:FIN162"/>
    <mergeCell ref="FIO162:FIP162"/>
    <mergeCell ref="FIQ162:FIR162"/>
    <mergeCell ref="FIS162:FIT162"/>
    <mergeCell ref="FIU162:FIV162"/>
    <mergeCell ref="FHM162:FHN162"/>
    <mergeCell ref="FHO162:FHP162"/>
    <mergeCell ref="FHQ162:FHR162"/>
    <mergeCell ref="FHS162:FHT162"/>
    <mergeCell ref="FHU162:FHV162"/>
    <mergeCell ref="FHW162:FHX162"/>
    <mergeCell ref="FHY162:FHZ162"/>
    <mergeCell ref="FIA162:FIB162"/>
    <mergeCell ref="FIC162:FID162"/>
    <mergeCell ref="FGU162:FGV162"/>
    <mergeCell ref="FGW162:FGX162"/>
    <mergeCell ref="FGY162:FGZ162"/>
    <mergeCell ref="FHA162:FHB162"/>
    <mergeCell ref="FHC162:FHD162"/>
    <mergeCell ref="FHE162:FHF162"/>
    <mergeCell ref="FHG162:FHH162"/>
    <mergeCell ref="FHI162:FHJ162"/>
    <mergeCell ref="FHK162:FHL162"/>
    <mergeCell ref="FGC162:FGD162"/>
    <mergeCell ref="FGE162:FGF162"/>
    <mergeCell ref="FGG162:FGH162"/>
    <mergeCell ref="FGI162:FGJ162"/>
    <mergeCell ref="FGK162:FGL162"/>
    <mergeCell ref="FGM162:FGN162"/>
    <mergeCell ref="FGO162:FGP162"/>
    <mergeCell ref="FGQ162:FGR162"/>
    <mergeCell ref="FGS162:FGT162"/>
    <mergeCell ref="FFK162:FFL162"/>
    <mergeCell ref="FFM162:FFN162"/>
    <mergeCell ref="FFO162:FFP162"/>
    <mergeCell ref="FFQ162:FFR162"/>
    <mergeCell ref="FFS162:FFT162"/>
    <mergeCell ref="FFU162:FFV162"/>
    <mergeCell ref="FFW162:FFX162"/>
    <mergeCell ref="FFY162:FFZ162"/>
    <mergeCell ref="FGA162:FGB162"/>
    <mergeCell ref="FES162:FET162"/>
    <mergeCell ref="FEU162:FEV162"/>
    <mergeCell ref="FEW162:FEX162"/>
    <mergeCell ref="FEY162:FEZ162"/>
    <mergeCell ref="FFA162:FFB162"/>
    <mergeCell ref="FFC162:FFD162"/>
    <mergeCell ref="FFE162:FFF162"/>
    <mergeCell ref="FFG162:FFH162"/>
    <mergeCell ref="FFI162:FFJ162"/>
    <mergeCell ref="FEA162:FEB162"/>
    <mergeCell ref="FEC162:FED162"/>
    <mergeCell ref="FEE162:FEF162"/>
    <mergeCell ref="FEG162:FEH162"/>
    <mergeCell ref="FEI162:FEJ162"/>
    <mergeCell ref="FEK162:FEL162"/>
    <mergeCell ref="FEM162:FEN162"/>
    <mergeCell ref="FEO162:FEP162"/>
    <mergeCell ref="FEQ162:FER162"/>
    <mergeCell ref="FDI162:FDJ162"/>
    <mergeCell ref="FDK162:FDL162"/>
    <mergeCell ref="FDM162:FDN162"/>
    <mergeCell ref="FDO162:FDP162"/>
    <mergeCell ref="FDQ162:FDR162"/>
    <mergeCell ref="FDS162:FDT162"/>
    <mergeCell ref="FDU162:FDV162"/>
    <mergeCell ref="FDW162:FDX162"/>
    <mergeCell ref="FDY162:FDZ162"/>
    <mergeCell ref="FCQ162:FCR162"/>
    <mergeCell ref="FCS162:FCT162"/>
    <mergeCell ref="FCU162:FCV162"/>
    <mergeCell ref="FCW162:FCX162"/>
    <mergeCell ref="FCY162:FCZ162"/>
    <mergeCell ref="FDA162:FDB162"/>
    <mergeCell ref="FDC162:FDD162"/>
    <mergeCell ref="FDE162:FDF162"/>
    <mergeCell ref="FDG162:FDH162"/>
    <mergeCell ref="FBY162:FBZ162"/>
    <mergeCell ref="FCA162:FCB162"/>
    <mergeCell ref="FCC162:FCD162"/>
    <mergeCell ref="FCE162:FCF162"/>
    <mergeCell ref="FCG162:FCH162"/>
    <mergeCell ref="FCI162:FCJ162"/>
    <mergeCell ref="FCK162:FCL162"/>
    <mergeCell ref="FCM162:FCN162"/>
    <mergeCell ref="FCO162:FCP162"/>
    <mergeCell ref="FBG162:FBH162"/>
    <mergeCell ref="FBI162:FBJ162"/>
    <mergeCell ref="FBK162:FBL162"/>
    <mergeCell ref="FBM162:FBN162"/>
    <mergeCell ref="FBO162:FBP162"/>
    <mergeCell ref="FBQ162:FBR162"/>
    <mergeCell ref="FBS162:FBT162"/>
    <mergeCell ref="FBU162:FBV162"/>
    <mergeCell ref="FBW162:FBX162"/>
    <mergeCell ref="FAO162:FAP162"/>
    <mergeCell ref="FAQ162:FAR162"/>
    <mergeCell ref="FAS162:FAT162"/>
    <mergeCell ref="FAU162:FAV162"/>
    <mergeCell ref="FAW162:FAX162"/>
    <mergeCell ref="FAY162:FAZ162"/>
    <mergeCell ref="FBA162:FBB162"/>
    <mergeCell ref="FBC162:FBD162"/>
    <mergeCell ref="FBE162:FBF162"/>
    <mergeCell ref="EZW162:EZX162"/>
    <mergeCell ref="EZY162:EZZ162"/>
    <mergeCell ref="FAA162:FAB162"/>
    <mergeCell ref="FAC162:FAD162"/>
    <mergeCell ref="FAE162:FAF162"/>
    <mergeCell ref="FAG162:FAH162"/>
    <mergeCell ref="FAI162:FAJ162"/>
    <mergeCell ref="FAK162:FAL162"/>
    <mergeCell ref="FAM162:FAN162"/>
    <mergeCell ref="EZE162:EZF162"/>
    <mergeCell ref="EZG162:EZH162"/>
    <mergeCell ref="EZI162:EZJ162"/>
    <mergeCell ref="EZK162:EZL162"/>
    <mergeCell ref="EZM162:EZN162"/>
    <mergeCell ref="EZO162:EZP162"/>
    <mergeCell ref="EZQ162:EZR162"/>
    <mergeCell ref="EZS162:EZT162"/>
    <mergeCell ref="EZU162:EZV162"/>
    <mergeCell ref="EYM162:EYN162"/>
    <mergeCell ref="EYO162:EYP162"/>
    <mergeCell ref="EYQ162:EYR162"/>
    <mergeCell ref="EYS162:EYT162"/>
    <mergeCell ref="EYU162:EYV162"/>
    <mergeCell ref="EYW162:EYX162"/>
    <mergeCell ref="EYY162:EYZ162"/>
    <mergeCell ref="EZA162:EZB162"/>
    <mergeCell ref="EZC162:EZD162"/>
    <mergeCell ref="EXU162:EXV162"/>
    <mergeCell ref="EXW162:EXX162"/>
    <mergeCell ref="EXY162:EXZ162"/>
    <mergeCell ref="EYA162:EYB162"/>
    <mergeCell ref="EYC162:EYD162"/>
    <mergeCell ref="EYE162:EYF162"/>
    <mergeCell ref="EYG162:EYH162"/>
    <mergeCell ref="EYI162:EYJ162"/>
    <mergeCell ref="EYK162:EYL162"/>
    <mergeCell ref="EXC162:EXD162"/>
    <mergeCell ref="EXE162:EXF162"/>
    <mergeCell ref="EXG162:EXH162"/>
    <mergeCell ref="EXI162:EXJ162"/>
    <mergeCell ref="EXK162:EXL162"/>
    <mergeCell ref="EXM162:EXN162"/>
    <mergeCell ref="EXO162:EXP162"/>
    <mergeCell ref="EXQ162:EXR162"/>
    <mergeCell ref="EXS162:EXT162"/>
    <mergeCell ref="EWK162:EWL162"/>
    <mergeCell ref="EWM162:EWN162"/>
    <mergeCell ref="EWO162:EWP162"/>
    <mergeCell ref="EWQ162:EWR162"/>
    <mergeCell ref="EWS162:EWT162"/>
    <mergeCell ref="EWU162:EWV162"/>
    <mergeCell ref="EWW162:EWX162"/>
    <mergeCell ref="EWY162:EWZ162"/>
    <mergeCell ref="EXA162:EXB162"/>
    <mergeCell ref="EVS162:EVT162"/>
    <mergeCell ref="EVU162:EVV162"/>
    <mergeCell ref="EVW162:EVX162"/>
    <mergeCell ref="EVY162:EVZ162"/>
    <mergeCell ref="EWA162:EWB162"/>
    <mergeCell ref="EWC162:EWD162"/>
    <mergeCell ref="EWE162:EWF162"/>
    <mergeCell ref="EWG162:EWH162"/>
    <mergeCell ref="EWI162:EWJ162"/>
    <mergeCell ref="EVA162:EVB162"/>
    <mergeCell ref="EVC162:EVD162"/>
    <mergeCell ref="EVE162:EVF162"/>
    <mergeCell ref="EVG162:EVH162"/>
    <mergeCell ref="EVI162:EVJ162"/>
    <mergeCell ref="EVK162:EVL162"/>
    <mergeCell ref="EVM162:EVN162"/>
    <mergeCell ref="EVO162:EVP162"/>
    <mergeCell ref="EVQ162:EVR162"/>
    <mergeCell ref="EUI162:EUJ162"/>
    <mergeCell ref="EUK162:EUL162"/>
    <mergeCell ref="EUM162:EUN162"/>
    <mergeCell ref="EUO162:EUP162"/>
    <mergeCell ref="EUQ162:EUR162"/>
    <mergeCell ref="EUS162:EUT162"/>
    <mergeCell ref="EUU162:EUV162"/>
    <mergeCell ref="EUW162:EUX162"/>
    <mergeCell ref="EUY162:EUZ162"/>
    <mergeCell ref="ETQ162:ETR162"/>
    <mergeCell ref="ETS162:ETT162"/>
    <mergeCell ref="ETU162:ETV162"/>
    <mergeCell ref="ETW162:ETX162"/>
    <mergeCell ref="ETY162:ETZ162"/>
    <mergeCell ref="EUA162:EUB162"/>
    <mergeCell ref="EUC162:EUD162"/>
    <mergeCell ref="EUE162:EUF162"/>
    <mergeCell ref="EUG162:EUH162"/>
    <mergeCell ref="ESY162:ESZ162"/>
    <mergeCell ref="ETA162:ETB162"/>
    <mergeCell ref="ETC162:ETD162"/>
    <mergeCell ref="ETE162:ETF162"/>
    <mergeCell ref="ETG162:ETH162"/>
    <mergeCell ref="ETI162:ETJ162"/>
    <mergeCell ref="ETK162:ETL162"/>
    <mergeCell ref="ETM162:ETN162"/>
    <mergeCell ref="ETO162:ETP162"/>
    <mergeCell ref="ESG162:ESH162"/>
    <mergeCell ref="ESI162:ESJ162"/>
    <mergeCell ref="ESK162:ESL162"/>
    <mergeCell ref="ESM162:ESN162"/>
    <mergeCell ref="ESO162:ESP162"/>
    <mergeCell ref="ESQ162:ESR162"/>
    <mergeCell ref="ESS162:EST162"/>
    <mergeCell ref="ESU162:ESV162"/>
    <mergeCell ref="ESW162:ESX162"/>
    <mergeCell ref="ERO162:ERP162"/>
    <mergeCell ref="ERQ162:ERR162"/>
    <mergeCell ref="ERS162:ERT162"/>
    <mergeCell ref="ERU162:ERV162"/>
    <mergeCell ref="ERW162:ERX162"/>
    <mergeCell ref="ERY162:ERZ162"/>
    <mergeCell ref="ESA162:ESB162"/>
    <mergeCell ref="ESC162:ESD162"/>
    <mergeCell ref="ESE162:ESF162"/>
    <mergeCell ref="EQW162:EQX162"/>
    <mergeCell ref="EQY162:EQZ162"/>
    <mergeCell ref="ERA162:ERB162"/>
    <mergeCell ref="ERC162:ERD162"/>
    <mergeCell ref="ERE162:ERF162"/>
    <mergeCell ref="ERG162:ERH162"/>
    <mergeCell ref="ERI162:ERJ162"/>
    <mergeCell ref="ERK162:ERL162"/>
    <mergeCell ref="ERM162:ERN162"/>
    <mergeCell ref="EQE162:EQF162"/>
    <mergeCell ref="EQG162:EQH162"/>
    <mergeCell ref="EQI162:EQJ162"/>
    <mergeCell ref="EQK162:EQL162"/>
    <mergeCell ref="EQM162:EQN162"/>
    <mergeCell ref="EQO162:EQP162"/>
    <mergeCell ref="EQQ162:EQR162"/>
    <mergeCell ref="EQS162:EQT162"/>
    <mergeCell ref="EQU162:EQV162"/>
    <mergeCell ref="EPM162:EPN162"/>
    <mergeCell ref="EPO162:EPP162"/>
    <mergeCell ref="EPQ162:EPR162"/>
    <mergeCell ref="EPS162:EPT162"/>
    <mergeCell ref="EPU162:EPV162"/>
    <mergeCell ref="EPW162:EPX162"/>
    <mergeCell ref="EPY162:EPZ162"/>
    <mergeCell ref="EQA162:EQB162"/>
    <mergeCell ref="EQC162:EQD162"/>
    <mergeCell ref="EOU162:EOV162"/>
    <mergeCell ref="EOW162:EOX162"/>
    <mergeCell ref="EOY162:EOZ162"/>
    <mergeCell ref="EPA162:EPB162"/>
    <mergeCell ref="EPC162:EPD162"/>
    <mergeCell ref="EPE162:EPF162"/>
    <mergeCell ref="EPG162:EPH162"/>
    <mergeCell ref="EPI162:EPJ162"/>
    <mergeCell ref="EPK162:EPL162"/>
    <mergeCell ref="EOC162:EOD162"/>
    <mergeCell ref="EOE162:EOF162"/>
    <mergeCell ref="EOG162:EOH162"/>
    <mergeCell ref="EOI162:EOJ162"/>
    <mergeCell ref="EOK162:EOL162"/>
    <mergeCell ref="EOM162:EON162"/>
    <mergeCell ref="EOO162:EOP162"/>
    <mergeCell ref="EOQ162:EOR162"/>
    <mergeCell ref="EOS162:EOT162"/>
    <mergeCell ref="ENK162:ENL162"/>
    <mergeCell ref="ENM162:ENN162"/>
    <mergeCell ref="ENO162:ENP162"/>
    <mergeCell ref="ENQ162:ENR162"/>
    <mergeCell ref="ENS162:ENT162"/>
    <mergeCell ref="ENU162:ENV162"/>
    <mergeCell ref="ENW162:ENX162"/>
    <mergeCell ref="ENY162:ENZ162"/>
    <mergeCell ref="EOA162:EOB162"/>
    <mergeCell ref="EMS162:EMT162"/>
    <mergeCell ref="EMU162:EMV162"/>
    <mergeCell ref="EMW162:EMX162"/>
    <mergeCell ref="EMY162:EMZ162"/>
    <mergeCell ref="ENA162:ENB162"/>
    <mergeCell ref="ENC162:END162"/>
    <mergeCell ref="ENE162:ENF162"/>
    <mergeCell ref="ENG162:ENH162"/>
    <mergeCell ref="ENI162:ENJ162"/>
    <mergeCell ref="EMA162:EMB162"/>
    <mergeCell ref="EMC162:EMD162"/>
    <mergeCell ref="EME162:EMF162"/>
    <mergeCell ref="EMG162:EMH162"/>
    <mergeCell ref="EMI162:EMJ162"/>
    <mergeCell ref="EMK162:EML162"/>
    <mergeCell ref="EMM162:EMN162"/>
    <mergeCell ref="EMO162:EMP162"/>
    <mergeCell ref="EMQ162:EMR162"/>
    <mergeCell ref="ELI162:ELJ162"/>
    <mergeCell ref="ELK162:ELL162"/>
    <mergeCell ref="ELM162:ELN162"/>
    <mergeCell ref="ELO162:ELP162"/>
    <mergeCell ref="ELQ162:ELR162"/>
    <mergeCell ref="ELS162:ELT162"/>
    <mergeCell ref="ELU162:ELV162"/>
    <mergeCell ref="ELW162:ELX162"/>
    <mergeCell ref="ELY162:ELZ162"/>
    <mergeCell ref="EKQ162:EKR162"/>
    <mergeCell ref="EKS162:EKT162"/>
    <mergeCell ref="EKU162:EKV162"/>
    <mergeCell ref="EKW162:EKX162"/>
    <mergeCell ref="EKY162:EKZ162"/>
    <mergeCell ref="ELA162:ELB162"/>
    <mergeCell ref="ELC162:ELD162"/>
    <mergeCell ref="ELE162:ELF162"/>
    <mergeCell ref="ELG162:ELH162"/>
    <mergeCell ref="EJY162:EJZ162"/>
    <mergeCell ref="EKA162:EKB162"/>
    <mergeCell ref="EKC162:EKD162"/>
    <mergeCell ref="EKE162:EKF162"/>
    <mergeCell ref="EKG162:EKH162"/>
    <mergeCell ref="EKI162:EKJ162"/>
    <mergeCell ref="EKK162:EKL162"/>
    <mergeCell ref="EKM162:EKN162"/>
    <mergeCell ref="EKO162:EKP162"/>
    <mergeCell ref="EJG162:EJH162"/>
    <mergeCell ref="EJI162:EJJ162"/>
    <mergeCell ref="EJK162:EJL162"/>
    <mergeCell ref="EJM162:EJN162"/>
    <mergeCell ref="EJO162:EJP162"/>
    <mergeCell ref="EJQ162:EJR162"/>
    <mergeCell ref="EJS162:EJT162"/>
    <mergeCell ref="EJU162:EJV162"/>
    <mergeCell ref="EJW162:EJX162"/>
    <mergeCell ref="EIO162:EIP162"/>
    <mergeCell ref="EIQ162:EIR162"/>
    <mergeCell ref="EIS162:EIT162"/>
    <mergeCell ref="EIU162:EIV162"/>
    <mergeCell ref="EIW162:EIX162"/>
    <mergeCell ref="EIY162:EIZ162"/>
    <mergeCell ref="EJA162:EJB162"/>
    <mergeCell ref="EJC162:EJD162"/>
    <mergeCell ref="EJE162:EJF162"/>
    <mergeCell ref="EHW162:EHX162"/>
    <mergeCell ref="EHY162:EHZ162"/>
    <mergeCell ref="EIA162:EIB162"/>
    <mergeCell ref="EIC162:EID162"/>
    <mergeCell ref="EIE162:EIF162"/>
    <mergeCell ref="EIG162:EIH162"/>
    <mergeCell ref="EII162:EIJ162"/>
    <mergeCell ref="EIK162:EIL162"/>
    <mergeCell ref="EIM162:EIN162"/>
    <mergeCell ref="EHE162:EHF162"/>
    <mergeCell ref="EHG162:EHH162"/>
    <mergeCell ref="EHI162:EHJ162"/>
    <mergeCell ref="EHK162:EHL162"/>
    <mergeCell ref="EHM162:EHN162"/>
    <mergeCell ref="EHO162:EHP162"/>
    <mergeCell ref="EHQ162:EHR162"/>
    <mergeCell ref="EHS162:EHT162"/>
    <mergeCell ref="EHU162:EHV162"/>
    <mergeCell ref="EGM162:EGN162"/>
    <mergeCell ref="EGO162:EGP162"/>
    <mergeCell ref="EGQ162:EGR162"/>
    <mergeCell ref="EGS162:EGT162"/>
    <mergeCell ref="EGU162:EGV162"/>
    <mergeCell ref="EGW162:EGX162"/>
    <mergeCell ref="EGY162:EGZ162"/>
    <mergeCell ref="EHA162:EHB162"/>
    <mergeCell ref="EHC162:EHD162"/>
    <mergeCell ref="EFU162:EFV162"/>
    <mergeCell ref="EFW162:EFX162"/>
    <mergeCell ref="EFY162:EFZ162"/>
    <mergeCell ref="EGA162:EGB162"/>
    <mergeCell ref="EGC162:EGD162"/>
    <mergeCell ref="EGE162:EGF162"/>
    <mergeCell ref="EGG162:EGH162"/>
    <mergeCell ref="EGI162:EGJ162"/>
    <mergeCell ref="EGK162:EGL162"/>
    <mergeCell ref="EFC162:EFD162"/>
    <mergeCell ref="EFE162:EFF162"/>
    <mergeCell ref="EFG162:EFH162"/>
    <mergeCell ref="EFI162:EFJ162"/>
    <mergeCell ref="EFK162:EFL162"/>
    <mergeCell ref="EFM162:EFN162"/>
    <mergeCell ref="EFO162:EFP162"/>
    <mergeCell ref="EFQ162:EFR162"/>
    <mergeCell ref="EFS162:EFT162"/>
    <mergeCell ref="EEK162:EEL162"/>
    <mergeCell ref="EEM162:EEN162"/>
    <mergeCell ref="EEO162:EEP162"/>
    <mergeCell ref="EEQ162:EER162"/>
    <mergeCell ref="EES162:EET162"/>
    <mergeCell ref="EEU162:EEV162"/>
    <mergeCell ref="EEW162:EEX162"/>
    <mergeCell ref="EEY162:EEZ162"/>
    <mergeCell ref="EFA162:EFB162"/>
    <mergeCell ref="EDS162:EDT162"/>
    <mergeCell ref="EDU162:EDV162"/>
    <mergeCell ref="EDW162:EDX162"/>
    <mergeCell ref="EDY162:EDZ162"/>
    <mergeCell ref="EEA162:EEB162"/>
    <mergeCell ref="EEC162:EED162"/>
    <mergeCell ref="EEE162:EEF162"/>
    <mergeCell ref="EEG162:EEH162"/>
    <mergeCell ref="EEI162:EEJ162"/>
    <mergeCell ref="EDA162:EDB162"/>
    <mergeCell ref="EDC162:EDD162"/>
    <mergeCell ref="EDE162:EDF162"/>
    <mergeCell ref="EDG162:EDH162"/>
    <mergeCell ref="EDI162:EDJ162"/>
    <mergeCell ref="EDK162:EDL162"/>
    <mergeCell ref="EDM162:EDN162"/>
    <mergeCell ref="EDO162:EDP162"/>
    <mergeCell ref="EDQ162:EDR162"/>
    <mergeCell ref="ECI162:ECJ162"/>
    <mergeCell ref="ECK162:ECL162"/>
    <mergeCell ref="ECM162:ECN162"/>
    <mergeCell ref="ECO162:ECP162"/>
    <mergeCell ref="ECQ162:ECR162"/>
    <mergeCell ref="ECS162:ECT162"/>
    <mergeCell ref="ECU162:ECV162"/>
    <mergeCell ref="ECW162:ECX162"/>
    <mergeCell ref="ECY162:ECZ162"/>
    <mergeCell ref="EBQ162:EBR162"/>
    <mergeCell ref="EBS162:EBT162"/>
    <mergeCell ref="EBU162:EBV162"/>
    <mergeCell ref="EBW162:EBX162"/>
    <mergeCell ref="EBY162:EBZ162"/>
    <mergeCell ref="ECA162:ECB162"/>
    <mergeCell ref="ECC162:ECD162"/>
    <mergeCell ref="ECE162:ECF162"/>
    <mergeCell ref="ECG162:ECH162"/>
    <mergeCell ref="EAY162:EAZ162"/>
    <mergeCell ref="EBA162:EBB162"/>
    <mergeCell ref="EBC162:EBD162"/>
    <mergeCell ref="EBE162:EBF162"/>
    <mergeCell ref="EBG162:EBH162"/>
    <mergeCell ref="EBI162:EBJ162"/>
    <mergeCell ref="EBK162:EBL162"/>
    <mergeCell ref="EBM162:EBN162"/>
    <mergeCell ref="EBO162:EBP162"/>
    <mergeCell ref="EAG162:EAH162"/>
    <mergeCell ref="EAI162:EAJ162"/>
    <mergeCell ref="EAK162:EAL162"/>
    <mergeCell ref="EAM162:EAN162"/>
    <mergeCell ref="EAO162:EAP162"/>
    <mergeCell ref="EAQ162:EAR162"/>
    <mergeCell ref="EAS162:EAT162"/>
    <mergeCell ref="EAU162:EAV162"/>
    <mergeCell ref="EAW162:EAX162"/>
    <mergeCell ref="DZO162:DZP162"/>
    <mergeCell ref="DZQ162:DZR162"/>
    <mergeCell ref="DZS162:DZT162"/>
    <mergeCell ref="DZU162:DZV162"/>
    <mergeCell ref="DZW162:DZX162"/>
    <mergeCell ref="DZY162:DZZ162"/>
    <mergeCell ref="EAA162:EAB162"/>
    <mergeCell ref="EAC162:EAD162"/>
    <mergeCell ref="EAE162:EAF162"/>
    <mergeCell ref="DYW162:DYX162"/>
    <mergeCell ref="DYY162:DYZ162"/>
    <mergeCell ref="DZA162:DZB162"/>
    <mergeCell ref="DZC162:DZD162"/>
    <mergeCell ref="DZE162:DZF162"/>
    <mergeCell ref="DZG162:DZH162"/>
    <mergeCell ref="DZI162:DZJ162"/>
    <mergeCell ref="DZK162:DZL162"/>
    <mergeCell ref="DZM162:DZN162"/>
    <mergeCell ref="DYE162:DYF162"/>
    <mergeCell ref="DYG162:DYH162"/>
    <mergeCell ref="DYI162:DYJ162"/>
    <mergeCell ref="DYK162:DYL162"/>
    <mergeCell ref="DYM162:DYN162"/>
    <mergeCell ref="DYO162:DYP162"/>
    <mergeCell ref="DYQ162:DYR162"/>
    <mergeCell ref="DYS162:DYT162"/>
    <mergeCell ref="DYU162:DYV162"/>
    <mergeCell ref="DXM162:DXN162"/>
    <mergeCell ref="DXO162:DXP162"/>
    <mergeCell ref="DXQ162:DXR162"/>
    <mergeCell ref="DXS162:DXT162"/>
    <mergeCell ref="DXU162:DXV162"/>
    <mergeCell ref="DXW162:DXX162"/>
    <mergeCell ref="DXY162:DXZ162"/>
    <mergeCell ref="DYA162:DYB162"/>
    <mergeCell ref="DYC162:DYD162"/>
    <mergeCell ref="DWU162:DWV162"/>
    <mergeCell ref="DWW162:DWX162"/>
    <mergeCell ref="DWY162:DWZ162"/>
    <mergeCell ref="DXA162:DXB162"/>
    <mergeCell ref="DXC162:DXD162"/>
    <mergeCell ref="DXE162:DXF162"/>
    <mergeCell ref="DXG162:DXH162"/>
    <mergeCell ref="DXI162:DXJ162"/>
    <mergeCell ref="DXK162:DXL162"/>
    <mergeCell ref="DWC162:DWD162"/>
    <mergeCell ref="DWE162:DWF162"/>
    <mergeCell ref="DWG162:DWH162"/>
    <mergeCell ref="DWI162:DWJ162"/>
    <mergeCell ref="DWK162:DWL162"/>
    <mergeCell ref="DWM162:DWN162"/>
    <mergeCell ref="DWO162:DWP162"/>
    <mergeCell ref="DWQ162:DWR162"/>
    <mergeCell ref="DWS162:DWT162"/>
    <mergeCell ref="DVK162:DVL162"/>
    <mergeCell ref="DVM162:DVN162"/>
    <mergeCell ref="DVO162:DVP162"/>
    <mergeCell ref="DVQ162:DVR162"/>
    <mergeCell ref="DVS162:DVT162"/>
    <mergeCell ref="DVU162:DVV162"/>
    <mergeCell ref="DVW162:DVX162"/>
    <mergeCell ref="DVY162:DVZ162"/>
    <mergeCell ref="DWA162:DWB162"/>
    <mergeCell ref="DUS162:DUT162"/>
    <mergeCell ref="DUU162:DUV162"/>
    <mergeCell ref="DUW162:DUX162"/>
    <mergeCell ref="DUY162:DUZ162"/>
    <mergeCell ref="DVA162:DVB162"/>
    <mergeCell ref="DVC162:DVD162"/>
    <mergeCell ref="DVE162:DVF162"/>
    <mergeCell ref="DVG162:DVH162"/>
    <mergeCell ref="DVI162:DVJ162"/>
    <mergeCell ref="DUA162:DUB162"/>
    <mergeCell ref="DUC162:DUD162"/>
    <mergeCell ref="DUE162:DUF162"/>
    <mergeCell ref="DUG162:DUH162"/>
    <mergeCell ref="DUI162:DUJ162"/>
    <mergeCell ref="DUK162:DUL162"/>
    <mergeCell ref="DUM162:DUN162"/>
    <mergeCell ref="DUO162:DUP162"/>
    <mergeCell ref="DUQ162:DUR162"/>
    <mergeCell ref="DTI162:DTJ162"/>
    <mergeCell ref="DTK162:DTL162"/>
    <mergeCell ref="DTM162:DTN162"/>
    <mergeCell ref="DTO162:DTP162"/>
    <mergeCell ref="DTQ162:DTR162"/>
    <mergeCell ref="DTS162:DTT162"/>
    <mergeCell ref="DTU162:DTV162"/>
    <mergeCell ref="DTW162:DTX162"/>
    <mergeCell ref="DTY162:DTZ162"/>
    <mergeCell ref="DSQ162:DSR162"/>
    <mergeCell ref="DSS162:DST162"/>
    <mergeCell ref="DSU162:DSV162"/>
    <mergeCell ref="DSW162:DSX162"/>
    <mergeCell ref="DSY162:DSZ162"/>
    <mergeCell ref="DTA162:DTB162"/>
    <mergeCell ref="DTC162:DTD162"/>
    <mergeCell ref="DTE162:DTF162"/>
    <mergeCell ref="DTG162:DTH162"/>
    <mergeCell ref="DRY162:DRZ162"/>
    <mergeCell ref="DSA162:DSB162"/>
    <mergeCell ref="DSC162:DSD162"/>
    <mergeCell ref="DSE162:DSF162"/>
    <mergeCell ref="DSG162:DSH162"/>
    <mergeCell ref="DSI162:DSJ162"/>
    <mergeCell ref="DSK162:DSL162"/>
    <mergeCell ref="DSM162:DSN162"/>
    <mergeCell ref="DSO162:DSP162"/>
    <mergeCell ref="DRG162:DRH162"/>
    <mergeCell ref="DRI162:DRJ162"/>
    <mergeCell ref="DRK162:DRL162"/>
    <mergeCell ref="DRM162:DRN162"/>
    <mergeCell ref="DRO162:DRP162"/>
    <mergeCell ref="DRQ162:DRR162"/>
    <mergeCell ref="DRS162:DRT162"/>
    <mergeCell ref="DRU162:DRV162"/>
    <mergeCell ref="DRW162:DRX162"/>
    <mergeCell ref="DQO162:DQP162"/>
    <mergeCell ref="DQQ162:DQR162"/>
    <mergeCell ref="DQS162:DQT162"/>
    <mergeCell ref="DQU162:DQV162"/>
    <mergeCell ref="DQW162:DQX162"/>
    <mergeCell ref="DQY162:DQZ162"/>
    <mergeCell ref="DRA162:DRB162"/>
    <mergeCell ref="DRC162:DRD162"/>
    <mergeCell ref="DRE162:DRF162"/>
    <mergeCell ref="DPW162:DPX162"/>
    <mergeCell ref="DPY162:DPZ162"/>
    <mergeCell ref="DQA162:DQB162"/>
    <mergeCell ref="DQC162:DQD162"/>
    <mergeCell ref="DQE162:DQF162"/>
    <mergeCell ref="DQG162:DQH162"/>
    <mergeCell ref="DQI162:DQJ162"/>
    <mergeCell ref="DQK162:DQL162"/>
    <mergeCell ref="DQM162:DQN162"/>
    <mergeCell ref="DPE162:DPF162"/>
    <mergeCell ref="DPG162:DPH162"/>
    <mergeCell ref="DPI162:DPJ162"/>
    <mergeCell ref="DPK162:DPL162"/>
    <mergeCell ref="DPM162:DPN162"/>
    <mergeCell ref="DPO162:DPP162"/>
    <mergeCell ref="DPQ162:DPR162"/>
    <mergeCell ref="DPS162:DPT162"/>
    <mergeCell ref="DPU162:DPV162"/>
    <mergeCell ref="DOM162:DON162"/>
    <mergeCell ref="DOO162:DOP162"/>
    <mergeCell ref="DOQ162:DOR162"/>
    <mergeCell ref="DOS162:DOT162"/>
    <mergeCell ref="DOU162:DOV162"/>
    <mergeCell ref="DOW162:DOX162"/>
    <mergeCell ref="DOY162:DOZ162"/>
    <mergeCell ref="DPA162:DPB162"/>
    <mergeCell ref="DPC162:DPD162"/>
    <mergeCell ref="DNU162:DNV162"/>
    <mergeCell ref="DNW162:DNX162"/>
    <mergeCell ref="DNY162:DNZ162"/>
    <mergeCell ref="DOA162:DOB162"/>
    <mergeCell ref="DOC162:DOD162"/>
    <mergeCell ref="DOE162:DOF162"/>
    <mergeCell ref="DOG162:DOH162"/>
    <mergeCell ref="DOI162:DOJ162"/>
    <mergeCell ref="DOK162:DOL162"/>
    <mergeCell ref="DNC162:DND162"/>
    <mergeCell ref="DNE162:DNF162"/>
    <mergeCell ref="DNG162:DNH162"/>
    <mergeCell ref="DNI162:DNJ162"/>
    <mergeCell ref="DNK162:DNL162"/>
    <mergeCell ref="DNM162:DNN162"/>
    <mergeCell ref="DNO162:DNP162"/>
    <mergeCell ref="DNQ162:DNR162"/>
    <mergeCell ref="DNS162:DNT162"/>
    <mergeCell ref="DMK162:DML162"/>
    <mergeCell ref="DMM162:DMN162"/>
    <mergeCell ref="DMO162:DMP162"/>
    <mergeCell ref="DMQ162:DMR162"/>
    <mergeCell ref="DMS162:DMT162"/>
    <mergeCell ref="DMU162:DMV162"/>
    <mergeCell ref="DMW162:DMX162"/>
    <mergeCell ref="DMY162:DMZ162"/>
    <mergeCell ref="DNA162:DNB162"/>
    <mergeCell ref="DLS162:DLT162"/>
    <mergeCell ref="DLU162:DLV162"/>
    <mergeCell ref="DLW162:DLX162"/>
    <mergeCell ref="DLY162:DLZ162"/>
    <mergeCell ref="DMA162:DMB162"/>
    <mergeCell ref="DMC162:DMD162"/>
    <mergeCell ref="DME162:DMF162"/>
    <mergeCell ref="DMG162:DMH162"/>
    <mergeCell ref="DMI162:DMJ162"/>
    <mergeCell ref="DLA162:DLB162"/>
    <mergeCell ref="DLC162:DLD162"/>
    <mergeCell ref="DLE162:DLF162"/>
    <mergeCell ref="DLG162:DLH162"/>
    <mergeCell ref="DLI162:DLJ162"/>
    <mergeCell ref="DLK162:DLL162"/>
    <mergeCell ref="DLM162:DLN162"/>
    <mergeCell ref="DLO162:DLP162"/>
    <mergeCell ref="DLQ162:DLR162"/>
    <mergeCell ref="DKI162:DKJ162"/>
    <mergeCell ref="DKK162:DKL162"/>
    <mergeCell ref="DKM162:DKN162"/>
    <mergeCell ref="DKO162:DKP162"/>
    <mergeCell ref="DKQ162:DKR162"/>
    <mergeCell ref="DKS162:DKT162"/>
    <mergeCell ref="DKU162:DKV162"/>
    <mergeCell ref="DKW162:DKX162"/>
    <mergeCell ref="DKY162:DKZ162"/>
    <mergeCell ref="DJQ162:DJR162"/>
    <mergeCell ref="DJS162:DJT162"/>
    <mergeCell ref="DJU162:DJV162"/>
    <mergeCell ref="DJW162:DJX162"/>
    <mergeCell ref="DJY162:DJZ162"/>
    <mergeCell ref="DKA162:DKB162"/>
    <mergeCell ref="DKC162:DKD162"/>
    <mergeCell ref="DKE162:DKF162"/>
    <mergeCell ref="DKG162:DKH162"/>
    <mergeCell ref="DIY162:DIZ162"/>
    <mergeCell ref="DJA162:DJB162"/>
    <mergeCell ref="DJC162:DJD162"/>
    <mergeCell ref="DJE162:DJF162"/>
    <mergeCell ref="DJG162:DJH162"/>
    <mergeCell ref="DJI162:DJJ162"/>
    <mergeCell ref="DJK162:DJL162"/>
    <mergeCell ref="DJM162:DJN162"/>
    <mergeCell ref="DJO162:DJP162"/>
    <mergeCell ref="DIG162:DIH162"/>
    <mergeCell ref="DII162:DIJ162"/>
    <mergeCell ref="DIK162:DIL162"/>
    <mergeCell ref="DIM162:DIN162"/>
    <mergeCell ref="DIO162:DIP162"/>
    <mergeCell ref="DIQ162:DIR162"/>
    <mergeCell ref="DIS162:DIT162"/>
    <mergeCell ref="DIU162:DIV162"/>
    <mergeCell ref="DIW162:DIX162"/>
    <mergeCell ref="DHO162:DHP162"/>
    <mergeCell ref="DHQ162:DHR162"/>
    <mergeCell ref="DHS162:DHT162"/>
    <mergeCell ref="DHU162:DHV162"/>
    <mergeCell ref="DHW162:DHX162"/>
    <mergeCell ref="DHY162:DHZ162"/>
    <mergeCell ref="DIA162:DIB162"/>
    <mergeCell ref="DIC162:DID162"/>
    <mergeCell ref="DIE162:DIF162"/>
    <mergeCell ref="DGW162:DGX162"/>
    <mergeCell ref="DGY162:DGZ162"/>
    <mergeCell ref="DHA162:DHB162"/>
    <mergeCell ref="DHC162:DHD162"/>
    <mergeCell ref="DHE162:DHF162"/>
    <mergeCell ref="DHG162:DHH162"/>
    <mergeCell ref="DHI162:DHJ162"/>
    <mergeCell ref="DHK162:DHL162"/>
    <mergeCell ref="DHM162:DHN162"/>
    <mergeCell ref="DGE162:DGF162"/>
    <mergeCell ref="DGG162:DGH162"/>
    <mergeCell ref="DGI162:DGJ162"/>
    <mergeCell ref="DGK162:DGL162"/>
    <mergeCell ref="DGM162:DGN162"/>
    <mergeCell ref="DGO162:DGP162"/>
    <mergeCell ref="DGQ162:DGR162"/>
    <mergeCell ref="DGS162:DGT162"/>
    <mergeCell ref="DGU162:DGV162"/>
    <mergeCell ref="DFM162:DFN162"/>
    <mergeCell ref="DFO162:DFP162"/>
    <mergeCell ref="DFQ162:DFR162"/>
    <mergeCell ref="DFS162:DFT162"/>
    <mergeCell ref="DFU162:DFV162"/>
    <mergeCell ref="DFW162:DFX162"/>
    <mergeCell ref="DFY162:DFZ162"/>
    <mergeCell ref="DGA162:DGB162"/>
    <mergeCell ref="DGC162:DGD162"/>
    <mergeCell ref="DEU162:DEV162"/>
    <mergeCell ref="DEW162:DEX162"/>
    <mergeCell ref="DEY162:DEZ162"/>
    <mergeCell ref="DFA162:DFB162"/>
    <mergeCell ref="DFC162:DFD162"/>
    <mergeCell ref="DFE162:DFF162"/>
    <mergeCell ref="DFG162:DFH162"/>
    <mergeCell ref="DFI162:DFJ162"/>
    <mergeCell ref="DFK162:DFL162"/>
    <mergeCell ref="DEC162:DED162"/>
    <mergeCell ref="DEE162:DEF162"/>
    <mergeCell ref="DEG162:DEH162"/>
    <mergeCell ref="DEI162:DEJ162"/>
    <mergeCell ref="DEK162:DEL162"/>
    <mergeCell ref="DEM162:DEN162"/>
    <mergeCell ref="DEO162:DEP162"/>
    <mergeCell ref="DEQ162:DER162"/>
    <mergeCell ref="DES162:DET162"/>
    <mergeCell ref="DDK162:DDL162"/>
    <mergeCell ref="DDM162:DDN162"/>
    <mergeCell ref="DDO162:DDP162"/>
    <mergeCell ref="DDQ162:DDR162"/>
    <mergeCell ref="DDS162:DDT162"/>
    <mergeCell ref="DDU162:DDV162"/>
    <mergeCell ref="DDW162:DDX162"/>
    <mergeCell ref="DDY162:DDZ162"/>
    <mergeCell ref="DEA162:DEB162"/>
    <mergeCell ref="DCS162:DCT162"/>
    <mergeCell ref="DCU162:DCV162"/>
    <mergeCell ref="DCW162:DCX162"/>
    <mergeCell ref="DCY162:DCZ162"/>
    <mergeCell ref="DDA162:DDB162"/>
    <mergeCell ref="DDC162:DDD162"/>
    <mergeCell ref="DDE162:DDF162"/>
    <mergeCell ref="DDG162:DDH162"/>
    <mergeCell ref="DDI162:DDJ162"/>
    <mergeCell ref="DCA162:DCB162"/>
    <mergeCell ref="DCC162:DCD162"/>
    <mergeCell ref="DCE162:DCF162"/>
    <mergeCell ref="DCG162:DCH162"/>
    <mergeCell ref="DCI162:DCJ162"/>
    <mergeCell ref="DCK162:DCL162"/>
    <mergeCell ref="DCM162:DCN162"/>
    <mergeCell ref="DCO162:DCP162"/>
    <mergeCell ref="DCQ162:DCR162"/>
    <mergeCell ref="DBI162:DBJ162"/>
    <mergeCell ref="DBK162:DBL162"/>
    <mergeCell ref="DBM162:DBN162"/>
    <mergeCell ref="DBO162:DBP162"/>
    <mergeCell ref="DBQ162:DBR162"/>
    <mergeCell ref="DBS162:DBT162"/>
    <mergeCell ref="DBU162:DBV162"/>
    <mergeCell ref="DBW162:DBX162"/>
    <mergeCell ref="DBY162:DBZ162"/>
    <mergeCell ref="DAQ162:DAR162"/>
    <mergeCell ref="DAS162:DAT162"/>
    <mergeCell ref="DAU162:DAV162"/>
    <mergeCell ref="DAW162:DAX162"/>
    <mergeCell ref="DAY162:DAZ162"/>
    <mergeCell ref="DBA162:DBB162"/>
    <mergeCell ref="DBC162:DBD162"/>
    <mergeCell ref="DBE162:DBF162"/>
    <mergeCell ref="DBG162:DBH162"/>
    <mergeCell ref="CZY162:CZZ162"/>
    <mergeCell ref="DAA162:DAB162"/>
    <mergeCell ref="DAC162:DAD162"/>
    <mergeCell ref="DAE162:DAF162"/>
    <mergeCell ref="DAG162:DAH162"/>
    <mergeCell ref="DAI162:DAJ162"/>
    <mergeCell ref="DAK162:DAL162"/>
    <mergeCell ref="DAM162:DAN162"/>
    <mergeCell ref="DAO162:DAP162"/>
    <mergeCell ref="CZG162:CZH162"/>
    <mergeCell ref="CZI162:CZJ162"/>
    <mergeCell ref="CZK162:CZL162"/>
    <mergeCell ref="CZM162:CZN162"/>
    <mergeCell ref="CZO162:CZP162"/>
    <mergeCell ref="CZQ162:CZR162"/>
    <mergeCell ref="CZS162:CZT162"/>
    <mergeCell ref="CZU162:CZV162"/>
    <mergeCell ref="CZW162:CZX162"/>
    <mergeCell ref="CYO162:CYP162"/>
    <mergeCell ref="CYQ162:CYR162"/>
    <mergeCell ref="CYS162:CYT162"/>
    <mergeCell ref="CYU162:CYV162"/>
    <mergeCell ref="CYW162:CYX162"/>
    <mergeCell ref="CYY162:CYZ162"/>
    <mergeCell ref="CZA162:CZB162"/>
    <mergeCell ref="CZC162:CZD162"/>
    <mergeCell ref="CZE162:CZF162"/>
    <mergeCell ref="CXW162:CXX162"/>
    <mergeCell ref="CXY162:CXZ162"/>
    <mergeCell ref="CYA162:CYB162"/>
    <mergeCell ref="CYC162:CYD162"/>
    <mergeCell ref="CYE162:CYF162"/>
    <mergeCell ref="CYG162:CYH162"/>
    <mergeCell ref="CYI162:CYJ162"/>
    <mergeCell ref="CYK162:CYL162"/>
    <mergeCell ref="CYM162:CYN162"/>
    <mergeCell ref="CXE162:CXF162"/>
    <mergeCell ref="CXG162:CXH162"/>
    <mergeCell ref="CXI162:CXJ162"/>
    <mergeCell ref="CXK162:CXL162"/>
    <mergeCell ref="CXM162:CXN162"/>
    <mergeCell ref="CXO162:CXP162"/>
    <mergeCell ref="CXQ162:CXR162"/>
    <mergeCell ref="CXS162:CXT162"/>
    <mergeCell ref="CXU162:CXV162"/>
    <mergeCell ref="CWM162:CWN162"/>
    <mergeCell ref="CWO162:CWP162"/>
    <mergeCell ref="CWQ162:CWR162"/>
    <mergeCell ref="CWS162:CWT162"/>
    <mergeCell ref="CWU162:CWV162"/>
    <mergeCell ref="CWW162:CWX162"/>
    <mergeCell ref="CWY162:CWZ162"/>
    <mergeCell ref="CXA162:CXB162"/>
    <mergeCell ref="CXC162:CXD162"/>
    <mergeCell ref="CVU162:CVV162"/>
    <mergeCell ref="CVW162:CVX162"/>
    <mergeCell ref="CVY162:CVZ162"/>
    <mergeCell ref="CWA162:CWB162"/>
    <mergeCell ref="CWC162:CWD162"/>
    <mergeCell ref="CWE162:CWF162"/>
    <mergeCell ref="CWG162:CWH162"/>
    <mergeCell ref="CWI162:CWJ162"/>
    <mergeCell ref="CWK162:CWL162"/>
    <mergeCell ref="CVC162:CVD162"/>
    <mergeCell ref="CVE162:CVF162"/>
    <mergeCell ref="CVG162:CVH162"/>
    <mergeCell ref="CVI162:CVJ162"/>
    <mergeCell ref="CVK162:CVL162"/>
    <mergeCell ref="CVM162:CVN162"/>
    <mergeCell ref="CVO162:CVP162"/>
    <mergeCell ref="CVQ162:CVR162"/>
    <mergeCell ref="CVS162:CVT162"/>
    <mergeCell ref="CUK162:CUL162"/>
    <mergeCell ref="CUM162:CUN162"/>
    <mergeCell ref="CUO162:CUP162"/>
    <mergeCell ref="CUQ162:CUR162"/>
    <mergeCell ref="CUS162:CUT162"/>
    <mergeCell ref="CUU162:CUV162"/>
    <mergeCell ref="CUW162:CUX162"/>
    <mergeCell ref="CUY162:CUZ162"/>
    <mergeCell ref="CVA162:CVB162"/>
    <mergeCell ref="CTS162:CTT162"/>
    <mergeCell ref="CTU162:CTV162"/>
    <mergeCell ref="CTW162:CTX162"/>
    <mergeCell ref="CTY162:CTZ162"/>
    <mergeCell ref="CUA162:CUB162"/>
    <mergeCell ref="CUC162:CUD162"/>
    <mergeCell ref="CUE162:CUF162"/>
    <mergeCell ref="CUG162:CUH162"/>
    <mergeCell ref="CUI162:CUJ162"/>
    <mergeCell ref="CTA162:CTB162"/>
    <mergeCell ref="CTC162:CTD162"/>
    <mergeCell ref="CTE162:CTF162"/>
    <mergeCell ref="CTG162:CTH162"/>
    <mergeCell ref="CTI162:CTJ162"/>
    <mergeCell ref="CTK162:CTL162"/>
    <mergeCell ref="CTM162:CTN162"/>
    <mergeCell ref="CTO162:CTP162"/>
    <mergeCell ref="CTQ162:CTR162"/>
    <mergeCell ref="CSI162:CSJ162"/>
    <mergeCell ref="CSK162:CSL162"/>
    <mergeCell ref="CSM162:CSN162"/>
    <mergeCell ref="CSO162:CSP162"/>
    <mergeCell ref="CSQ162:CSR162"/>
    <mergeCell ref="CSS162:CST162"/>
    <mergeCell ref="CSU162:CSV162"/>
    <mergeCell ref="CSW162:CSX162"/>
    <mergeCell ref="CSY162:CSZ162"/>
    <mergeCell ref="CRQ162:CRR162"/>
    <mergeCell ref="CRS162:CRT162"/>
    <mergeCell ref="CRU162:CRV162"/>
    <mergeCell ref="CRW162:CRX162"/>
    <mergeCell ref="CRY162:CRZ162"/>
    <mergeCell ref="CSA162:CSB162"/>
    <mergeCell ref="CSC162:CSD162"/>
    <mergeCell ref="CSE162:CSF162"/>
    <mergeCell ref="CSG162:CSH162"/>
    <mergeCell ref="CQY162:CQZ162"/>
    <mergeCell ref="CRA162:CRB162"/>
    <mergeCell ref="CRC162:CRD162"/>
    <mergeCell ref="CRE162:CRF162"/>
    <mergeCell ref="CRG162:CRH162"/>
    <mergeCell ref="CRI162:CRJ162"/>
    <mergeCell ref="CRK162:CRL162"/>
    <mergeCell ref="CRM162:CRN162"/>
    <mergeCell ref="CRO162:CRP162"/>
    <mergeCell ref="CQG162:CQH162"/>
    <mergeCell ref="CQI162:CQJ162"/>
    <mergeCell ref="CQK162:CQL162"/>
    <mergeCell ref="CQM162:CQN162"/>
    <mergeCell ref="CQO162:CQP162"/>
    <mergeCell ref="CQQ162:CQR162"/>
    <mergeCell ref="CQS162:CQT162"/>
    <mergeCell ref="CQU162:CQV162"/>
    <mergeCell ref="CQW162:CQX162"/>
    <mergeCell ref="CPO162:CPP162"/>
    <mergeCell ref="CPQ162:CPR162"/>
    <mergeCell ref="CPS162:CPT162"/>
    <mergeCell ref="CPU162:CPV162"/>
    <mergeCell ref="CPW162:CPX162"/>
    <mergeCell ref="CPY162:CPZ162"/>
    <mergeCell ref="CQA162:CQB162"/>
    <mergeCell ref="CQC162:CQD162"/>
    <mergeCell ref="CQE162:CQF162"/>
    <mergeCell ref="COW162:COX162"/>
    <mergeCell ref="COY162:COZ162"/>
    <mergeCell ref="CPA162:CPB162"/>
    <mergeCell ref="CPC162:CPD162"/>
    <mergeCell ref="CPE162:CPF162"/>
    <mergeCell ref="CPG162:CPH162"/>
    <mergeCell ref="CPI162:CPJ162"/>
    <mergeCell ref="CPK162:CPL162"/>
    <mergeCell ref="CPM162:CPN162"/>
    <mergeCell ref="COE162:COF162"/>
    <mergeCell ref="COG162:COH162"/>
    <mergeCell ref="COI162:COJ162"/>
    <mergeCell ref="COK162:COL162"/>
    <mergeCell ref="COM162:CON162"/>
    <mergeCell ref="COO162:COP162"/>
    <mergeCell ref="COQ162:COR162"/>
    <mergeCell ref="COS162:COT162"/>
    <mergeCell ref="COU162:COV162"/>
    <mergeCell ref="CNM162:CNN162"/>
    <mergeCell ref="CNO162:CNP162"/>
    <mergeCell ref="CNQ162:CNR162"/>
    <mergeCell ref="CNS162:CNT162"/>
    <mergeCell ref="CNU162:CNV162"/>
    <mergeCell ref="CNW162:CNX162"/>
    <mergeCell ref="CNY162:CNZ162"/>
    <mergeCell ref="COA162:COB162"/>
    <mergeCell ref="COC162:COD162"/>
    <mergeCell ref="CMU162:CMV162"/>
    <mergeCell ref="CMW162:CMX162"/>
    <mergeCell ref="CMY162:CMZ162"/>
    <mergeCell ref="CNA162:CNB162"/>
    <mergeCell ref="CNC162:CND162"/>
    <mergeCell ref="CNE162:CNF162"/>
    <mergeCell ref="CNG162:CNH162"/>
    <mergeCell ref="CNI162:CNJ162"/>
    <mergeCell ref="CNK162:CNL162"/>
    <mergeCell ref="CMC162:CMD162"/>
    <mergeCell ref="CME162:CMF162"/>
    <mergeCell ref="CMG162:CMH162"/>
    <mergeCell ref="CMI162:CMJ162"/>
    <mergeCell ref="CMK162:CML162"/>
    <mergeCell ref="CMM162:CMN162"/>
    <mergeCell ref="CMO162:CMP162"/>
    <mergeCell ref="CMQ162:CMR162"/>
    <mergeCell ref="CMS162:CMT162"/>
    <mergeCell ref="CLK162:CLL162"/>
    <mergeCell ref="CLM162:CLN162"/>
    <mergeCell ref="CLO162:CLP162"/>
    <mergeCell ref="CLQ162:CLR162"/>
    <mergeCell ref="CLS162:CLT162"/>
    <mergeCell ref="CLU162:CLV162"/>
    <mergeCell ref="CLW162:CLX162"/>
    <mergeCell ref="CLY162:CLZ162"/>
    <mergeCell ref="CMA162:CMB162"/>
    <mergeCell ref="CKS162:CKT162"/>
    <mergeCell ref="CKU162:CKV162"/>
    <mergeCell ref="CKW162:CKX162"/>
    <mergeCell ref="CKY162:CKZ162"/>
    <mergeCell ref="CLA162:CLB162"/>
    <mergeCell ref="CLC162:CLD162"/>
    <mergeCell ref="CLE162:CLF162"/>
    <mergeCell ref="CLG162:CLH162"/>
    <mergeCell ref="CLI162:CLJ162"/>
    <mergeCell ref="CKA162:CKB162"/>
    <mergeCell ref="CKC162:CKD162"/>
    <mergeCell ref="CKE162:CKF162"/>
    <mergeCell ref="CKG162:CKH162"/>
    <mergeCell ref="CKI162:CKJ162"/>
    <mergeCell ref="CKK162:CKL162"/>
    <mergeCell ref="CKM162:CKN162"/>
    <mergeCell ref="CKO162:CKP162"/>
    <mergeCell ref="CKQ162:CKR162"/>
    <mergeCell ref="CJI162:CJJ162"/>
    <mergeCell ref="CJK162:CJL162"/>
    <mergeCell ref="CJM162:CJN162"/>
    <mergeCell ref="CJO162:CJP162"/>
    <mergeCell ref="CJQ162:CJR162"/>
    <mergeCell ref="CJS162:CJT162"/>
    <mergeCell ref="CJU162:CJV162"/>
    <mergeCell ref="CJW162:CJX162"/>
    <mergeCell ref="CJY162:CJZ162"/>
    <mergeCell ref="CIQ162:CIR162"/>
    <mergeCell ref="CIS162:CIT162"/>
    <mergeCell ref="CIU162:CIV162"/>
    <mergeCell ref="CIW162:CIX162"/>
    <mergeCell ref="CIY162:CIZ162"/>
    <mergeCell ref="CJA162:CJB162"/>
    <mergeCell ref="CJC162:CJD162"/>
    <mergeCell ref="CJE162:CJF162"/>
    <mergeCell ref="CJG162:CJH162"/>
    <mergeCell ref="CHY162:CHZ162"/>
    <mergeCell ref="CIA162:CIB162"/>
    <mergeCell ref="CIC162:CID162"/>
    <mergeCell ref="CIE162:CIF162"/>
    <mergeCell ref="CIG162:CIH162"/>
    <mergeCell ref="CII162:CIJ162"/>
    <mergeCell ref="CIK162:CIL162"/>
    <mergeCell ref="CIM162:CIN162"/>
    <mergeCell ref="CIO162:CIP162"/>
    <mergeCell ref="CHG162:CHH162"/>
    <mergeCell ref="CHI162:CHJ162"/>
    <mergeCell ref="CHK162:CHL162"/>
    <mergeCell ref="CHM162:CHN162"/>
    <mergeCell ref="CHO162:CHP162"/>
    <mergeCell ref="CHQ162:CHR162"/>
    <mergeCell ref="CHS162:CHT162"/>
    <mergeCell ref="CHU162:CHV162"/>
    <mergeCell ref="CHW162:CHX162"/>
    <mergeCell ref="CGO162:CGP162"/>
    <mergeCell ref="CGQ162:CGR162"/>
    <mergeCell ref="CGS162:CGT162"/>
    <mergeCell ref="CGU162:CGV162"/>
    <mergeCell ref="CGW162:CGX162"/>
    <mergeCell ref="CGY162:CGZ162"/>
    <mergeCell ref="CHA162:CHB162"/>
    <mergeCell ref="CHC162:CHD162"/>
    <mergeCell ref="CHE162:CHF162"/>
    <mergeCell ref="CFW162:CFX162"/>
    <mergeCell ref="CFY162:CFZ162"/>
    <mergeCell ref="CGA162:CGB162"/>
    <mergeCell ref="CGC162:CGD162"/>
    <mergeCell ref="CGE162:CGF162"/>
    <mergeCell ref="CGG162:CGH162"/>
    <mergeCell ref="CGI162:CGJ162"/>
    <mergeCell ref="CGK162:CGL162"/>
    <mergeCell ref="CGM162:CGN162"/>
    <mergeCell ref="CFE162:CFF162"/>
    <mergeCell ref="CFG162:CFH162"/>
    <mergeCell ref="CFI162:CFJ162"/>
    <mergeCell ref="CFK162:CFL162"/>
    <mergeCell ref="CFM162:CFN162"/>
    <mergeCell ref="CFO162:CFP162"/>
    <mergeCell ref="CFQ162:CFR162"/>
    <mergeCell ref="CFS162:CFT162"/>
    <mergeCell ref="CFU162:CFV162"/>
    <mergeCell ref="CEM162:CEN162"/>
    <mergeCell ref="CEO162:CEP162"/>
    <mergeCell ref="CEQ162:CER162"/>
    <mergeCell ref="CES162:CET162"/>
    <mergeCell ref="CEU162:CEV162"/>
    <mergeCell ref="CEW162:CEX162"/>
    <mergeCell ref="CEY162:CEZ162"/>
    <mergeCell ref="CFA162:CFB162"/>
    <mergeCell ref="CFC162:CFD162"/>
    <mergeCell ref="CDU162:CDV162"/>
    <mergeCell ref="CDW162:CDX162"/>
    <mergeCell ref="CDY162:CDZ162"/>
    <mergeCell ref="CEA162:CEB162"/>
    <mergeCell ref="CEC162:CED162"/>
    <mergeCell ref="CEE162:CEF162"/>
    <mergeCell ref="CEG162:CEH162"/>
    <mergeCell ref="CEI162:CEJ162"/>
    <mergeCell ref="CEK162:CEL162"/>
    <mergeCell ref="CDC162:CDD162"/>
    <mergeCell ref="CDE162:CDF162"/>
    <mergeCell ref="CDG162:CDH162"/>
    <mergeCell ref="CDI162:CDJ162"/>
    <mergeCell ref="CDK162:CDL162"/>
    <mergeCell ref="CDM162:CDN162"/>
    <mergeCell ref="CDO162:CDP162"/>
    <mergeCell ref="CDQ162:CDR162"/>
    <mergeCell ref="CDS162:CDT162"/>
    <mergeCell ref="CCK162:CCL162"/>
    <mergeCell ref="CCM162:CCN162"/>
    <mergeCell ref="CCO162:CCP162"/>
    <mergeCell ref="CCQ162:CCR162"/>
    <mergeCell ref="CCS162:CCT162"/>
    <mergeCell ref="CCU162:CCV162"/>
    <mergeCell ref="CCW162:CCX162"/>
    <mergeCell ref="CCY162:CCZ162"/>
    <mergeCell ref="CDA162:CDB162"/>
    <mergeCell ref="CBS162:CBT162"/>
    <mergeCell ref="CBU162:CBV162"/>
    <mergeCell ref="CBW162:CBX162"/>
    <mergeCell ref="CBY162:CBZ162"/>
    <mergeCell ref="CCA162:CCB162"/>
    <mergeCell ref="CCC162:CCD162"/>
    <mergeCell ref="CCE162:CCF162"/>
    <mergeCell ref="CCG162:CCH162"/>
    <mergeCell ref="CCI162:CCJ162"/>
    <mergeCell ref="CBA162:CBB162"/>
    <mergeCell ref="CBC162:CBD162"/>
    <mergeCell ref="CBE162:CBF162"/>
    <mergeCell ref="CBG162:CBH162"/>
    <mergeCell ref="CBI162:CBJ162"/>
    <mergeCell ref="CBK162:CBL162"/>
    <mergeCell ref="CBM162:CBN162"/>
    <mergeCell ref="CBO162:CBP162"/>
    <mergeCell ref="CBQ162:CBR162"/>
    <mergeCell ref="CAI162:CAJ162"/>
    <mergeCell ref="CAK162:CAL162"/>
    <mergeCell ref="CAM162:CAN162"/>
    <mergeCell ref="CAO162:CAP162"/>
    <mergeCell ref="CAQ162:CAR162"/>
    <mergeCell ref="CAS162:CAT162"/>
    <mergeCell ref="CAU162:CAV162"/>
    <mergeCell ref="CAW162:CAX162"/>
    <mergeCell ref="CAY162:CAZ162"/>
    <mergeCell ref="BZQ162:BZR162"/>
    <mergeCell ref="BZS162:BZT162"/>
    <mergeCell ref="BZU162:BZV162"/>
    <mergeCell ref="BZW162:BZX162"/>
    <mergeCell ref="BZY162:BZZ162"/>
    <mergeCell ref="CAA162:CAB162"/>
    <mergeCell ref="CAC162:CAD162"/>
    <mergeCell ref="CAE162:CAF162"/>
    <mergeCell ref="CAG162:CAH162"/>
    <mergeCell ref="BYY162:BYZ162"/>
    <mergeCell ref="BZA162:BZB162"/>
    <mergeCell ref="BZC162:BZD162"/>
    <mergeCell ref="BZE162:BZF162"/>
    <mergeCell ref="BZG162:BZH162"/>
    <mergeCell ref="BZI162:BZJ162"/>
    <mergeCell ref="BZK162:BZL162"/>
    <mergeCell ref="BZM162:BZN162"/>
    <mergeCell ref="BZO162:BZP162"/>
    <mergeCell ref="BYG162:BYH162"/>
    <mergeCell ref="BYI162:BYJ162"/>
    <mergeCell ref="BYK162:BYL162"/>
    <mergeCell ref="BYM162:BYN162"/>
    <mergeCell ref="BYO162:BYP162"/>
    <mergeCell ref="BYQ162:BYR162"/>
    <mergeCell ref="BYS162:BYT162"/>
    <mergeCell ref="BYU162:BYV162"/>
    <mergeCell ref="BYW162:BYX162"/>
    <mergeCell ref="BXO162:BXP162"/>
    <mergeCell ref="BXQ162:BXR162"/>
    <mergeCell ref="BXS162:BXT162"/>
    <mergeCell ref="BXU162:BXV162"/>
    <mergeCell ref="BXW162:BXX162"/>
    <mergeCell ref="BXY162:BXZ162"/>
    <mergeCell ref="BYA162:BYB162"/>
    <mergeCell ref="BYC162:BYD162"/>
    <mergeCell ref="BYE162:BYF162"/>
    <mergeCell ref="BWW162:BWX162"/>
    <mergeCell ref="BWY162:BWZ162"/>
    <mergeCell ref="BXA162:BXB162"/>
    <mergeCell ref="BXC162:BXD162"/>
    <mergeCell ref="BXE162:BXF162"/>
    <mergeCell ref="BXG162:BXH162"/>
    <mergeCell ref="BXI162:BXJ162"/>
    <mergeCell ref="BXK162:BXL162"/>
    <mergeCell ref="BXM162:BXN162"/>
    <mergeCell ref="BWE162:BWF162"/>
    <mergeCell ref="BWG162:BWH162"/>
    <mergeCell ref="BWI162:BWJ162"/>
    <mergeCell ref="BWK162:BWL162"/>
    <mergeCell ref="BWM162:BWN162"/>
    <mergeCell ref="BWO162:BWP162"/>
    <mergeCell ref="BWQ162:BWR162"/>
    <mergeCell ref="BWS162:BWT162"/>
    <mergeCell ref="BWU162:BWV162"/>
    <mergeCell ref="BVM162:BVN162"/>
    <mergeCell ref="BVO162:BVP162"/>
    <mergeCell ref="BVQ162:BVR162"/>
    <mergeCell ref="BVS162:BVT162"/>
    <mergeCell ref="BVU162:BVV162"/>
    <mergeCell ref="BVW162:BVX162"/>
    <mergeCell ref="BVY162:BVZ162"/>
    <mergeCell ref="BWA162:BWB162"/>
    <mergeCell ref="BWC162:BWD162"/>
    <mergeCell ref="BUU162:BUV162"/>
    <mergeCell ref="BUW162:BUX162"/>
    <mergeCell ref="BUY162:BUZ162"/>
    <mergeCell ref="BVA162:BVB162"/>
    <mergeCell ref="BVC162:BVD162"/>
    <mergeCell ref="BVE162:BVF162"/>
    <mergeCell ref="BVG162:BVH162"/>
    <mergeCell ref="BVI162:BVJ162"/>
    <mergeCell ref="BVK162:BVL162"/>
    <mergeCell ref="BUC162:BUD162"/>
    <mergeCell ref="BUE162:BUF162"/>
    <mergeCell ref="BUG162:BUH162"/>
    <mergeCell ref="BUI162:BUJ162"/>
    <mergeCell ref="BUK162:BUL162"/>
    <mergeCell ref="BUM162:BUN162"/>
    <mergeCell ref="BUO162:BUP162"/>
    <mergeCell ref="BUQ162:BUR162"/>
    <mergeCell ref="BUS162:BUT162"/>
    <mergeCell ref="BTK162:BTL162"/>
    <mergeCell ref="BTM162:BTN162"/>
    <mergeCell ref="BTO162:BTP162"/>
    <mergeCell ref="BTQ162:BTR162"/>
    <mergeCell ref="BTS162:BTT162"/>
    <mergeCell ref="BTU162:BTV162"/>
    <mergeCell ref="BTW162:BTX162"/>
    <mergeCell ref="BTY162:BTZ162"/>
    <mergeCell ref="BUA162:BUB162"/>
    <mergeCell ref="BSS162:BST162"/>
    <mergeCell ref="BSU162:BSV162"/>
    <mergeCell ref="BSW162:BSX162"/>
    <mergeCell ref="BSY162:BSZ162"/>
    <mergeCell ref="BTA162:BTB162"/>
    <mergeCell ref="BTC162:BTD162"/>
    <mergeCell ref="BTE162:BTF162"/>
    <mergeCell ref="BTG162:BTH162"/>
    <mergeCell ref="BTI162:BTJ162"/>
    <mergeCell ref="BSA162:BSB162"/>
    <mergeCell ref="BSC162:BSD162"/>
    <mergeCell ref="BSE162:BSF162"/>
    <mergeCell ref="BSG162:BSH162"/>
    <mergeCell ref="BSI162:BSJ162"/>
    <mergeCell ref="BSK162:BSL162"/>
    <mergeCell ref="BSM162:BSN162"/>
    <mergeCell ref="BSO162:BSP162"/>
    <mergeCell ref="BSQ162:BSR162"/>
    <mergeCell ref="BRI162:BRJ162"/>
    <mergeCell ref="BRK162:BRL162"/>
    <mergeCell ref="BRM162:BRN162"/>
    <mergeCell ref="BRO162:BRP162"/>
    <mergeCell ref="BRQ162:BRR162"/>
    <mergeCell ref="BRS162:BRT162"/>
    <mergeCell ref="BRU162:BRV162"/>
    <mergeCell ref="BRW162:BRX162"/>
    <mergeCell ref="BRY162:BRZ162"/>
    <mergeCell ref="BQQ162:BQR162"/>
    <mergeCell ref="BQS162:BQT162"/>
    <mergeCell ref="BQU162:BQV162"/>
    <mergeCell ref="BQW162:BQX162"/>
    <mergeCell ref="BQY162:BQZ162"/>
    <mergeCell ref="BRA162:BRB162"/>
    <mergeCell ref="BRC162:BRD162"/>
    <mergeCell ref="BRE162:BRF162"/>
    <mergeCell ref="BRG162:BRH162"/>
    <mergeCell ref="BPY162:BPZ162"/>
    <mergeCell ref="BQA162:BQB162"/>
    <mergeCell ref="BQC162:BQD162"/>
    <mergeCell ref="BQE162:BQF162"/>
    <mergeCell ref="BQG162:BQH162"/>
    <mergeCell ref="BQI162:BQJ162"/>
    <mergeCell ref="BQK162:BQL162"/>
    <mergeCell ref="BQM162:BQN162"/>
    <mergeCell ref="BQO162:BQP162"/>
    <mergeCell ref="BPG162:BPH162"/>
    <mergeCell ref="BPI162:BPJ162"/>
    <mergeCell ref="BPK162:BPL162"/>
    <mergeCell ref="BPM162:BPN162"/>
    <mergeCell ref="BPO162:BPP162"/>
    <mergeCell ref="BPQ162:BPR162"/>
    <mergeCell ref="BPS162:BPT162"/>
    <mergeCell ref="BPU162:BPV162"/>
    <mergeCell ref="BPW162:BPX162"/>
    <mergeCell ref="BOO162:BOP162"/>
    <mergeCell ref="BOQ162:BOR162"/>
    <mergeCell ref="BOS162:BOT162"/>
    <mergeCell ref="BOU162:BOV162"/>
    <mergeCell ref="BOW162:BOX162"/>
    <mergeCell ref="BOY162:BOZ162"/>
    <mergeCell ref="BPA162:BPB162"/>
    <mergeCell ref="BPC162:BPD162"/>
    <mergeCell ref="BPE162:BPF162"/>
    <mergeCell ref="BNW162:BNX162"/>
    <mergeCell ref="BNY162:BNZ162"/>
    <mergeCell ref="BOA162:BOB162"/>
    <mergeCell ref="BOC162:BOD162"/>
    <mergeCell ref="BOE162:BOF162"/>
    <mergeCell ref="BOG162:BOH162"/>
    <mergeCell ref="BOI162:BOJ162"/>
    <mergeCell ref="BOK162:BOL162"/>
    <mergeCell ref="BOM162:BON162"/>
    <mergeCell ref="BNE162:BNF162"/>
    <mergeCell ref="BNG162:BNH162"/>
    <mergeCell ref="BNI162:BNJ162"/>
    <mergeCell ref="BNK162:BNL162"/>
    <mergeCell ref="BNM162:BNN162"/>
    <mergeCell ref="BNO162:BNP162"/>
    <mergeCell ref="BNQ162:BNR162"/>
    <mergeCell ref="BNS162:BNT162"/>
    <mergeCell ref="BNU162:BNV162"/>
    <mergeCell ref="BMM162:BMN162"/>
    <mergeCell ref="BMO162:BMP162"/>
    <mergeCell ref="BMQ162:BMR162"/>
    <mergeCell ref="BMS162:BMT162"/>
    <mergeCell ref="BMU162:BMV162"/>
    <mergeCell ref="BMW162:BMX162"/>
    <mergeCell ref="BMY162:BMZ162"/>
    <mergeCell ref="BNA162:BNB162"/>
    <mergeCell ref="BNC162:BND162"/>
    <mergeCell ref="BLU162:BLV162"/>
    <mergeCell ref="BLW162:BLX162"/>
    <mergeCell ref="BLY162:BLZ162"/>
    <mergeCell ref="BMA162:BMB162"/>
    <mergeCell ref="BMC162:BMD162"/>
    <mergeCell ref="BME162:BMF162"/>
    <mergeCell ref="BMG162:BMH162"/>
    <mergeCell ref="BMI162:BMJ162"/>
    <mergeCell ref="BMK162:BML162"/>
    <mergeCell ref="BLC162:BLD162"/>
    <mergeCell ref="BLE162:BLF162"/>
    <mergeCell ref="BLG162:BLH162"/>
    <mergeCell ref="BLI162:BLJ162"/>
    <mergeCell ref="BLK162:BLL162"/>
    <mergeCell ref="BLM162:BLN162"/>
    <mergeCell ref="BLO162:BLP162"/>
    <mergeCell ref="BLQ162:BLR162"/>
    <mergeCell ref="BLS162:BLT162"/>
    <mergeCell ref="BKK162:BKL162"/>
    <mergeCell ref="BKM162:BKN162"/>
    <mergeCell ref="BKO162:BKP162"/>
    <mergeCell ref="BKQ162:BKR162"/>
    <mergeCell ref="BKS162:BKT162"/>
    <mergeCell ref="BKU162:BKV162"/>
    <mergeCell ref="BKW162:BKX162"/>
    <mergeCell ref="BKY162:BKZ162"/>
    <mergeCell ref="BLA162:BLB162"/>
    <mergeCell ref="BJS162:BJT162"/>
    <mergeCell ref="BJU162:BJV162"/>
    <mergeCell ref="BJW162:BJX162"/>
    <mergeCell ref="BJY162:BJZ162"/>
    <mergeCell ref="BKA162:BKB162"/>
    <mergeCell ref="BKC162:BKD162"/>
    <mergeCell ref="BKE162:BKF162"/>
    <mergeCell ref="BKG162:BKH162"/>
    <mergeCell ref="BKI162:BKJ162"/>
    <mergeCell ref="BJA162:BJB162"/>
    <mergeCell ref="BJC162:BJD162"/>
    <mergeCell ref="BJE162:BJF162"/>
    <mergeCell ref="BJG162:BJH162"/>
    <mergeCell ref="BJI162:BJJ162"/>
    <mergeCell ref="BJK162:BJL162"/>
    <mergeCell ref="BJM162:BJN162"/>
    <mergeCell ref="BJO162:BJP162"/>
    <mergeCell ref="BJQ162:BJR162"/>
    <mergeCell ref="BII162:BIJ162"/>
    <mergeCell ref="BIK162:BIL162"/>
    <mergeCell ref="BIM162:BIN162"/>
    <mergeCell ref="BIO162:BIP162"/>
    <mergeCell ref="BIQ162:BIR162"/>
    <mergeCell ref="BIS162:BIT162"/>
    <mergeCell ref="BIU162:BIV162"/>
    <mergeCell ref="BIW162:BIX162"/>
    <mergeCell ref="BIY162:BIZ162"/>
    <mergeCell ref="BHQ162:BHR162"/>
    <mergeCell ref="BHS162:BHT162"/>
    <mergeCell ref="BHU162:BHV162"/>
    <mergeCell ref="BHW162:BHX162"/>
    <mergeCell ref="BHY162:BHZ162"/>
    <mergeCell ref="BIA162:BIB162"/>
    <mergeCell ref="BIC162:BID162"/>
    <mergeCell ref="BIE162:BIF162"/>
    <mergeCell ref="BIG162:BIH162"/>
    <mergeCell ref="BGY162:BGZ162"/>
    <mergeCell ref="BHA162:BHB162"/>
    <mergeCell ref="BHC162:BHD162"/>
    <mergeCell ref="BHE162:BHF162"/>
    <mergeCell ref="BHG162:BHH162"/>
    <mergeCell ref="BHI162:BHJ162"/>
    <mergeCell ref="BHK162:BHL162"/>
    <mergeCell ref="BHM162:BHN162"/>
    <mergeCell ref="BHO162:BHP162"/>
    <mergeCell ref="BGG162:BGH162"/>
    <mergeCell ref="BGI162:BGJ162"/>
    <mergeCell ref="BGK162:BGL162"/>
    <mergeCell ref="BGM162:BGN162"/>
    <mergeCell ref="BGO162:BGP162"/>
    <mergeCell ref="BGQ162:BGR162"/>
    <mergeCell ref="BGS162:BGT162"/>
    <mergeCell ref="BGU162:BGV162"/>
    <mergeCell ref="BGW162:BGX162"/>
    <mergeCell ref="BFO162:BFP162"/>
    <mergeCell ref="BFQ162:BFR162"/>
    <mergeCell ref="BFS162:BFT162"/>
    <mergeCell ref="BFU162:BFV162"/>
    <mergeCell ref="BFW162:BFX162"/>
    <mergeCell ref="BFY162:BFZ162"/>
    <mergeCell ref="BGA162:BGB162"/>
    <mergeCell ref="BGC162:BGD162"/>
    <mergeCell ref="BGE162:BGF162"/>
    <mergeCell ref="BEW162:BEX162"/>
    <mergeCell ref="BEY162:BEZ162"/>
    <mergeCell ref="BFA162:BFB162"/>
    <mergeCell ref="BFC162:BFD162"/>
    <mergeCell ref="BFE162:BFF162"/>
    <mergeCell ref="BFG162:BFH162"/>
    <mergeCell ref="BFI162:BFJ162"/>
    <mergeCell ref="BFK162:BFL162"/>
    <mergeCell ref="BFM162:BFN162"/>
    <mergeCell ref="BEE162:BEF162"/>
    <mergeCell ref="BEG162:BEH162"/>
    <mergeCell ref="BEI162:BEJ162"/>
    <mergeCell ref="BEK162:BEL162"/>
    <mergeCell ref="BEM162:BEN162"/>
    <mergeCell ref="BEO162:BEP162"/>
    <mergeCell ref="BEQ162:BER162"/>
    <mergeCell ref="BES162:BET162"/>
    <mergeCell ref="BEU162:BEV162"/>
    <mergeCell ref="BDM162:BDN162"/>
    <mergeCell ref="BDO162:BDP162"/>
    <mergeCell ref="BDQ162:BDR162"/>
    <mergeCell ref="BDS162:BDT162"/>
    <mergeCell ref="BDU162:BDV162"/>
    <mergeCell ref="BDW162:BDX162"/>
    <mergeCell ref="BDY162:BDZ162"/>
    <mergeCell ref="BEA162:BEB162"/>
    <mergeCell ref="BEC162:BED162"/>
    <mergeCell ref="BCU162:BCV162"/>
    <mergeCell ref="BCW162:BCX162"/>
    <mergeCell ref="BCY162:BCZ162"/>
    <mergeCell ref="BDA162:BDB162"/>
    <mergeCell ref="BDC162:BDD162"/>
    <mergeCell ref="BDE162:BDF162"/>
    <mergeCell ref="BDG162:BDH162"/>
    <mergeCell ref="BDI162:BDJ162"/>
    <mergeCell ref="BDK162:BDL162"/>
    <mergeCell ref="BCC162:BCD162"/>
    <mergeCell ref="BCE162:BCF162"/>
    <mergeCell ref="BCG162:BCH162"/>
    <mergeCell ref="BCI162:BCJ162"/>
    <mergeCell ref="BCK162:BCL162"/>
    <mergeCell ref="BCM162:BCN162"/>
    <mergeCell ref="BCO162:BCP162"/>
    <mergeCell ref="BCQ162:BCR162"/>
    <mergeCell ref="BCS162:BCT162"/>
    <mergeCell ref="BBK162:BBL162"/>
    <mergeCell ref="BBM162:BBN162"/>
    <mergeCell ref="BBO162:BBP162"/>
    <mergeCell ref="BBQ162:BBR162"/>
    <mergeCell ref="BBS162:BBT162"/>
    <mergeCell ref="BBU162:BBV162"/>
    <mergeCell ref="BBW162:BBX162"/>
    <mergeCell ref="BBY162:BBZ162"/>
    <mergeCell ref="BCA162:BCB162"/>
    <mergeCell ref="BAS162:BAT162"/>
    <mergeCell ref="BAU162:BAV162"/>
    <mergeCell ref="BAW162:BAX162"/>
    <mergeCell ref="BAY162:BAZ162"/>
    <mergeCell ref="BBA162:BBB162"/>
    <mergeCell ref="BBC162:BBD162"/>
    <mergeCell ref="BBE162:BBF162"/>
    <mergeCell ref="BBG162:BBH162"/>
    <mergeCell ref="BBI162:BBJ162"/>
    <mergeCell ref="BAA162:BAB162"/>
    <mergeCell ref="BAC162:BAD162"/>
    <mergeCell ref="BAE162:BAF162"/>
    <mergeCell ref="BAG162:BAH162"/>
    <mergeCell ref="BAI162:BAJ162"/>
    <mergeCell ref="BAK162:BAL162"/>
    <mergeCell ref="BAM162:BAN162"/>
    <mergeCell ref="BAO162:BAP162"/>
    <mergeCell ref="BAQ162:BAR162"/>
    <mergeCell ref="AZI162:AZJ162"/>
    <mergeCell ref="AZK162:AZL162"/>
    <mergeCell ref="AZM162:AZN162"/>
    <mergeCell ref="AZO162:AZP162"/>
    <mergeCell ref="AZQ162:AZR162"/>
    <mergeCell ref="AZS162:AZT162"/>
    <mergeCell ref="AZU162:AZV162"/>
    <mergeCell ref="AZW162:AZX162"/>
    <mergeCell ref="AZY162:AZZ162"/>
    <mergeCell ref="AYQ162:AYR162"/>
    <mergeCell ref="AYS162:AYT162"/>
    <mergeCell ref="AYU162:AYV162"/>
    <mergeCell ref="AYW162:AYX162"/>
    <mergeCell ref="AYY162:AYZ162"/>
    <mergeCell ref="AZA162:AZB162"/>
    <mergeCell ref="AZC162:AZD162"/>
    <mergeCell ref="AZE162:AZF162"/>
    <mergeCell ref="AZG162:AZH162"/>
    <mergeCell ref="AXY162:AXZ162"/>
    <mergeCell ref="AYA162:AYB162"/>
    <mergeCell ref="AYC162:AYD162"/>
    <mergeCell ref="AYE162:AYF162"/>
    <mergeCell ref="AYG162:AYH162"/>
    <mergeCell ref="AYI162:AYJ162"/>
    <mergeCell ref="AYK162:AYL162"/>
    <mergeCell ref="AYM162:AYN162"/>
    <mergeCell ref="AYO162:AYP162"/>
    <mergeCell ref="AXG162:AXH162"/>
    <mergeCell ref="AXI162:AXJ162"/>
    <mergeCell ref="AXK162:AXL162"/>
    <mergeCell ref="AXM162:AXN162"/>
    <mergeCell ref="AXO162:AXP162"/>
    <mergeCell ref="AXQ162:AXR162"/>
    <mergeCell ref="AXS162:AXT162"/>
    <mergeCell ref="AXU162:AXV162"/>
    <mergeCell ref="AXW162:AXX162"/>
    <mergeCell ref="AWO162:AWP162"/>
    <mergeCell ref="AWQ162:AWR162"/>
    <mergeCell ref="AWS162:AWT162"/>
    <mergeCell ref="AWU162:AWV162"/>
    <mergeCell ref="AWW162:AWX162"/>
    <mergeCell ref="AWY162:AWZ162"/>
    <mergeCell ref="AXA162:AXB162"/>
    <mergeCell ref="AXC162:AXD162"/>
    <mergeCell ref="AXE162:AXF162"/>
    <mergeCell ref="AVW162:AVX162"/>
    <mergeCell ref="AVY162:AVZ162"/>
    <mergeCell ref="AWA162:AWB162"/>
    <mergeCell ref="AWC162:AWD162"/>
    <mergeCell ref="AWE162:AWF162"/>
    <mergeCell ref="AWG162:AWH162"/>
    <mergeCell ref="AWI162:AWJ162"/>
    <mergeCell ref="AWK162:AWL162"/>
    <mergeCell ref="AWM162:AWN162"/>
    <mergeCell ref="AVE162:AVF162"/>
    <mergeCell ref="AVG162:AVH162"/>
    <mergeCell ref="AVI162:AVJ162"/>
    <mergeCell ref="AVK162:AVL162"/>
    <mergeCell ref="AVM162:AVN162"/>
    <mergeCell ref="AVO162:AVP162"/>
    <mergeCell ref="AVQ162:AVR162"/>
    <mergeCell ref="AVS162:AVT162"/>
    <mergeCell ref="AVU162:AVV162"/>
    <mergeCell ref="AUM162:AUN162"/>
    <mergeCell ref="AUO162:AUP162"/>
    <mergeCell ref="AUQ162:AUR162"/>
    <mergeCell ref="AUS162:AUT162"/>
    <mergeCell ref="AUU162:AUV162"/>
    <mergeCell ref="AUW162:AUX162"/>
    <mergeCell ref="AUY162:AUZ162"/>
    <mergeCell ref="AVA162:AVB162"/>
    <mergeCell ref="AVC162:AVD162"/>
    <mergeCell ref="ATU162:ATV162"/>
    <mergeCell ref="ATW162:ATX162"/>
    <mergeCell ref="ATY162:ATZ162"/>
    <mergeCell ref="AUA162:AUB162"/>
    <mergeCell ref="AUC162:AUD162"/>
    <mergeCell ref="AUE162:AUF162"/>
    <mergeCell ref="AUG162:AUH162"/>
    <mergeCell ref="AUI162:AUJ162"/>
    <mergeCell ref="AUK162:AUL162"/>
    <mergeCell ref="ATC162:ATD162"/>
    <mergeCell ref="ATE162:ATF162"/>
    <mergeCell ref="ATG162:ATH162"/>
    <mergeCell ref="ATI162:ATJ162"/>
    <mergeCell ref="ATK162:ATL162"/>
    <mergeCell ref="ATM162:ATN162"/>
    <mergeCell ref="ATO162:ATP162"/>
    <mergeCell ref="ATQ162:ATR162"/>
    <mergeCell ref="ATS162:ATT162"/>
    <mergeCell ref="ASK162:ASL162"/>
    <mergeCell ref="ASM162:ASN162"/>
    <mergeCell ref="ASO162:ASP162"/>
    <mergeCell ref="ASQ162:ASR162"/>
    <mergeCell ref="ASS162:AST162"/>
    <mergeCell ref="ASU162:ASV162"/>
    <mergeCell ref="ASW162:ASX162"/>
    <mergeCell ref="ASY162:ASZ162"/>
    <mergeCell ref="ATA162:ATB162"/>
    <mergeCell ref="ARS162:ART162"/>
    <mergeCell ref="ARU162:ARV162"/>
    <mergeCell ref="ARW162:ARX162"/>
    <mergeCell ref="ARY162:ARZ162"/>
    <mergeCell ref="ASA162:ASB162"/>
    <mergeCell ref="ASC162:ASD162"/>
    <mergeCell ref="ASE162:ASF162"/>
    <mergeCell ref="ASG162:ASH162"/>
    <mergeCell ref="ASI162:ASJ162"/>
    <mergeCell ref="ARA162:ARB162"/>
    <mergeCell ref="ARC162:ARD162"/>
    <mergeCell ref="ARE162:ARF162"/>
    <mergeCell ref="ARG162:ARH162"/>
    <mergeCell ref="ARI162:ARJ162"/>
    <mergeCell ref="ARK162:ARL162"/>
    <mergeCell ref="ARM162:ARN162"/>
    <mergeCell ref="ARO162:ARP162"/>
    <mergeCell ref="ARQ162:ARR162"/>
    <mergeCell ref="AQI162:AQJ162"/>
    <mergeCell ref="AQK162:AQL162"/>
    <mergeCell ref="AQM162:AQN162"/>
    <mergeCell ref="AQO162:AQP162"/>
    <mergeCell ref="AQQ162:AQR162"/>
    <mergeCell ref="AQS162:AQT162"/>
    <mergeCell ref="AQU162:AQV162"/>
    <mergeCell ref="AQW162:AQX162"/>
    <mergeCell ref="AQY162:AQZ162"/>
    <mergeCell ref="APQ162:APR162"/>
    <mergeCell ref="APS162:APT162"/>
    <mergeCell ref="APU162:APV162"/>
    <mergeCell ref="APW162:APX162"/>
    <mergeCell ref="APY162:APZ162"/>
    <mergeCell ref="AQA162:AQB162"/>
    <mergeCell ref="AQC162:AQD162"/>
    <mergeCell ref="AQE162:AQF162"/>
    <mergeCell ref="AQG162:AQH162"/>
    <mergeCell ref="AOY162:AOZ162"/>
    <mergeCell ref="APA162:APB162"/>
    <mergeCell ref="APC162:APD162"/>
    <mergeCell ref="APE162:APF162"/>
    <mergeCell ref="APG162:APH162"/>
    <mergeCell ref="API162:APJ162"/>
    <mergeCell ref="APK162:APL162"/>
    <mergeCell ref="APM162:APN162"/>
    <mergeCell ref="APO162:APP162"/>
    <mergeCell ref="AOG162:AOH162"/>
    <mergeCell ref="AOI162:AOJ162"/>
    <mergeCell ref="AOK162:AOL162"/>
    <mergeCell ref="AOM162:AON162"/>
    <mergeCell ref="AOO162:AOP162"/>
    <mergeCell ref="AOQ162:AOR162"/>
    <mergeCell ref="AOS162:AOT162"/>
    <mergeCell ref="AOU162:AOV162"/>
    <mergeCell ref="AOW162:AOX162"/>
    <mergeCell ref="ANO162:ANP162"/>
    <mergeCell ref="ANQ162:ANR162"/>
    <mergeCell ref="ANS162:ANT162"/>
    <mergeCell ref="ANU162:ANV162"/>
    <mergeCell ref="ANW162:ANX162"/>
    <mergeCell ref="ANY162:ANZ162"/>
    <mergeCell ref="AOA162:AOB162"/>
    <mergeCell ref="AOC162:AOD162"/>
    <mergeCell ref="AOE162:AOF162"/>
    <mergeCell ref="AMW162:AMX162"/>
    <mergeCell ref="AMY162:AMZ162"/>
    <mergeCell ref="ANA162:ANB162"/>
    <mergeCell ref="ANC162:AND162"/>
    <mergeCell ref="ANE162:ANF162"/>
    <mergeCell ref="ANG162:ANH162"/>
    <mergeCell ref="ANI162:ANJ162"/>
    <mergeCell ref="ANK162:ANL162"/>
    <mergeCell ref="ANM162:ANN162"/>
    <mergeCell ref="AME162:AMF162"/>
    <mergeCell ref="AMG162:AMH162"/>
    <mergeCell ref="AMI162:AMJ162"/>
    <mergeCell ref="AMK162:AML162"/>
    <mergeCell ref="AMM162:AMN162"/>
    <mergeCell ref="AMO162:AMP162"/>
    <mergeCell ref="AMQ162:AMR162"/>
    <mergeCell ref="AMS162:AMT162"/>
    <mergeCell ref="AMU162:AMV162"/>
    <mergeCell ref="ALM162:ALN162"/>
    <mergeCell ref="ALO162:ALP162"/>
    <mergeCell ref="ALQ162:ALR162"/>
    <mergeCell ref="ALS162:ALT162"/>
    <mergeCell ref="ALU162:ALV162"/>
    <mergeCell ref="ALW162:ALX162"/>
    <mergeCell ref="ALY162:ALZ162"/>
    <mergeCell ref="AMA162:AMB162"/>
    <mergeCell ref="AMC162:AMD162"/>
    <mergeCell ref="AKU162:AKV162"/>
    <mergeCell ref="AKW162:AKX162"/>
    <mergeCell ref="AKY162:AKZ162"/>
    <mergeCell ref="ALA162:ALB162"/>
    <mergeCell ref="ALC162:ALD162"/>
    <mergeCell ref="ALE162:ALF162"/>
    <mergeCell ref="ALG162:ALH162"/>
    <mergeCell ref="ALI162:ALJ162"/>
    <mergeCell ref="ALK162:ALL162"/>
    <mergeCell ref="AKC162:AKD162"/>
    <mergeCell ref="AKE162:AKF162"/>
    <mergeCell ref="AKG162:AKH162"/>
    <mergeCell ref="AKI162:AKJ162"/>
    <mergeCell ref="AKK162:AKL162"/>
    <mergeCell ref="AKM162:AKN162"/>
    <mergeCell ref="AKO162:AKP162"/>
    <mergeCell ref="AKQ162:AKR162"/>
    <mergeCell ref="AKS162:AKT162"/>
    <mergeCell ref="AJK162:AJL162"/>
    <mergeCell ref="AJM162:AJN162"/>
    <mergeCell ref="AJO162:AJP162"/>
    <mergeCell ref="AJQ162:AJR162"/>
    <mergeCell ref="AJS162:AJT162"/>
    <mergeCell ref="AJU162:AJV162"/>
    <mergeCell ref="AJW162:AJX162"/>
    <mergeCell ref="AJY162:AJZ162"/>
    <mergeCell ref="AKA162:AKB162"/>
    <mergeCell ref="AIS162:AIT162"/>
    <mergeCell ref="AIU162:AIV162"/>
    <mergeCell ref="AIW162:AIX162"/>
    <mergeCell ref="AIY162:AIZ162"/>
    <mergeCell ref="AJA162:AJB162"/>
    <mergeCell ref="AJC162:AJD162"/>
    <mergeCell ref="AJE162:AJF162"/>
    <mergeCell ref="AJG162:AJH162"/>
    <mergeCell ref="AJI162:AJJ162"/>
    <mergeCell ref="AIA162:AIB162"/>
    <mergeCell ref="AIC162:AID162"/>
    <mergeCell ref="AIE162:AIF162"/>
    <mergeCell ref="AIG162:AIH162"/>
    <mergeCell ref="AII162:AIJ162"/>
    <mergeCell ref="AIK162:AIL162"/>
    <mergeCell ref="AIM162:AIN162"/>
    <mergeCell ref="AIO162:AIP162"/>
    <mergeCell ref="AIQ162:AIR162"/>
    <mergeCell ref="AHI162:AHJ162"/>
    <mergeCell ref="AHK162:AHL162"/>
    <mergeCell ref="AHM162:AHN162"/>
    <mergeCell ref="AHO162:AHP162"/>
    <mergeCell ref="AHQ162:AHR162"/>
    <mergeCell ref="AHS162:AHT162"/>
    <mergeCell ref="AHU162:AHV162"/>
    <mergeCell ref="AHW162:AHX162"/>
    <mergeCell ref="AHY162:AHZ162"/>
    <mergeCell ref="AGQ162:AGR162"/>
    <mergeCell ref="AGS162:AGT162"/>
    <mergeCell ref="AGU162:AGV162"/>
    <mergeCell ref="AGW162:AGX162"/>
    <mergeCell ref="AGY162:AGZ162"/>
    <mergeCell ref="AHA162:AHB162"/>
    <mergeCell ref="AHC162:AHD162"/>
    <mergeCell ref="AHE162:AHF162"/>
    <mergeCell ref="AHG162:AHH162"/>
    <mergeCell ref="AFY162:AFZ162"/>
    <mergeCell ref="AGA162:AGB162"/>
    <mergeCell ref="AGC162:AGD162"/>
    <mergeCell ref="AGE162:AGF162"/>
    <mergeCell ref="AGG162:AGH162"/>
    <mergeCell ref="AGI162:AGJ162"/>
    <mergeCell ref="AGK162:AGL162"/>
    <mergeCell ref="AGM162:AGN162"/>
    <mergeCell ref="AGO162:AGP162"/>
    <mergeCell ref="AFG162:AFH162"/>
    <mergeCell ref="AFI162:AFJ162"/>
    <mergeCell ref="AFK162:AFL162"/>
    <mergeCell ref="AFM162:AFN162"/>
    <mergeCell ref="AFO162:AFP162"/>
    <mergeCell ref="AFQ162:AFR162"/>
    <mergeCell ref="AFS162:AFT162"/>
    <mergeCell ref="AFU162:AFV162"/>
    <mergeCell ref="AFW162:AFX162"/>
    <mergeCell ref="AEO162:AEP162"/>
    <mergeCell ref="AEQ162:AER162"/>
    <mergeCell ref="AES162:AET162"/>
    <mergeCell ref="AEU162:AEV162"/>
    <mergeCell ref="AEW162:AEX162"/>
    <mergeCell ref="AEY162:AEZ162"/>
    <mergeCell ref="AFA162:AFB162"/>
    <mergeCell ref="AFC162:AFD162"/>
    <mergeCell ref="AFE162:AFF162"/>
    <mergeCell ref="ADW162:ADX162"/>
    <mergeCell ref="ADY162:ADZ162"/>
    <mergeCell ref="AEA162:AEB162"/>
    <mergeCell ref="AEC162:AED162"/>
    <mergeCell ref="AEE162:AEF162"/>
    <mergeCell ref="AEG162:AEH162"/>
    <mergeCell ref="AEI162:AEJ162"/>
    <mergeCell ref="AEK162:AEL162"/>
    <mergeCell ref="AEM162:AEN162"/>
    <mergeCell ref="ADE162:ADF162"/>
    <mergeCell ref="ADG162:ADH162"/>
    <mergeCell ref="ADI162:ADJ162"/>
    <mergeCell ref="ADK162:ADL162"/>
    <mergeCell ref="ADM162:ADN162"/>
    <mergeCell ref="ADO162:ADP162"/>
    <mergeCell ref="ADQ162:ADR162"/>
    <mergeCell ref="ADS162:ADT162"/>
    <mergeCell ref="ADU162:ADV162"/>
    <mergeCell ref="ACM162:ACN162"/>
    <mergeCell ref="ACO162:ACP162"/>
    <mergeCell ref="ACQ162:ACR162"/>
    <mergeCell ref="ACS162:ACT162"/>
    <mergeCell ref="ACU162:ACV162"/>
    <mergeCell ref="ACW162:ACX162"/>
    <mergeCell ref="ACY162:ACZ162"/>
    <mergeCell ref="ADA162:ADB162"/>
    <mergeCell ref="ADC162:ADD162"/>
    <mergeCell ref="ABU162:ABV162"/>
    <mergeCell ref="ABW162:ABX162"/>
    <mergeCell ref="ABY162:ABZ162"/>
    <mergeCell ref="ACA162:ACB162"/>
    <mergeCell ref="ACC162:ACD162"/>
    <mergeCell ref="ACE162:ACF162"/>
    <mergeCell ref="ACG162:ACH162"/>
    <mergeCell ref="ACI162:ACJ162"/>
    <mergeCell ref="ACK162:ACL162"/>
    <mergeCell ref="ABC162:ABD162"/>
    <mergeCell ref="ABE162:ABF162"/>
    <mergeCell ref="ABG162:ABH162"/>
    <mergeCell ref="ABI162:ABJ162"/>
    <mergeCell ref="ABK162:ABL162"/>
    <mergeCell ref="ABM162:ABN162"/>
    <mergeCell ref="ABO162:ABP162"/>
    <mergeCell ref="ABQ162:ABR162"/>
    <mergeCell ref="ABS162:ABT162"/>
    <mergeCell ref="AAK162:AAL162"/>
    <mergeCell ref="AAM162:AAN162"/>
    <mergeCell ref="AAO162:AAP162"/>
    <mergeCell ref="AAQ162:AAR162"/>
    <mergeCell ref="AAS162:AAT162"/>
    <mergeCell ref="AAU162:AAV162"/>
    <mergeCell ref="AAW162:AAX162"/>
    <mergeCell ref="AAY162:AAZ162"/>
    <mergeCell ref="ABA162:ABB162"/>
    <mergeCell ref="ZS162:ZT162"/>
    <mergeCell ref="ZU162:ZV162"/>
    <mergeCell ref="ZW162:ZX162"/>
    <mergeCell ref="ZY162:ZZ162"/>
    <mergeCell ref="AAA162:AAB162"/>
    <mergeCell ref="AAC162:AAD162"/>
    <mergeCell ref="AAE162:AAF162"/>
    <mergeCell ref="AAG162:AAH162"/>
    <mergeCell ref="AAI162:AAJ162"/>
    <mergeCell ref="ZA162:ZB162"/>
    <mergeCell ref="ZC162:ZD162"/>
    <mergeCell ref="ZE162:ZF162"/>
    <mergeCell ref="ZG162:ZH162"/>
    <mergeCell ref="ZI162:ZJ162"/>
    <mergeCell ref="ZK162:ZL162"/>
    <mergeCell ref="ZM162:ZN162"/>
    <mergeCell ref="ZO162:ZP162"/>
    <mergeCell ref="ZQ162:ZR162"/>
    <mergeCell ref="YI162:YJ162"/>
    <mergeCell ref="YK162:YL162"/>
    <mergeCell ref="YM162:YN162"/>
    <mergeCell ref="YO162:YP162"/>
    <mergeCell ref="YQ162:YR162"/>
    <mergeCell ref="YS162:YT162"/>
    <mergeCell ref="YU162:YV162"/>
    <mergeCell ref="YW162:YX162"/>
    <mergeCell ref="YY162:YZ162"/>
    <mergeCell ref="XQ162:XR162"/>
    <mergeCell ref="XS162:XT162"/>
    <mergeCell ref="XU162:XV162"/>
    <mergeCell ref="XW162:XX162"/>
    <mergeCell ref="XY162:XZ162"/>
    <mergeCell ref="YA162:YB162"/>
    <mergeCell ref="YC162:YD162"/>
    <mergeCell ref="YE162:YF162"/>
    <mergeCell ref="YG162:YH162"/>
    <mergeCell ref="WY162:WZ162"/>
    <mergeCell ref="XA162:XB162"/>
    <mergeCell ref="XC162:XD162"/>
    <mergeCell ref="XE162:XF162"/>
    <mergeCell ref="XG162:XH162"/>
    <mergeCell ref="XI162:XJ162"/>
    <mergeCell ref="XK162:XL162"/>
    <mergeCell ref="XM162:XN162"/>
    <mergeCell ref="XO162:XP162"/>
    <mergeCell ref="WG162:WH162"/>
    <mergeCell ref="WI162:WJ162"/>
    <mergeCell ref="WK162:WL162"/>
    <mergeCell ref="WM162:WN162"/>
    <mergeCell ref="WO162:WP162"/>
    <mergeCell ref="WQ162:WR162"/>
    <mergeCell ref="WS162:WT162"/>
    <mergeCell ref="WU162:WV162"/>
    <mergeCell ref="WW162:WX162"/>
    <mergeCell ref="VO162:VP162"/>
    <mergeCell ref="VQ162:VR162"/>
    <mergeCell ref="VS162:VT162"/>
    <mergeCell ref="VU162:VV162"/>
    <mergeCell ref="VW162:VX162"/>
    <mergeCell ref="VY162:VZ162"/>
    <mergeCell ref="WA162:WB162"/>
    <mergeCell ref="WC162:WD162"/>
    <mergeCell ref="WE162:WF162"/>
    <mergeCell ref="UW162:UX162"/>
    <mergeCell ref="UY162:UZ162"/>
    <mergeCell ref="VA162:VB162"/>
    <mergeCell ref="VC162:VD162"/>
    <mergeCell ref="VE162:VF162"/>
    <mergeCell ref="VG162:VH162"/>
    <mergeCell ref="VI162:VJ162"/>
    <mergeCell ref="VK162:VL162"/>
    <mergeCell ref="VM162:VN162"/>
    <mergeCell ref="UE162:UF162"/>
    <mergeCell ref="UG162:UH162"/>
    <mergeCell ref="UI162:UJ162"/>
    <mergeCell ref="UK162:UL162"/>
    <mergeCell ref="UM162:UN162"/>
    <mergeCell ref="UO162:UP162"/>
    <mergeCell ref="UQ162:UR162"/>
    <mergeCell ref="US162:UT162"/>
    <mergeCell ref="UU162:UV162"/>
    <mergeCell ref="TM162:TN162"/>
    <mergeCell ref="TO162:TP162"/>
    <mergeCell ref="TQ162:TR162"/>
    <mergeCell ref="TS162:TT162"/>
    <mergeCell ref="TU162:TV162"/>
    <mergeCell ref="TW162:TX162"/>
    <mergeCell ref="TY162:TZ162"/>
    <mergeCell ref="UA162:UB162"/>
    <mergeCell ref="UC162:UD162"/>
    <mergeCell ref="SU162:SV162"/>
    <mergeCell ref="SW162:SX162"/>
    <mergeCell ref="SY162:SZ162"/>
    <mergeCell ref="TA162:TB162"/>
    <mergeCell ref="TC162:TD162"/>
    <mergeCell ref="TE162:TF162"/>
    <mergeCell ref="TG162:TH162"/>
    <mergeCell ref="TI162:TJ162"/>
    <mergeCell ref="TK162:TL162"/>
    <mergeCell ref="SC162:SD162"/>
    <mergeCell ref="SE162:SF162"/>
    <mergeCell ref="SG162:SH162"/>
    <mergeCell ref="SI162:SJ162"/>
    <mergeCell ref="SK162:SL162"/>
    <mergeCell ref="SM162:SN162"/>
    <mergeCell ref="SO162:SP162"/>
    <mergeCell ref="SQ162:SR162"/>
    <mergeCell ref="SS162:ST162"/>
    <mergeCell ref="RK162:RL162"/>
    <mergeCell ref="RM162:RN162"/>
    <mergeCell ref="RO162:RP162"/>
    <mergeCell ref="RQ162:RR162"/>
    <mergeCell ref="RS162:RT162"/>
    <mergeCell ref="RU162:RV162"/>
    <mergeCell ref="RW162:RX162"/>
    <mergeCell ref="RY162:RZ162"/>
    <mergeCell ref="SA162:SB162"/>
    <mergeCell ref="QS162:QT162"/>
    <mergeCell ref="QU162:QV162"/>
    <mergeCell ref="QW162:QX162"/>
    <mergeCell ref="QY162:QZ162"/>
    <mergeCell ref="RA162:RB162"/>
    <mergeCell ref="RC162:RD162"/>
    <mergeCell ref="RE162:RF162"/>
    <mergeCell ref="RG162:RH162"/>
    <mergeCell ref="RI162:RJ162"/>
    <mergeCell ref="QA162:QB162"/>
    <mergeCell ref="QC162:QD162"/>
    <mergeCell ref="QE162:QF162"/>
    <mergeCell ref="QG162:QH162"/>
    <mergeCell ref="QI162:QJ162"/>
    <mergeCell ref="QK162:QL162"/>
    <mergeCell ref="QM162:QN162"/>
    <mergeCell ref="QO162:QP162"/>
    <mergeCell ref="QQ162:QR162"/>
    <mergeCell ref="PI162:PJ162"/>
    <mergeCell ref="PK162:PL162"/>
    <mergeCell ref="PM162:PN162"/>
    <mergeCell ref="PO162:PP162"/>
    <mergeCell ref="PQ162:PR162"/>
    <mergeCell ref="PS162:PT162"/>
    <mergeCell ref="PU162:PV162"/>
    <mergeCell ref="PW162:PX162"/>
    <mergeCell ref="PY162:PZ162"/>
    <mergeCell ref="OQ162:OR162"/>
    <mergeCell ref="OS162:OT162"/>
    <mergeCell ref="OU162:OV162"/>
    <mergeCell ref="OW162:OX162"/>
    <mergeCell ref="OY162:OZ162"/>
    <mergeCell ref="PA162:PB162"/>
    <mergeCell ref="PC162:PD162"/>
    <mergeCell ref="PE162:PF162"/>
    <mergeCell ref="PG162:PH162"/>
    <mergeCell ref="NY162:NZ162"/>
    <mergeCell ref="OA162:OB162"/>
    <mergeCell ref="OC162:OD162"/>
    <mergeCell ref="OE162:OF162"/>
    <mergeCell ref="OG162:OH162"/>
    <mergeCell ref="OI162:OJ162"/>
    <mergeCell ref="OK162:OL162"/>
    <mergeCell ref="OM162:ON162"/>
    <mergeCell ref="OO162:OP162"/>
    <mergeCell ref="NG162:NH162"/>
    <mergeCell ref="NI162:NJ162"/>
    <mergeCell ref="NK162:NL162"/>
    <mergeCell ref="NM162:NN162"/>
    <mergeCell ref="NO162:NP162"/>
    <mergeCell ref="NQ162:NR162"/>
    <mergeCell ref="NS162:NT162"/>
    <mergeCell ref="NU162:NV162"/>
    <mergeCell ref="NW162:NX162"/>
    <mergeCell ref="MO162:MP162"/>
    <mergeCell ref="MQ162:MR162"/>
    <mergeCell ref="MS162:MT162"/>
    <mergeCell ref="MU162:MV162"/>
    <mergeCell ref="MW162:MX162"/>
    <mergeCell ref="MY162:MZ162"/>
    <mergeCell ref="NA162:NB162"/>
    <mergeCell ref="NC162:ND162"/>
    <mergeCell ref="NE162:NF162"/>
    <mergeCell ref="LW162:LX162"/>
    <mergeCell ref="LY162:LZ162"/>
    <mergeCell ref="MA162:MB162"/>
    <mergeCell ref="MC162:MD162"/>
    <mergeCell ref="ME162:MF162"/>
    <mergeCell ref="MG162:MH162"/>
    <mergeCell ref="MI162:MJ162"/>
    <mergeCell ref="MK162:ML162"/>
    <mergeCell ref="MM162:MN162"/>
    <mergeCell ref="LE162:LF162"/>
    <mergeCell ref="LG162:LH162"/>
    <mergeCell ref="LI162:LJ162"/>
    <mergeCell ref="LK162:LL162"/>
    <mergeCell ref="LM162:LN162"/>
    <mergeCell ref="LO162:LP162"/>
    <mergeCell ref="LQ162:LR162"/>
    <mergeCell ref="LS162:LT162"/>
    <mergeCell ref="LU162:LV162"/>
    <mergeCell ref="KM162:KN162"/>
    <mergeCell ref="KO162:KP162"/>
    <mergeCell ref="KQ162:KR162"/>
    <mergeCell ref="KS162:KT162"/>
    <mergeCell ref="KU162:KV162"/>
    <mergeCell ref="KW162:KX162"/>
    <mergeCell ref="KY162:KZ162"/>
    <mergeCell ref="LA162:LB162"/>
    <mergeCell ref="LC162:LD162"/>
    <mergeCell ref="JU162:JV162"/>
    <mergeCell ref="JW162:JX162"/>
    <mergeCell ref="JY162:JZ162"/>
    <mergeCell ref="KA162:KB162"/>
    <mergeCell ref="KC162:KD162"/>
    <mergeCell ref="KE162:KF162"/>
    <mergeCell ref="KG162:KH162"/>
    <mergeCell ref="KI162:KJ162"/>
    <mergeCell ref="KK162:KL162"/>
    <mergeCell ref="JC162:JD162"/>
    <mergeCell ref="JE162:JF162"/>
    <mergeCell ref="JG162:JH162"/>
    <mergeCell ref="JI162:JJ162"/>
    <mergeCell ref="JK162:JL162"/>
    <mergeCell ref="JM162:JN162"/>
    <mergeCell ref="JO162:JP162"/>
    <mergeCell ref="JQ162:JR162"/>
    <mergeCell ref="JS162:JT162"/>
    <mergeCell ref="IK162:IL162"/>
    <mergeCell ref="IM162:IN162"/>
    <mergeCell ref="IO162:IP162"/>
    <mergeCell ref="IQ162:IR162"/>
    <mergeCell ref="IS162:IT162"/>
    <mergeCell ref="IU162:IV162"/>
    <mergeCell ref="IW162:IX162"/>
    <mergeCell ref="IY162:IZ162"/>
    <mergeCell ref="JA162:JB162"/>
    <mergeCell ref="HS162:HT162"/>
    <mergeCell ref="HU162:HV162"/>
    <mergeCell ref="HW162:HX162"/>
    <mergeCell ref="HY162:HZ162"/>
    <mergeCell ref="IA162:IB162"/>
    <mergeCell ref="IC162:ID162"/>
    <mergeCell ref="IE162:IF162"/>
    <mergeCell ref="IG162:IH162"/>
    <mergeCell ref="II162:IJ162"/>
    <mergeCell ref="HA162:HB162"/>
    <mergeCell ref="HC162:HD162"/>
    <mergeCell ref="HE162:HF162"/>
    <mergeCell ref="HG162:HH162"/>
    <mergeCell ref="HI162:HJ162"/>
    <mergeCell ref="HK162:HL162"/>
    <mergeCell ref="HM162:HN162"/>
    <mergeCell ref="HO162:HP162"/>
    <mergeCell ref="HQ162:HR162"/>
    <mergeCell ref="GI162:GJ162"/>
    <mergeCell ref="GK162:GL162"/>
    <mergeCell ref="GM162:GN162"/>
    <mergeCell ref="GO162:GP162"/>
    <mergeCell ref="GQ162:GR162"/>
    <mergeCell ref="GS162:GT162"/>
    <mergeCell ref="GU162:GV162"/>
    <mergeCell ref="GW162:GX162"/>
    <mergeCell ref="GY162:GZ162"/>
    <mergeCell ref="FQ162:FR162"/>
    <mergeCell ref="FS162:FT162"/>
    <mergeCell ref="FU162:FV162"/>
    <mergeCell ref="FW162:FX162"/>
    <mergeCell ref="FY162:FZ162"/>
    <mergeCell ref="GA162:GB162"/>
    <mergeCell ref="GC162:GD162"/>
    <mergeCell ref="GE162:GF162"/>
    <mergeCell ref="GG162:GH162"/>
    <mergeCell ref="EY162:EZ162"/>
    <mergeCell ref="FA162:FB162"/>
    <mergeCell ref="FC162:FD162"/>
    <mergeCell ref="FE162:FF162"/>
    <mergeCell ref="FG162:FH162"/>
    <mergeCell ref="FI162:FJ162"/>
    <mergeCell ref="FK162:FL162"/>
    <mergeCell ref="FM162:FN162"/>
    <mergeCell ref="FO162:FP162"/>
    <mergeCell ref="EG162:EH162"/>
    <mergeCell ref="EI162:EJ162"/>
    <mergeCell ref="EK162:EL162"/>
    <mergeCell ref="EM162:EN162"/>
    <mergeCell ref="EO162:EP162"/>
    <mergeCell ref="EQ162:ER162"/>
    <mergeCell ref="ES162:ET162"/>
    <mergeCell ref="EU162:EV162"/>
    <mergeCell ref="EW162:EX162"/>
    <mergeCell ref="DO162:DP162"/>
    <mergeCell ref="DQ162:DR162"/>
    <mergeCell ref="DS162:DT162"/>
    <mergeCell ref="DU162:DV162"/>
    <mergeCell ref="DW162:DX162"/>
    <mergeCell ref="DY162:DZ162"/>
    <mergeCell ref="EA162:EB162"/>
    <mergeCell ref="EC162:ED162"/>
    <mergeCell ref="EE162:EF162"/>
    <mergeCell ref="CW162:CX162"/>
    <mergeCell ref="CY162:CZ162"/>
    <mergeCell ref="DA162:DB162"/>
    <mergeCell ref="DC162:DD162"/>
    <mergeCell ref="DE162:DF162"/>
    <mergeCell ref="DG162:DH162"/>
    <mergeCell ref="DI162:DJ162"/>
    <mergeCell ref="DK162:DL162"/>
    <mergeCell ref="DM162:DN162"/>
    <mergeCell ref="CE162:CF162"/>
    <mergeCell ref="CG162:CH162"/>
    <mergeCell ref="CI162:CJ162"/>
    <mergeCell ref="CK162:CL162"/>
    <mergeCell ref="CM162:CN162"/>
    <mergeCell ref="CO162:CP162"/>
    <mergeCell ref="CQ162:CR162"/>
    <mergeCell ref="CS162:CT162"/>
    <mergeCell ref="CU162:CV162"/>
    <mergeCell ref="BM162:BN162"/>
    <mergeCell ref="BO162:BP162"/>
    <mergeCell ref="BQ162:BR162"/>
    <mergeCell ref="BS162:BT162"/>
    <mergeCell ref="BU162:BV162"/>
    <mergeCell ref="BW162:BX162"/>
    <mergeCell ref="BY162:BZ162"/>
    <mergeCell ref="CA162:CB162"/>
    <mergeCell ref="CC162:CD162"/>
    <mergeCell ref="AU162:AV162"/>
    <mergeCell ref="AW162:AX162"/>
    <mergeCell ref="AY162:AZ162"/>
    <mergeCell ref="BA162:BB162"/>
    <mergeCell ref="BC162:BD162"/>
    <mergeCell ref="BE162:BF162"/>
    <mergeCell ref="BG162:BH162"/>
    <mergeCell ref="BI162:BJ162"/>
    <mergeCell ref="BK162:BL162"/>
    <mergeCell ref="AO162:AP162"/>
    <mergeCell ref="AQ162:AR162"/>
    <mergeCell ref="AS162:AT162"/>
    <mergeCell ref="O162:P162"/>
    <mergeCell ref="Q162:R162"/>
    <mergeCell ref="S162:T162"/>
    <mergeCell ref="U162:V162"/>
    <mergeCell ref="W162:X162"/>
    <mergeCell ref="Y162:Z162"/>
    <mergeCell ref="AA162:AB162"/>
    <mergeCell ref="I117:J117"/>
    <mergeCell ref="I122:J122"/>
    <mergeCell ref="I151:J151"/>
    <mergeCell ref="I153:J153"/>
    <mergeCell ref="I154:J154"/>
    <mergeCell ref="I120:J120"/>
    <mergeCell ref="I121:J121"/>
    <mergeCell ref="AC162:AD162"/>
    <mergeCell ref="B137:L137"/>
    <mergeCell ref="B138:L138"/>
    <mergeCell ref="B139:L139"/>
    <mergeCell ref="AE162:AF162"/>
    <mergeCell ref="AG162:AH162"/>
    <mergeCell ref="AI162:AJ162"/>
    <mergeCell ref="AK162:AL162"/>
    <mergeCell ref="AM162:AN162"/>
    <mergeCell ref="I157:J157"/>
    <mergeCell ref="I159:J159"/>
    <mergeCell ref="I161:J161"/>
    <mergeCell ref="B128:G128"/>
    <mergeCell ref="B129:G129"/>
    <mergeCell ref="I119:J119"/>
    <mergeCell ref="B140:L140"/>
    <mergeCell ref="B132:L132"/>
    <mergeCell ref="B135:L135"/>
    <mergeCell ref="B136:L136"/>
    <mergeCell ref="I37:J37"/>
    <mergeCell ref="I35:J35"/>
    <mergeCell ref="I45:J45"/>
    <mergeCell ref="I41:J41"/>
    <mergeCell ref="I43:J43"/>
    <mergeCell ref="I76:J76"/>
    <mergeCell ref="I77:J77"/>
    <mergeCell ref="I74:J74"/>
    <mergeCell ref="I73:J73"/>
    <mergeCell ref="I75:J75"/>
    <mergeCell ref="I46:J46"/>
    <mergeCell ref="I69:J69"/>
    <mergeCell ref="I70:J70"/>
    <mergeCell ref="I71:J71"/>
    <mergeCell ref="B89:G89"/>
    <mergeCell ref="B90:G90"/>
    <mergeCell ref="B91:G91"/>
    <mergeCell ref="I78:J78"/>
    <mergeCell ref="I79:J79"/>
    <mergeCell ref="I86:J86"/>
    <mergeCell ref="I83:J83"/>
    <mergeCell ref="I84:J84"/>
    <mergeCell ref="I80:J80"/>
    <mergeCell ref="I40:J40"/>
    <mergeCell ref="I44:J44"/>
    <mergeCell ref="I116:J116"/>
    <mergeCell ref="I114:J114"/>
    <mergeCell ref="I115:J115"/>
    <mergeCell ref="B100:L100"/>
    <mergeCell ref="B101:L101"/>
    <mergeCell ref="B102:L102"/>
    <mergeCell ref="B94:C94"/>
    <mergeCell ref="I124:J124"/>
    <mergeCell ref="I112:J112"/>
    <mergeCell ref="I109:J109"/>
    <mergeCell ref="I110:J110"/>
    <mergeCell ref="I123:J123"/>
    <mergeCell ref="B51:G51"/>
    <mergeCell ref="B47:G47"/>
    <mergeCell ref="B48:G48"/>
    <mergeCell ref="I87:J87"/>
    <mergeCell ref="B52:G52"/>
    <mergeCell ref="B50:G50"/>
    <mergeCell ref="B49:G49"/>
    <mergeCell ref="I85:J85"/>
    <mergeCell ref="I81:J81"/>
    <mergeCell ref="I118:J118"/>
    <mergeCell ref="B20:L20"/>
    <mergeCell ref="B5:D5"/>
    <mergeCell ref="B15:L15"/>
    <mergeCell ref="B16:L16"/>
    <mergeCell ref="B17:L17"/>
    <mergeCell ref="B18:L18"/>
    <mergeCell ref="B19:L19"/>
    <mergeCell ref="I31:J31"/>
    <mergeCell ref="I27:J27"/>
    <mergeCell ref="I28:J28"/>
    <mergeCell ref="I29:J29"/>
    <mergeCell ref="I30:J30"/>
    <mergeCell ref="B88:G88"/>
    <mergeCell ref="B58:L58"/>
    <mergeCell ref="B59:L59"/>
    <mergeCell ref="B60:L60"/>
    <mergeCell ref="B55:L55"/>
    <mergeCell ref="I82:J82"/>
    <mergeCell ref="I32:J32"/>
    <mergeCell ref="I33:J33"/>
    <mergeCell ref="I34:J34"/>
    <mergeCell ref="I36:J36"/>
    <mergeCell ref="I38:J38"/>
    <mergeCell ref="I39:J39"/>
    <mergeCell ref="I42:J42"/>
    <mergeCell ref="I72:J72"/>
    <mergeCell ref="B61:L61"/>
    <mergeCell ref="B171:G171"/>
    <mergeCell ref="B173:C173"/>
    <mergeCell ref="B174:L174"/>
    <mergeCell ref="B62:L62"/>
    <mergeCell ref="B54:C54"/>
    <mergeCell ref="B167:G167"/>
    <mergeCell ref="B168:G168"/>
    <mergeCell ref="B169:G169"/>
    <mergeCell ref="I165:J165"/>
    <mergeCell ref="I158:J158"/>
    <mergeCell ref="I152:J152"/>
    <mergeCell ref="I155:J155"/>
    <mergeCell ref="I147:J147"/>
    <mergeCell ref="I148:J148"/>
    <mergeCell ref="I162:J162"/>
    <mergeCell ref="I149:J149"/>
    <mergeCell ref="I150:J150"/>
    <mergeCell ref="I125:J125"/>
    <mergeCell ref="I166:J166"/>
    <mergeCell ref="B95:L95"/>
    <mergeCell ref="B98:L98"/>
    <mergeCell ref="B99:L99"/>
    <mergeCell ref="B92:G92"/>
    <mergeCell ref="B131:C131"/>
    <mergeCell ref="B126:G126"/>
    <mergeCell ref="B127:G127"/>
    <mergeCell ref="I113:J113"/>
    <mergeCell ref="B170:G170"/>
    <mergeCell ref="I163:J163"/>
    <mergeCell ref="I164:J164"/>
    <mergeCell ref="I156:J156"/>
    <mergeCell ref="I111:J111"/>
  </mergeCells>
  <pageMargins left="0.7" right="0.7" top="0.75" bottom="0.75" header="0.3" footer="0.3"/>
  <ignoredErrors>
    <ignoredError sqref="L8:L9 W8 R8 P8 T8:V8 M10:U11 M8:O8 Q8 S8 H158 N9:T9 V9 H38 H41 H43 H81 H84 H119"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9D43F-AB87-4105-A04C-34C84DA72291}">
  <dimension ref="A3:Z206"/>
  <sheetViews>
    <sheetView showGridLines="0" zoomScale="70" zoomScaleNormal="70" workbookViewId="0">
      <selection activeCell="H25" sqref="H25"/>
    </sheetView>
  </sheetViews>
  <sheetFormatPr baseColWidth="10" defaultColWidth="12.42578125" defaultRowHeight="14.25"/>
  <cols>
    <col min="1" max="1" width="7.7109375" style="1" customWidth="1"/>
    <col min="2" max="2" width="88.140625" style="1" customWidth="1"/>
    <col min="3" max="3" width="30" style="1" customWidth="1"/>
    <col min="4" max="4" width="28.85546875" style="1" customWidth="1"/>
    <col min="5" max="5" width="31.28515625" style="1" customWidth="1"/>
    <col min="6" max="25" width="26.140625" style="1" customWidth="1"/>
    <col min="26" max="26" width="23.42578125" style="1" customWidth="1"/>
    <col min="27" max="16384" width="12.42578125" style="1"/>
  </cols>
  <sheetData>
    <row r="3" spans="2:26">
      <c r="B3" s="3" t="s">
        <v>1099</v>
      </c>
      <c r="C3" s="3"/>
      <c r="D3" s="3"/>
      <c r="E3" s="3"/>
      <c r="F3" s="3"/>
      <c r="G3" s="3"/>
      <c r="H3" s="3"/>
      <c r="I3" s="3"/>
      <c r="J3" s="3"/>
      <c r="K3" s="3"/>
      <c r="L3" s="3"/>
    </row>
    <row r="4" spans="2:26">
      <c r="B4" s="3"/>
      <c r="C4" s="3"/>
      <c r="D4" s="3"/>
      <c r="E4" s="3"/>
      <c r="F4" s="3"/>
      <c r="G4" s="3"/>
      <c r="H4" s="3"/>
      <c r="I4" s="3"/>
      <c r="J4" s="3"/>
      <c r="K4" s="3"/>
      <c r="L4" s="3"/>
    </row>
    <row r="5" spans="2:26" ht="30" customHeight="1">
      <c r="B5" s="895" t="str">
        <f>+Portafolio_Cronograma!C81</f>
        <v>5. Fortalecimiento de la sostenibilidad ambiental en la cadena</v>
      </c>
      <c r="C5" s="915"/>
      <c r="D5" s="896"/>
      <c r="E5" s="3"/>
      <c r="F5" s="3"/>
      <c r="G5" s="3"/>
      <c r="H5" s="3"/>
      <c r="I5" s="3"/>
      <c r="J5" s="3"/>
      <c r="K5" s="3"/>
      <c r="L5" s="3"/>
    </row>
    <row r="6" spans="2:26">
      <c r="B6" s="3"/>
      <c r="C6" s="3"/>
      <c r="D6" s="2"/>
      <c r="E6" s="2"/>
      <c r="F6" s="2"/>
      <c r="G6" s="2"/>
      <c r="H6" s="2"/>
      <c r="I6" s="2"/>
      <c r="J6" s="2"/>
      <c r="K6" s="2"/>
      <c r="L6" s="2"/>
    </row>
    <row r="7" spans="2:26" ht="42" customHeight="1">
      <c r="B7" s="504" t="s">
        <v>1100</v>
      </c>
      <c r="C7" s="504" t="s">
        <v>1101</v>
      </c>
      <c r="D7" s="504" t="s">
        <v>1102</v>
      </c>
      <c r="E7" s="504" t="s">
        <v>230</v>
      </c>
      <c r="F7" s="505" t="s">
        <v>372</v>
      </c>
      <c r="G7" s="506" t="s">
        <v>1103</v>
      </c>
      <c r="H7" s="506" t="s">
        <v>1104</v>
      </c>
      <c r="I7" s="506" t="s">
        <v>1105</v>
      </c>
      <c r="J7" s="506" t="s">
        <v>1106</v>
      </c>
      <c r="K7" s="506" t="s">
        <v>1107</v>
      </c>
      <c r="L7" s="506" t="s">
        <v>1108</v>
      </c>
      <c r="M7" s="506" t="s">
        <v>1109</v>
      </c>
      <c r="N7" s="506" t="s">
        <v>1110</v>
      </c>
      <c r="O7" s="506" t="s">
        <v>1111</v>
      </c>
      <c r="P7" s="506" t="s">
        <v>1112</v>
      </c>
      <c r="Q7" s="506" t="s">
        <v>1113</v>
      </c>
      <c r="R7" s="506" t="s">
        <v>1114</v>
      </c>
      <c r="S7" s="506" t="s">
        <v>1115</v>
      </c>
      <c r="T7" s="506" t="s">
        <v>1116</v>
      </c>
      <c r="U7" s="506" t="s">
        <v>1117</v>
      </c>
      <c r="V7" s="506" t="s">
        <v>1118</v>
      </c>
      <c r="W7" s="506" t="s">
        <v>1119</v>
      </c>
      <c r="X7" s="506" t="s">
        <v>1120</v>
      </c>
      <c r="Y7" s="506" t="s">
        <v>1088</v>
      </c>
    </row>
    <row r="8" spans="2:26" ht="30" customHeight="1">
      <c r="B8" s="474" t="str">
        <f>+B15</f>
        <v>5.1. Mejora de la gestión integral y aprovechamiento del recurso hídrico en la cadena</v>
      </c>
      <c r="C8" s="413" t="str">
        <f>+C26</f>
        <v>Mes 4 del año 2</v>
      </c>
      <c r="D8" s="413" t="str">
        <f>+D26</f>
        <v>Mes 10 del año 20</v>
      </c>
      <c r="E8" s="492">
        <f>+$H$57</f>
        <v>0</v>
      </c>
      <c r="F8" s="472">
        <f>+$H$58</f>
        <v>2058490281.7129498</v>
      </c>
      <c r="G8" s="193">
        <f>+$H$59</f>
        <v>2744653708.9505997</v>
      </c>
      <c r="H8" s="193">
        <f>+$H$59</f>
        <v>2744653708.9505997</v>
      </c>
      <c r="I8" s="193">
        <f>+$H$59</f>
        <v>2744653708.9505997</v>
      </c>
      <c r="J8" s="193">
        <f>+$H$59</f>
        <v>2744653708.9505997</v>
      </c>
      <c r="K8" s="193">
        <f>+$H$60</f>
        <v>1211653708.9505997</v>
      </c>
      <c r="L8" s="193">
        <f t="shared" ref="L8:X8" si="0">+$H$60</f>
        <v>1211653708.9505997</v>
      </c>
      <c r="M8" s="193">
        <f t="shared" si="0"/>
        <v>1211653708.9505997</v>
      </c>
      <c r="N8" s="193">
        <f t="shared" si="0"/>
        <v>1211653708.9505997</v>
      </c>
      <c r="O8" s="193">
        <f>+$H$59</f>
        <v>2744653708.9505997</v>
      </c>
      <c r="P8" s="193">
        <f t="shared" si="0"/>
        <v>1211653708.9505997</v>
      </c>
      <c r="Q8" s="193">
        <f t="shared" si="0"/>
        <v>1211653708.9505997</v>
      </c>
      <c r="R8" s="193">
        <f t="shared" si="0"/>
        <v>1211653708.9505997</v>
      </c>
      <c r="S8" s="193">
        <f t="shared" si="0"/>
        <v>1211653708.9505997</v>
      </c>
      <c r="T8" s="193">
        <f>+$H$59</f>
        <v>2744653708.9505997</v>
      </c>
      <c r="U8" s="193">
        <f t="shared" si="0"/>
        <v>1211653708.9505997</v>
      </c>
      <c r="V8" s="193">
        <f t="shared" si="0"/>
        <v>1211653708.9505997</v>
      </c>
      <c r="W8" s="193">
        <f t="shared" si="0"/>
        <v>1211653708.9505997</v>
      </c>
      <c r="X8" s="193">
        <f t="shared" si="0"/>
        <v>1211653708.9505997</v>
      </c>
      <c r="Y8" s="452">
        <f>SUM(E8:X8)</f>
        <v>33066257042.823746</v>
      </c>
    </row>
    <row r="9" spans="2:26" ht="30" customHeight="1">
      <c r="B9" s="474" t="str">
        <f>+B66</f>
        <v>5.2. Mejora en la gestión ante la variabilidad y el cambio climático, y los riesgos ambientales en la cadena</v>
      </c>
      <c r="C9" s="413" t="str">
        <f>+C78</f>
        <v>Mes 7 del año 1</v>
      </c>
      <c r="D9" s="413" t="str">
        <f>+D78</f>
        <v>Mes 6 del año 20</v>
      </c>
      <c r="E9" s="492">
        <f>+$H$107</f>
        <v>466966487.66869998</v>
      </c>
      <c r="F9" s="472">
        <f>+$H$108</f>
        <v>933932975.33739996</v>
      </c>
      <c r="G9" s="472">
        <f t="shared" ref="G9:H9" si="1">+$H$108</f>
        <v>933932975.33739996</v>
      </c>
      <c r="H9" s="472">
        <f t="shared" si="1"/>
        <v>933932975.33739996</v>
      </c>
      <c r="I9" s="472">
        <f>+$H$108</f>
        <v>933932975.33739996</v>
      </c>
      <c r="J9" s="193">
        <f>+$H$109</f>
        <v>714682975.33739996</v>
      </c>
      <c r="K9" s="193">
        <f>+$H$109</f>
        <v>714682975.33739996</v>
      </c>
      <c r="L9" s="193">
        <f>+$H$109</f>
        <v>714682975.33739996</v>
      </c>
      <c r="M9" s="193">
        <f>+$H$108</f>
        <v>933932975.33739996</v>
      </c>
      <c r="N9" s="193">
        <f>+$H$109</f>
        <v>714682975.33739996</v>
      </c>
      <c r="O9" s="193">
        <f t="shared" ref="O9:P9" si="2">+$H$109</f>
        <v>714682975.33739996</v>
      </c>
      <c r="P9" s="193">
        <f t="shared" si="2"/>
        <v>714682975.33739996</v>
      </c>
      <c r="Q9" s="193">
        <f>+$H$108</f>
        <v>933932975.33739996</v>
      </c>
      <c r="R9" s="193">
        <f t="shared" ref="R9:S9" si="3">+$H$109</f>
        <v>714682975.33739996</v>
      </c>
      <c r="S9" s="193">
        <f t="shared" si="3"/>
        <v>714682975.33739996</v>
      </c>
      <c r="T9" s="193">
        <f>+$H$109</f>
        <v>714682975.33739996</v>
      </c>
      <c r="U9" s="193">
        <f>+$H$108</f>
        <v>933932975.33739996</v>
      </c>
      <c r="V9" s="193">
        <f>+$H$109</f>
        <v>714682975.33739996</v>
      </c>
      <c r="W9" s="193">
        <f t="shared" ref="W9:X9" si="4">+$H$109</f>
        <v>714682975.33739996</v>
      </c>
      <c r="X9" s="193">
        <f t="shared" si="4"/>
        <v>714682975.33739996</v>
      </c>
      <c r="Y9" s="452">
        <f>SUM(E9:X9)</f>
        <v>15580693019.079306</v>
      </c>
    </row>
    <row r="10" spans="2:26" ht="30" customHeight="1">
      <c r="B10" s="474" t="str">
        <f>+B115</f>
        <v>5.3. Escalamiento de modelos de aprovechamiento integral de los subproductos de la acuicultura</v>
      </c>
      <c r="C10" s="413" t="str">
        <f>+C124</f>
        <v>Mes 7 del año 1</v>
      </c>
      <c r="D10" s="413" t="str">
        <f>+D124</f>
        <v>Mes 6 del año 20</v>
      </c>
      <c r="E10" s="492">
        <f>+$H$154</f>
        <v>753672456.95530009</v>
      </c>
      <c r="F10" s="472">
        <f>+$H$155</f>
        <v>1507344913.9106002</v>
      </c>
      <c r="G10" s="472">
        <f>+$H$155</f>
        <v>1507344913.9106002</v>
      </c>
      <c r="H10" s="472">
        <f>+$H$155</f>
        <v>1507344913.9106002</v>
      </c>
      <c r="I10" s="472">
        <f>+$H$155</f>
        <v>1507344913.9106002</v>
      </c>
      <c r="J10" s="193">
        <f>+$H$156</f>
        <v>952344913.91060019</v>
      </c>
      <c r="K10" s="193">
        <f t="shared" ref="K10:L10" si="5">+$H$156</f>
        <v>952344913.91060019</v>
      </c>
      <c r="L10" s="193">
        <f t="shared" si="5"/>
        <v>952344913.91060019</v>
      </c>
      <c r="M10" s="472">
        <f>+$H$155</f>
        <v>1507344913.9106002</v>
      </c>
      <c r="N10" s="193">
        <f>+$H$156</f>
        <v>952344913.91060019</v>
      </c>
      <c r="O10" s="193">
        <f>+$H$156</f>
        <v>952344913.91060019</v>
      </c>
      <c r="P10" s="193">
        <f>+$H$156</f>
        <v>952344913.91060019</v>
      </c>
      <c r="Q10" s="472">
        <f>+$H$155</f>
        <v>1507344913.9106002</v>
      </c>
      <c r="R10" s="193">
        <f t="shared" ref="R10:T10" si="6">+$H$156</f>
        <v>952344913.91060019</v>
      </c>
      <c r="S10" s="193">
        <f t="shared" si="6"/>
        <v>952344913.91060019</v>
      </c>
      <c r="T10" s="193">
        <f t="shared" si="6"/>
        <v>952344913.91060019</v>
      </c>
      <c r="U10" s="472">
        <f>+$H$155</f>
        <v>1507344913.9106002</v>
      </c>
      <c r="V10" s="193">
        <f>+$H$156</f>
        <v>952344913.91060019</v>
      </c>
      <c r="W10" s="193">
        <f>+$H$156</f>
        <v>952344913.91060019</v>
      </c>
      <c r="X10" s="193">
        <f>+$H$156</f>
        <v>952344913.91060019</v>
      </c>
      <c r="Y10" s="452">
        <f>SUM(E10:X10)</f>
        <v>22733225821.256699</v>
      </c>
    </row>
    <row r="11" spans="2:26" ht="30" customHeight="1">
      <c r="B11" s="474" t="str">
        <f>+B162</f>
        <v>5.4. Mejora en la gestión de la divulgación e implementación del marco normativo ambiental para la cadena</v>
      </c>
      <c r="C11" s="475" t="str">
        <f>+C174</f>
        <v>Mes 4 del año 2</v>
      </c>
      <c r="D11" s="475" t="str">
        <f>+D174</f>
        <v>Mes 10 del año 20</v>
      </c>
      <c r="E11" s="493">
        <f>+H200</f>
        <v>0</v>
      </c>
      <c r="F11" s="473">
        <f>+$H$201</f>
        <v>1020518145.6932999</v>
      </c>
      <c r="G11" s="429">
        <f>+$H$203</f>
        <v>1105690860.9243999</v>
      </c>
      <c r="H11" s="429">
        <f>+$H$202</f>
        <v>1360690860.9243999</v>
      </c>
      <c r="I11" s="429">
        <f>+$H$203</f>
        <v>1105690860.9243999</v>
      </c>
      <c r="J11" s="429">
        <f>+$H$202</f>
        <v>1360690860.9243999</v>
      </c>
      <c r="K11" s="429">
        <f>+$H$203</f>
        <v>1105690860.9243999</v>
      </c>
      <c r="L11" s="429">
        <f>+$H$202</f>
        <v>1360690860.9243999</v>
      </c>
      <c r="M11" s="429">
        <f>+$H$203</f>
        <v>1105690860.9243999</v>
      </c>
      <c r="N11" s="429">
        <f>+$H$202</f>
        <v>1360690860.9243999</v>
      </c>
      <c r="O11" s="429">
        <f>+$H$203</f>
        <v>1105690860.9243999</v>
      </c>
      <c r="P11" s="429">
        <f>+$H$202</f>
        <v>1360690860.9243999</v>
      </c>
      <c r="Q11" s="429">
        <f>+$H$203</f>
        <v>1105690860.9243999</v>
      </c>
      <c r="R11" s="429">
        <f>+$H$202</f>
        <v>1360690860.9243999</v>
      </c>
      <c r="S11" s="429">
        <f>+$H$203</f>
        <v>1105690860.9243999</v>
      </c>
      <c r="T11" s="429">
        <f>+$H$202</f>
        <v>1360690860.9243999</v>
      </c>
      <c r="U11" s="429">
        <f>+$H$203</f>
        <v>1105690860.9243999</v>
      </c>
      <c r="V11" s="429">
        <f>+$H$202</f>
        <v>1360690860.9243999</v>
      </c>
      <c r="W11" s="429">
        <f>+$H$203</f>
        <v>1105690860.9243999</v>
      </c>
      <c r="X11" s="429">
        <f>+$H$202</f>
        <v>1360690860.9243999</v>
      </c>
      <c r="Y11" s="452">
        <f>SUM(E11:X11)</f>
        <v>23217953642.332504</v>
      </c>
    </row>
    <row r="12" spans="2:26" ht="30.95" customHeight="1">
      <c r="B12" s="507" t="s">
        <v>1121</v>
      </c>
      <c r="C12" s="4"/>
      <c r="D12" s="4"/>
      <c r="E12" s="508">
        <f>SUM(E8:E11)</f>
        <v>1220638944.6240001</v>
      </c>
      <c r="F12" s="508">
        <f t="shared" ref="F12:X12" si="7">SUM(F8:F11)</f>
        <v>5520286316.6542501</v>
      </c>
      <c r="G12" s="508">
        <f t="shared" si="7"/>
        <v>6291622459.1229992</v>
      </c>
      <c r="H12" s="508">
        <f t="shared" si="7"/>
        <v>6546622459.1229992</v>
      </c>
      <c r="I12" s="508">
        <f t="shared" si="7"/>
        <v>6291622459.1229992</v>
      </c>
      <c r="J12" s="508">
        <f t="shared" si="7"/>
        <v>5772372459.1229992</v>
      </c>
      <c r="K12" s="508">
        <f t="shared" si="7"/>
        <v>3984372459.1229997</v>
      </c>
      <c r="L12" s="508">
        <f t="shared" si="7"/>
        <v>4239372459.1229997</v>
      </c>
      <c r="M12" s="508">
        <f t="shared" si="7"/>
        <v>4758622459.1229992</v>
      </c>
      <c r="N12" s="508">
        <f t="shared" si="7"/>
        <v>4239372459.1229997</v>
      </c>
      <c r="O12" s="508">
        <f t="shared" si="7"/>
        <v>5517372459.1229992</v>
      </c>
      <c r="P12" s="508">
        <f t="shared" si="7"/>
        <v>4239372459.1229997</v>
      </c>
      <c r="Q12" s="508">
        <f t="shared" si="7"/>
        <v>4758622459.1229992</v>
      </c>
      <c r="R12" s="508">
        <f t="shared" si="7"/>
        <v>4239372459.1229997</v>
      </c>
      <c r="S12" s="508">
        <f t="shared" si="7"/>
        <v>3984372459.1229997</v>
      </c>
      <c r="T12" s="508">
        <f t="shared" si="7"/>
        <v>5772372459.1229992</v>
      </c>
      <c r="U12" s="508">
        <f t="shared" si="7"/>
        <v>4758622459.1229992</v>
      </c>
      <c r="V12" s="508">
        <f t="shared" si="7"/>
        <v>4239372459.1229997</v>
      </c>
      <c r="W12" s="508">
        <f t="shared" si="7"/>
        <v>3984372459.1229997</v>
      </c>
      <c r="X12" s="508">
        <f t="shared" si="7"/>
        <v>4239372459.1229997</v>
      </c>
      <c r="Y12" s="508">
        <f>SUM(Y8:Y11)</f>
        <v>94598129525.492264</v>
      </c>
    </row>
    <row r="13" spans="2:26" ht="15">
      <c r="B13" s="4"/>
      <c r="C13" s="4"/>
      <c r="D13" s="4"/>
      <c r="E13" s="4"/>
      <c r="F13" s="4"/>
      <c r="G13" s="5"/>
      <c r="H13" s="6"/>
      <c r="I13" s="5"/>
      <c r="J13" s="5"/>
      <c r="K13" s="5"/>
      <c r="L13" s="5"/>
      <c r="Z13" s="7"/>
    </row>
    <row r="14" spans="2:26" ht="15">
      <c r="B14" s="4"/>
      <c r="C14" s="4"/>
      <c r="D14" s="4"/>
      <c r="E14" s="4"/>
      <c r="F14" s="4"/>
      <c r="G14" s="5"/>
      <c r="H14" s="6"/>
      <c r="I14" s="5"/>
      <c r="J14" s="5"/>
      <c r="K14" s="5"/>
      <c r="L14" s="5"/>
    </row>
    <row r="15" spans="2:26" ht="39.950000000000003" customHeight="1">
      <c r="B15" s="922" t="str">
        <f>+Portafolio_Cronograma!D81</f>
        <v>5.1. Mejora de la gestión integral y aprovechamiento del recurso hídrico en la cadena</v>
      </c>
      <c r="C15" s="922"/>
      <c r="D15" s="922"/>
      <c r="E15" s="922"/>
      <c r="F15" s="922"/>
      <c r="G15" s="922"/>
      <c r="H15" s="922"/>
      <c r="I15" s="922"/>
      <c r="J15" s="922"/>
      <c r="K15" s="922"/>
      <c r="L15" s="922"/>
    </row>
    <row r="16" spans="2:26" ht="48" customHeight="1">
      <c r="B16" s="908" t="str">
        <f>+Portafolio_Cronograma!E81</f>
        <v xml:space="preserve">5.1.1. Realizar acompañamiento técnico y financiero a los acuicultores y procesadores, para la optimización del uso del recurso hídrico, control de pérdidas, reconversión de tecnologías y la implementación de los programas para el uso eficiente y ahorro del agua, en el marco de la Política Nacional para la Gestión Integral del Recurso Hídrico y la normatividad vigente, así como las guías ambientales para el sector y sus respectivas actualizaciones. </v>
      </c>
      <c r="C16" s="908"/>
      <c r="D16" s="908"/>
      <c r="E16" s="908"/>
      <c r="F16" s="908"/>
      <c r="G16" s="908"/>
      <c r="H16" s="908"/>
      <c r="I16" s="908"/>
      <c r="J16" s="908"/>
      <c r="K16" s="908"/>
      <c r="L16" s="908"/>
    </row>
    <row r="17" spans="2:12" ht="48" customHeight="1">
      <c r="B17" s="908" t="str">
        <f>+Portafolio_Cronograma!E82</f>
        <v xml:space="preserve">5.1.2. Realizar acompañamiento técnico y financiero a los acuicultores para implementar tecnologías que permitan el aprovechamiento de las aguas residuales en los sistemas productivos con especies de peces de aguas cálidas (tilapia y cachama), como lagunas de oxidación, prácticas de reúso de agua, recirculación, sistema de Agro Acuicultura Integrada, acuaponía, entre otras, de acuerdo con los avances en la formulación de la guía de lineamientos de reúso de agua para el sector acuicultura que facilite la implementación de Resolución 1256 de 2021 que reglamenta el uso de las aguas residuales, del MinAmbiente y demás ajustes normativos, que se realicen de acuerdo con los avances en espacios de articulación interinstitucional y los acuerdos interministeriales de las actividades 7.1.1 y 7.1.2. </v>
      </c>
      <c r="C17" s="908"/>
      <c r="D17" s="908"/>
      <c r="E17" s="908"/>
      <c r="F17" s="908"/>
      <c r="G17" s="908"/>
      <c r="H17" s="908"/>
      <c r="I17" s="908"/>
      <c r="J17" s="908"/>
      <c r="K17" s="908"/>
      <c r="L17" s="908"/>
    </row>
    <row r="18" spans="2:12" ht="48" customHeight="1">
      <c r="B18" s="908" t="str">
        <f>+Portafolio_Cronograma!E83</f>
        <v xml:space="preserve">5.1.3. Realizar acompañamiento técnico y financiero a los procesadores y transformadores para implementar sistemas de manejo de aguas residuales resultantes del procesamiento en la cadena de acuicultura, incluyendo mecanismos de posible reúso en actividades agrícolas. </v>
      </c>
      <c r="C18" s="908"/>
      <c r="D18" s="908"/>
      <c r="E18" s="908"/>
      <c r="F18" s="908"/>
      <c r="G18" s="908"/>
      <c r="H18" s="908"/>
      <c r="I18" s="908"/>
      <c r="J18" s="908"/>
      <c r="K18" s="908"/>
      <c r="L18" s="908"/>
    </row>
    <row r="19" spans="2:12" ht="48" customHeight="1">
      <c r="B19" s="908" t="str">
        <f>+Portafolio_Cronograma!E84</f>
        <v xml:space="preserve">5.1.4. Socializar e implementar la metodología para la medición de la huella hídrica en la producción y procesamiento de tilapia, cachama, trucha y camarón de cultivo, en las diferentes regiones productoras, como un indicador de sostenibilidad que contribuya en la optimización del recurso hídrico, de acuerdo con los avances en la formulación de la metodología desarrollada para cada especie (actividad 8.4.7). </v>
      </c>
      <c r="C19" s="908"/>
      <c r="D19" s="908"/>
      <c r="E19" s="908"/>
      <c r="F19" s="908"/>
      <c r="G19" s="908"/>
      <c r="H19" s="908"/>
      <c r="I19" s="908"/>
      <c r="J19" s="908"/>
      <c r="K19" s="908"/>
      <c r="L19" s="908"/>
    </row>
    <row r="20" spans="2:12" ht="48" customHeight="1">
      <c r="B20" s="908" t="str">
        <f>+Portafolio_Cronograma!E85</f>
        <v xml:space="preserve">5.1.5. Socializar con los piscicultores la metodología para la estimación de módulos de uso de agua no consuntivo del sector de la acuicultura, para las diferentes especies de acuerdo con los modelos y sistemas de producción, en concordancia con los avances en la revisión y actualización de esta metodología (actividad 7.1.4). </v>
      </c>
      <c r="C20" s="908"/>
      <c r="D20" s="908"/>
      <c r="E20" s="908"/>
      <c r="F20" s="908"/>
      <c r="G20" s="908"/>
      <c r="H20" s="908"/>
      <c r="I20" s="908"/>
      <c r="J20" s="908"/>
      <c r="K20" s="908"/>
      <c r="L20" s="908"/>
    </row>
    <row r="21" spans="2:12">
      <c r="B21" s="3"/>
      <c r="C21" s="3"/>
      <c r="D21" s="3"/>
      <c r="E21" s="3"/>
      <c r="F21" s="3"/>
      <c r="G21" s="3"/>
      <c r="H21" s="3"/>
      <c r="I21" s="3"/>
      <c r="J21" s="3"/>
      <c r="K21" s="3"/>
      <c r="L21" s="3"/>
    </row>
    <row r="22" spans="2:12">
      <c r="B22" s="3"/>
      <c r="C22" s="3"/>
      <c r="D22" s="3"/>
      <c r="E22" s="3"/>
      <c r="F22" s="3"/>
      <c r="G22" s="3"/>
      <c r="H22" s="3"/>
      <c r="I22" s="3"/>
      <c r="J22" s="3"/>
      <c r="K22" s="3"/>
      <c r="L22" s="3"/>
    </row>
    <row r="23" spans="2:12" ht="24.95" customHeight="1">
      <c r="B23" s="511" t="s">
        <v>1122</v>
      </c>
      <c r="C23" s="3"/>
      <c r="D23" s="3"/>
      <c r="E23" s="3"/>
      <c r="F23" s="3"/>
      <c r="G23" s="3"/>
      <c r="H23" s="3"/>
      <c r="I23" s="3"/>
      <c r="J23" s="3"/>
      <c r="K23" s="3"/>
      <c r="L23" s="3"/>
    </row>
    <row r="24" spans="2:12">
      <c r="B24" s="3"/>
      <c r="C24" s="3"/>
      <c r="D24" s="3"/>
      <c r="E24" s="3"/>
      <c r="F24" s="3"/>
      <c r="G24" s="3"/>
      <c r="H24" s="3"/>
      <c r="I24" s="3"/>
      <c r="J24" s="3"/>
      <c r="K24" s="3"/>
      <c r="L24" s="3"/>
    </row>
    <row r="25" spans="2:12" ht="30" customHeight="1">
      <c r="B25" s="3"/>
      <c r="C25" s="412" t="s">
        <v>1123</v>
      </c>
      <c r="D25" s="412" t="s">
        <v>1124</v>
      </c>
      <c r="E25" s="3"/>
      <c r="F25" s="3"/>
      <c r="G25" s="3"/>
      <c r="H25" s="3"/>
      <c r="I25" s="3"/>
      <c r="J25" s="3"/>
      <c r="K25" s="3"/>
      <c r="L25" s="3"/>
    </row>
    <row r="26" spans="2:12" ht="30" customHeight="1">
      <c r="B26" s="3"/>
      <c r="C26" s="419" t="str">
        <f>+Portafolio_Cronograma!L81</f>
        <v>Mes 4 del año 2</v>
      </c>
      <c r="D26" s="419" t="str">
        <f>+Portafolio_Cronograma!M81</f>
        <v>Mes 10 del año 20</v>
      </c>
      <c r="E26" s="3"/>
      <c r="F26" s="3"/>
      <c r="G26" s="8"/>
      <c r="H26" s="3"/>
      <c r="I26" s="3"/>
      <c r="J26" s="3"/>
      <c r="K26" s="3"/>
      <c r="L26" s="3"/>
    </row>
    <row r="27" spans="2:12" s="497" customFormat="1" ht="45" customHeight="1">
      <c r="B27" s="512" t="s">
        <v>638</v>
      </c>
      <c r="C27" s="512" t="s">
        <v>1125</v>
      </c>
      <c r="D27" s="512" t="s">
        <v>1572</v>
      </c>
      <c r="E27" s="512" t="s">
        <v>639</v>
      </c>
      <c r="F27" s="512" t="s">
        <v>1573</v>
      </c>
      <c r="G27" s="512" t="s">
        <v>1574</v>
      </c>
      <c r="H27" s="512" t="s">
        <v>1126</v>
      </c>
      <c r="I27" s="907" t="s">
        <v>1575</v>
      </c>
      <c r="J27" s="907"/>
      <c r="K27" s="512" t="s">
        <v>1127</v>
      </c>
      <c r="L27" s="498"/>
    </row>
    <row r="28" spans="2:12">
      <c r="B28" s="418" t="s">
        <v>1365</v>
      </c>
      <c r="C28" s="459" t="s">
        <v>1129</v>
      </c>
      <c r="D28" s="415">
        <v>29</v>
      </c>
      <c r="E28" s="420">
        <f>+'Categoria de Costos'!C342</f>
        <v>900000</v>
      </c>
      <c r="F28" s="421"/>
      <c r="G28" s="422"/>
      <c r="H28" s="423">
        <f>+D28*E28</f>
        <v>26100000</v>
      </c>
      <c r="I28" s="893" t="s">
        <v>1366</v>
      </c>
      <c r="J28" s="893"/>
      <c r="K28" s="440" t="s">
        <v>1207</v>
      </c>
      <c r="L28" s="3"/>
    </row>
    <row r="29" spans="2:12">
      <c r="B29" s="418" t="s">
        <v>1367</v>
      </c>
      <c r="C29" s="459" t="s">
        <v>1129</v>
      </c>
      <c r="D29" s="641">
        <f>29*2</f>
        <v>58</v>
      </c>
      <c r="E29" s="420">
        <f>+'Categoria de Costos'!C350</f>
        <v>60000</v>
      </c>
      <c r="F29" s="421"/>
      <c r="G29" s="422"/>
      <c r="H29" s="423">
        <f>+D29*E29</f>
        <v>3480000</v>
      </c>
      <c r="I29" s="893" t="s">
        <v>1366</v>
      </c>
      <c r="J29" s="893"/>
      <c r="K29" s="441" t="s">
        <v>1131</v>
      </c>
      <c r="L29" s="3"/>
    </row>
    <row r="30" spans="2:12">
      <c r="B30" s="418" t="s">
        <v>1209</v>
      </c>
      <c r="C30" s="459" t="s">
        <v>1349</v>
      </c>
      <c r="D30" s="415">
        <v>12</v>
      </c>
      <c r="E30" s="420">
        <f>+'Categoria de Costos'!C362</f>
        <v>3000000</v>
      </c>
      <c r="F30" s="421"/>
      <c r="G30" s="422"/>
      <c r="H30" s="423">
        <f>+D30*E30</f>
        <v>36000000</v>
      </c>
      <c r="I30" s="893" t="s">
        <v>1366</v>
      </c>
      <c r="J30" s="893"/>
      <c r="K30" s="441" t="s">
        <v>1137</v>
      </c>
      <c r="L30" s="3"/>
    </row>
    <row r="31" spans="2:12">
      <c r="B31" s="418" t="s">
        <v>1211</v>
      </c>
      <c r="C31" s="459" t="s">
        <v>1368</v>
      </c>
      <c r="D31" s="415">
        <v>12</v>
      </c>
      <c r="E31" s="420">
        <f>+'Categoria de Costos'!C374</f>
        <v>6100000</v>
      </c>
      <c r="F31" s="421"/>
      <c r="G31" s="422"/>
      <c r="H31" s="423">
        <f>+D31*E31</f>
        <v>73200000</v>
      </c>
      <c r="I31" s="893" t="s">
        <v>1369</v>
      </c>
      <c r="J31" s="893"/>
      <c r="K31" s="441" t="s">
        <v>1213</v>
      </c>
    </row>
    <row r="32" spans="2:12" ht="15">
      <c r="B32" s="424" t="s">
        <v>1138</v>
      </c>
      <c r="C32" s="416"/>
      <c r="D32" s="417"/>
      <c r="E32" s="425"/>
      <c r="F32" s="425"/>
      <c r="G32" s="426"/>
      <c r="H32" s="427">
        <f>SUM(H28:H31)</f>
        <v>138780000</v>
      </c>
      <c r="I32" s="902"/>
      <c r="J32" s="902"/>
      <c r="K32" s="442"/>
    </row>
    <row r="33" spans="2:11">
      <c r="B33" s="428" t="s">
        <v>1269</v>
      </c>
      <c r="C33" s="418" t="s">
        <v>1215</v>
      </c>
      <c r="D33" s="415">
        <v>1</v>
      </c>
      <c r="E33" s="420">
        <f>+'Categoria de Costos'!D131</f>
        <v>9004819.1999999993</v>
      </c>
      <c r="F33" s="421">
        <v>12</v>
      </c>
      <c r="G33" s="422">
        <v>0.5</v>
      </c>
      <c r="H33" s="423">
        <f>+D33*E33*F33*G33</f>
        <v>54028915.199999996</v>
      </c>
      <c r="I33" s="893" t="s">
        <v>1366</v>
      </c>
      <c r="J33" s="893"/>
      <c r="K33" s="441" t="s">
        <v>1142</v>
      </c>
    </row>
    <row r="34" spans="2:11">
      <c r="B34" s="428" t="s">
        <v>1219</v>
      </c>
      <c r="C34" s="418" t="s">
        <v>1215</v>
      </c>
      <c r="D34" s="641">
        <v>12</v>
      </c>
      <c r="E34" s="420">
        <f>+'Categoria de Costos'!D135</f>
        <v>5763258.7999999998</v>
      </c>
      <c r="F34" s="421">
        <v>12</v>
      </c>
      <c r="G34" s="422">
        <v>0.5</v>
      </c>
      <c r="H34" s="423">
        <f>+D34*E34*F34*G34</f>
        <v>414954633.59999996</v>
      </c>
      <c r="I34" s="893" t="s">
        <v>1366</v>
      </c>
      <c r="J34" s="893"/>
      <c r="K34" s="441" t="s">
        <v>1142</v>
      </c>
    </row>
    <row r="35" spans="2:11" ht="15">
      <c r="B35" s="424" t="s">
        <v>1144</v>
      </c>
      <c r="C35" s="416"/>
      <c r="D35" s="417"/>
      <c r="E35" s="425"/>
      <c r="F35" s="425"/>
      <c r="G35" s="426"/>
      <c r="H35" s="427">
        <f>SUM(H33:H34)</f>
        <v>468983548.79999995</v>
      </c>
      <c r="I35" s="902"/>
      <c r="J35" s="902"/>
      <c r="K35" s="442"/>
    </row>
    <row r="36" spans="2:11" ht="19.5" customHeight="1">
      <c r="B36" s="515" t="s">
        <v>1370</v>
      </c>
      <c r="C36" s="515" t="s">
        <v>1371</v>
      </c>
      <c r="D36" s="415">
        <f>75/3</f>
        <v>25</v>
      </c>
      <c r="E36" s="499">
        <f>+'Categoria de Costos'!C787*'Categoria de Costos'!K800</f>
        <v>7120000</v>
      </c>
      <c r="F36" s="421"/>
      <c r="G36" s="422"/>
      <c r="H36" s="423">
        <f>+D36*E36</f>
        <v>178000000</v>
      </c>
      <c r="I36" s="893" t="s">
        <v>1372</v>
      </c>
      <c r="J36" s="893"/>
      <c r="K36" s="500" t="s">
        <v>1966</v>
      </c>
    </row>
    <row r="37" spans="2:11" ht="28.5">
      <c r="B37" s="515" t="s">
        <v>1374</v>
      </c>
      <c r="C37" s="515" t="s">
        <v>1375</v>
      </c>
      <c r="D37" s="415">
        <v>15</v>
      </c>
      <c r="E37" s="420">
        <f>+'Categoria de Costos'!C922*'Categoria de Costos'!K862</f>
        <v>38500000</v>
      </c>
      <c r="F37" s="421"/>
      <c r="G37" s="422"/>
      <c r="H37" s="423">
        <f>+E37*D37</f>
        <v>577500000</v>
      </c>
      <c r="I37" s="893" t="s">
        <v>1376</v>
      </c>
      <c r="J37" s="893"/>
      <c r="K37" s="440" t="s">
        <v>1354</v>
      </c>
    </row>
    <row r="38" spans="2:11" ht="28.5">
      <c r="B38" s="515" t="s">
        <v>1377</v>
      </c>
      <c r="C38" s="515" t="s">
        <v>1375</v>
      </c>
      <c r="D38" s="415">
        <v>10</v>
      </c>
      <c r="E38" s="420">
        <f>+'Categoria de Costos'!D922*'Categoria de Costos'!K864</f>
        <v>32000000</v>
      </c>
      <c r="F38" s="421"/>
      <c r="G38" s="422"/>
      <c r="H38" s="423">
        <f>+E38*D38</f>
        <v>320000000</v>
      </c>
      <c r="I38" s="893" t="s">
        <v>1376</v>
      </c>
      <c r="J38" s="893"/>
      <c r="K38" s="440" t="s">
        <v>1354</v>
      </c>
    </row>
    <row r="39" spans="2:11" ht="28.5">
      <c r="B39" s="645" t="s">
        <v>1378</v>
      </c>
      <c r="C39" s="515" t="s">
        <v>1375</v>
      </c>
      <c r="D39" s="415">
        <v>15</v>
      </c>
      <c r="E39" s="420">
        <f>+'Categoria de Costos'!C920*'Categoria de Costos'!K862</f>
        <v>10500000</v>
      </c>
      <c r="F39" s="421"/>
      <c r="G39" s="422"/>
      <c r="H39" s="423">
        <f>+E39*D39</f>
        <v>157500000</v>
      </c>
      <c r="I39" s="893" t="s">
        <v>1379</v>
      </c>
      <c r="J39" s="893"/>
      <c r="K39" s="441" t="s">
        <v>1354</v>
      </c>
    </row>
    <row r="40" spans="2:11" ht="28.5">
      <c r="B40" s="645" t="s">
        <v>1380</v>
      </c>
      <c r="C40" s="515" t="s">
        <v>1371</v>
      </c>
      <c r="D40" s="415">
        <v>10</v>
      </c>
      <c r="E40" s="420">
        <f>+'Categoria de Costos'!D920*'Categoria de Costos'!K864</f>
        <v>30000000</v>
      </c>
      <c r="F40" s="421"/>
      <c r="G40" s="422"/>
      <c r="H40" s="423">
        <f>+E40*D40</f>
        <v>300000000</v>
      </c>
      <c r="I40" s="893" t="s">
        <v>1379</v>
      </c>
      <c r="J40" s="893"/>
      <c r="K40" s="441" t="s">
        <v>1354</v>
      </c>
    </row>
    <row r="41" spans="2:11" ht="15">
      <c r="B41" s="424" t="s">
        <v>1150</v>
      </c>
      <c r="C41" s="416"/>
      <c r="D41" s="417"/>
      <c r="E41" s="425"/>
      <c r="F41" s="425"/>
      <c r="G41" s="426"/>
      <c r="H41" s="427">
        <f>SUM(H36:H40)</f>
        <v>1533000000</v>
      </c>
      <c r="I41" s="902"/>
      <c r="J41" s="902"/>
      <c r="K41" s="442"/>
    </row>
    <row r="42" spans="2:11">
      <c r="B42" s="418" t="s">
        <v>1306</v>
      </c>
      <c r="C42" s="459" t="s">
        <v>1181</v>
      </c>
      <c r="D42" s="415">
        <f>29+12+12</f>
        <v>53</v>
      </c>
      <c r="E42" s="420">
        <f>+'Categoria de Costos'!C472</f>
        <v>600000</v>
      </c>
      <c r="F42" s="421"/>
      <c r="G42" s="422"/>
      <c r="H42" s="423">
        <f>+E42*D42</f>
        <v>31800000</v>
      </c>
      <c r="I42" s="893" t="s">
        <v>1366</v>
      </c>
      <c r="J42" s="893"/>
      <c r="K42" s="441" t="s">
        <v>1176</v>
      </c>
    </row>
    <row r="43" spans="2:11">
      <c r="B43" s="418" t="s">
        <v>1307</v>
      </c>
      <c r="C43" s="459" t="s">
        <v>1308</v>
      </c>
      <c r="D43" s="641">
        <v>6</v>
      </c>
      <c r="E43" s="420">
        <f>+'Categoria de Costos'!C475</f>
        <v>12000000</v>
      </c>
      <c r="F43" s="421"/>
      <c r="G43" s="422"/>
      <c r="H43" s="423">
        <f>+E43*D43</f>
        <v>72000000</v>
      </c>
      <c r="I43" s="893" t="s">
        <v>1366</v>
      </c>
      <c r="J43" s="893"/>
      <c r="K43" s="441" t="s">
        <v>1183</v>
      </c>
    </row>
    <row r="44" spans="2:11">
      <c r="B44" s="418" t="s">
        <v>1381</v>
      </c>
      <c r="C44" s="414" t="s">
        <v>1382</v>
      </c>
      <c r="D44" s="415">
        <v>5</v>
      </c>
      <c r="E44" s="420">
        <f>+'Categoria de Costos'!C551</f>
        <v>5000000</v>
      </c>
      <c r="F44" s="421"/>
      <c r="G44" s="422"/>
      <c r="H44" s="423">
        <f>+D44*E44</f>
        <v>25000000</v>
      </c>
      <c r="I44" s="893" t="s">
        <v>1366</v>
      </c>
      <c r="J44" s="893"/>
      <c r="K44" s="441" t="s">
        <v>1154</v>
      </c>
    </row>
    <row r="45" spans="2:11" ht="15">
      <c r="B45" s="424" t="s">
        <v>1155</v>
      </c>
      <c r="C45" s="416"/>
      <c r="D45" s="417"/>
      <c r="E45" s="425"/>
      <c r="F45" s="425"/>
      <c r="G45" s="426"/>
      <c r="H45" s="427">
        <f>SUM(H42:H44)</f>
        <v>128800000</v>
      </c>
      <c r="I45" s="902"/>
      <c r="J45" s="902"/>
      <c r="K45" s="442"/>
    </row>
    <row r="46" spans="2:11">
      <c r="B46" s="418" t="s">
        <v>1225</v>
      </c>
      <c r="C46" s="414" t="s">
        <v>1157</v>
      </c>
      <c r="D46" s="460">
        <v>29</v>
      </c>
      <c r="E46" s="420">
        <f>+'Categoria de Costos'!C213</f>
        <v>900000</v>
      </c>
      <c r="F46" s="421"/>
      <c r="G46" s="422">
        <v>0.5</v>
      </c>
      <c r="H46" s="411">
        <f>+D46*E46*G46</f>
        <v>13050000</v>
      </c>
      <c r="I46" s="893" t="s">
        <v>1366</v>
      </c>
      <c r="J46" s="893"/>
      <c r="K46" s="440" t="s">
        <v>1809</v>
      </c>
    </row>
    <row r="47" spans="2:11">
      <c r="B47" s="418" t="s">
        <v>1309</v>
      </c>
      <c r="C47" s="414" t="s">
        <v>1160</v>
      </c>
      <c r="D47" s="460">
        <f>29*2</f>
        <v>58</v>
      </c>
      <c r="E47" s="420">
        <f>+'Categoria de Costos'!E170</f>
        <v>395939.36979999999</v>
      </c>
      <c r="F47" s="421"/>
      <c r="G47" s="422">
        <v>0.5</v>
      </c>
      <c r="H47" s="411">
        <f>+D47*E47*G47</f>
        <v>11482241.724199999</v>
      </c>
      <c r="I47" s="893" t="s">
        <v>1366</v>
      </c>
      <c r="J47" s="893"/>
      <c r="K47" s="441" t="s">
        <v>1161</v>
      </c>
    </row>
    <row r="48" spans="2:11">
      <c r="B48" s="428" t="s">
        <v>1229</v>
      </c>
      <c r="C48" s="414" t="s">
        <v>1230</v>
      </c>
      <c r="D48" s="519">
        <v>12</v>
      </c>
      <c r="E48" s="420">
        <f>+'Categoria de Costos'!C260</f>
        <v>700000</v>
      </c>
      <c r="F48" s="421">
        <v>12</v>
      </c>
      <c r="G48" s="422">
        <v>0.5</v>
      </c>
      <c r="H48" s="411">
        <f>+D48*E48*F48*G48</f>
        <v>50400000</v>
      </c>
      <c r="I48" s="893" t="s">
        <v>1366</v>
      </c>
      <c r="J48" s="893"/>
      <c r="K48" s="441" t="s">
        <v>1499</v>
      </c>
    </row>
    <row r="49" spans="1:12">
      <c r="B49" s="428" t="s">
        <v>1310</v>
      </c>
      <c r="C49" s="414" t="s">
        <v>1160</v>
      </c>
      <c r="D49" s="650">
        <f>12*5</f>
        <v>60</v>
      </c>
      <c r="E49" s="420">
        <f>+'Categoria de Costos'!E174</f>
        <v>325424.52409999998</v>
      </c>
      <c r="F49" s="421">
        <v>12</v>
      </c>
      <c r="G49" s="422">
        <v>0.5</v>
      </c>
      <c r="H49" s="411">
        <f>+D49*E49*G49*F49</f>
        <v>117152828.676</v>
      </c>
      <c r="I49" s="893" t="s">
        <v>1366</v>
      </c>
      <c r="J49" s="893"/>
      <c r="K49" s="441" t="s">
        <v>1161</v>
      </c>
    </row>
    <row r="50" spans="1:12" ht="15">
      <c r="B50" s="424" t="s">
        <v>1164</v>
      </c>
      <c r="C50" s="416"/>
      <c r="D50" s="417"/>
      <c r="E50" s="425"/>
      <c r="F50" s="425"/>
      <c r="G50" s="426"/>
      <c r="H50" s="427">
        <f>SUM(H46:H49)</f>
        <v>192085070.40020001</v>
      </c>
      <c r="I50" s="902"/>
      <c r="J50" s="902"/>
      <c r="K50" s="442"/>
    </row>
    <row r="51" spans="1:12">
      <c r="B51" s="418" t="s">
        <v>1383</v>
      </c>
      <c r="C51" s="414" t="s">
        <v>1336</v>
      </c>
      <c r="D51" s="641">
        <f>12*2</f>
        <v>24</v>
      </c>
      <c r="E51" s="420">
        <f>+'Categoria de Costos'!D386</f>
        <v>4400000</v>
      </c>
      <c r="F51" s="421"/>
      <c r="G51" s="422"/>
      <c r="H51" s="411">
        <f>+D51*E51</f>
        <v>105600000</v>
      </c>
      <c r="I51" s="893" t="s">
        <v>1366</v>
      </c>
      <c r="J51" s="893"/>
      <c r="K51" s="413" t="s">
        <v>1384</v>
      </c>
    </row>
    <row r="52" spans="1:12">
      <c r="B52" s="418" t="s">
        <v>1385</v>
      </c>
      <c r="C52" s="414" t="s">
        <v>1336</v>
      </c>
      <c r="D52" s="641">
        <f>12*2</f>
        <v>24</v>
      </c>
      <c r="E52" s="420">
        <f>+'Categoria de Costos'!D397</f>
        <v>7391878.7396</v>
      </c>
      <c r="F52" s="421"/>
      <c r="G52" s="422"/>
      <c r="H52" s="411">
        <f>+D52*E52</f>
        <v>177405089.75040001</v>
      </c>
      <c r="I52" s="893" t="s">
        <v>1366</v>
      </c>
      <c r="J52" s="893"/>
      <c r="K52" s="413" t="s">
        <v>1263</v>
      </c>
    </row>
    <row r="53" spans="1:12" ht="15">
      <c r="B53" s="424" t="s">
        <v>1264</v>
      </c>
      <c r="C53" s="416"/>
      <c r="D53" s="417"/>
      <c r="E53" s="425"/>
      <c r="F53" s="425"/>
      <c r="G53" s="426"/>
      <c r="H53" s="427">
        <f>SUM(H51:H52)</f>
        <v>283005089.75040001</v>
      </c>
      <c r="I53" s="902"/>
      <c r="J53" s="902"/>
      <c r="K53" s="442"/>
    </row>
    <row r="54" spans="1:12">
      <c r="B54" s="418" t="s">
        <v>1386</v>
      </c>
      <c r="C54" s="414"/>
      <c r="D54" s="415"/>
      <c r="E54" s="420"/>
      <c r="F54" s="421"/>
      <c r="G54" s="422"/>
      <c r="H54" s="411" t="s">
        <v>1347</v>
      </c>
      <c r="I54" s="893"/>
      <c r="J54" s="893"/>
      <c r="K54" s="440"/>
    </row>
    <row r="55" spans="1:12" ht="24.95" customHeight="1">
      <c r="B55" s="922" t="s">
        <v>1167</v>
      </c>
      <c r="C55" s="922"/>
      <c r="D55" s="922"/>
      <c r="E55" s="922"/>
      <c r="F55" s="922"/>
      <c r="G55" s="922"/>
      <c r="H55" s="513">
        <f>+H53+H50+H45+H41+H35+H32</f>
        <v>2744653708.9505997</v>
      </c>
      <c r="J55" s="3"/>
      <c r="K55" s="3"/>
      <c r="L55" s="3"/>
    </row>
    <row r="56" spans="1:12" ht="15">
      <c r="B56" s="901" t="s">
        <v>1168</v>
      </c>
      <c r="C56" s="901"/>
      <c r="D56" s="901"/>
      <c r="E56" s="901"/>
      <c r="F56" s="901"/>
      <c r="G56" s="901"/>
      <c r="H56" s="431">
        <f>+H55/12</f>
        <v>228721142.41254997</v>
      </c>
      <c r="J56" s="3"/>
      <c r="K56" s="3"/>
      <c r="L56" s="3"/>
    </row>
    <row r="57" spans="1:12" ht="15">
      <c r="B57" s="939" t="s">
        <v>1701</v>
      </c>
      <c r="C57" s="940"/>
      <c r="D57" s="940"/>
      <c r="E57" s="940"/>
      <c r="F57" s="940"/>
      <c r="G57" s="941"/>
      <c r="H57" s="431">
        <v>0</v>
      </c>
      <c r="J57" s="3"/>
      <c r="K57" s="3"/>
      <c r="L57" s="3"/>
    </row>
    <row r="58" spans="1:12" ht="15">
      <c r="B58" s="901" t="s">
        <v>1709</v>
      </c>
      <c r="C58" s="901"/>
      <c r="D58" s="901"/>
      <c r="E58" s="901"/>
      <c r="F58" s="901"/>
      <c r="G58" s="901"/>
      <c r="H58" s="431">
        <f>+H56*9</f>
        <v>2058490281.7129498</v>
      </c>
      <c r="J58" s="3"/>
      <c r="K58" s="3"/>
      <c r="L58" s="3"/>
    </row>
    <row r="59" spans="1:12" ht="15">
      <c r="A59" s="173"/>
      <c r="B59" s="901" t="s">
        <v>1767</v>
      </c>
      <c r="C59" s="901"/>
      <c r="D59" s="901"/>
      <c r="E59" s="901"/>
      <c r="F59" s="901"/>
      <c r="G59" s="901"/>
      <c r="H59" s="431">
        <f>+H55</f>
        <v>2744653708.9505997</v>
      </c>
      <c r="I59" s="7"/>
      <c r="J59" s="3"/>
      <c r="K59" s="3"/>
      <c r="L59" s="3"/>
    </row>
    <row r="60" spans="1:12" ht="15">
      <c r="A60" s="173"/>
      <c r="B60" s="901" t="s">
        <v>1768</v>
      </c>
      <c r="C60" s="901"/>
      <c r="D60" s="901"/>
      <c r="E60" s="901"/>
      <c r="F60" s="901"/>
      <c r="G60" s="901"/>
      <c r="H60" s="431">
        <f>+H55-H41</f>
        <v>1211653708.9505997</v>
      </c>
      <c r="J60" s="3"/>
      <c r="K60" s="3"/>
      <c r="L60" s="3"/>
    </row>
    <row r="62" spans="1:12" ht="33.950000000000003" customHeight="1">
      <c r="B62" s="925" t="s">
        <v>1169</v>
      </c>
      <c r="C62" s="925"/>
    </row>
    <row r="63" spans="1:12" ht="197.25" customHeight="1">
      <c r="B63" s="903" t="s">
        <v>1824</v>
      </c>
      <c r="C63" s="903"/>
      <c r="D63" s="903"/>
      <c r="E63" s="903"/>
      <c r="F63" s="903"/>
      <c r="G63" s="903"/>
      <c r="H63" s="903"/>
      <c r="I63" s="903"/>
      <c r="J63" s="903"/>
      <c r="K63" s="903"/>
      <c r="L63" s="903"/>
    </row>
    <row r="66" spans="2:12" ht="39.950000000000003" customHeight="1">
      <c r="B66" s="922" t="str">
        <f>+Portafolio_Cronograma!D86</f>
        <v>5.2. Mejora en la gestión ante la variabilidad y el cambio climático, y los riesgos ambientales en la cadena</v>
      </c>
      <c r="C66" s="922"/>
      <c r="D66" s="922"/>
      <c r="E66" s="922"/>
      <c r="F66" s="922"/>
      <c r="G66" s="922"/>
      <c r="H66" s="922"/>
      <c r="I66" s="922"/>
      <c r="J66" s="922"/>
      <c r="K66" s="922"/>
      <c r="L66" s="922"/>
    </row>
    <row r="67" spans="2:12" ht="48" customHeight="1">
      <c r="B67" s="908" t="str">
        <f>+Portafolio_Cronograma!E86</f>
        <v>5.2.1. Promover el acceso y fortalecimiento de capacidades de los acuicultores para el manejo y uso de información agroclimática y de susceptibilidad a inundaciones y deslizamientos, mediante capacitación y acompañamiento técnico que permita orientar y favorecer la planificación segura de la actividad productiva, de manera que esta no se desarrolle en zonas de riesgo y se cuenten con alertas tempranas frente a fenómenos de variabilidad climática a partir de la información local, en articulación con las oficinas de planeación municipal, las mesas agroclimáticas regionales y otros instrumentos para la gestión de cambio climático y riesgos ambientales, en el marco del Sistema de Gestión de Riesgos Agropecuarios (SIGRA) y los avances en la implementación del sistema de información integrado para la cadena de acuicultura (actividad 8.4.4).</v>
      </c>
      <c r="C67" s="908"/>
      <c r="D67" s="908"/>
      <c r="E67" s="908"/>
      <c r="F67" s="908"/>
      <c r="G67" s="908"/>
      <c r="H67" s="908"/>
      <c r="I67" s="908"/>
      <c r="J67" s="908"/>
      <c r="K67" s="908"/>
      <c r="L67" s="908"/>
    </row>
    <row r="68" spans="2:12" ht="48" customHeight="1">
      <c r="B68" s="908" t="str">
        <f>+Portafolio_Cronograma!E87</f>
        <v>5.2.2. Realizar acompañamiento técnico a los acuicultores para la implementación de las medidas de mitigación de Gases Efecto Invernadero (GEI) que contribuyan a la neutralidad de carbono para la producción en acuicultura, como la mejora en la digestibilidad de los alimentos, manejo y tratamiento de lodos, uso de probióticos, limpieza de tanques, adopción de nuevas tecnologías que ahorran o usan muy poca agua en articulación con la actividad 5.1.1 (sistemas cerrados tipo Recirculación de Agua -RAS, Biofloc y otros sistemas de Agro Acuicultura Integrada y Acuaponía), usos de energías alternativas para la autonomía y eficiencia energética en la actividad productiva, entre otros, considerando las especies, el tipo de productor, características del sistema productivo y las diferencias entre regiones productoras.</v>
      </c>
      <c r="C68" s="908"/>
      <c r="D68" s="908"/>
      <c r="E68" s="908"/>
      <c r="F68" s="908"/>
      <c r="G68" s="908"/>
      <c r="H68" s="908"/>
      <c r="I68" s="908"/>
      <c r="J68" s="908"/>
      <c r="K68" s="908"/>
      <c r="L68" s="908"/>
    </row>
    <row r="69" spans="2:12" ht="48" customHeight="1">
      <c r="B69" s="908" t="str">
        <f>+Portafolio_Cronograma!E88</f>
        <v>5.2.3. Realizar acompañamiento técnico a los acuicultores para la implementación de medidas de adaptación al cambio climático en la producción, como el monitoreo constante de las principales variables climáticas y ambientales, optimización del recurso hídrico con el fin de aumentar la capacidad de captación, almacenamiento y aprovechamiento del agua en soluciones individuales o colectivas como medida frente a los fenómenos de sequía, construcción de diques de protección de inundación o zonas de inundación dirigida, relocalización de parte o toda la instalación hacia zonas no inundables, zonas de amortiguamiento a través de reforestación de franjas o rondas de cuerpos de agua, calendario climático para acuicultura, entre otras, considerando las especies, el tipo de productor, características del sistema productivo y las diferencias entre regiones productoras.</v>
      </c>
      <c r="C69" s="908"/>
      <c r="D69" s="908"/>
      <c r="E69" s="908"/>
      <c r="F69" s="908"/>
      <c r="G69" s="908"/>
      <c r="H69" s="908"/>
      <c r="I69" s="908"/>
      <c r="J69" s="908"/>
      <c r="K69" s="908"/>
      <c r="L69" s="908"/>
    </row>
    <row r="70" spans="2:12" ht="48" customHeight="1">
      <c r="B70" s="908" t="str">
        <f>+Portafolio_Cronograma!E89</f>
        <v xml:space="preserve">5.2.4. Realizar acompañamiento técnico a los procesadores y transformadores para la implementación de medidas de mitigación de GEI y adaptación al cambio climático en las plantas de procesamiento, tales como optimización en el uso de agua, tratamiento y reúso de aguas residuales, aumentar la capacidad de almacenamiento y aprovechamiento del agua como medida frente a los fenómenos de sequía, optimización energética, uso de energías alternativas para la autonomía y eficiencia energética, entre otras. </v>
      </c>
      <c r="C70" s="908"/>
      <c r="D70" s="908"/>
      <c r="E70" s="908"/>
      <c r="F70" s="908"/>
      <c r="G70" s="908"/>
      <c r="H70" s="908"/>
      <c r="I70" s="908"/>
      <c r="J70" s="908"/>
      <c r="K70" s="908"/>
      <c r="L70" s="908"/>
    </row>
    <row r="71" spans="2:12" ht="48" customHeight="1">
      <c r="B71" s="908" t="str">
        <f>+Portafolio_Cronograma!E90</f>
        <v>5.2.5. Promover mecanismos financieros y no financieros dirigidos a la implementación de medidas de mitigación de GEI, adaptación al cambio climático y riesgos ambientales, tanto en la producción como en el procesamiento para la cadena de la acuicultura que promuevan la sostenibilidad ambiental, en articulación con los avances en el fortalecimiento de los instrumentos de fomento, financiamiento, y la gestión de riesgos en la cadena (actividades 6.4.5 y 6.4.6).</v>
      </c>
      <c r="C71" s="908"/>
      <c r="D71" s="908"/>
      <c r="E71" s="908"/>
      <c r="F71" s="908"/>
      <c r="G71" s="908"/>
      <c r="H71" s="908"/>
      <c r="I71" s="908"/>
      <c r="J71" s="908"/>
      <c r="K71" s="908"/>
      <c r="L71" s="908"/>
    </row>
    <row r="72" spans="2:12" ht="48" customHeight="1">
      <c r="B72" s="908" t="str">
        <f>+Portafolio_Cronograma!E91</f>
        <v>5.2.6. Implementar mecanismos para la medición de la huella de carbono en la cadena de la acuicultura, que facilite el registro, análisis y control de información de las iniciativas de reducción y remoción de emisiones de GEI, en las actividades de producción primaria, procesamiento y transformación, en articulación con los estudios de línea base de modelos regionales para estimación y captura de GEI (actividad 8.4.7).</v>
      </c>
      <c r="C72" s="908"/>
      <c r="D72" s="908"/>
      <c r="E72" s="908"/>
      <c r="F72" s="908"/>
      <c r="G72" s="908"/>
      <c r="H72" s="908"/>
      <c r="I72" s="908"/>
      <c r="J72" s="908"/>
      <c r="K72" s="908"/>
      <c r="L72" s="908"/>
    </row>
    <row r="73" spans="2:12">
      <c r="B73" s="3"/>
      <c r="C73" s="3"/>
      <c r="D73" s="3"/>
      <c r="E73" s="3"/>
      <c r="F73" s="3"/>
      <c r="G73" s="3"/>
      <c r="H73" s="3"/>
      <c r="I73" s="3"/>
      <c r="J73" s="3"/>
      <c r="K73" s="3"/>
      <c r="L73" s="3"/>
    </row>
    <row r="74" spans="2:12">
      <c r="B74" s="3"/>
      <c r="C74" s="3"/>
      <c r="D74" s="3"/>
      <c r="E74" s="3"/>
      <c r="F74" s="3"/>
      <c r="G74" s="3"/>
      <c r="H74" s="3"/>
      <c r="I74" s="3"/>
      <c r="J74" s="3"/>
      <c r="K74" s="3"/>
      <c r="L74" s="3"/>
    </row>
    <row r="75" spans="2:12" ht="24.95" customHeight="1">
      <c r="B75" s="511" t="s">
        <v>1122</v>
      </c>
      <c r="C75" s="3"/>
      <c r="D75" s="3"/>
      <c r="E75" s="3"/>
      <c r="F75" s="3"/>
      <c r="G75" s="3"/>
      <c r="H75" s="3"/>
      <c r="I75" s="3"/>
      <c r="J75" s="3"/>
      <c r="K75" s="3"/>
      <c r="L75" s="3"/>
    </row>
    <row r="76" spans="2:12">
      <c r="B76" s="3"/>
      <c r="C76" s="3"/>
      <c r="D76" s="3"/>
      <c r="E76" s="3"/>
      <c r="F76" s="3"/>
      <c r="G76" s="3"/>
      <c r="H76" s="3"/>
      <c r="I76" s="3"/>
      <c r="J76" s="3"/>
      <c r="K76" s="3"/>
      <c r="L76" s="3"/>
    </row>
    <row r="77" spans="2:12" ht="30" customHeight="1">
      <c r="B77" s="3"/>
      <c r="C77" s="412" t="s">
        <v>1123</v>
      </c>
      <c r="D77" s="412" t="s">
        <v>1124</v>
      </c>
      <c r="E77" s="3"/>
      <c r="F77" s="3"/>
      <c r="G77" s="3"/>
      <c r="H77" s="3"/>
      <c r="I77" s="3"/>
      <c r="J77" s="3"/>
      <c r="K77" s="3"/>
      <c r="L77" s="3"/>
    </row>
    <row r="78" spans="2:12" ht="30" customHeight="1">
      <c r="B78" s="3"/>
      <c r="C78" s="413" t="str">
        <f>+Portafolio_Cronograma!L86</f>
        <v>Mes 7 del año 1</v>
      </c>
      <c r="D78" s="413" t="str">
        <f>+Portafolio_Cronograma!M86</f>
        <v>Mes 6 del año 20</v>
      </c>
      <c r="E78" s="3"/>
      <c r="F78" s="3"/>
      <c r="G78" s="8"/>
      <c r="H78" s="3"/>
      <c r="I78" s="3"/>
      <c r="J78" s="3"/>
      <c r="K78" s="3"/>
      <c r="L78" s="3"/>
    </row>
    <row r="79" spans="2:12" s="497" customFormat="1" ht="60" customHeight="1">
      <c r="B79" s="512" t="s">
        <v>638</v>
      </c>
      <c r="C79" s="512" t="s">
        <v>1125</v>
      </c>
      <c r="D79" s="512" t="s">
        <v>1572</v>
      </c>
      <c r="E79" s="512" t="s">
        <v>639</v>
      </c>
      <c r="F79" s="512" t="s">
        <v>1573</v>
      </c>
      <c r="G79" s="512" t="s">
        <v>1574</v>
      </c>
      <c r="H79" s="512" t="s">
        <v>1126</v>
      </c>
      <c r="I79" s="907" t="s">
        <v>1575</v>
      </c>
      <c r="J79" s="907"/>
      <c r="K79" s="512" t="s">
        <v>1127</v>
      </c>
      <c r="L79" s="498"/>
    </row>
    <row r="80" spans="2:12">
      <c r="B80" s="418" t="s">
        <v>1365</v>
      </c>
      <c r="C80" s="459" t="s">
        <v>1129</v>
      </c>
      <c r="D80" s="415">
        <v>29</v>
      </c>
      <c r="E80" s="420">
        <f>+'Categoria de Costos'!C342</f>
        <v>900000</v>
      </c>
      <c r="F80" s="421"/>
      <c r="G80" s="422"/>
      <c r="H80" s="423">
        <f>+D80*E80</f>
        <v>26100000</v>
      </c>
      <c r="I80" s="893" t="s">
        <v>1387</v>
      </c>
      <c r="J80" s="893"/>
      <c r="K80" s="440" t="s">
        <v>1207</v>
      </c>
      <c r="L80" s="3"/>
    </row>
    <row r="81" spans="2:12">
      <c r="B81" s="418" t="s">
        <v>1367</v>
      </c>
      <c r="C81" s="459" t="s">
        <v>1129</v>
      </c>
      <c r="D81" s="641">
        <f>29*2</f>
        <v>58</v>
      </c>
      <c r="E81" s="420">
        <f>+'Categoria de Costos'!C350</f>
        <v>60000</v>
      </c>
      <c r="F81" s="421"/>
      <c r="G81" s="422"/>
      <c r="H81" s="423">
        <f>+D81*E81</f>
        <v>3480000</v>
      </c>
      <c r="I81" s="893" t="s">
        <v>1387</v>
      </c>
      <c r="J81" s="893"/>
      <c r="K81" s="441" t="s">
        <v>1131</v>
      </c>
      <c r="L81" s="3"/>
    </row>
    <row r="82" spans="2:12">
      <c r="B82" s="418" t="s">
        <v>1209</v>
      </c>
      <c r="C82" s="459" t="s">
        <v>1349</v>
      </c>
      <c r="D82" s="415">
        <v>12</v>
      </c>
      <c r="E82" s="420">
        <f>+'Categoria de Costos'!C362</f>
        <v>3000000</v>
      </c>
      <c r="F82" s="421"/>
      <c r="G82" s="422"/>
      <c r="H82" s="423">
        <f>+D82*E82</f>
        <v>36000000</v>
      </c>
      <c r="I82" s="893" t="s">
        <v>1387</v>
      </c>
      <c r="J82" s="893"/>
      <c r="K82" s="441" t="s">
        <v>1137</v>
      </c>
      <c r="L82" s="3"/>
    </row>
    <row r="83" spans="2:12" ht="15">
      <c r="B83" s="424" t="s">
        <v>1138</v>
      </c>
      <c r="C83" s="416"/>
      <c r="D83" s="417"/>
      <c r="E83" s="425"/>
      <c r="F83" s="425"/>
      <c r="G83" s="426"/>
      <c r="H83" s="427">
        <f>SUM(H80:H82)</f>
        <v>65580000</v>
      </c>
      <c r="I83" s="902"/>
      <c r="J83" s="902"/>
      <c r="K83" s="442"/>
    </row>
    <row r="84" spans="2:12">
      <c r="B84" s="428" t="s">
        <v>1630</v>
      </c>
      <c r="C84" s="418" t="s">
        <v>1215</v>
      </c>
      <c r="D84" s="415">
        <v>1</v>
      </c>
      <c r="E84" s="420">
        <f>+'Categoria de Costos'!D131</f>
        <v>9004819.1999999993</v>
      </c>
      <c r="F84" s="421">
        <v>6</v>
      </c>
      <c r="G84" s="422">
        <v>0.5</v>
      </c>
      <c r="H84" s="423">
        <f>+D84*E84*F84*G84</f>
        <v>27014457.599999998</v>
      </c>
      <c r="I84" s="893" t="s">
        <v>1387</v>
      </c>
      <c r="J84" s="893"/>
      <c r="K84" s="441" t="s">
        <v>1142</v>
      </c>
    </row>
    <row r="85" spans="2:12">
      <c r="B85" s="428" t="s">
        <v>1628</v>
      </c>
      <c r="C85" s="418" t="s">
        <v>1215</v>
      </c>
      <c r="D85" s="641">
        <v>12</v>
      </c>
      <c r="E85" s="420">
        <f>+'Categoria de Costos'!D135</f>
        <v>5763258.7999999998</v>
      </c>
      <c r="F85" s="421">
        <v>6</v>
      </c>
      <c r="G85" s="422">
        <v>0.5</v>
      </c>
      <c r="H85" s="423">
        <f>+D85*E85*F85*G85</f>
        <v>207477316.79999998</v>
      </c>
      <c r="I85" s="893" t="s">
        <v>1387</v>
      </c>
      <c r="J85" s="893"/>
      <c r="K85" s="441" t="s">
        <v>1142</v>
      </c>
    </row>
    <row r="86" spans="2:12" ht="15">
      <c r="B86" s="424" t="s">
        <v>1144</v>
      </c>
      <c r="C86" s="416"/>
      <c r="D86" s="417"/>
      <c r="E86" s="425"/>
      <c r="F86" s="425"/>
      <c r="G86" s="426"/>
      <c r="H86" s="427">
        <f>SUM(H84:H85)</f>
        <v>234491774.39999998</v>
      </c>
      <c r="I86" s="902"/>
      <c r="J86" s="902"/>
      <c r="K86" s="442"/>
    </row>
    <row r="87" spans="2:12" ht="28.5">
      <c r="B87" s="515" t="s">
        <v>1388</v>
      </c>
      <c r="C87" s="418" t="s">
        <v>1317</v>
      </c>
      <c r="D87" s="415">
        <v>5</v>
      </c>
      <c r="E87" s="420">
        <f>+'Categoria de Costos'!C782*'Categoria de Costos'!K753</f>
        <v>3950000</v>
      </c>
      <c r="F87" s="421"/>
      <c r="G87" s="422"/>
      <c r="H87" s="423">
        <f>+D87*E87</f>
        <v>19750000</v>
      </c>
      <c r="I87" s="893" t="s">
        <v>1389</v>
      </c>
      <c r="J87" s="893"/>
      <c r="K87" s="441" t="s">
        <v>1373</v>
      </c>
    </row>
    <row r="88" spans="2:12" ht="14.25" customHeight="1">
      <c r="B88" s="515" t="s">
        <v>1391</v>
      </c>
      <c r="C88" s="418" t="s">
        <v>1392</v>
      </c>
      <c r="D88" s="415">
        <v>5</v>
      </c>
      <c r="E88" s="499">
        <f>+'Categoria de Costos'!C923*'Categoria de Costos'!K862</f>
        <v>17500000</v>
      </c>
      <c r="F88" s="421"/>
      <c r="G88" s="422"/>
      <c r="H88" s="501">
        <f>+E88*D88</f>
        <v>87500000</v>
      </c>
      <c r="I88" s="893" t="s">
        <v>1393</v>
      </c>
      <c r="J88" s="893"/>
      <c r="K88" s="441" t="s">
        <v>1354</v>
      </c>
    </row>
    <row r="89" spans="2:12" ht="14.25" customHeight="1">
      <c r="B89" s="515" t="s">
        <v>1394</v>
      </c>
      <c r="C89" s="418" t="s">
        <v>1392</v>
      </c>
      <c r="D89" s="415">
        <v>5</v>
      </c>
      <c r="E89" s="499">
        <f>+'Categoria de Costos'!D923*'Categoria de Costos'!K864</f>
        <v>22400000</v>
      </c>
      <c r="F89" s="421"/>
      <c r="G89" s="422"/>
      <c r="H89" s="501">
        <f>+D89*E89</f>
        <v>112000000</v>
      </c>
      <c r="I89" s="893" t="s">
        <v>1393</v>
      </c>
      <c r="J89" s="893"/>
      <c r="K89" s="441" t="s">
        <v>1354</v>
      </c>
    </row>
    <row r="90" spans="2:12" ht="15">
      <c r="B90" s="424" t="s">
        <v>1150</v>
      </c>
      <c r="C90" s="416"/>
      <c r="D90" s="417"/>
      <c r="E90" s="425"/>
      <c r="F90" s="425"/>
      <c r="G90" s="426"/>
      <c r="H90" s="427">
        <f>SUM(H87:H89)</f>
        <v>219250000</v>
      </c>
      <c r="I90" s="902"/>
      <c r="J90" s="902"/>
      <c r="K90" s="442"/>
    </row>
    <row r="91" spans="2:12">
      <c r="B91" s="418" t="s">
        <v>1306</v>
      </c>
      <c r="C91" s="459" t="s">
        <v>1181</v>
      </c>
      <c r="D91" s="415">
        <f>29+12</f>
        <v>41</v>
      </c>
      <c r="E91" s="420">
        <f>+'Categoria de Costos'!C472</f>
        <v>600000</v>
      </c>
      <c r="F91" s="421"/>
      <c r="G91" s="422"/>
      <c r="H91" s="423">
        <f>+D91*E91</f>
        <v>24600000</v>
      </c>
      <c r="I91" s="893" t="s">
        <v>1387</v>
      </c>
      <c r="J91" s="893"/>
      <c r="K91" s="441" t="s">
        <v>1176</v>
      </c>
    </row>
    <row r="92" spans="2:12">
      <c r="B92" s="418" t="s">
        <v>1638</v>
      </c>
      <c r="C92" s="459" t="s">
        <v>1308</v>
      </c>
      <c r="D92" s="641">
        <v>6</v>
      </c>
      <c r="E92" s="420">
        <f>+'Categoria de Costos'!C475</f>
        <v>12000000</v>
      </c>
      <c r="F92" s="421"/>
      <c r="G92" s="422"/>
      <c r="H92" s="423">
        <f>+D92*E92</f>
        <v>72000000</v>
      </c>
      <c r="I92" s="893" t="s">
        <v>1387</v>
      </c>
      <c r="J92" s="893"/>
      <c r="K92" s="441" t="s">
        <v>1183</v>
      </c>
    </row>
    <row r="93" spans="2:12">
      <c r="B93" s="418" t="s">
        <v>1381</v>
      </c>
      <c r="C93" s="414" t="s">
        <v>1382</v>
      </c>
      <c r="D93" s="415">
        <v>5</v>
      </c>
      <c r="E93" s="420">
        <f>+'Categoria de Costos'!C551</f>
        <v>5000000</v>
      </c>
      <c r="F93" s="421"/>
      <c r="G93" s="422"/>
      <c r="H93" s="423">
        <f>+D93*E93</f>
        <v>25000000</v>
      </c>
      <c r="I93" s="893" t="s">
        <v>1387</v>
      </c>
      <c r="J93" s="893"/>
      <c r="K93" s="441" t="s">
        <v>1154</v>
      </c>
    </row>
    <row r="94" spans="2:12" ht="15">
      <c r="B94" s="424" t="s">
        <v>1155</v>
      </c>
      <c r="C94" s="416"/>
      <c r="D94" s="417"/>
      <c r="E94" s="425"/>
      <c r="F94" s="425"/>
      <c r="G94" s="426"/>
      <c r="H94" s="427">
        <f>SUM(H91:H93)</f>
        <v>121600000</v>
      </c>
      <c r="I94" s="902"/>
      <c r="J94" s="902"/>
      <c r="K94" s="442"/>
    </row>
    <row r="95" spans="2:12">
      <c r="B95" s="418" t="s">
        <v>1624</v>
      </c>
      <c r="C95" s="414" t="s">
        <v>1157</v>
      </c>
      <c r="D95" s="460">
        <v>29</v>
      </c>
      <c r="E95" s="420">
        <f>+'Categoria de Costos'!C213</f>
        <v>900000</v>
      </c>
      <c r="F95" s="421"/>
      <c r="G95" s="422">
        <v>0.5</v>
      </c>
      <c r="H95" s="411">
        <f>+D95*E95*G95</f>
        <v>13050000</v>
      </c>
      <c r="I95" s="893" t="s">
        <v>1387</v>
      </c>
      <c r="J95" s="893"/>
      <c r="K95" s="440" t="s">
        <v>1809</v>
      </c>
    </row>
    <row r="96" spans="2:12">
      <c r="B96" s="418" t="s">
        <v>1633</v>
      </c>
      <c r="C96" s="414" t="s">
        <v>1160</v>
      </c>
      <c r="D96" s="460">
        <f>29*2</f>
        <v>58</v>
      </c>
      <c r="E96" s="420">
        <f>+'Categoria de Costos'!E170</f>
        <v>395939.36979999999</v>
      </c>
      <c r="F96" s="421"/>
      <c r="G96" s="422">
        <v>0.5</v>
      </c>
      <c r="H96" s="411">
        <f>+D96*E96*G96</f>
        <v>11482241.724199999</v>
      </c>
      <c r="I96" s="893" t="s">
        <v>1387</v>
      </c>
      <c r="J96" s="893"/>
      <c r="K96" s="441" t="s">
        <v>1161</v>
      </c>
    </row>
    <row r="97" spans="2:12">
      <c r="B97" s="428" t="s">
        <v>1626</v>
      </c>
      <c r="C97" s="414" t="s">
        <v>1230</v>
      </c>
      <c r="D97" s="519">
        <v>12</v>
      </c>
      <c r="E97" s="420">
        <f>+'Categoria de Costos'!C260</f>
        <v>700000</v>
      </c>
      <c r="F97" s="421">
        <v>6</v>
      </c>
      <c r="G97" s="422">
        <v>0.5</v>
      </c>
      <c r="H97" s="411">
        <f>+D97*E97*F97*G97</f>
        <v>25200000</v>
      </c>
      <c r="I97" s="893" t="s">
        <v>1387</v>
      </c>
      <c r="J97" s="893"/>
      <c r="K97" s="441" t="s">
        <v>1499</v>
      </c>
    </row>
    <row r="98" spans="2:12">
      <c r="B98" s="428" t="s">
        <v>1634</v>
      </c>
      <c r="C98" s="414" t="s">
        <v>1160</v>
      </c>
      <c r="D98" s="650">
        <f>12*5</f>
        <v>60</v>
      </c>
      <c r="E98" s="420">
        <f>+'Categoria de Costos'!E174</f>
        <v>325424.52409999998</v>
      </c>
      <c r="F98" s="421">
        <v>6</v>
      </c>
      <c r="G98" s="422">
        <v>0.5</v>
      </c>
      <c r="H98" s="411">
        <f>+D98*E98*G98*F98</f>
        <v>58576414.338</v>
      </c>
      <c r="I98" s="893" t="s">
        <v>1387</v>
      </c>
      <c r="J98" s="893"/>
      <c r="K98" s="441" t="s">
        <v>1161</v>
      </c>
    </row>
    <row r="99" spans="2:12" ht="15">
      <c r="B99" s="424" t="s">
        <v>1164</v>
      </c>
      <c r="C99" s="416"/>
      <c r="D99" s="417"/>
      <c r="E99" s="425"/>
      <c r="F99" s="425"/>
      <c r="G99" s="426"/>
      <c r="H99" s="427">
        <f>SUM(H95:H98)</f>
        <v>108308656.06219999</v>
      </c>
      <c r="I99" s="902"/>
      <c r="J99" s="902"/>
      <c r="K99" s="442"/>
    </row>
    <row r="100" spans="2:12">
      <c r="B100" s="418" t="s">
        <v>1395</v>
      </c>
      <c r="C100" s="414" t="s">
        <v>1336</v>
      </c>
      <c r="D100" s="641">
        <f>12*2</f>
        <v>24</v>
      </c>
      <c r="E100" s="420">
        <f>+'Categoria de Costos'!C386</f>
        <v>3200000</v>
      </c>
      <c r="F100" s="421"/>
      <c r="G100" s="422"/>
      <c r="H100" s="411">
        <f>+D100*E100</f>
        <v>76800000</v>
      </c>
      <c r="I100" s="893" t="s">
        <v>1387</v>
      </c>
      <c r="J100" s="893"/>
      <c r="K100" s="413" t="s">
        <v>1384</v>
      </c>
    </row>
    <row r="101" spans="2:12">
      <c r="B101" s="418" t="s">
        <v>1396</v>
      </c>
      <c r="C101" s="414" t="s">
        <v>1336</v>
      </c>
      <c r="D101" s="641">
        <f>12*2</f>
        <v>24</v>
      </c>
      <c r="E101" s="420">
        <f>+'Categoria de Costos'!C397</f>
        <v>4495939.3697999995</v>
      </c>
      <c r="F101" s="421"/>
      <c r="G101" s="422"/>
      <c r="H101" s="411">
        <f>+D101*E101</f>
        <v>107902544.87519999</v>
      </c>
      <c r="I101" s="893" t="s">
        <v>1387</v>
      </c>
      <c r="J101" s="893"/>
      <c r="K101" s="413" t="s">
        <v>1263</v>
      </c>
    </row>
    <row r="102" spans="2:12" ht="15">
      <c r="B102" s="424" t="s">
        <v>1264</v>
      </c>
      <c r="C102" s="416"/>
      <c r="D102" s="417"/>
      <c r="E102" s="425"/>
      <c r="F102" s="425"/>
      <c r="G102" s="426"/>
      <c r="H102" s="427">
        <f>SUM(H100:H101)</f>
        <v>184702544.87519997</v>
      </c>
      <c r="I102" s="902"/>
      <c r="J102" s="902"/>
      <c r="K102" s="442"/>
    </row>
    <row r="103" spans="2:12">
      <c r="B103" s="418" t="s">
        <v>1714</v>
      </c>
      <c r="C103" s="414"/>
      <c r="D103" s="415"/>
      <c r="E103" s="420"/>
      <c r="F103" s="421"/>
      <c r="G103" s="422"/>
      <c r="H103" s="411" t="s">
        <v>1347</v>
      </c>
      <c r="I103" s="893"/>
      <c r="J103" s="893"/>
      <c r="K103" s="440"/>
    </row>
    <row r="104" spans="2:12">
      <c r="B104" s="418"/>
      <c r="C104" s="414"/>
      <c r="D104" s="415"/>
      <c r="E104" s="420"/>
      <c r="F104" s="421"/>
      <c r="G104" s="422"/>
      <c r="H104" s="411"/>
      <c r="I104" s="893"/>
      <c r="J104" s="893"/>
      <c r="K104" s="440"/>
    </row>
    <row r="105" spans="2:12" ht="24.95" customHeight="1">
      <c r="B105" s="922" t="s">
        <v>1167</v>
      </c>
      <c r="C105" s="922"/>
      <c r="D105" s="922"/>
      <c r="E105" s="922"/>
      <c r="F105" s="922"/>
      <c r="G105" s="922"/>
      <c r="H105" s="513">
        <f>+H102+H99+H94+H90+H86+H83</f>
        <v>933932975.33739996</v>
      </c>
      <c r="J105" s="3"/>
      <c r="K105" s="3"/>
      <c r="L105" s="3"/>
    </row>
    <row r="106" spans="2:12" ht="15">
      <c r="B106" s="901" t="s">
        <v>1168</v>
      </c>
      <c r="C106" s="901"/>
      <c r="D106" s="901"/>
      <c r="E106" s="901"/>
      <c r="F106" s="901"/>
      <c r="G106" s="901"/>
      <c r="H106" s="431">
        <f>+H105/12</f>
        <v>77827747.94478333</v>
      </c>
      <c r="J106" s="3"/>
      <c r="K106" s="3"/>
      <c r="L106" s="3"/>
    </row>
    <row r="107" spans="2:12" ht="15">
      <c r="B107" s="901" t="s">
        <v>1702</v>
      </c>
      <c r="C107" s="901"/>
      <c r="D107" s="901"/>
      <c r="E107" s="901"/>
      <c r="F107" s="901"/>
      <c r="G107" s="901"/>
      <c r="H107" s="431">
        <f>+H106*6</f>
        <v>466966487.66869998</v>
      </c>
      <c r="J107" s="3"/>
      <c r="K107" s="3"/>
      <c r="L107" s="3"/>
    </row>
    <row r="108" spans="2:12" ht="15">
      <c r="B108" s="901" t="s">
        <v>1769</v>
      </c>
      <c r="C108" s="901"/>
      <c r="D108" s="901"/>
      <c r="E108" s="901"/>
      <c r="F108" s="901"/>
      <c r="G108" s="901"/>
      <c r="H108" s="431">
        <f>+H105</f>
        <v>933932975.33739996</v>
      </c>
      <c r="I108" s="7"/>
      <c r="J108" s="3"/>
      <c r="K108" s="3"/>
      <c r="L108" s="3"/>
    </row>
    <row r="109" spans="2:12" ht="15">
      <c r="B109" s="901" t="s">
        <v>1581</v>
      </c>
      <c r="C109" s="901"/>
      <c r="D109" s="901"/>
      <c r="E109" s="901"/>
      <c r="F109" s="901"/>
      <c r="G109" s="901"/>
      <c r="H109" s="431">
        <f>+H105-H90</f>
        <v>714682975.33739996</v>
      </c>
      <c r="I109" s="7"/>
      <c r="J109" s="3"/>
      <c r="K109" s="3"/>
      <c r="L109" s="3"/>
    </row>
    <row r="111" spans="2:12" ht="33.950000000000003" customHeight="1">
      <c r="B111" s="922" t="s">
        <v>1169</v>
      </c>
      <c r="C111" s="922"/>
    </row>
    <row r="112" spans="2:12" ht="185.25" customHeight="1">
      <c r="B112" s="938" t="s">
        <v>1802</v>
      </c>
      <c r="C112" s="903"/>
      <c r="D112" s="903"/>
      <c r="E112" s="903"/>
      <c r="F112" s="903"/>
      <c r="G112" s="903"/>
      <c r="H112" s="903"/>
      <c r="I112" s="903"/>
      <c r="J112" s="903"/>
      <c r="K112" s="903"/>
      <c r="L112" s="903"/>
    </row>
    <row r="115" spans="2:12" ht="39.950000000000003" customHeight="1">
      <c r="B115" s="922" t="str">
        <f>+Portafolio_Cronograma!D92</f>
        <v>5.3. Escalamiento de modelos de aprovechamiento integral de los subproductos de la acuicultura</v>
      </c>
      <c r="C115" s="922"/>
      <c r="D115" s="922"/>
      <c r="E115" s="922"/>
      <c r="F115" s="922"/>
      <c r="G115" s="922"/>
      <c r="H115" s="922"/>
      <c r="I115" s="922"/>
      <c r="J115" s="922"/>
      <c r="K115" s="922"/>
      <c r="L115" s="922"/>
    </row>
    <row r="116" spans="2:12" ht="48" customHeight="1">
      <c r="B116" s="908" t="str">
        <f>+Portafolio_Cronograma!E92</f>
        <v xml:space="preserve">5.3.1. Realizar acompañamiento técnico y financiero a los acuicultores, procesadores y transformadores, incluyendo giras a proyectos exitosos tanto nacionales como internacionales, para la adopción de modelos de economía circular y transferencia de las tecnologías orientadas a la valorización de los subproductos resultantes del cultivo y proceso, que puedan ser aprovechados como materia prima para la elaboración de otros productos (colágeno, bioabonos, Bio digeridos, aceites de pescado, harinas, entre otros), así como en la gestión ambiental de los residuos de envases y empaques, generados en la actividad productiva, considerando la especie, el tipo de productor, sistema de producción, aspectos técnicos, financieros, territoriales, sociales y culturales que garanticen la viabilidad y sostenibilidad en la implementación de dichos modelos. </v>
      </c>
      <c r="C116" s="908"/>
      <c r="D116" s="908"/>
      <c r="E116" s="908"/>
      <c r="F116" s="908"/>
      <c r="G116" s="908"/>
      <c r="H116" s="908"/>
      <c r="I116" s="908"/>
      <c r="J116" s="908"/>
      <c r="K116" s="908"/>
      <c r="L116" s="908"/>
    </row>
    <row r="117" spans="2:12" ht="48" customHeight="1">
      <c r="B117" s="908" t="str">
        <f>+Portafolio_Cronograma!E93</f>
        <v>5.3.2. Realizar el acompañamiento técnico y financiero a los acuicultores y procesadores en la implementación de tecnologías orientadas al aprovechamiento de biomasa residual del cultivo y el proceso, para la elaboración de biofertilizantes, acondicionadores de suelo orgánicos, y biogás obtenido a partir del aprovechamiento de vísceras, agua sangre, lodos y demás residuos orgánicos de la unidad productiva para la generación de energía, considerando todos los aspectos necesarios que aseguren la viabilidad y sostenibilidad de la implementación de estas tecnologías, e incluyendo visitas a proyectos exitosos a nivel nacional e internacional.</v>
      </c>
      <c r="C117" s="908"/>
      <c r="D117" s="908"/>
      <c r="E117" s="908"/>
      <c r="F117" s="908"/>
      <c r="G117" s="908"/>
      <c r="H117" s="908"/>
      <c r="I117" s="908"/>
      <c r="J117" s="908"/>
      <c r="K117" s="908"/>
      <c r="L117" s="908"/>
    </row>
    <row r="118" spans="2:12" ht="48" customHeight="1">
      <c r="B118" s="908" t="str">
        <f>+Portafolio_Cronograma!E94</f>
        <v>5.3.3. Realizar el acompañamiento técnico y financiero a los piscicultores, para implementar sistemas de Agro Acuicultura Integrada (SAAI), o sistemas de acuaponía orientados al aprovechamiento de los nutrientes disueltos en las aguas del cultivo o extraídas de los sistemas de tratamiento de lodos, para el cultivo de hortalizas, arroz u otras especies vegetales para consumo, así como para la reutilización o recirculación de aguas residuales de los SAAI hacia los tanques de cultivo de peces, teniendo en cuenta aspectos técnicos, financieros, territoriales, sociales y culturales que garanticen la viabilidad y sostenibilidad en la implementación de dichos sistemas, contemplando giras a proyectos exitosos tanto nacionales como internacionales.</v>
      </c>
      <c r="C118" s="908"/>
      <c r="D118" s="908"/>
      <c r="E118" s="908"/>
      <c r="F118" s="908"/>
      <c r="G118" s="908"/>
      <c r="H118" s="908"/>
      <c r="I118" s="908"/>
      <c r="J118" s="908"/>
      <c r="K118" s="908"/>
      <c r="L118" s="908"/>
    </row>
    <row r="119" spans="2:12">
      <c r="B119" s="3"/>
      <c r="C119" s="3"/>
      <c r="D119" s="3"/>
      <c r="E119" s="3"/>
      <c r="F119" s="3"/>
      <c r="G119" s="3"/>
      <c r="H119" s="3"/>
      <c r="I119" s="3"/>
      <c r="J119" s="3"/>
      <c r="K119" s="3"/>
      <c r="L119" s="3"/>
    </row>
    <row r="120" spans="2:12">
      <c r="B120" s="3"/>
      <c r="C120" s="3"/>
      <c r="D120" s="3"/>
      <c r="E120" s="3"/>
      <c r="F120" s="3"/>
      <c r="G120" s="3"/>
      <c r="H120" s="3"/>
      <c r="I120" s="3"/>
      <c r="J120" s="3"/>
      <c r="K120" s="3"/>
      <c r="L120" s="3"/>
    </row>
    <row r="121" spans="2:12" ht="24.95" customHeight="1">
      <c r="B121" s="511" t="s">
        <v>1122</v>
      </c>
      <c r="C121" s="3"/>
      <c r="D121" s="3"/>
      <c r="E121" s="3"/>
      <c r="F121" s="3"/>
      <c r="G121" s="3"/>
      <c r="H121" s="3"/>
      <c r="I121" s="3"/>
      <c r="J121" s="3"/>
      <c r="K121" s="3"/>
      <c r="L121" s="3"/>
    </row>
    <row r="122" spans="2:12">
      <c r="B122" s="3"/>
      <c r="C122" s="3"/>
      <c r="D122" s="3"/>
      <c r="E122" s="3"/>
      <c r="F122" s="3"/>
      <c r="G122" s="3"/>
      <c r="H122" s="3"/>
      <c r="I122" s="3"/>
      <c r="J122" s="3"/>
      <c r="K122" s="3"/>
      <c r="L122" s="3"/>
    </row>
    <row r="123" spans="2:12" ht="30" customHeight="1">
      <c r="B123" s="3"/>
      <c r="C123" s="412" t="s">
        <v>1123</v>
      </c>
      <c r="D123" s="412" t="s">
        <v>1124</v>
      </c>
      <c r="E123" s="3"/>
      <c r="F123" s="3"/>
      <c r="G123" s="3"/>
      <c r="H123" s="3"/>
      <c r="I123" s="3"/>
      <c r="J123" s="3"/>
      <c r="K123" s="3"/>
      <c r="L123" s="3"/>
    </row>
    <row r="124" spans="2:12" ht="30" customHeight="1">
      <c r="B124" s="3"/>
      <c r="C124" s="475" t="str">
        <f>+Portafolio_Cronograma!L92</f>
        <v>Mes 7 del año 1</v>
      </c>
      <c r="D124" s="475" t="str">
        <f>+Portafolio_Cronograma!M92</f>
        <v>Mes 6 del año 20</v>
      </c>
      <c r="E124" s="3"/>
      <c r="F124" s="3"/>
      <c r="G124" s="8"/>
      <c r="H124" s="3"/>
      <c r="I124" s="3"/>
      <c r="J124" s="3"/>
      <c r="K124" s="3"/>
      <c r="L124" s="3"/>
    </row>
    <row r="125" spans="2:12" ht="60" customHeight="1">
      <c r="B125" s="512" t="s">
        <v>638</v>
      </c>
      <c r="C125" s="512" t="s">
        <v>1125</v>
      </c>
      <c r="D125" s="512" t="s">
        <v>1572</v>
      </c>
      <c r="E125" s="512" t="s">
        <v>639</v>
      </c>
      <c r="F125" s="512" t="s">
        <v>1573</v>
      </c>
      <c r="G125" s="512" t="s">
        <v>1574</v>
      </c>
      <c r="H125" s="512" t="s">
        <v>1126</v>
      </c>
      <c r="I125" s="907" t="s">
        <v>1575</v>
      </c>
      <c r="J125" s="907"/>
      <c r="K125" s="512" t="s">
        <v>1127</v>
      </c>
      <c r="L125" s="3"/>
    </row>
    <row r="126" spans="2:12">
      <c r="B126" s="418" t="s">
        <v>1365</v>
      </c>
      <c r="C126" s="459" t="s">
        <v>1129</v>
      </c>
      <c r="D126" s="415">
        <v>29</v>
      </c>
      <c r="E126" s="420">
        <f>+'Categoria de Costos'!C342</f>
        <v>900000</v>
      </c>
      <c r="F126" s="421"/>
      <c r="G126" s="422"/>
      <c r="H126" s="423">
        <f>+D126*E126</f>
        <v>26100000</v>
      </c>
      <c r="I126" s="893" t="s">
        <v>1397</v>
      </c>
      <c r="J126" s="893"/>
      <c r="K126" s="440" t="s">
        <v>1207</v>
      </c>
      <c r="L126" s="3"/>
    </row>
    <row r="127" spans="2:12">
      <c r="B127" s="418" t="s">
        <v>1367</v>
      </c>
      <c r="C127" s="459" t="s">
        <v>1129</v>
      </c>
      <c r="D127" s="641">
        <f>29*2</f>
        <v>58</v>
      </c>
      <c r="E127" s="420">
        <f>+'Categoria de Costos'!C350</f>
        <v>60000</v>
      </c>
      <c r="F127" s="421"/>
      <c r="G127" s="422"/>
      <c r="H127" s="423">
        <f t="shared" ref="H127:H128" si="8">+D127*E127</f>
        <v>3480000</v>
      </c>
      <c r="I127" s="893" t="s">
        <v>1397</v>
      </c>
      <c r="J127" s="893"/>
      <c r="K127" s="441" t="s">
        <v>1131</v>
      </c>
      <c r="L127" s="3"/>
    </row>
    <row r="128" spans="2:12">
      <c r="B128" s="418" t="s">
        <v>1209</v>
      </c>
      <c r="C128" s="459" t="s">
        <v>1349</v>
      </c>
      <c r="D128" s="415">
        <v>12</v>
      </c>
      <c r="E128" s="420">
        <f>+'Categoria de Costos'!C362</f>
        <v>3000000</v>
      </c>
      <c r="F128" s="421"/>
      <c r="G128" s="422"/>
      <c r="H128" s="423">
        <f t="shared" si="8"/>
        <v>36000000</v>
      </c>
      <c r="I128" s="893" t="s">
        <v>1397</v>
      </c>
      <c r="J128" s="893"/>
      <c r="K128" s="441" t="s">
        <v>1137</v>
      </c>
      <c r="L128" s="3"/>
    </row>
    <row r="129" spans="2:11">
      <c r="B129" s="418" t="s">
        <v>1211</v>
      </c>
      <c r="C129" s="459" t="s">
        <v>1398</v>
      </c>
      <c r="D129" s="415">
        <v>12</v>
      </c>
      <c r="E129" s="420">
        <f>+'Categoria de Costos'!C374</f>
        <v>6100000</v>
      </c>
      <c r="F129" s="421"/>
      <c r="G129" s="422"/>
      <c r="H129" s="423">
        <f>+D129*E129</f>
        <v>73200000</v>
      </c>
      <c r="I129" s="893" t="s">
        <v>1399</v>
      </c>
      <c r="J129" s="893"/>
      <c r="K129" s="441" t="s">
        <v>1213</v>
      </c>
    </row>
    <row r="130" spans="2:11" ht="15">
      <c r="B130" s="424" t="s">
        <v>1138</v>
      </c>
      <c r="C130" s="416"/>
      <c r="D130" s="417"/>
      <c r="E130" s="425"/>
      <c r="F130" s="425"/>
      <c r="G130" s="426"/>
      <c r="H130" s="427">
        <f>SUM(H126:H129)</f>
        <v>138780000</v>
      </c>
      <c r="I130" s="902"/>
      <c r="J130" s="902"/>
      <c r="K130" s="442"/>
    </row>
    <row r="131" spans="2:11">
      <c r="B131" s="428" t="s">
        <v>1630</v>
      </c>
      <c r="C131" s="418" t="s">
        <v>1215</v>
      </c>
      <c r="D131" s="415">
        <v>1</v>
      </c>
      <c r="E131" s="420">
        <f>+'Categoria de Costos'!D131</f>
        <v>9004819.1999999993</v>
      </c>
      <c r="F131" s="421">
        <v>6</v>
      </c>
      <c r="G131" s="422">
        <v>0.5</v>
      </c>
      <c r="H131" s="423">
        <f>+D131*E131*F131*G131</f>
        <v>27014457.599999998</v>
      </c>
      <c r="I131" s="893" t="s">
        <v>1397</v>
      </c>
      <c r="J131" s="893"/>
      <c r="K131" s="441" t="s">
        <v>1400</v>
      </c>
    </row>
    <row r="132" spans="2:11">
      <c r="B132" s="428" t="s">
        <v>1628</v>
      </c>
      <c r="C132" s="418" t="s">
        <v>1215</v>
      </c>
      <c r="D132" s="641">
        <v>12</v>
      </c>
      <c r="E132" s="420">
        <f>+'Categoria de Costos'!D135</f>
        <v>5763258.7999999998</v>
      </c>
      <c r="F132" s="421">
        <v>6</v>
      </c>
      <c r="G132" s="422">
        <v>0.5</v>
      </c>
      <c r="H132" s="423">
        <f>+D132*E132*F132*G132</f>
        <v>207477316.79999998</v>
      </c>
      <c r="I132" s="893" t="s">
        <v>1397</v>
      </c>
      <c r="J132" s="893"/>
      <c r="K132" s="441" t="s">
        <v>1400</v>
      </c>
    </row>
    <row r="133" spans="2:11" ht="15">
      <c r="B133" s="424" t="s">
        <v>1144</v>
      </c>
      <c r="C133" s="416"/>
      <c r="D133" s="417"/>
      <c r="E133" s="425"/>
      <c r="F133" s="425"/>
      <c r="G133" s="426"/>
      <c r="H133" s="427">
        <f>SUM(H131:H132)</f>
        <v>234491774.39999998</v>
      </c>
      <c r="I133" s="902"/>
      <c r="J133" s="902"/>
      <c r="K133" s="442"/>
    </row>
    <row r="134" spans="2:11" ht="28.5">
      <c r="B134" s="515" t="s">
        <v>1401</v>
      </c>
      <c r="C134" s="418" t="s">
        <v>1402</v>
      </c>
      <c r="D134" s="641">
        <v>5</v>
      </c>
      <c r="E134" s="499">
        <f>+'Categoria de Costos'!C920*'Categoria de Costos'!K862</f>
        <v>10500000</v>
      </c>
      <c r="F134" s="421"/>
      <c r="G134" s="422"/>
      <c r="H134" s="423">
        <f>+E134*D134</f>
        <v>52500000</v>
      </c>
      <c r="I134" s="893" t="s">
        <v>1403</v>
      </c>
      <c r="J134" s="893"/>
      <c r="K134" s="441" t="s">
        <v>1354</v>
      </c>
    </row>
    <row r="135" spans="2:11" ht="28.5">
      <c r="B135" s="515" t="s">
        <v>1404</v>
      </c>
      <c r="C135" s="418" t="s">
        <v>1402</v>
      </c>
      <c r="D135" s="641">
        <v>5</v>
      </c>
      <c r="E135" s="499">
        <f>+'Categoria de Costos'!D920*'Categoria de Costos'!K864</f>
        <v>30000000</v>
      </c>
      <c r="F135" s="421"/>
      <c r="G135" s="422"/>
      <c r="H135" s="423">
        <f>+E135*D135</f>
        <v>150000000</v>
      </c>
      <c r="I135" s="893" t="s">
        <v>1405</v>
      </c>
      <c r="J135" s="893"/>
      <c r="K135" s="441" t="s">
        <v>1354</v>
      </c>
    </row>
    <row r="136" spans="2:11" ht="28.5">
      <c r="B136" s="645" t="s">
        <v>1406</v>
      </c>
      <c r="C136" s="418" t="s">
        <v>1402</v>
      </c>
      <c r="D136" s="641">
        <v>5</v>
      </c>
      <c r="E136" s="499">
        <f>+'Categoria de Costos'!C922*'Categoria de Costos'!K862</f>
        <v>38500000</v>
      </c>
      <c r="F136" s="421"/>
      <c r="G136" s="422"/>
      <c r="H136" s="423">
        <f>+E136*D136</f>
        <v>192500000</v>
      </c>
      <c r="I136" s="893" t="s">
        <v>1407</v>
      </c>
      <c r="J136" s="893"/>
      <c r="K136" s="441" t="s">
        <v>1354</v>
      </c>
    </row>
    <row r="137" spans="2:11" ht="28.5">
      <c r="B137" s="645" t="s">
        <v>1408</v>
      </c>
      <c r="C137" s="418" t="s">
        <v>1402</v>
      </c>
      <c r="D137" s="641">
        <v>5</v>
      </c>
      <c r="E137" s="499">
        <f>+'Categoria de Costos'!D922*'Categoria de Costos'!K864</f>
        <v>32000000</v>
      </c>
      <c r="F137" s="421"/>
      <c r="G137" s="422"/>
      <c r="H137" s="423">
        <f>+E137*D137</f>
        <v>160000000</v>
      </c>
      <c r="I137" s="893" t="s">
        <v>1409</v>
      </c>
      <c r="J137" s="893"/>
      <c r="K137" s="441" t="s">
        <v>1354</v>
      </c>
    </row>
    <row r="138" spans="2:11" ht="15">
      <c r="B138" s="424" t="s">
        <v>1150</v>
      </c>
      <c r="C138" s="416"/>
      <c r="D138" s="417"/>
      <c r="E138" s="425"/>
      <c r="F138" s="425"/>
      <c r="G138" s="426"/>
      <c r="H138" s="427">
        <f>SUM(H134:H137)</f>
        <v>555000000</v>
      </c>
      <c r="I138" s="902"/>
      <c r="J138" s="902"/>
      <c r="K138" s="442"/>
    </row>
    <row r="139" spans="2:11">
      <c r="B139" s="418" t="s">
        <v>1306</v>
      </c>
      <c r="C139" s="459" t="s">
        <v>1181</v>
      </c>
      <c r="D139" s="415">
        <f>29+12+12</f>
        <v>53</v>
      </c>
      <c r="E139" s="420">
        <f>+'Categoria de Costos'!C472</f>
        <v>600000</v>
      </c>
      <c r="F139" s="421"/>
      <c r="G139" s="422"/>
      <c r="H139" s="423">
        <f>+D139*E139</f>
        <v>31800000</v>
      </c>
      <c r="I139" s="893" t="s">
        <v>1397</v>
      </c>
      <c r="J139" s="893"/>
      <c r="K139" s="441" t="s">
        <v>1176</v>
      </c>
    </row>
    <row r="140" spans="2:11">
      <c r="B140" s="418" t="s">
        <v>1638</v>
      </c>
      <c r="C140" s="459" t="s">
        <v>1308</v>
      </c>
      <c r="D140" s="641">
        <v>6</v>
      </c>
      <c r="E140" s="420">
        <f>+'Categoria de Costos'!C475</f>
        <v>12000000</v>
      </c>
      <c r="F140" s="421"/>
      <c r="G140" s="422"/>
      <c r="H140" s="423">
        <f>+D140*E140</f>
        <v>72000000</v>
      </c>
      <c r="I140" s="893" t="s">
        <v>1397</v>
      </c>
      <c r="J140" s="893"/>
      <c r="K140" s="441" t="s">
        <v>1183</v>
      </c>
    </row>
    <row r="141" spans="2:11">
      <c r="B141" s="418" t="s">
        <v>1381</v>
      </c>
      <c r="C141" s="414" t="s">
        <v>1382</v>
      </c>
      <c r="D141" s="415">
        <v>5</v>
      </c>
      <c r="E141" s="420">
        <f>+'Categoria de Costos'!C551</f>
        <v>5000000</v>
      </c>
      <c r="F141" s="421"/>
      <c r="G141" s="422"/>
      <c r="H141" s="423">
        <f t="shared" ref="H141" si="9">+D141*E141</f>
        <v>25000000</v>
      </c>
      <c r="I141" s="893" t="s">
        <v>1397</v>
      </c>
      <c r="J141" s="893"/>
      <c r="K141" s="441" t="s">
        <v>1154</v>
      </c>
    </row>
    <row r="142" spans="2:11" ht="15">
      <c r="B142" s="424" t="s">
        <v>1155</v>
      </c>
      <c r="C142" s="416"/>
      <c r="D142" s="417"/>
      <c r="E142" s="425"/>
      <c r="F142" s="425"/>
      <c r="G142" s="426"/>
      <c r="H142" s="427">
        <f>SUM(H139:H141)</f>
        <v>128800000</v>
      </c>
      <c r="I142" s="902"/>
      <c r="J142" s="902"/>
      <c r="K142" s="442"/>
    </row>
    <row r="143" spans="2:11">
      <c r="B143" s="418" t="s">
        <v>1624</v>
      </c>
      <c r="C143" s="414" t="s">
        <v>1157</v>
      </c>
      <c r="D143" s="460">
        <v>29</v>
      </c>
      <c r="E143" s="420">
        <f>+'Categoria de Costos'!C213</f>
        <v>900000</v>
      </c>
      <c r="F143" s="421"/>
      <c r="G143" s="422">
        <v>0.5</v>
      </c>
      <c r="H143" s="411">
        <f>+E143*D143*G143</f>
        <v>13050000</v>
      </c>
      <c r="I143" s="893" t="s">
        <v>1397</v>
      </c>
      <c r="J143" s="893"/>
      <c r="K143" s="440" t="s">
        <v>1809</v>
      </c>
    </row>
    <row r="144" spans="2:11">
      <c r="B144" s="418" t="s">
        <v>1633</v>
      </c>
      <c r="C144" s="414" t="s">
        <v>1160</v>
      </c>
      <c r="D144" s="460">
        <f>29*2</f>
        <v>58</v>
      </c>
      <c r="E144" s="420">
        <f>+'Categoria de Costos'!E170</f>
        <v>395939.36979999999</v>
      </c>
      <c r="F144" s="421"/>
      <c r="G144" s="422">
        <v>0.5</v>
      </c>
      <c r="H144" s="411">
        <f>+D144*E144*G144</f>
        <v>11482241.724199999</v>
      </c>
      <c r="I144" s="893" t="s">
        <v>1397</v>
      </c>
      <c r="J144" s="893"/>
      <c r="K144" s="441" t="s">
        <v>1161</v>
      </c>
    </row>
    <row r="145" spans="2:12">
      <c r="B145" s="428" t="s">
        <v>1626</v>
      </c>
      <c r="C145" s="414" t="s">
        <v>1230</v>
      </c>
      <c r="D145" s="519">
        <v>12</v>
      </c>
      <c r="E145" s="420">
        <f>+'Categoria de Costos'!C260</f>
        <v>700000</v>
      </c>
      <c r="F145" s="421">
        <v>6</v>
      </c>
      <c r="G145" s="422">
        <v>0.5</v>
      </c>
      <c r="H145" s="411">
        <f>+D145*E145*F145*G145</f>
        <v>25200000</v>
      </c>
      <c r="I145" s="893" t="s">
        <v>1397</v>
      </c>
      <c r="J145" s="893"/>
      <c r="K145" s="441" t="s">
        <v>1499</v>
      </c>
    </row>
    <row r="146" spans="2:12">
      <c r="B146" s="428" t="s">
        <v>1634</v>
      </c>
      <c r="C146" s="414" t="s">
        <v>1160</v>
      </c>
      <c r="D146" s="650">
        <f>12*5</f>
        <v>60</v>
      </c>
      <c r="E146" s="420">
        <f>+'Categoria de Costos'!E174</f>
        <v>325424.52409999998</v>
      </c>
      <c r="F146" s="421">
        <v>6</v>
      </c>
      <c r="G146" s="422">
        <v>0.5</v>
      </c>
      <c r="H146" s="411">
        <f>+D146*E146*G146*F146</f>
        <v>58576414.338</v>
      </c>
      <c r="I146" s="893" t="s">
        <v>1397</v>
      </c>
      <c r="J146" s="893"/>
      <c r="K146" s="441" t="s">
        <v>1161</v>
      </c>
    </row>
    <row r="147" spans="2:12" ht="15">
      <c r="B147" s="424" t="s">
        <v>1164</v>
      </c>
      <c r="C147" s="416"/>
      <c r="D147" s="417"/>
      <c r="E147" s="425"/>
      <c r="F147" s="425"/>
      <c r="G147" s="426"/>
      <c r="H147" s="427">
        <f>SUM(H143:H146)</f>
        <v>108308656.06219999</v>
      </c>
      <c r="I147" s="902"/>
      <c r="J147" s="902"/>
      <c r="K147" s="442"/>
    </row>
    <row r="148" spans="2:12">
      <c r="B148" s="418" t="s">
        <v>1383</v>
      </c>
      <c r="C148" s="414" t="s">
        <v>1336</v>
      </c>
      <c r="D148" s="641">
        <v>29</v>
      </c>
      <c r="E148" s="420">
        <f>+'Categoria de Costos'!D386</f>
        <v>4400000</v>
      </c>
      <c r="F148" s="421"/>
      <c r="G148" s="422"/>
      <c r="H148" s="411">
        <f>+D148*E148</f>
        <v>127600000</v>
      </c>
      <c r="I148" s="893" t="s">
        <v>1397</v>
      </c>
      <c r="J148" s="893"/>
      <c r="K148" s="413" t="s">
        <v>1384</v>
      </c>
    </row>
    <row r="149" spans="2:12">
      <c r="B149" s="418" t="s">
        <v>1385</v>
      </c>
      <c r="C149" s="414" t="s">
        <v>1336</v>
      </c>
      <c r="D149" s="641">
        <v>29</v>
      </c>
      <c r="E149" s="420">
        <f>+'Categoria de Costos'!D397</f>
        <v>7391878.7396</v>
      </c>
      <c r="F149" s="421"/>
      <c r="G149" s="422"/>
      <c r="H149" s="411">
        <f>+D149*E149</f>
        <v>214364483.44839999</v>
      </c>
      <c r="I149" s="893" t="s">
        <v>1397</v>
      </c>
      <c r="J149" s="893"/>
      <c r="K149" s="413" t="s">
        <v>1263</v>
      </c>
    </row>
    <row r="150" spans="2:12" ht="15">
      <c r="B150" s="424" t="s">
        <v>1264</v>
      </c>
      <c r="C150" s="416"/>
      <c r="D150" s="417"/>
      <c r="E150" s="425"/>
      <c r="F150" s="425"/>
      <c r="G150" s="426"/>
      <c r="H150" s="427">
        <f>SUM(H148:H149)</f>
        <v>341964483.44840002</v>
      </c>
      <c r="I150" s="902"/>
      <c r="J150" s="902"/>
      <c r="K150" s="442"/>
    </row>
    <row r="151" spans="2:12">
      <c r="B151" s="418" t="s">
        <v>1410</v>
      </c>
      <c r="C151" s="414"/>
      <c r="D151" s="415"/>
      <c r="E151" s="420"/>
      <c r="F151" s="421"/>
      <c r="G151" s="422"/>
      <c r="H151" s="411" t="s">
        <v>1347</v>
      </c>
      <c r="I151" s="893"/>
      <c r="J151" s="893"/>
      <c r="K151" s="440"/>
    </row>
    <row r="152" spans="2:12" ht="24.95" customHeight="1">
      <c r="B152" s="922" t="s">
        <v>1167</v>
      </c>
      <c r="C152" s="922"/>
      <c r="D152" s="922"/>
      <c r="E152" s="922"/>
      <c r="F152" s="922"/>
      <c r="G152" s="922"/>
      <c r="H152" s="513">
        <f>+H150+H147+H142+H138+H133+H130</f>
        <v>1507344913.9106002</v>
      </c>
      <c r="J152" s="3"/>
      <c r="K152" s="3"/>
      <c r="L152" s="3"/>
    </row>
    <row r="153" spans="2:12" ht="15">
      <c r="B153" s="901" t="s">
        <v>1168</v>
      </c>
      <c r="C153" s="901"/>
      <c r="D153" s="901"/>
      <c r="E153" s="901"/>
      <c r="F153" s="901"/>
      <c r="G153" s="901"/>
      <c r="H153" s="431">
        <f>+H152/12</f>
        <v>125612076.15921669</v>
      </c>
      <c r="J153" s="3"/>
      <c r="K153" s="3"/>
      <c r="L153" s="3"/>
    </row>
    <row r="154" spans="2:12" ht="15">
      <c r="B154" s="901" t="s">
        <v>1702</v>
      </c>
      <c r="C154" s="901"/>
      <c r="D154" s="901"/>
      <c r="E154" s="901"/>
      <c r="F154" s="901"/>
      <c r="G154" s="901"/>
      <c r="H154" s="431">
        <f>+H153*6</f>
        <v>753672456.95530009</v>
      </c>
      <c r="J154" s="3"/>
      <c r="K154" s="3"/>
      <c r="L154" s="3"/>
    </row>
    <row r="155" spans="2:12" ht="15">
      <c r="B155" s="901" t="s">
        <v>1580</v>
      </c>
      <c r="C155" s="901"/>
      <c r="D155" s="901"/>
      <c r="E155" s="901"/>
      <c r="F155" s="901"/>
      <c r="G155" s="901"/>
      <c r="H155" s="431">
        <f>+H152</f>
        <v>1507344913.9106002</v>
      </c>
      <c r="I155" s="7"/>
      <c r="J155" s="3"/>
      <c r="K155" s="3"/>
      <c r="L155" s="3"/>
    </row>
    <row r="156" spans="2:12" ht="15">
      <c r="B156" s="901" t="s">
        <v>1581</v>
      </c>
      <c r="C156" s="901"/>
      <c r="D156" s="901"/>
      <c r="E156" s="901"/>
      <c r="F156" s="901"/>
      <c r="G156" s="901"/>
      <c r="H156" s="431">
        <f>+H152-H138</f>
        <v>952344913.91060019</v>
      </c>
      <c r="J156" s="3"/>
      <c r="K156" s="3"/>
      <c r="L156" s="3"/>
    </row>
    <row r="158" spans="2:12" ht="33.950000000000003" customHeight="1">
      <c r="B158" s="925" t="s">
        <v>1169</v>
      </c>
      <c r="C158" s="925"/>
    </row>
    <row r="159" spans="2:12" ht="172.5" customHeight="1">
      <c r="B159" s="938" t="s">
        <v>1822</v>
      </c>
      <c r="C159" s="903"/>
      <c r="D159" s="903"/>
      <c r="E159" s="903"/>
      <c r="F159" s="903"/>
      <c r="G159" s="903"/>
      <c r="H159" s="903"/>
      <c r="I159" s="903"/>
      <c r="J159" s="903"/>
      <c r="K159" s="903"/>
      <c r="L159" s="903"/>
    </row>
    <row r="162" spans="2:12" ht="39.950000000000003" customHeight="1">
      <c r="B162" s="922" t="str">
        <f>+Portafolio_Cronograma!D95</f>
        <v>5.4. Mejora en la gestión de la divulgación e implementación del marco normativo ambiental para la cadena</v>
      </c>
      <c r="C162" s="922"/>
      <c r="D162" s="922"/>
      <c r="E162" s="922"/>
      <c r="F162" s="922"/>
      <c r="G162" s="922"/>
      <c r="H162" s="922"/>
      <c r="I162" s="922"/>
      <c r="J162" s="922"/>
      <c r="K162" s="922"/>
      <c r="L162" s="922"/>
    </row>
    <row r="163" spans="2:12" ht="48" customHeight="1">
      <c r="B163" s="908" t="str">
        <f>+Portafolio_Cronograma!E95</f>
        <v xml:space="preserve">5.4.1. Realizar acompañamiento técnico a los acuicultores, procesadores y transformadores, en materia de trámites asociados al uso de recursos naturales, para la obtención de permisos de concesión de aguas, de vertimientos, permisos de concesión por reúso, ocupación de cauce, ronda hídrica,  tasas de compensación forestal para la acuicultura, entre otros, que facilite la formalización en materia ambiental de la cadena, el cumplimiento normativo y la implementación de las guías ambientales para el sector, considerando los avances en la gestión y articulación interinstitucional para la formalización ambiental (iniciativa estratégica 7.1). </v>
      </c>
      <c r="C163" s="908"/>
      <c r="D163" s="908"/>
      <c r="E163" s="908"/>
      <c r="F163" s="908"/>
      <c r="G163" s="908"/>
      <c r="H163" s="908"/>
      <c r="I163" s="908"/>
      <c r="J163" s="908"/>
      <c r="K163" s="908"/>
      <c r="L163" s="908"/>
    </row>
    <row r="164" spans="2:12" ht="48" customHeight="1">
      <c r="B164" s="908" t="str">
        <f>+Portafolio_Cronograma!E96</f>
        <v xml:space="preserve">5.4.2. Realizar acompañamiento técnico a los camaronicultores para la implementación y cumplimiento de los ajustes normativos de los permisos de concesión y vertimientos, de acuerdo con los avances en la gestión y articulación interinstitucional para la mejora de la normatividad relacionada (actividad 7.1.6). </v>
      </c>
      <c r="C164" s="908"/>
      <c r="D164" s="908"/>
      <c r="E164" s="908"/>
      <c r="F164" s="908"/>
      <c r="G164" s="908"/>
      <c r="H164" s="908"/>
      <c r="I164" s="908"/>
      <c r="J164" s="908"/>
      <c r="K164" s="908"/>
      <c r="L164" s="908"/>
    </row>
    <row r="165" spans="2:12" ht="48" customHeight="1">
      <c r="B165" s="908" t="str">
        <f>+Portafolio_Cronograma!E97</f>
        <v xml:space="preserve">5.4.3. Promover la realización de acuerdos de conservación o de manejo, entre las autoridades ambientales y los acuicultores ubicados en áreas de importancia ambiental fuera de la frontera agrícola, para la sustitución gradual de la actividad productiva en áreas de exclusión legal para su desarrollo. </v>
      </c>
      <c r="C165" s="908"/>
      <c r="D165" s="908"/>
      <c r="E165" s="908"/>
      <c r="F165" s="908"/>
      <c r="G165" s="908"/>
      <c r="H165" s="908"/>
      <c r="I165" s="908"/>
      <c r="J165" s="908"/>
      <c r="K165" s="908"/>
      <c r="L165" s="908"/>
    </row>
    <row r="166" spans="2:12" ht="48" customHeight="1">
      <c r="B166" s="908" t="str">
        <f>+Portafolio_Cronograma!E98</f>
        <v>5.4.4. Realizar capacitación, acompañamiento técnico y financiero a los productores de trucha ubicados dentro de la frontera agrícola en las áreas de páramo, para la evaluación de impacto en las actividades de piscicultura y la puesta en marcha de los programas, planes y proyectos de reconversión y sustitución de actividades, en articulación con el marco normativo vigente y la formulación e implementación de los Planes maestros de reconversión productiva (actividad 4.4.2).</v>
      </c>
      <c r="C166" s="908"/>
      <c r="D166" s="908"/>
      <c r="E166" s="908"/>
      <c r="F166" s="908"/>
      <c r="G166" s="908"/>
      <c r="H166" s="908"/>
      <c r="I166" s="908"/>
      <c r="J166" s="908"/>
      <c r="K166" s="908"/>
      <c r="L166" s="908"/>
    </row>
    <row r="167" spans="2:12" ht="48" customHeight="1">
      <c r="B167" s="908" t="str">
        <f>+Portafolio_Cronograma!E99</f>
        <v>5.4.5. Fortalecer las acciones de educación ambiental y capacitaciones dirigidas a los acuicultores, procesadores y transformadores, en cuanto al uso eficiente de los recursos naturales, manejo de subproductos a partir de los residuos, cumplimiento normativo, uso de energías renovables, modelos de economía circular, resiliencia a la variabilidad y cambio climático, entre otros temas, contribuyendo a mejorar el bienestar humano, alcanzar la equidad social mediante la reducción significativa de los riesgos ambientales, y promoviendo la cultura y conciencia ambiental en la cadena de la acuicultura, en concordancia con los avances en la implementación normativa para la formalización ambiental (actividad 7.1.3).</v>
      </c>
      <c r="C167" s="908"/>
      <c r="D167" s="908"/>
      <c r="E167" s="908"/>
      <c r="F167" s="908"/>
      <c r="G167" s="908"/>
      <c r="H167" s="908"/>
      <c r="I167" s="908"/>
      <c r="J167" s="908"/>
      <c r="K167" s="908"/>
      <c r="L167" s="908"/>
    </row>
    <row r="168" spans="2:12" ht="48" customHeight="1">
      <c r="B168" s="908" t="str">
        <f>+Portafolio_Cronograma!E100</f>
        <v>5.4.6. Divulgar y promover el uso de mecanismos financieros y no financieros como Líneas Especiales de Crédito (LEC), Incentivo a la Capitalización Rural (ICR), instrumentos de gestión de riesgo, Negocios verdes y otros instrumentos para promover las acciones de gestión ambiental y uso eficiente de los recursos naturales en la cadena de acuicultura, en articulación con los avances en el fortalecimiento de los instrumentos de fomento, financiamiento y gestión de riesgos (actividades 6.4.5 y 6.4.6).</v>
      </c>
      <c r="C168" s="908"/>
      <c r="D168" s="908"/>
      <c r="E168" s="908"/>
      <c r="F168" s="908"/>
      <c r="G168" s="908"/>
      <c r="H168" s="908"/>
      <c r="I168" s="908"/>
      <c r="J168" s="908"/>
      <c r="K168" s="908"/>
      <c r="L168" s="908"/>
    </row>
    <row r="169" spans="2:12">
      <c r="B169" s="3"/>
      <c r="C169" s="3"/>
      <c r="D169" s="3"/>
      <c r="E169" s="3"/>
      <c r="F169" s="3"/>
      <c r="G169" s="3"/>
      <c r="H169" s="3"/>
      <c r="I169" s="3"/>
      <c r="J169" s="3"/>
      <c r="K169" s="3"/>
      <c r="L169" s="3"/>
    </row>
    <row r="170" spans="2:12">
      <c r="B170" s="3"/>
      <c r="C170" s="3"/>
      <c r="D170" s="3"/>
      <c r="E170" s="3"/>
      <c r="F170" s="3"/>
      <c r="G170" s="3"/>
      <c r="H170" s="3"/>
      <c r="I170" s="3"/>
      <c r="J170" s="3"/>
      <c r="K170" s="3"/>
      <c r="L170" s="3"/>
    </row>
    <row r="171" spans="2:12" ht="24.95" customHeight="1">
      <c r="B171" s="510" t="s">
        <v>1122</v>
      </c>
      <c r="C171" s="3"/>
      <c r="D171" s="3"/>
      <c r="E171" s="3"/>
      <c r="F171" s="3"/>
      <c r="G171" s="3"/>
      <c r="H171" s="3"/>
      <c r="I171" s="3"/>
      <c r="J171" s="3"/>
      <c r="K171" s="3"/>
      <c r="L171" s="3"/>
    </row>
    <row r="172" spans="2:12">
      <c r="B172" s="3"/>
      <c r="C172" s="3"/>
      <c r="D172" s="3"/>
      <c r="E172" s="3"/>
      <c r="F172" s="3"/>
      <c r="G172" s="3"/>
      <c r="H172" s="3"/>
      <c r="I172" s="3"/>
      <c r="J172" s="3"/>
      <c r="K172" s="3"/>
      <c r="L172" s="3"/>
    </row>
    <row r="173" spans="2:12" ht="30" customHeight="1">
      <c r="B173" s="3"/>
      <c r="C173" s="412" t="s">
        <v>1123</v>
      </c>
      <c r="D173" s="412" t="s">
        <v>1124</v>
      </c>
      <c r="E173" s="3"/>
      <c r="F173" s="3"/>
      <c r="G173" s="3"/>
      <c r="H173" s="3"/>
      <c r="I173" s="3"/>
      <c r="J173" s="3"/>
      <c r="K173" s="3"/>
      <c r="L173" s="3"/>
    </row>
    <row r="174" spans="2:12" ht="30" customHeight="1">
      <c r="B174" s="3"/>
      <c r="C174" s="502" t="str">
        <f>+Portafolio_Cronograma!L95</f>
        <v>Mes 4 del año 2</v>
      </c>
      <c r="D174" s="502" t="str">
        <f>+Portafolio_Cronograma!M95</f>
        <v>Mes 10 del año 20</v>
      </c>
      <c r="E174" s="3"/>
      <c r="F174" s="3"/>
      <c r="G174" s="8"/>
      <c r="H174" s="3"/>
      <c r="I174" s="3"/>
      <c r="J174" s="3"/>
      <c r="K174" s="3"/>
      <c r="L174" s="3"/>
    </row>
    <row r="175" spans="2:12" ht="60" customHeight="1">
      <c r="B175" s="512" t="s">
        <v>638</v>
      </c>
      <c r="C175" s="512" t="s">
        <v>1125</v>
      </c>
      <c r="D175" s="512" t="s">
        <v>1572</v>
      </c>
      <c r="E175" s="512" t="s">
        <v>639</v>
      </c>
      <c r="F175" s="512" t="s">
        <v>1573</v>
      </c>
      <c r="G175" s="512" t="s">
        <v>1574</v>
      </c>
      <c r="H175" s="512" t="s">
        <v>1126</v>
      </c>
      <c r="I175" s="907" t="s">
        <v>1575</v>
      </c>
      <c r="J175" s="907"/>
      <c r="K175" s="512" t="s">
        <v>1127</v>
      </c>
      <c r="L175" s="3"/>
    </row>
    <row r="176" spans="2:12">
      <c r="B176" s="418" t="s">
        <v>1365</v>
      </c>
      <c r="C176" s="459" t="s">
        <v>1129</v>
      </c>
      <c r="D176" s="415">
        <v>29</v>
      </c>
      <c r="E176" s="420">
        <f>+'Categoria de Costos'!C342</f>
        <v>900000</v>
      </c>
      <c r="F176" s="421"/>
      <c r="G176" s="422"/>
      <c r="H176" s="423">
        <f>+D176*E176</f>
        <v>26100000</v>
      </c>
      <c r="I176" s="893" t="s">
        <v>1411</v>
      </c>
      <c r="J176" s="893"/>
      <c r="K176" s="440" t="s">
        <v>1207</v>
      </c>
      <c r="L176" s="3"/>
    </row>
    <row r="177" spans="2:12">
      <c r="B177" s="418" t="s">
        <v>1367</v>
      </c>
      <c r="C177" s="459" t="s">
        <v>1129</v>
      </c>
      <c r="D177" s="415">
        <v>29</v>
      </c>
      <c r="E177" s="420">
        <f>+'Categoria de Costos'!C350</f>
        <v>60000</v>
      </c>
      <c r="F177" s="421"/>
      <c r="G177" s="422"/>
      <c r="H177" s="423">
        <f t="shared" ref="H177:H178" si="10">+D177*E177</f>
        <v>1740000</v>
      </c>
      <c r="I177" s="893" t="s">
        <v>1411</v>
      </c>
      <c r="J177" s="893"/>
      <c r="K177" s="441" t="s">
        <v>1131</v>
      </c>
      <c r="L177" s="3"/>
    </row>
    <row r="178" spans="2:12">
      <c r="B178" s="418" t="s">
        <v>1209</v>
      </c>
      <c r="C178" s="459" t="s">
        <v>1349</v>
      </c>
      <c r="D178" s="641">
        <f>12*2</f>
        <v>24</v>
      </c>
      <c r="E178" s="420">
        <f>+'Categoria de Costos'!C362</f>
        <v>3000000</v>
      </c>
      <c r="F178" s="421"/>
      <c r="G178" s="422"/>
      <c r="H178" s="423">
        <f t="shared" si="10"/>
        <v>72000000</v>
      </c>
      <c r="I178" s="893" t="s">
        <v>1411</v>
      </c>
      <c r="J178" s="893"/>
      <c r="K178" s="441" t="s">
        <v>1137</v>
      </c>
      <c r="L178" s="3"/>
    </row>
    <row r="179" spans="2:12" ht="15">
      <c r="B179" s="424" t="s">
        <v>1138</v>
      </c>
      <c r="C179" s="416"/>
      <c r="D179" s="417"/>
      <c r="E179" s="425"/>
      <c r="F179" s="425"/>
      <c r="G179" s="426"/>
      <c r="H179" s="427">
        <f>SUM(H176:H178)</f>
        <v>99840000</v>
      </c>
      <c r="I179" s="902"/>
      <c r="J179" s="902"/>
      <c r="K179" s="442"/>
    </row>
    <row r="180" spans="2:12">
      <c r="B180" s="428" t="s">
        <v>1630</v>
      </c>
      <c r="C180" s="418" t="s">
        <v>1215</v>
      </c>
      <c r="D180" s="415">
        <v>1</v>
      </c>
      <c r="E180" s="420">
        <f>+'Categoria de Costos'!D131</f>
        <v>9004819.1999999993</v>
      </c>
      <c r="F180" s="421">
        <v>12</v>
      </c>
      <c r="G180" s="422">
        <v>0.5</v>
      </c>
      <c r="H180" s="423">
        <f>+D180*E180*F180*G180</f>
        <v>54028915.199999996</v>
      </c>
      <c r="I180" s="893" t="s">
        <v>1411</v>
      </c>
      <c r="J180" s="893"/>
      <c r="K180" s="441" t="s">
        <v>1142</v>
      </c>
    </row>
    <row r="181" spans="2:12">
      <c r="B181" s="428" t="s">
        <v>1628</v>
      </c>
      <c r="C181" s="418" t="s">
        <v>1215</v>
      </c>
      <c r="D181" s="641">
        <v>12</v>
      </c>
      <c r="E181" s="420">
        <f>+'Categoria de Costos'!D135</f>
        <v>5763258.7999999998</v>
      </c>
      <c r="F181" s="421">
        <v>12</v>
      </c>
      <c r="G181" s="422">
        <v>0.5</v>
      </c>
      <c r="H181" s="423">
        <f>+D181*E181*F181*G181</f>
        <v>414954633.59999996</v>
      </c>
      <c r="I181" s="893" t="s">
        <v>1411</v>
      </c>
      <c r="J181" s="893"/>
      <c r="K181" s="441" t="s">
        <v>1142</v>
      </c>
    </row>
    <row r="182" spans="2:12" ht="15">
      <c r="B182" s="424" t="s">
        <v>1144</v>
      </c>
      <c r="C182" s="416"/>
      <c r="D182" s="417"/>
      <c r="E182" s="425"/>
      <c r="F182" s="425"/>
      <c r="G182" s="426"/>
      <c r="H182" s="427">
        <f>SUM(H180:H181)</f>
        <v>468983548.79999995</v>
      </c>
      <c r="I182" s="902"/>
      <c r="J182" s="902"/>
      <c r="K182" s="442"/>
    </row>
    <row r="183" spans="2:12">
      <c r="B183" s="418" t="s">
        <v>1306</v>
      </c>
      <c r="C183" s="459" t="s">
        <v>1181</v>
      </c>
      <c r="D183" s="415">
        <f>29+12</f>
        <v>41</v>
      </c>
      <c r="E183" s="420">
        <f>+'Categoria de Costos'!C472</f>
        <v>600000</v>
      </c>
      <c r="F183" s="421"/>
      <c r="G183" s="422"/>
      <c r="H183" s="423">
        <f>+D183*E183</f>
        <v>24600000</v>
      </c>
      <c r="I183" s="893" t="s">
        <v>1411</v>
      </c>
      <c r="J183" s="893"/>
      <c r="K183" s="441" t="s">
        <v>1176</v>
      </c>
    </row>
    <row r="184" spans="2:12">
      <c r="B184" s="418" t="s">
        <v>1307</v>
      </c>
      <c r="C184" s="459" t="s">
        <v>1308</v>
      </c>
      <c r="D184" s="641">
        <v>6</v>
      </c>
      <c r="E184" s="420">
        <f>+'Categoria de Costos'!C475</f>
        <v>12000000</v>
      </c>
      <c r="F184" s="421"/>
      <c r="G184" s="422"/>
      <c r="H184" s="423">
        <f>+D184*E184</f>
        <v>72000000</v>
      </c>
      <c r="I184" s="893" t="s">
        <v>1411</v>
      </c>
      <c r="J184" s="893"/>
      <c r="K184" s="441" t="s">
        <v>1183</v>
      </c>
    </row>
    <row r="185" spans="2:12">
      <c r="B185" s="418" t="s">
        <v>1381</v>
      </c>
      <c r="C185" s="414" t="s">
        <v>1382</v>
      </c>
      <c r="D185" s="415">
        <v>5</v>
      </c>
      <c r="E185" s="420">
        <f>+'Categoria de Costos'!C551</f>
        <v>5000000</v>
      </c>
      <c r="F185" s="421"/>
      <c r="G185" s="422"/>
      <c r="H185" s="423">
        <f>+D185*E185</f>
        <v>25000000</v>
      </c>
      <c r="I185" s="893" t="s">
        <v>1411</v>
      </c>
      <c r="J185" s="893"/>
      <c r="K185" s="441" t="s">
        <v>1154</v>
      </c>
    </row>
    <row r="186" spans="2:12" ht="15">
      <c r="B186" s="424" t="s">
        <v>1155</v>
      </c>
      <c r="C186" s="416"/>
      <c r="D186" s="417"/>
      <c r="E186" s="425"/>
      <c r="F186" s="425"/>
      <c r="G186" s="426"/>
      <c r="H186" s="427">
        <f>SUM(H183:H185)</f>
        <v>121600000</v>
      </c>
      <c r="I186" s="902"/>
      <c r="J186" s="902"/>
      <c r="K186" s="442"/>
    </row>
    <row r="187" spans="2:12">
      <c r="B187" s="418" t="s">
        <v>1624</v>
      </c>
      <c r="C187" s="414" t="s">
        <v>1157</v>
      </c>
      <c r="D187" s="460">
        <v>29</v>
      </c>
      <c r="E187" s="420">
        <f>+'Categoria de Costos'!C213</f>
        <v>900000</v>
      </c>
      <c r="F187" s="421"/>
      <c r="G187" s="422">
        <v>0.5</v>
      </c>
      <c r="H187" s="411">
        <f>+D187*E187*G187</f>
        <v>13050000</v>
      </c>
      <c r="I187" s="893" t="s">
        <v>1411</v>
      </c>
      <c r="J187" s="893"/>
      <c r="K187" s="440" t="s">
        <v>1809</v>
      </c>
    </row>
    <row r="188" spans="2:12">
      <c r="B188" s="418" t="s">
        <v>1633</v>
      </c>
      <c r="C188" s="414" t="s">
        <v>1160</v>
      </c>
      <c r="D188" s="460">
        <f>29*2</f>
        <v>58</v>
      </c>
      <c r="E188" s="420">
        <f>+'Categoria de Costos'!E170</f>
        <v>395939.36979999999</v>
      </c>
      <c r="F188" s="421"/>
      <c r="G188" s="422">
        <v>0.5</v>
      </c>
      <c r="H188" s="411">
        <f>+D188*E188*G188</f>
        <v>11482241.724199999</v>
      </c>
      <c r="I188" s="893" t="s">
        <v>1411</v>
      </c>
      <c r="J188" s="893"/>
      <c r="K188" s="441" t="s">
        <v>1161</v>
      </c>
    </row>
    <row r="189" spans="2:12">
      <c r="B189" s="428" t="s">
        <v>1626</v>
      </c>
      <c r="C189" s="414" t="s">
        <v>1230</v>
      </c>
      <c r="D189" s="519">
        <v>12</v>
      </c>
      <c r="E189" s="420">
        <f>+'Categoria de Costos'!C260</f>
        <v>700000</v>
      </c>
      <c r="F189" s="421">
        <v>12</v>
      </c>
      <c r="G189" s="422">
        <v>0.5</v>
      </c>
      <c r="H189" s="411">
        <f>+D189*E189*G189*F189</f>
        <v>50400000</v>
      </c>
      <c r="I189" s="893" t="s">
        <v>1411</v>
      </c>
      <c r="J189" s="893"/>
      <c r="K189" s="441" t="s">
        <v>1499</v>
      </c>
    </row>
    <row r="190" spans="2:12">
      <c r="B190" s="428" t="s">
        <v>1634</v>
      </c>
      <c r="C190" s="414" t="s">
        <v>1160</v>
      </c>
      <c r="D190" s="650">
        <f>12*5</f>
        <v>60</v>
      </c>
      <c r="E190" s="420">
        <f>+'Categoria de Costos'!E174</f>
        <v>325424.52409999998</v>
      </c>
      <c r="F190" s="421">
        <v>12</v>
      </c>
      <c r="G190" s="422">
        <v>0.5</v>
      </c>
      <c r="H190" s="411">
        <f>+E190*D190*F190*G190</f>
        <v>117152828.676</v>
      </c>
      <c r="I190" s="893" t="s">
        <v>1411</v>
      </c>
      <c r="J190" s="893"/>
      <c r="K190" s="441" t="s">
        <v>1161</v>
      </c>
    </row>
    <row r="191" spans="2:12" ht="15">
      <c r="B191" s="424" t="s">
        <v>1164</v>
      </c>
      <c r="C191" s="416"/>
      <c r="D191" s="417"/>
      <c r="E191" s="425"/>
      <c r="F191" s="425"/>
      <c r="G191" s="426"/>
      <c r="H191" s="427">
        <f>SUM(H187:H190)</f>
        <v>192085070.40020001</v>
      </c>
      <c r="I191" s="902"/>
      <c r="J191" s="902"/>
      <c r="K191" s="442"/>
    </row>
    <row r="192" spans="2:12">
      <c r="B192" s="418" t="s">
        <v>1395</v>
      </c>
      <c r="C192" s="414" t="s">
        <v>1336</v>
      </c>
      <c r="D192" s="641">
        <v>29</v>
      </c>
      <c r="E192" s="420">
        <f>+'Categoria de Costos'!C386</f>
        <v>3200000</v>
      </c>
      <c r="F192" s="421"/>
      <c r="G192" s="422"/>
      <c r="H192" s="411">
        <f>+D192*E192</f>
        <v>92800000</v>
      </c>
      <c r="I192" s="913" t="s">
        <v>1412</v>
      </c>
      <c r="J192" s="914"/>
      <c r="K192" s="413" t="s">
        <v>1384</v>
      </c>
    </row>
    <row r="193" spans="2:12">
      <c r="B193" s="418" t="s">
        <v>1396</v>
      </c>
      <c r="C193" s="414" t="s">
        <v>1336</v>
      </c>
      <c r="D193" s="641">
        <v>29</v>
      </c>
      <c r="E193" s="420">
        <f>+'Categoria de Costos'!C397</f>
        <v>4495939.3697999995</v>
      </c>
      <c r="F193" s="421"/>
      <c r="G193" s="422"/>
      <c r="H193" s="411">
        <f>+D193*E193</f>
        <v>130382241.72419998</v>
      </c>
      <c r="I193" s="893" t="s">
        <v>1413</v>
      </c>
      <c r="J193" s="893"/>
      <c r="K193" s="413" t="s">
        <v>1263</v>
      </c>
    </row>
    <row r="194" spans="2:12" ht="15">
      <c r="B194" s="424" t="s">
        <v>1264</v>
      </c>
      <c r="C194" s="416"/>
      <c r="D194" s="417"/>
      <c r="E194" s="425"/>
      <c r="F194" s="425"/>
      <c r="G194" s="426"/>
      <c r="H194" s="503">
        <f>SUM(H192:H193)</f>
        <v>223182241.72419998</v>
      </c>
      <c r="I194" s="902"/>
      <c r="J194" s="902"/>
      <c r="K194" s="442"/>
    </row>
    <row r="195" spans="2:12" ht="28.5">
      <c r="B195" s="418" t="s">
        <v>1715</v>
      </c>
      <c r="C195" s="414" t="s">
        <v>1414</v>
      </c>
      <c r="D195" s="641">
        <v>15</v>
      </c>
      <c r="E195" s="420">
        <f>+'Categoria de Costos'!D694</f>
        <v>17000000</v>
      </c>
      <c r="F195" s="421"/>
      <c r="G195" s="422"/>
      <c r="H195" s="411">
        <f>+D195*E195</f>
        <v>255000000</v>
      </c>
      <c r="I195" s="893" t="s">
        <v>1415</v>
      </c>
      <c r="J195" s="893"/>
      <c r="K195" s="413" t="s">
        <v>1416</v>
      </c>
    </row>
    <row r="196" spans="2:12" ht="15">
      <c r="B196" s="424" t="s">
        <v>1417</v>
      </c>
      <c r="C196" s="416"/>
      <c r="D196" s="417"/>
      <c r="E196" s="425"/>
      <c r="F196" s="425"/>
      <c r="G196" s="426"/>
      <c r="H196" s="427">
        <f>SUM(H195:H195)</f>
        <v>255000000</v>
      </c>
      <c r="I196" s="902"/>
      <c r="J196" s="902"/>
      <c r="K196" s="442"/>
    </row>
    <row r="197" spans="2:12" ht="28.5">
      <c r="B197" s="418" t="s">
        <v>1418</v>
      </c>
      <c r="C197" s="414"/>
      <c r="D197" s="415"/>
      <c r="E197" s="420"/>
      <c r="F197" s="421"/>
      <c r="G197" s="422"/>
      <c r="H197" s="411" t="s">
        <v>1166</v>
      </c>
      <c r="I197" s="893"/>
      <c r="J197" s="893"/>
      <c r="K197" s="440"/>
    </row>
    <row r="198" spans="2:12" ht="24.95" customHeight="1">
      <c r="B198" s="922" t="s">
        <v>1167</v>
      </c>
      <c r="C198" s="922"/>
      <c r="D198" s="922"/>
      <c r="E198" s="922"/>
      <c r="F198" s="922"/>
      <c r="G198" s="922"/>
      <c r="H198" s="513">
        <f>+H196+H194+H191+H186+H182+H179</f>
        <v>1360690860.9243999</v>
      </c>
      <c r="J198" s="3"/>
      <c r="K198" s="3"/>
      <c r="L198" s="3"/>
    </row>
    <row r="199" spans="2:12" ht="15">
      <c r="B199" s="901" t="s">
        <v>1168</v>
      </c>
      <c r="C199" s="901"/>
      <c r="D199" s="901"/>
      <c r="E199" s="901"/>
      <c r="F199" s="901"/>
      <c r="G199" s="901"/>
      <c r="H199" s="431">
        <f>+H198/12</f>
        <v>113390905.07703333</v>
      </c>
      <c r="J199" s="3"/>
      <c r="K199" s="3"/>
      <c r="L199" s="3"/>
    </row>
    <row r="200" spans="2:12" ht="15">
      <c r="B200" s="939" t="s">
        <v>1710</v>
      </c>
      <c r="C200" s="940"/>
      <c r="D200" s="940"/>
      <c r="E200" s="940"/>
      <c r="F200" s="940"/>
      <c r="G200" s="941"/>
      <c r="H200" s="431">
        <f>+H199*0</f>
        <v>0</v>
      </c>
      <c r="J200" s="3"/>
      <c r="K200" s="3"/>
      <c r="L200" s="3"/>
    </row>
    <row r="201" spans="2:12" ht="15">
      <c r="B201" s="901" t="s">
        <v>1709</v>
      </c>
      <c r="C201" s="901"/>
      <c r="D201" s="901"/>
      <c r="E201" s="901"/>
      <c r="F201" s="901"/>
      <c r="G201" s="901"/>
      <c r="H201" s="431">
        <f>+H199*9</f>
        <v>1020518145.6932999</v>
      </c>
      <c r="J201" s="3"/>
      <c r="K201" s="3"/>
      <c r="L201" s="3"/>
    </row>
    <row r="202" spans="2:12" ht="15">
      <c r="B202" s="901" t="s">
        <v>1419</v>
      </c>
      <c r="C202" s="901"/>
      <c r="D202" s="901"/>
      <c r="E202" s="901"/>
      <c r="F202" s="901"/>
      <c r="G202" s="901"/>
      <c r="H202" s="431">
        <f>+H198</f>
        <v>1360690860.9243999</v>
      </c>
      <c r="I202" s="7"/>
      <c r="J202" s="3"/>
      <c r="K202" s="3"/>
      <c r="L202" s="3"/>
    </row>
    <row r="203" spans="2:12" ht="15">
      <c r="B203" s="901" t="s">
        <v>1420</v>
      </c>
      <c r="C203" s="901"/>
      <c r="D203" s="901"/>
      <c r="E203" s="901"/>
      <c r="F203" s="901"/>
      <c r="G203" s="901"/>
      <c r="H203" s="431">
        <f>+H198-H196</f>
        <v>1105690860.9243999</v>
      </c>
      <c r="J203" s="3"/>
      <c r="K203" s="3"/>
      <c r="L203" s="3"/>
    </row>
    <row r="205" spans="2:12" ht="33.950000000000003" customHeight="1">
      <c r="B205" s="925" t="s">
        <v>1169</v>
      </c>
      <c r="C205" s="925"/>
    </row>
    <row r="206" spans="2:12" ht="172.5" customHeight="1">
      <c r="B206" s="903" t="s">
        <v>1823</v>
      </c>
      <c r="C206" s="903"/>
      <c r="D206" s="903"/>
      <c r="E206" s="903"/>
      <c r="F206" s="903"/>
      <c r="G206" s="903"/>
      <c r="H206" s="903"/>
      <c r="I206" s="903"/>
      <c r="J206" s="903"/>
      <c r="K206" s="903"/>
      <c r="L206" s="903"/>
    </row>
  </sheetData>
  <mergeCells count="159">
    <mergeCell ref="I192:J192"/>
    <mergeCell ref="B20:L20"/>
    <mergeCell ref="B5:D5"/>
    <mergeCell ref="B15:L15"/>
    <mergeCell ref="B16:L16"/>
    <mergeCell ref="B17:L17"/>
    <mergeCell ref="B18:L18"/>
    <mergeCell ref="B19:L19"/>
    <mergeCell ref="B56:G56"/>
    <mergeCell ref="B58:G58"/>
    <mergeCell ref="I48:J48"/>
    <mergeCell ref="I49:J49"/>
    <mergeCell ref="I50:J50"/>
    <mergeCell ref="I37:J37"/>
    <mergeCell ref="I39:J39"/>
    <mergeCell ref="I36:J36"/>
    <mergeCell ref="I27:J27"/>
    <mergeCell ref="I28:J28"/>
    <mergeCell ref="I29:J29"/>
    <mergeCell ref="I30:J30"/>
    <mergeCell ref="I31:J31"/>
    <mergeCell ref="I32:J32"/>
    <mergeCell ref="I33:J33"/>
    <mergeCell ref="I34:J34"/>
    <mergeCell ref="I53:J53"/>
    <mergeCell ref="I52:J52"/>
    <mergeCell ref="I132:J132"/>
    <mergeCell ref="I125:J125"/>
    <mergeCell ref="I126:J126"/>
    <mergeCell ref="B116:L116"/>
    <mergeCell ref="B117:L117"/>
    <mergeCell ref="B118:L118"/>
    <mergeCell ref="B111:C111"/>
    <mergeCell ref="B112:L112"/>
    <mergeCell ref="B115:L115"/>
    <mergeCell ref="B106:G106"/>
    <mergeCell ref="B107:G107"/>
    <mergeCell ref="B108:G108"/>
    <mergeCell ref="B105:G105"/>
    <mergeCell ref="I95:J95"/>
    <mergeCell ref="I96:J96"/>
    <mergeCell ref="I97:J97"/>
    <mergeCell ref="I98:J98"/>
    <mergeCell ref="I100:J100"/>
    <mergeCell ref="B109:G109"/>
    <mergeCell ref="I86:J86"/>
    <mergeCell ref="I87:J87"/>
    <mergeCell ref="I84:J84"/>
    <mergeCell ref="B152:G152"/>
    <mergeCell ref="B153:G153"/>
    <mergeCell ref="B154:G154"/>
    <mergeCell ref="I185:J185"/>
    <mergeCell ref="I182:J182"/>
    <mergeCell ref="I183:J183"/>
    <mergeCell ref="I180:J180"/>
    <mergeCell ref="I181:J181"/>
    <mergeCell ref="I179:J179"/>
    <mergeCell ref="B205:C205"/>
    <mergeCell ref="B206:L206"/>
    <mergeCell ref="B202:G202"/>
    <mergeCell ref="B203:G203"/>
    <mergeCell ref="I194:J194"/>
    <mergeCell ref="I196:J196"/>
    <mergeCell ref="B198:G198"/>
    <mergeCell ref="B199:G199"/>
    <mergeCell ref="B201:G201"/>
    <mergeCell ref="I195:J195"/>
    <mergeCell ref="B200:G200"/>
    <mergeCell ref="I197:J197"/>
    <mergeCell ref="I51:J51"/>
    <mergeCell ref="I45:J45"/>
    <mergeCell ref="I46:J46"/>
    <mergeCell ref="I47:J47"/>
    <mergeCell ref="I35:J35"/>
    <mergeCell ref="I43:J43"/>
    <mergeCell ref="I44:J44"/>
    <mergeCell ref="I41:J41"/>
    <mergeCell ref="I42:J42"/>
    <mergeCell ref="I38:J38"/>
    <mergeCell ref="I40:J40"/>
    <mergeCell ref="I85:J85"/>
    <mergeCell ref="I83:J83"/>
    <mergeCell ref="I54:J54"/>
    <mergeCell ref="I79:J79"/>
    <mergeCell ref="I80:J80"/>
    <mergeCell ref="I81:J81"/>
    <mergeCell ref="I82:J82"/>
    <mergeCell ref="B69:L69"/>
    <mergeCell ref="B70:L70"/>
    <mergeCell ref="B71:L71"/>
    <mergeCell ref="B72:L72"/>
    <mergeCell ref="B62:C62"/>
    <mergeCell ref="B63:L63"/>
    <mergeCell ref="B66:L66"/>
    <mergeCell ref="B67:L67"/>
    <mergeCell ref="B68:L68"/>
    <mergeCell ref="B60:G60"/>
    <mergeCell ref="B55:G55"/>
    <mergeCell ref="B57:G57"/>
    <mergeCell ref="B59:G59"/>
    <mergeCell ref="I94:J94"/>
    <mergeCell ref="I99:J99"/>
    <mergeCell ref="I92:J92"/>
    <mergeCell ref="I93:J93"/>
    <mergeCell ref="I90:J90"/>
    <mergeCell ref="I91:J91"/>
    <mergeCell ref="I88:J88"/>
    <mergeCell ref="I89:J89"/>
    <mergeCell ref="I131:J131"/>
    <mergeCell ref="I130:J130"/>
    <mergeCell ref="I103:J103"/>
    <mergeCell ref="I104:J104"/>
    <mergeCell ref="I127:J127"/>
    <mergeCell ref="I128:J128"/>
    <mergeCell ref="I129:J129"/>
    <mergeCell ref="I102:J102"/>
    <mergeCell ref="I101:J101"/>
    <mergeCell ref="I140:J140"/>
    <mergeCell ref="I141:J141"/>
    <mergeCell ref="I139:J139"/>
    <mergeCell ref="I138:J138"/>
    <mergeCell ref="I133:J133"/>
    <mergeCell ref="I134:J134"/>
    <mergeCell ref="I135:J135"/>
    <mergeCell ref="I136:J136"/>
    <mergeCell ref="I137:J137"/>
    <mergeCell ref="I150:J150"/>
    <mergeCell ref="I149:J149"/>
    <mergeCell ref="I147:J147"/>
    <mergeCell ref="I148:J148"/>
    <mergeCell ref="I142:J142"/>
    <mergeCell ref="I143:J143"/>
    <mergeCell ref="I144:J144"/>
    <mergeCell ref="I145:J145"/>
    <mergeCell ref="I146:J146"/>
    <mergeCell ref="I193:J193"/>
    <mergeCell ref="I191:J191"/>
    <mergeCell ref="I189:J189"/>
    <mergeCell ref="I190:J190"/>
    <mergeCell ref="I184:J184"/>
    <mergeCell ref="I151:J151"/>
    <mergeCell ref="I175:J175"/>
    <mergeCell ref="I176:J176"/>
    <mergeCell ref="I177:J177"/>
    <mergeCell ref="I178:J178"/>
    <mergeCell ref="B167:L167"/>
    <mergeCell ref="B168:L168"/>
    <mergeCell ref="B159:L159"/>
    <mergeCell ref="B162:L162"/>
    <mergeCell ref="B163:L163"/>
    <mergeCell ref="B164:L164"/>
    <mergeCell ref="B155:G155"/>
    <mergeCell ref="B156:G156"/>
    <mergeCell ref="I186:J186"/>
    <mergeCell ref="I187:J187"/>
    <mergeCell ref="I188:J188"/>
    <mergeCell ref="B165:L165"/>
    <mergeCell ref="B166:L166"/>
    <mergeCell ref="B158:C158"/>
  </mergeCells>
  <pageMargins left="0.7" right="0.7" top="0.75" bottom="0.75" header="0.3" footer="0.3"/>
  <ignoredErrors>
    <ignoredError sqref="H88 U9 W10 K11 O11 M9 H11:J11 V11 Q11:U11 W11:X11 N11 P11 L11 H90 H145 H41 H48 H97 H189 H194 M11"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E1567-D9E0-4886-8634-6E96F1D9BA96}">
  <dimension ref="B3:Z183"/>
  <sheetViews>
    <sheetView showGridLines="0" topLeftCell="B1" zoomScale="70" zoomScaleNormal="70" workbookViewId="0">
      <selection activeCell="B183" sqref="B183:L183"/>
    </sheetView>
  </sheetViews>
  <sheetFormatPr baseColWidth="10" defaultColWidth="12.42578125" defaultRowHeight="14.25"/>
  <cols>
    <col min="1" max="1" width="7.7109375" style="1" customWidth="1"/>
    <col min="2" max="2" width="88.140625" style="1" customWidth="1"/>
    <col min="3" max="3" width="30" style="1" customWidth="1"/>
    <col min="4" max="4" width="28.85546875" style="1" customWidth="1"/>
    <col min="5" max="5" width="31.28515625" style="1" customWidth="1"/>
    <col min="6" max="25" width="26.140625" style="1" customWidth="1"/>
    <col min="26" max="26" width="23.42578125" style="1" customWidth="1"/>
    <col min="27" max="16384" width="12.42578125" style="1"/>
  </cols>
  <sheetData>
    <row r="3" spans="2:26">
      <c r="B3" s="3" t="s">
        <v>1099</v>
      </c>
      <c r="C3" s="3"/>
      <c r="D3" s="3"/>
      <c r="E3" s="3"/>
      <c r="F3" s="3"/>
      <c r="G3" s="3"/>
      <c r="H3" s="3"/>
      <c r="I3" s="3"/>
      <c r="J3" s="3"/>
      <c r="K3" s="3"/>
      <c r="L3" s="3"/>
    </row>
    <row r="4" spans="2:26">
      <c r="B4" s="3"/>
      <c r="C4" s="3"/>
      <c r="D4" s="3"/>
      <c r="E4" s="3"/>
      <c r="F4" s="3"/>
      <c r="G4" s="3"/>
      <c r="H4" s="3"/>
      <c r="I4" s="3"/>
      <c r="J4" s="3"/>
      <c r="K4" s="3"/>
      <c r="L4" s="3"/>
    </row>
    <row r="5" spans="2:26" ht="30" customHeight="1">
      <c r="B5" s="895" t="str">
        <f>+Portafolio_Cronograma!C101</f>
        <v>6. Fortalecimiento en la gestión organizacional de la cadena</v>
      </c>
      <c r="C5" s="915"/>
      <c r="D5" s="896"/>
      <c r="E5" s="3"/>
      <c r="F5" s="3"/>
      <c r="G5" s="3"/>
      <c r="H5" s="3"/>
      <c r="I5" s="3"/>
      <c r="J5" s="3"/>
      <c r="K5" s="3"/>
      <c r="L5" s="3"/>
    </row>
    <row r="6" spans="2:26">
      <c r="B6" s="3"/>
      <c r="C6" s="3"/>
      <c r="D6" s="2"/>
      <c r="E6" s="2"/>
      <c r="F6" s="2"/>
      <c r="G6" s="2"/>
      <c r="H6" s="2"/>
      <c r="I6" s="2"/>
      <c r="J6" s="2"/>
      <c r="K6" s="2"/>
      <c r="L6" s="2"/>
    </row>
    <row r="7" spans="2:26" ht="42" customHeight="1">
      <c r="B7" s="592" t="s">
        <v>1100</v>
      </c>
      <c r="C7" s="592" t="s">
        <v>1101</v>
      </c>
      <c r="D7" s="592" t="s">
        <v>1102</v>
      </c>
      <c r="E7" s="504" t="s">
        <v>230</v>
      </c>
      <c r="F7" s="505" t="s">
        <v>372</v>
      </c>
      <c r="G7" s="506" t="s">
        <v>1103</v>
      </c>
      <c r="H7" s="506" t="s">
        <v>1104</v>
      </c>
      <c r="I7" s="506" t="s">
        <v>1105</v>
      </c>
      <c r="J7" s="506" t="s">
        <v>1106</v>
      </c>
      <c r="K7" s="506" t="s">
        <v>1107</v>
      </c>
      <c r="L7" s="506" t="s">
        <v>1108</v>
      </c>
      <c r="M7" s="506" t="s">
        <v>1109</v>
      </c>
      <c r="N7" s="506" t="s">
        <v>1110</v>
      </c>
      <c r="O7" s="506" t="s">
        <v>1111</v>
      </c>
      <c r="P7" s="506" t="s">
        <v>1112</v>
      </c>
      <c r="Q7" s="506" t="s">
        <v>1113</v>
      </c>
      <c r="R7" s="506" t="s">
        <v>1114</v>
      </c>
      <c r="S7" s="506" t="s">
        <v>1115</v>
      </c>
      <c r="T7" s="506" t="s">
        <v>1116</v>
      </c>
      <c r="U7" s="506" t="s">
        <v>1117</v>
      </c>
      <c r="V7" s="506" t="s">
        <v>1118</v>
      </c>
      <c r="W7" s="506" t="s">
        <v>1119</v>
      </c>
      <c r="X7" s="506" t="s">
        <v>1120</v>
      </c>
      <c r="Y7" s="506" t="s">
        <v>1088</v>
      </c>
    </row>
    <row r="8" spans="2:26" ht="30" customHeight="1">
      <c r="B8" s="593" t="str">
        <f>+B15</f>
        <v>6.1. Adopción, promoción y seguimiento de la política pública de la cadena de la acuicultura para especies de consumo humano</v>
      </c>
      <c r="C8" s="554" t="str">
        <f>+C27</f>
        <v>Mes 1 del año 1</v>
      </c>
      <c r="D8" s="554" t="str">
        <f>+D27</f>
        <v>Mes 12 del año 20</v>
      </c>
      <c r="E8" s="472">
        <f>+$H$53</f>
        <v>855138508.0480001</v>
      </c>
      <c r="F8" s="193">
        <f>+$H$54</f>
        <v>650012741.38</v>
      </c>
      <c r="G8" s="193">
        <f t="shared" ref="G8:X8" si="0">+$H$54</f>
        <v>650012741.38</v>
      </c>
      <c r="H8" s="193">
        <f t="shared" si="0"/>
        <v>650012741.38</v>
      </c>
      <c r="I8" s="193">
        <f t="shared" si="0"/>
        <v>650012741.38</v>
      </c>
      <c r="J8" s="193">
        <f t="shared" si="0"/>
        <v>650012741.38</v>
      </c>
      <c r="K8" s="193">
        <f t="shared" si="0"/>
        <v>650012741.38</v>
      </c>
      <c r="L8" s="193">
        <f t="shared" si="0"/>
        <v>650012741.38</v>
      </c>
      <c r="M8" s="193">
        <f t="shared" si="0"/>
        <v>650012741.38</v>
      </c>
      <c r="N8" s="193">
        <f t="shared" si="0"/>
        <v>650012741.38</v>
      </c>
      <c r="O8" s="193">
        <f t="shared" si="0"/>
        <v>650012741.38</v>
      </c>
      <c r="P8" s="193">
        <f t="shared" si="0"/>
        <v>650012741.38</v>
      </c>
      <c r="Q8" s="193">
        <f t="shared" si="0"/>
        <v>650012741.38</v>
      </c>
      <c r="R8" s="193">
        <f t="shared" si="0"/>
        <v>650012741.38</v>
      </c>
      <c r="S8" s="193">
        <f t="shared" si="0"/>
        <v>650012741.38</v>
      </c>
      <c r="T8" s="193">
        <f t="shared" si="0"/>
        <v>650012741.38</v>
      </c>
      <c r="U8" s="193">
        <f t="shared" si="0"/>
        <v>650012741.38</v>
      </c>
      <c r="V8" s="193">
        <f t="shared" si="0"/>
        <v>650012741.38</v>
      </c>
      <c r="W8" s="193">
        <f t="shared" si="0"/>
        <v>650012741.38</v>
      </c>
      <c r="X8" s="193">
        <f t="shared" si="0"/>
        <v>650012741.38</v>
      </c>
      <c r="Y8" s="452">
        <f>SUM(E8:X8)</f>
        <v>13205380594.267994</v>
      </c>
    </row>
    <row r="9" spans="2:26" ht="30" customHeight="1">
      <c r="B9" s="593" t="str">
        <f>+B60</f>
        <v xml:space="preserve">6.2. Fortalecimiento de las capacidades de gestión de la Organización de la Cadena Productiva de la Acuicultura </v>
      </c>
      <c r="C9" s="554" t="str">
        <f>+C69</f>
        <v>Mes 7 del año 1</v>
      </c>
      <c r="D9" s="554" t="str">
        <f>+D69</f>
        <v>Mes 12 del año 20</v>
      </c>
      <c r="E9" s="472">
        <f>+$H$83</f>
        <v>113730281.45639998</v>
      </c>
      <c r="F9" s="193">
        <f>+$H$84</f>
        <v>227460562.91279998</v>
      </c>
      <c r="G9" s="193">
        <f t="shared" ref="G9:X9" si="1">+$H$84</f>
        <v>227460562.91279998</v>
      </c>
      <c r="H9" s="193">
        <f t="shared" si="1"/>
        <v>227460562.91279998</v>
      </c>
      <c r="I9" s="193">
        <f t="shared" si="1"/>
        <v>227460562.91279998</v>
      </c>
      <c r="J9" s="193">
        <f t="shared" si="1"/>
        <v>227460562.91279998</v>
      </c>
      <c r="K9" s="193">
        <f t="shared" si="1"/>
        <v>227460562.91279998</v>
      </c>
      <c r="L9" s="193">
        <f t="shared" si="1"/>
        <v>227460562.91279998</v>
      </c>
      <c r="M9" s="193">
        <f t="shared" si="1"/>
        <v>227460562.91279998</v>
      </c>
      <c r="N9" s="193">
        <f t="shared" si="1"/>
        <v>227460562.91279998</v>
      </c>
      <c r="O9" s="193">
        <f t="shared" si="1"/>
        <v>227460562.91279998</v>
      </c>
      <c r="P9" s="193">
        <f t="shared" si="1"/>
        <v>227460562.91279998</v>
      </c>
      <c r="Q9" s="193">
        <f t="shared" si="1"/>
        <v>227460562.91279998</v>
      </c>
      <c r="R9" s="193">
        <f t="shared" si="1"/>
        <v>227460562.91279998</v>
      </c>
      <c r="S9" s="193">
        <f t="shared" si="1"/>
        <v>227460562.91279998</v>
      </c>
      <c r="T9" s="193">
        <f t="shared" si="1"/>
        <v>227460562.91279998</v>
      </c>
      <c r="U9" s="193">
        <f t="shared" si="1"/>
        <v>227460562.91279998</v>
      </c>
      <c r="V9" s="193">
        <f t="shared" si="1"/>
        <v>227460562.91279998</v>
      </c>
      <c r="W9" s="193">
        <f t="shared" si="1"/>
        <v>227460562.91279998</v>
      </c>
      <c r="X9" s="193">
        <f t="shared" si="1"/>
        <v>227460562.91279998</v>
      </c>
      <c r="Y9" s="452">
        <f t="shared" ref="Y9:Y10" si="2">SUM(E9:X9)</f>
        <v>4435480976.7995987</v>
      </c>
    </row>
    <row r="10" spans="2:26" ht="30" customHeight="1">
      <c r="B10" s="593" t="str">
        <f>+B90</f>
        <v>6.3. Promoción y fortalecimiento de la asociatividad y la integración en la cadena de la acuicultura</v>
      </c>
      <c r="C10" s="554" t="str">
        <f>+C101</f>
        <v>Mes 7 del año 1</v>
      </c>
      <c r="D10" s="554" t="str">
        <f>+D101</f>
        <v>Mes 12 del año 20</v>
      </c>
      <c r="E10" s="472">
        <f>+$H$131</f>
        <v>687821346.10784996</v>
      </c>
      <c r="F10" s="193">
        <f>+$H$132</f>
        <v>1242042692.2156999</v>
      </c>
      <c r="G10" s="193">
        <f>+$H$133</f>
        <v>1375642692.2156999</v>
      </c>
      <c r="H10" s="193">
        <f>+$H$132</f>
        <v>1242042692.2156999</v>
      </c>
      <c r="I10" s="193">
        <f>+$H$133</f>
        <v>1375642692.2156999</v>
      </c>
      <c r="J10" s="193">
        <f>+$H$132</f>
        <v>1242042692.2156999</v>
      </c>
      <c r="K10" s="193">
        <f>+$H$134</f>
        <v>1198742692.2156999</v>
      </c>
      <c r="L10" s="193">
        <f>+$H$132</f>
        <v>1242042692.2156999</v>
      </c>
      <c r="M10" s="193">
        <f>+$H$134</f>
        <v>1198742692.2156999</v>
      </c>
      <c r="N10" s="193">
        <f>+$H$132</f>
        <v>1242042692.2156999</v>
      </c>
      <c r="O10" s="193">
        <f>+$H$134</f>
        <v>1198742692.2156999</v>
      </c>
      <c r="P10" s="193">
        <f>+$H$132</f>
        <v>1242042692.2156999</v>
      </c>
      <c r="Q10" s="193">
        <f>+$H$134</f>
        <v>1198742692.2156999</v>
      </c>
      <c r="R10" s="193">
        <f>+$H$132</f>
        <v>1242042692.2156999</v>
      </c>
      <c r="S10" s="193">
        <f>+$H$134</f>
        <v>1198742692.2156999</v>
      </c>
      <c r="T10" s="193">
        <f>+$H$132</f>
        <v>1242042692.2156999</v>
      </c>
      <c r="U10" s="193">
        <f>+$H$134</f>
        <v>1198742692.2156999</v>
      </c>
      <c r="V10" s="193">
        <f>+$H$132</f>
        <v>1242042692.2156999</v>
      </c>
      <c r="W10" s="193">
        <f>+$H$134</f>
        <v>1198742692.2156999</v>
      </c>
      <c r="X10" s="193">
        <f>+$H$132</f>
        <v>1242042692.2156999</v>
      </c>
      <c r="Y10" s="452">
        <f t="shared" si="2"/>
        <v>24250732498.206142</v>
      </c>
    </row>
    <row r="11" spans="2:26" ht="30" customHeight="1">
      <c r="B11" s="593" t="str">
        <f>+B140</f>
        <v>6.4. Fortalecimiento y creación de instrumentos de fomento, financiamiento y gestión de riesgos para la cadena</v>
      </c>
      <c r="C11" s="567" t="str">
        <f>+C156</f>
        <v>Mes 7 del año 1</v>
      </c>
      <c r="D11" s="567" t="str">
        <f>+D156</f>
        <v>Mes 2 del año 20</v>
      </c>
      <c r="E11" s="473">
        <f>+H178</f>
        <v>107490853.08089998</v>
      </c>
      <c r="F11" s="429">
        <f>+$H$180</f>
        <v>214981706.1618</v>
      </c>
      <c r="G11" s="429">
        <f>+$H$179</f>
        <v>213781706.1618</v>
      </c>
      <c r="H11" s="429">
        <f>+$H$180</f>
        <v>214981706.1618</v>
      </c>
      <c r="I11" s="429">
        <f>+$H$179</f>
        <v>213781706.1618</v>
      </c>
      <c r="J11" s="429">
        <f>+$H$180</f>
        <v>214981706.1618</v>
      </c>
      <c r="K11" s="429">
        <f>+$H$179</f>
        <v>213781706.1618</v>
      </c>
      <c r="L11" s="429">
        <f>+$H$180</f>
        <v>214981706.1618</v>
      </c>
      <c r="M11" s="429">
        <f>+$H$179</f>
        <v>213781706.1618</v>
      </c>
      <c r="N11" s="429">
        <f>+$H$180</f>
        <v>214981706.1618</v>
      </c>
      <c r="O11" s="429">
        <f>+$H$179</f>
        <v>213781706.1618</v>
      </c>
      <c r="P11" s="429">
        <f>+$H$180</f>
        <v>214981706.1618</v>
      </c>
      <c r="Q11" s="429">
        <f>+$H$179</f>
        <v>213781706.1618</v>
      </c>
      <c r="R11" s="429">
        <f>+$H$180</f>
        <v>214981706.1618</v>
      </c>
      <c r="S11" s="429">
        <f>+$H$179</f>
        <v>213781706.1618</v>
      </c>
      <c r="T11" s="429">
        <f>+$H$180</f>
        <v>214981706.1618</v>
      </c>
      <c r="U11" s="429">
        <f>+$H$179</f>
        <v>213781706.1618</v>
      </c>
      <c r="V11" s="429">
        <f>+$H$180</f>
        <v>214981706.1618</v>
      </c>
      <c r="W11" s="429">
        <f>+$H$179</f>
        <v>213781706.1618</v>
      </c>
      <c r="X11" s="429">
        <f>+$H$180</f>
        <v>214981706.1618</v>
      </c>
      <c r="Y11" s="452">
        <f>SUM(E11:X11)</f>
        <v>4181343270.1550989</v>
      </c>
    </row>
    <row r="12" spans="2:26" ht="30.95" customHeight="1">
      <c r="B12" s="507" t="s">
        <v>1121</v>
      </c>
      <c r="C12" s="4"/>
      <c r="D12" s="4"/>
      <c r="E12" s="508">
        <f>SUM(E8:E11)</f>
        <v>1764180988.6931498</v>
      </c>
      <c r="F12" s="508">
        <f t="shared" ref="F12:X12" si="3">SUM(F8:F11)</f>
        <v>2334497702.6703</v>
      </c>
      <c r="G12" s="508">
        <f t="shared" si="3"/>
        <v>2466897702.6703</v>
      </c>
      <c r="H12" s="508">
        <f t="shared" si="3"/>
        <v>2334497702.6703</v>
      </c>
      <c r="I12" s="508">
        <f t="shared" si="3"/>
        <v>2466897702.6703</v>
      </c>
      <c r="J12" s="508">
        <f t="shared" si="3"/>
        <v>2334497702.6703</v>
      </c>
      <c r="K12" s="508">
        <f t="shared" si="3"/>
        <v>2289997702.6703</v>
      </c>
      <c r="L12" s="508">
        <f t="shared" si="3"/>
        <v>2334497702.6703</v>
      </c>
      <c r="M12" s="508">
        <f t="shared" si="3"/>
        <v>2289997702.6703</v>
      </c>
      <c r="N12" s="508">
        <f t="shared" si="3"/>
        <v>2334497702.6703</v>
      </c>
      <c r="O12" s="508">
        <f t="shared" si="3"/>
        <v>2289997702.6703</v>
      </c>
      <c r="P12" s="508">
        <f t="shared" si="3"/>
        <v>2334497702.6703</v>
      </c>
      <c r="Q12" s="508">
        <f t="shared" si="3"/>
        <v>2289997702.6703</v>
      </c>
      <c r="R12" s="508">
        <f t="shared" si="3"/>
        <v>2334497702.6703</v>
      </c>
      <c r="S12" s="508">
        <f t="shared" si="3"/>
        <v>2289997702.6703</v>
      </c>
      <c r="T12" s="508">
        <f t="shared" si="3"/>
        <v>2334497702.6703</v>
      </c>
      <c r="U12" s="508">
        <f t="shared" si="3"/>
        <v>2289997702.6703</v>
      </c>
      <c r="V12" s="508">
        <f t="shared" si="3"/>
        <v>2334497702.6703</v>
      </c>
      <c r="W12" s="508">
        <f t="shared" si="3"/>
        <v>2289997702.6703</v>
      </c>
      <c r="X12" s="508">
        <f t="shared" si="3"/>
        <v>2334497702.6703</v>
      </c>
      <c r="Y12" s="508">
        <f>SUM(Y8:Y11)</f>
        <v>46072937339.428833</v>
      </c>
    </row>
    <row r="13" spans="2:26" ht="15">
      <c r="B13" s="4"/>
      <c r="C13" s="4"/>
      <c r="D13" s="4"/>
      <c r="E13" s="4"/>
      <c r="F13" s="4"/>
      <c r="G13" s="5"/>
      <c r="H13" s="6"/>
      <c r="I13" s="5"/>
      <c r="J13" s="5"/>
      <c r="K13" s="5"/>
      <c r="L13" s="5"/>
      <c r="Z13" s="7"/>
    </row>
    <row r="14" spans="2:26" ht="15">
      <c r="B14" s="4"/>
      <c r="C14" s="4"/>
      <c r="D14" s="4"/>
      <c r="E14" s="4"/>
      <c r="F14" s="4"/>
      <c r="G14" s="5"/>
      <c r="H14" s="6"/>
      <c r="I14" s="5"/>
      <c r="J14" s="5"/>
      <c r="K14" s="5"/>
      <c r="L14" s="5"/>
    </row>
    <row r="15" spans="2:26" ht="39.950000000000003" customHeight="1">
      <c r="B15" s="922" t="str">
        <f>+Portafolio_Cronograma!D101</f>
        <v>6.1. Adopción, promoción y seguimiento de la política pública de la cadena de la acuicultura para especies de consumo humano</v>
      </c>
      <c r="C15" s="922"/>
      <c r="D15" s="922"/>
      <c r="E15" s="922"/>
      <c r="F15" s="922"/>
      <c r="G15" s="922"/>
      <c r="H15" s="922"/>
      <c r="I15" s="922"/>
      <c r="J15" s="922"/>
      <c r="K15" s="922"/>
      <c r="L15" s="922"/>
    </row>
    <row r="16" spans="2:26" ht="48" customHeight="1">
      <c r="B16" s="946" t="str">
        <f>+Portafolio_Cronograma!E101</f>
        <v xml:space="preserve">6.1.1. Adoptar como marco de política pública para los próximos 20 años el Plan de Ordenamiento Productivo de la cadena de la acuicultura para especies de consumo humano (tilapia, trucha, cachama y camarón de cultivo), mediante resolución expedida por el Ministerio de Agricultura y Desarrollo Rural. </v>
      </c>
      <c r="C16" s="946"/>
      <c r="D16" s="946"/>
      <c r="E16" s="946"/>
      <c r="F16" s="946"/>
      <c r="G16" s="946"/>
      <c r="H16" s="946"/>
      <c r="I16" s="946"/>
      <c r="J16" s="946"/>
      <c r="K16" s="946"/>
      <c r="L16" s="946"/>
    </row>
    <row r="17" spans="2:12" ht="48" customHeight="1">
      <c r="B17" s="946" t="str">
        <f>+Portafolio_Cronograma!E102</f>
        <v>6.1.2. Definir de manera colaborativa entre los actores de la cadena de la acuicultura para especies de consumo humano (tilapia, trucha, cachama y camarón de cultivo), bajo la coordinación del Ministerio de Agricultura y Desarrollo Rural y el Consejo Nacional Cadena de la Acuicultura, el esquema institucional que permita gestionar y ejecutar el Plan de Ordenamiento Productivo, incluyendo los mecanismos operativos, técnicos, normativos y financieros necesarios para su funcionamiento, según se requiera.</v>
      </c>
      <c r="C17" s="946"/>
      <c r="D17" s="946"/>
      <c r="E17" s="946"/>
      <c r="F17" s="946"/>
      <c r="G17" s="946"/>
      <c r="H17" s="946"/>
      <c r="I17" s="946"/>
      <c r="J17" s="946"/>
      <c r="K17" s="946"/>
      <c r="L17" s="946"/>
    </row>
    <row r="18" spans="2:12" ht="48" customHeight="1">
      <c r="B18" s="946" t="str">
        <f>+Portafolio_Cronograma!E103</f>
        <v>6.1.3. Definir, por parte del Ministerio de Agricultura y Desarrollo Rural en coordinación con el Consejo Nacional Cadena de la Acuicultura, el cronograma anual para la implementación del Plan de Ordenamiento Productivo de la cadena, teniendo en cuenta el cronograma de implementación propuesto en este Plan de acción, el informe anual de seguimiento y evaluación, así como el Plan estratégico del acuerdo de competitividad de la cadena.</v>
      </c>
      <c r="C18" s="946"/>
      <c r="D18" s="946"/>
      <c r="E18" s="946"/>
      <c r="F18" s="946"/>
      <c r="G18" s="946"/>
      <c r="H18" s="946"/>
      <c r="I18" s="946"/>
      <c r="J18" s="946"/>
      <c r="K18" s="946"/>
      <c r="L18" s="946"/>
    </row>
    <row r="19" spans="2:12" ht="48" customHeight="1">
      <c r="B19" s="946" t="str">
        <f>+Portafolio_Cronograma!E104</f>
        <v xml:space="preserve">6.1.4. Estructurar y gestionar, por parte del Ministerio de Agricultura y Desarrollo Rural en coordinación con el Consejo Nacional de la Cadena de la Acuicultura, el presupuesto de este Plan de Acción, teniendo en cuenta la estimación de costos y fuentes de financiación del portafolio de programas, el cronograma de implementación, así como los actores líderes y aliados a nivel territorial, nacional e internacional, relacionados con la gestión y asignación de los recursos requeridos. </v>
      </c>
      <c r="C19" s="946"/>
      <c r="D19" s="946"/>
      <c r="E19" s="946"/>
      <c r="F19" s="946"/>
      <c r="G19" s="946"/>
      <c r="H19" s="946"/>
      <c r="I19" s="946"/>
      <c r="J19" s="946"/>
      <c r="K19" s="946"/>
      <c r="L19" s="946"/>
    </row>
    <row r="20" spans="2:12" ht="48" customHeight="1">
      <c r="B20" s="946" t="str">
        <f>+Portafolio_Cronograma!E105</f>
        <v>6.1.5. Diseñar e implementar el sistema de seguimiento y evaluación del Plan de Ordenamiento Productivo de la cadena de la acuicultura para especies de consumo humano (tilapia, trucha, cachama y camarón de cultivo), mediante el cual se genere de manera coordinada entre el Ministerio de Agricultura y Desarrollo Rural y la Unidad de Planificación Rural Agropecuaria, un informe anual de seguimiento y evaluación de este Plan.</v>
      </c>
      <c r="C20" s="946"/>
      <c r="D20" s="946"/>
      <c r="E20" s="946"/>
      <c r="F20" s="946"/>
      <c r="G20" s="946"/>
      <c r="H20" s="946"/>
      <c r="I20" s="946"/>
      <c r="J20" s="946"/>
      <c r="K20" s="946"/>
      <c r="L20" s="946"/>
    </row>
    <row r="21" spans="2:12" ht="48" customHeight="1">
      <c r="B21" s="946" t="str">
        <f>+Portafolio_Cronograma!E106</f>
        <v>6.1.6. Elaborar y ejecutar un plan de comunicación a nivel nacional y regional, para socializar el Plan de Ordenamiento Productivo de la cadena de la acuicultura para especies de consumo humano (tilapia, trucha, cachama y camarón de cultivo), dirigido principalmente a los actores líderes en su gestión e implementación, así como a los departamentos y municipios de alta relevancia para esta cadena.</v>
      </c>
      <c r="C21" s="946"/>
      <c r="D21" s="946"/>
      <c r="E21" s="946"/>
      <c r="F21" s="946"/>
      <c r="G21" s="946"/>
      <c r="H21" s="946"/>
      <c r="I21" s="946"/>
      <c r="J21" s="946"/>
      <c r="K21" s="946"/>
      <c r="L21" s="946"/>
    </row>
    <row r="22" spans="2:12">
      <c r="B22" s="3"/>
      <c r="C22" s="3"/>
      <c r="D22" s="3"/>
      <c r="E22" s="3"/>
      <c r="F22" s="3"/>
      <c r="G22" s="3"/>
      <c r="H22" s="3"/>
      <c r="I22" s="3"/>
      <c r="J22" s="3"/>
      <c r="K22" s="3"/>
      <c r="L22" s="3"/>
    </row>
    <row r="23" spans="2:12">
      <c r="B23" s="3"/>
      <c r="C23" s="3"/>
      <c r="D23" s="3"/>
      <c r="E23" s="3"/>
      <c r="F23" s="3"/>
      <c r="G23" s="3"/>
      <c r="H23" s="3"/>
      <c r="I23" s="3"/>
      <c r="J23" s="3"/>
      <c r="K23" s="3"/>
      <c r="L23" s="3"/>
    </row>
    <row r="24" spans="2:12" ht="24.95" customHeight="1">
      <c r="B24" s="511" t="s">
        <v>1122</v>
      </c>
      <c r="C24" s="3"/>
      <c r="D24" s="3"/>
      <c r="E24" s="3"/>
      <c r="F24" s="3"/>
      <c r="G24" s="3"/>
      <c r="H24" s="3"/>
      <c r="I24" s="3"/>
      <c r="J24" s="3"/>
      <c r="K24" s="3"/>
      <c r="L24" s="3"/>
    </row>
    <row r="25" spans="2:12">
      <c r="B25" s="3"/>
      <c r="C25" s="3"/>
      <c r="D25" s="3"/>
      <c r="E25" s="3"/>
      <c r="F25" s="3"/>
      <c r="G25" s="3"/>
      <c r="H25" s="3"/>
      <c r="I25" s="3"/>
      <c r="J25" s="3"/>
      <c r="K25" s="3"/>
      <c r="L25" s="3"/>
    </row>
    <row r="26" spans="2:12" ht="30" customHeight="1">
      <c r="B26" s="3"/>
      <c r="C26" s="556" t="s">
        <v>1123</v>
      </c>
      <c r="D26" s="556" t="s">
        <v>1124</v>
      </c>
      <c r="E26" s="3"/>
      <c r="F26" s="3"/>
      <c r="G26" s="3"/>
      <c r="H26" s="3"/>
      <c r="I26" s="3"/>
      <c r="J26" s="3"/>
      <c r="K26" s="3"/>
      <c r="L26" s="3"/>
    </row>
    <row r="27" spans="2:12" ht="30" customHeight="1">
      <c r="B27" s="3"/>
      <c r="C27" s="554" t="str">
        <f>+Portafolio_Cronograma!L101</f>
        <v>Mes 1 del año 1</v>
      </c>
      <c r="D27" s="554" t="str">
        <f>+Portafolio_Cronograma!M101</f>
        <v>Mes 12 del año 20</v>
      </c>
      <c r="E27" s="3"/>
      <c r="F27" s="3"/>
      <c r="G27" s="8"/>
      <c r="H27" s="3"/>
      <c r="I27" s="3"/>
      <c r="J27" s="3"/>
      <c r="K27" s="3"/>
      <c r="L27" s="3"/>
    </row>
    <row r="28" spans="2:12" ht="45" customHeight="1">
      <c r="B28" s="530" t="s">
        <v>638</v>
      </c>
      <c r="C28" s="555" t="s">
        <v>1125</v>
      </c>
      <c r="D28" s="555" t="s">
        <v>1572</v>
      </c>
      <c r="E28" s="530" t="s">
        <v>639</v>
      </c>
      <c r="F28" s="530" t="s">
        <v>1573</v>
      </c>
      <c r="G28" s="530" t="s">
        <v>1574</v>
      </c>
      <c r="H28" s="530" t="s">
        <v>1126</v>
      </c>
      <c r="I28" s="957" t="s">
        <v>1575</v>
      </c>
      <c r="J28" s="957"/>
      <c r="K28" s="530" t="s">
        <v>1127</v>
      </c>
      <c r="L28" s="3"/>
    </row>
    <row r="29" spans="2:12">
      <c r="B29" s="531" t="s">
        <v>1132</v>
      </c>
      <c r="C29" s="532" t="s">
        <v>1129</v>
      </c>
      <c r="D29" s="533">
        <f>+'Categoria de Costos'!C21</f>
        <v>29</v>
      </c>
      <c r="E29" s="534">
        <f>+'Categoria de Costos'!C333</f>
        <v>300000</v>
      </c>
      <c r="F29" s="535"/>
      <c r="G29" s="536"/>
      <c r="H29" s="537">
        <f>+D29*E29</f>
        <v>8700000</v>
      </c>
      <c r="I29" s="942" t="s">
        <v>1421</v>
      </c>
      <c r="J29" s="942"/>
      <c r="K29" s="538" t="s">
        <v>1134</v>
      </c>
      <c r="L29" s="3"/>
    </row>
    <row r="30" spans="2:12">
      <c r="B30" s="531" t="s">
        <v>1301</v>
      </c>
      <c r="C30" s="532" t="s">
        <v>1129</v>
      </c>
      <c r="D30" s="533">
        <f>+'Categoria de Costos'!C20</f>
        <v>5</v>
      </c>
      <c r="E30" s="534">
        <f>+'Categoria de Costos'!C342</f>
        <v>900000</v>
      </c>
      <c r="F30" s="535"/>
      <c r="G30" s="536"/>
      <c r="H30" s="537">
        <f>+D30*E30</f>
        <v>4500000</v>
      </c>
      <c r="I30" s="942" t="s">
        <v>1421</v>
      </c>
      <c r="J30" s="942"/>
      <c r="K30" s="539" t="s">
        <v>1207</v>
      </c>
      <c r="L30" s="3"/>
    </row>
    <row r="31" spans="2:12">
      <c r="B31" s="531" t="s">
        <v>1304</v>
      </c>
      <c r="C31" s="532" t="s">
        <v>1129</v>
      </c>
      <c r="D31" s="533">
        <f>+'Categoria de Costos'!C21</f>
        <v>29</v>
      </c>
      <c r="E31" s="534">
        <f>+'Categoria de Costos'!C350</f>
        <v>60000</v>
      </c>
      <c r="F31" s="535"/>
      <c r="G31" s="536"/>
      <c r="H31" s="537">
        <f>+D31*E31</f>
        <v>1740000</v>
      </c>
      <c r="I31" s="942" t="s">
        <v>1421</v>
      </c>
      <c r="J31" s="942"/>
      <c r="K31" s="539" t="s">
        <v>1131</v>
      </c>
      <c r="L31" s="3"/>
    </row>
    <row r="32" spans="2:12">
      <c r="B32" s="531" t="s">
        <v>1135</v>
      </c>
      <c r="C32" s="532" t="s">
        <v>1422</v>
      </c>
      <c r="D32" s="619">
        <f>+'Categoria de Costos'!C20*2</f>
        <v>10</v>
      </c>
      <c r="E32" s="534">
        <f>+'Categoria de Costos'!C362</f>
        <v>3000000</v>
      </c>
      <c r="F32" s="535"/>
      <c r="G32" s="536"/>
      <c r="H32" s="537">
        <f>+D32*E32</f>
        <v>30000000</v>
      </c>
      <c r="I32" s="942" t="s">
        <v>1423</v>
      </c>
      <c r="J32" s="942"/>
      <c r="K32" s="539" t="s">
        <v>1137</v>
      </c>
    </row>
    <row r="33" spans="2:11" ht="15">
      <c r="B33" s="540" t="s">
        <v>1138</v>
      </c>
      <c r="C33" s="541"/>
      <c r="D33" s="542"/>
      <c r="E33" s="543"/>
      <c r="F33" s="543"/>
      <c r="G33" s="544"/>
      <c r="H33" s="545">
        <f>SUM(H29:H32)</f>
        <v>44940000</v>
      </c>
      <c r="I33" s="943"/>
      <c r="J33" s="943"/>
      <c r="K33" s="547"/>
    </row>
    <row r="34" spans="2:11">
      <c r="B34" s="548" t="s">
        <v>1639</v>
      </c>
      <c r="C34" s="531" t="s">
        <v>1140</v>
      </c>
      <c r="D34" s="533">
        <v>3</v>
      </c>
      <c r="E34" s="534">
        <f>+'Categoria de Costos'!D130</f>
        <v>10265668.4</v>
      </c>
      <c r="F34" s="535">
        <v>6</v>
      </c>
      <c r="G34" s="536">
        <v>1</v>
      </c>
      <c r="H34" s="537">
        <f>+D34*E34*F34*G34</f>
        <v>184782031.20000002</v>
      </c>
      <c r="I34" s="942" t="s">
        <v>1424</v>
      </c>
      <c r="J34" s="942"/>
      <c r="K34" s="539" t="s">
        <v>1142</v>
      </c>
    </row>
    <row r="35" spans="2:11">
      <c r="B35" s="548" t="s">
        <v>1139</v>
      </c>
      <c r="C35" s="531" t="s">
        <v>1140</v>
      </c>
      <c r="D35" s="533">
        <v>5</v>
      </c>
      <c r="E35" s="534">
        <f>+'Categoria de Costos'!D131</f>
        <v>9004819.1999999993</v>
      </c>
      <c r="F35" s="549">
        <v>12</v>
      </c>
      <c r="G35" s="536">
        <v>0.7</v>
      </c>
      <c r="H35" s="537">
        <f>+D35*E35*F35*G35</f>
        <v>378202406.39999998</v>
      </c>
      <c r="I35" s="942" t="s">
        <v>1425</v>
      </c>
      <c r="J35" s="942"/>
      <c r="K35" s="539" t="s">
        <v>1142</v>
      </c>
    </row>
    <row r="36" spans="2:11">
      <c r="B36" s="548" t="s">
        <v>1644</v>
      </c>
      <c r="C36" s="531" t="s">
        <v>1140</v>
      </c>
      <c r="D36" s="533">
        <v>2</v>
      </c>
      <c r="E36" s="534">
        <f>+'Categoria de Costos'!D132</f>
        <v>8283866.5</v>
      </c>
      <c r="F36" s="535">
        <v>6</v>
      </c>
      <c r="G36" s="536">
        <v>1</v>
      </c>
      <c r="H36" s="537">
        <f>+D36*E36*F36*G36</f>
        <v>99406398</v>
      </c>
      <c r="I36" s="942" t="s">
        <v>1426</v>
      </c>
      <c r="J36" s="942"/>
      <c r="K36" s="539" t="s">
        <v>1142</v>
      </c>
    </row>
    <row r="37" spans="2:11" ht="15">
      <c r="B37" s="540" t="s">
        <v>1144</v>
      </c>
      <c r="C37" s="541"/>
      <c r="D37" s="542"/>
      <c r="E37" s="543"/>
      <c r="F37" s="543"/>
      <c r="G37" s="544"/>
      <c r="H37" s="545">
        <f>SUM(H34:H36)</f>
        <v>662390835.60000002</v>
      </c>
      <c r="I37" s="943"/>
      <c r="J37" s="943"/>
      <c r="K37" s="547"/>
    </row>
    <row r="38" spans="2:11">
      <c r="B38" s="531" t="s">
        <v>1427</v>
      </c>
      <c r="C38" s="532" t="s">
        <v>1428</v>
      </c>
      <c r="D38" s="533">
        <v>1</v>
      </c>
      <c r="E38" s="534">
        <f>+'Categoria de Costos'!C502+'Categoria de Costos'!C503+'Categoria de Costos'!C505</f>
        <v>43320000</v>
      </c>
      <c r="F38" s="535"/>
      <c r="G38" s="536"/>
      <c r="H38" s="537">
        <f>+D38*E38</f>
        <v>43320000</v>
      </c>
      <c r="I38" s="942" t="s">
        <v>1426</v>
      </c>
      <c r="J38" s="942"/>
      <c r="K38" s="539" t="s">
        <v>1257</v>
      </c>
    </row>
    <row r="39" spans="2:11">
      <c r="B39" s="531" t="s">
        <v>1429</v>
      </c>
      <c r="C39" s="532" t="s">
        <v>769</v>
      </c>
      <c r="D39" s="533">
        <v>1</v>
      </c>
      <c r="E39" s="534">
        <f>+'Categoria de Costos'!C504</f>
        <v>4800000</v>
      </c>
      <c r="F39" s="535"/>
      <c r="G39" s="536"/>
      <c r="H39" s="537">
        <f>+D39*E39</f>
        <v>4800000</v>
      </c>
      <c r="I39" s="942" t="s">
        <v>1426</v>
      </c>
      <c r="J39" s="942"/>
      <c r="K39" s="539" t="s">
        <v>1257</v>
      </c>
    </row>
    <row r="40" spans="2:11" ht="15">
      <c r="B40" s="540" t="s">
        <v>1155</v>
      </c>
      <c r="C40" s="541"/>
      <c r="D40" s="542"/>
      <c r="E40" s="543"/>
      <c r="F40" s="543"/>
      <c r="G40" s="544"/>
      <c r="H40" s="545">
        <f>SUM(H38:H39)</f>
        <v>48120000</v>
      </c>
      <c r="I40" s="943"/>
      <c r="J40" s="943"/>
      <c r="K40" s="547"/>
    </row>
    <row r="41" spans="2:11">
      <c r="B41" s="550" t="s">
        <v>1641</v>
      </c>
      <c r="C41" s="550" t="s">
        <v>1430</v>
      </c>
      <c r="D41" s="551">
        <f>2*3*5</f>
        <v>30</v>
      </c>
      <c r="E41" s="534">
        <f>+'Categoria de Costos'!E169</f>
        <v>534124.51560000004</v>
      </c>
      <c r="F41" s="535"/>
      <c r="G41" s="536"/>
      <c r="H41" s="552">
        <f>+D41*E41</f>
        <v>16023735.468000002</v>
      </c>
      <c r="I41" s="950" t="s">
        <v>1424</v>
      </c>
      <c r="J41" s="950"/>
      <c r="K41" s="553" t="s">
        <v>1161</v>
      </c>
    </row>
    <row r="42" spans="2:11">
      <c r="B42" s="550" t="s">
        <v>1640</v>
      </c>
      <c r="C42" s="550" t="s">
        <v>1430</v>
      </c>
      <c r="D42" s="551">
        <f>4*5*5</f>
        <v>100</v>
      </c>
      <c r="E42" s="534">
        <f>+'Categoria de Costos'!E170</f>
        <v>395939.36979999999</v>
      </c>
      <c r="F42" s="535"/>
      <c r="G42" s="536"/>
      <c r="H42" s="552">
        <f>+D42*E42</f>
        <v>39593936.979999997</v>
      </c>
      <c r="I42" s="950" t="s">
        <v>1425</v>
      </c>
      <c r="J42" s="950"/>
      <c r="K42" s="553" t="s">
        <v>1161</v>
      </c>
    </row>
    <row r="43" spans="2:11">
      <c r="B43" s="531" t="s">
        <v>1642</v>
      </c>
      <c r="C43" s="532" t="s">
        <v>1431</v>
      </c>
      <c r="D43" s="533">
        <v>6</v>
      </c>
      <c r="E43" s="534">
        <f>+'Categoria de Costos'!C201</f>
        <v>720000</v>
      </c>
      <c r="F43" s="535"/>
      <c r="G43" s="536"/>
      <c r="H43" s="552">
        <f>+D43*E43</f>
        <v>4320000</v>
      </c>
      <c r="I43" s="950" t="s">
        <v>1424</v>
      </c>
      <c r="J43" s="950"/>
      <c r="K43" s="554" t="s">
        <v>1809</v>
      </c>
    </row>
    <row r="44" spans="2:11">
      <c r="B44" s="531" t="s">
        <v>1643</v>
      </c>
      <c r="C44" s="532" t="s">
        <v>1431</v>
      </c>
      <c r="D44" s="533">
        <v>20</v>
      </c>
      <c r="E44" s="534">
        <f>+'Categoria de Costos'!C201</f>
        <v>720000</v>
      </c>
      <c r="F44" s="535"/>
      <c r="G44" s="536"/>
      <c r="H44" s="552">
        <f>+D44*E44</f>
        <v>14400000</v>
      </c>
      <c r="I44" s="950" t="s">
        <v>1425</v>
      </c>
      <c r="J44" s="950"/>
      <c r="K44" s="554" t="s">
        <v>1809</v>
      </c>
    </row>
    <row r="45" spans="2:11" ht="15">
      <c r="B45" s="540" t="s">
        <v>1164</v>
      </c>
      <c r="C45" s="541"/>
      <c r="D45" s="542"/>
      <c r="E45" s="543"/>
      <c r="F45" s="543"/>
      <c r="G45" s="544"/>
      <c r="H45" s="545">
        <f>SUM(H41:H44)</f>
        <v>74337672.447999999</v>
      </c>
      <c r="I45" s="943"/>
      <c r="J45" s="943"/>
      <c r="K45" s="547"/>
    </row>
    <row r="46" spans="2:11" ht="18" customHeight="1">
      <c r="B46" s="531" t="s">
        <v>1433</v>
      </c>
      <c r="C46" s="532" t="s">
        <v>1434</v>
      </c>
      <c r="D46" s="533">
        <v>5</v>
      </c>
      <c r="E46" s="534">
        <f>+'Categoria de Costos'!C306</f>
        <v>4900000</v>
      </c>
      <c r="F46" s="535"/>
      <c r="G46" s="536"/>
      <c r="H46" s="552">
        <f>+D46*E46</f>
        <v>24500000</v>
      </c>
      <c r="I46" s="950" t="s">
        <v>1425</v>
      </c>
      <c r="J46" s="950"/>
      <c r="K46" s="554" t="s">
        <v>1435</v>
      </c>
    </row>
    <row r="47" spans="2:11">
      <c r="B47" s="531" t="s">
        <v>1436</v>
      </c>
      <c r="C47" s="532" t="s">
        <v>1437</v>
      </c>
      <c r="D47" s="533">
        <v>5</v>
      </c>
      <c r="E47" s="534">
        <f>+'Categoria de Costos'!C322</f>
        <v>150000</v>
      </c>
      <c r="F47" s="535"/>
      <c r="G47" s="536"/>
      <c r="H47" s="552">
        <f>+D47*E47</f>
        <v>750000</v>
      </c>
      <c r="I47" s="950" t="s">
        <v>1425</v>
      </c>
      <c r="J47" s="950"/>
      <c r="K47" s="554" t="s">
        <v>1438</v>
      </c>
    </row>
    <row r="48" spans="2:11">
      <c r="B48" s="531" t="s">
        <v>1439</v>
      </c>
      <c r="C48" s="532" t="s">
        <v>1440</v>
      </c>
      <c r="D48" s="533">
        <v>1</v>
      </c>
      <c r="E48" s="534">
        <f>+'Categoria de Costos'!C323</f>
        <v>100000</v>
      </c>
      <c r="F48" s="535"/>
      <c r="G48" s="536"/>
      <c r="H48" s="552">
        <f>+D48*E48</f>
        <v>100000</v>
      </c>
      <c r="I48" s="950" t="s">
        <v>1425</v>
      </c>
      <c r="J48" s="950"/>
      <c r="K48" s="554" t="s">
        <v>1441</v>
      </c>
    </row>
    <row r="49" spans="2:12" ht="15">
      <c r="B49" s="540" t="s">
        <v>1442</v>
      </c>
      <c r="C49" s="541"/>
      <c r="D49" s="542"/>
      <c r="E49" s="543"/>
      <c r="F49" s="543"/>
      <c r="G49" s="544"/>
      <c r="H49" s="545">
        <f>SUM(H46:H48)</f>
        <v>25350000</v>
      </c>
      <c r="I49" s="943"/>
      <c r="J49" s="943"/>
      <c r="K49" s="547"/>
    </row>
    <row r="50" spans="2:12">
      <c r="B50" s="531" t="s">
        <v>1443</v>
      </c>
      <c r="C50" s="532"/>
      <c r="D50" s="533"/>
      <c r="E50" s="534"/>
      <c r="F50" s="535"/>
      <c r="G50" s="536"/>
      <c r="H50" s="552" t="s">
        <v>1166</v>
      </c>
      <c r="I50" s="954"/>
      <c r="J50" s="942"/>
      <c r="K50" s="538"/>
    </row>
    <row r="51" spans="2:12" ht="24.95" customHeight="1">
      <c r="B51" s="922" t="s">
        <v>1167</v>
      </c>
      <c r="C51" s="922"/>
      <c r="D51" s="922"/>
      <c r="E51" s="922"/>
      <c r="F51" s="922"/>
      <c r="G51" s="922"/>
      <c r="H51" s="513">
        <f>+H49+H45+H40+H37+H33</f>
        <v>855138508.0480001</v>
      </c>
      <c r="J51" s="3"/>
      <c r="K51" s="3"/>
      <c r="L51" s="3"/>
    </row>
    <row r="52" spans="2:12" ht="15">
      <c r="B52" s="947" t="s">
        <v>1168</v>
      </c>
      <c r="C52" s="947"/>
      <c r="D52" s="947"/>
      <c r="E52" s="947"/>
      <c r="F52" s="947"/>
      <c r="G52" s="947"/>
      <c r="H52" s="557">
        <f>+H51/12</f>
        <v>71261542.337333336</v>
      </c>
      <c r="J52" s="3"/>
      <c r="K52" s="3"/>
      <c r="L52" s="3"/>
    </row>
    <row r="53" spans="2:12" ht="15">
      <c r="B53" s="947" t="s">
        <v>1701</v>
      </c>
      <c r="C53" s="947"/>
      <c r="D53" s="947"/>
      <c r="E53" s="947"/>
      <c r="F53" s="947"/>
      <c r="G53" s="947"/>
      <c r="H53" s="557">
        <f>+H51</f>
        <v>855138508.0480001</v>
      </c>
      <c r="J53" s="3"/>
      <c r="K53" s="3"/>
      <c r="L53" s="3"/>
    </row>
    <row r="54" spans="2:12" ht="15">
      <c r="B54" s="947" t="s">
        <v>1607</v>
      </c>
      <c r="C54" s="947"/>
      <c r="D54" s="947"/>
      <c r="E54" s="947"/>
      <c r="F54" s="947"/>
      <c r="G54" s="947"/>
      <c r="H54" s="557">
        <f>+H51-H34-H41-H43</f>
        <v>650012741.38</v>
      </c>
      <c r="I54" s="7"/>
      <c r="J54" s="3"/>
      <c r="K54" s="3"/>
      <c r="L54" s="3"/>
    </row>
    <row r="56" spans="2:12" ht="33.950000000000003" customHeight="1">
      <c r="B56" s="925" t="s">
        <v>1169</v>
      </c>
      <c r="C56" s="925"/>
    </row>
    <row r="57" spans="2:12" ht="160.5" customHeight="1">
      <c r="B57" s="948" t="s">
        <v>1825</v>
      </c>
      <c r="C57" s="948"/>
      <c r="D57" s="948"/>
      <c r="E57" s="948"/>
      <c r="F57" s="948"/>
      <c r="G57" s="948"/>
      <c r="H57" s="948"/>
      <c r="I57" s="948"/>
      <c r="J57" s="948"/>
      <c r="K57" s="948"/>
      <c r="L57" s="948"/>
    </row>
    <row r="60" spans="2:12" ht="39.950000000000003" customHeight="1">
      <c r="B60" s="949" t="str">
        <f>+Portafolio_Cronograma!D107</f>
        <v xml:space="preserve">6.2. Fortalecimiento de las capacidades de gestión de la Organización de la Cadena Productiva de la Acuicultura </v>
      </c>
      <c r="C60" s="949"/>
      <c r="D60" s="949"/>
      <c r="E60" s="949"/>
      <c r="F60" s="949"/>
      <c r="G60" s="949"/>
      <c r="H60" s="949"/>
      <c r="I60" s="949"/>
      <c r="J60" s="949"/>
      <c r="K60" s="949"/>
      <c r="L60" s="949"/>
    </row>
    <row r="61" spans="2:12" ht="48" customHeight="1">
      <c r="B61" s="946" t="str">
        <f>+Portafolio_Cronograma!E107</f>
        <v>6.2.1. Conformar, fortalecer y gestionar el funcionamiento de los comités regionales de la cadena de la acuicultura para consumo humano, en el marco de la Ley 811 de 2003 y demás normas relacionadas, con el propósito de hacer una interacción y articulación constante con el Consejo Nacional Cadena de la Acuicultura y las regiones productoras.</v>
      </c>
      <c r="C61" s="946"/>
      <c r="D61" s="946"/>
      <c r="E61" s="946"/>
      <c r="F61" s="946"/>
      <c r="G61" s="946"/>
      <c r="H61" s="946"/>
      <c r="I61" s="946"/>
      <c r="J61" s="946"/>
      <c r="K61" s="946"/>
      <c r="L61" s="946"/>
    </row>
    <row r="62" spans="2:12" ht="48" customHeight="1">
      <c r="B62" s="946" t="str">
        <f>+Portafolio_Cronograma!E108</f>
        <v>6.2.2. Gestionar la continuidad, operatividad y capacidad ejecutiva del Consejo Nacional Cadena de la Acuicultura a nivel nacional, y de los comités regionales de la cadena, para el cumplimiento de sus actividades misionales.</v>
      </c>
      <c r="C62" s="946"/>
      <c r="D62" s="946"/>
      <c r="E62" s="946"/>
      <c r="F62" s="946"/>
      <c r="G62" s="946"/>
      <c r="H62" s="946"/>
      <c r="I62" s="946"/>
      <c r="J62" s="946"/>
      <c r="K62" s="946"/>
      <c r="L62" s="946"/>
    </row>
    <row r="63" spans="2:12" ht="48" customHeight="1">
      <c r="B63" s="946" t="str">
        <f>+Portafolio_Cronograma!E109</f>
        <v>6.2.3. Impulsar y consolidar espacios de diálogo y gestión promovidos por la organización de la cadena, para movilizar y gestionar recursos físicos, técnicos y económicos a nivel departamental, nacional y de cooperación internacional, generando alianzas estratégicas que aborden prioritariamente los temas estructurales necesarios para el desarrollo competitivo de la cadena, sus regiones y clústeres, en el marco de la implementación de este Plan de Ordenamiento Productivo.</v>
      </c>
      <c r="C63" s="946"/>
      <c r="D63" s="946"/>
      <c r="E63" s="946"/>
      <c r="F63" s="946"/>
      <c r="G63" s="946"/>
      <c r="H63" s="946"/>
      <c r="I63" s="946"/>
      <c r="J63" s="946"/>
      <c r="K63" s="946"/>
      <c r="L63" s="946"/>
    </row>
    <row r="64" spans="2:12">
      <c r="B64" s="3"/>
      <c r="C64" s="3"/>
      <c r="D64" s="3"/>
      <c r="E64" s="3"/>
      <c r="F64" s="3"/>
      <c r="G64" s="3"/>
      <c r="H64" s="3"/>
      <c r="I64" s="3"/>
      <c r="J64" s="3"/>
      <c r="K64" s="3"/>
      <c r="L64" s="3"/>
    </row>
    <row r="65" spans="2:12">
      <c r="B65" s="3"/>
      <c r="C65" s="3"/>
      <c r="D65" s="3"/>
      <c r="E65" s="3"/>
      <c r="F65" s="3"/>
      <c r="G65" s="3"/>
      <c r="H65" s="3"/>
      <c r="I65" s="3"/>
      <c r="J65" s="3"/>
      <c r="K65" s="3"/>
      <c r="L65" s="3"/>
    </row>
    <row r="66" spans="2:12" ht="24.95" customHeight="1">
      <c r="B66" s="511" t="s">
        <v>1122</v>
      </c>
      <c r="C66" s="3"/>
      <c r="D66" s="3"/>
      <c r="E66" s="3"/>
      <c r="F66" s="3"/>
      <c r="G66" s="3"/>
      <c r="H66" s="3"/>
      <c r="I66" s="3"/>
      <c r="J66" s="3"/>
      <c r="K66" s="3"/>
      <c r="L66" s="3"/>
    </row>
    <row r="67" spans="2:12">
      <c r="B67" s="3"/>
      <c r="C67" s="3"/>
      <c r="D67" s="3"/>
      <c r="E67" s="3"/>
      <c r="F67" s="3"/>
      <c r="G67" s="3"/>
      <c r="H67" s="3"/>
      <c r="I67" s="3"/>
      <c r="J67" s="3"/>
      <c r="K67" s="3"/>
      <c r="L67" s="3"/>
    </row>
    <row r="68" spans="2:12" ht="30" customHeight="1">
      <c r="B68" s="3"/>
      <c r="C68" s="556" t="s">
        <v>1123</v>
      </c>
      <c r="D68" s="556" t="s">
        <v>1124</v>
      </c>
      <c r="E68" s="3"/>
      <c r="F68" s="3"/>
      <c r="G68" s="3"/>
      <c r="H68" s="3"/>
      <c r="I68" s="3"/>
      <c r="J68" s="3"/>
      <c r="K68" s="3"/>
      <c r="L68" s="3"/>
    </row>
    <row r="69" spans="2:12" ht="30" customHeight="1">
      <c r="B69" s="3"/>
      <c r="C69" s="558" t="str">
        <f>+Portafolio_Cronograma!L107</f>
        <v>Mes 7 del año 1</v>
      </c>
      <c r="D69" s="558" t="str">
        <f>+Portafolio_Cronograma!M107</f>
        <v>Mes 12 del año 20</v>
      </c>
      <c r="E69" s="3"/>
      <c r="F69" s="3"/>
      <c r="G69" s="8"/>
      <c r="H69" s="3"/>
      <c r="I69" s="3"/>
      <c r="J69" s="3"/>
      <c r="K69" s="3"/>
      <c r="L69" s="3"/>
    </row>
    <row r="70" spans="2:12" ht="45" customHeight="1">
      <c r="B70" s="517" t="s">
        <v>638</v>
      </c>
      <c r="C70" s="517" t="s">
        <v>1125</v>
      </c>
      <c r="D70" s="517" t="s">
        <v>1572</v>
      </c>
      <c r="E70" s="517" t="s">
        <v>639</v>
      </c>
      <c r="F70" s="517" t="s">
        <v>1573</v>
      </c>
      <c r="G70" s="517" t="s">
        <v>1574</v>
      </c>
      <c r="H70" s="517" t="s">
        <v>1126</v>
      </c>
      <c r="I70" s="945" t="s">
        <v>1575</v>
      </c>
      <c r="J70" s="945"/>
      <c r="K70" s="517" t="s">
        <v>1127</v>
      </c>
      <c r="L70" s="3"/>
    </row>
    <row r="71" spans="2:12">
      <c r="B71" s="531" t="s">
        <v>1132</v>
      </c>
      <c r="C71" s="532" t="s">
        <v>1129</v>
      </c>
      <c r="D71" s="533">
        <v>12</v>
      </c>
      <c r="E71" s="534">
        <f>+'Categoria de Costos'!C333</f>
        <v>300000</v>
      </c>
      <c r="F71" s="535"/>
      <c r="G71" s="536"/>
      <c r="H71" s="537">
        <f>+D71*E71</f>
        <v>3600000</v>
      </c>
      <c r="I71" s="942" t="s">
        <v>1444</v>
      </c>
      <c r="J71" s="942"/>
      <c r="K71" s="538" t="s">
        <v>1134</v>
      </c>
      <c r="L71" s="3"/>
    </row>
    <row r="72" spans="2:12">
      <c r="B72" s="531" t="s">
        <v>1304</v>
      </c>
      <c r="C72" s="532" t="s">
        <v>1129</v>
      </c>
      <c r="D72" s="533">
        <v>12</v>
      </c>
      <c r="E72" s="534">
        <f>+'Categoria de Costos'!C350</f>
        <v>60000</v>
      </c>
      <c r="F72" s="535"/>
      <c r="G72" s="536"/>
      <c r="H72" s="537">
        <f t="shared" ref="H72:H73" si="4">+D72*E72</f>
        <v>720000</v>
      </c>
      <c r="I72" s="942" t="s">
        <v>1444</v>
      </c>
      <c r="J72" s="942"/>
      <c r="K72" s="539" t="s">
        <v>1131</v>
      </c>
      <c r="L72" s="3"/>
    </row>
    <row r="73" spans="2:12">
      <c r="B73" s="531" t="s">
        <v>1135</v>
      </c>
      <c r="C73" s="532" t="s">
        <v>1422</v>
      </c>
      <c r="D73" s="533">
        <v>12</v>
      </c>
      <c r="E73" s="534">
        <f>+'Categoria de Costos'!C362</f>
        <v>3000000</v>
      </c>
      <c r="F73" s="535"/>
      <c r="G73" s="536"/>
      <c r="H73" s="537">
        <f t="shared" si="4"/>
        <v>36000000</v>
      </c>
      <c r="I73" s="942" t="s">
        <v>1444</v>
      </c>
      <c r="J73" s="942"/>
      <c r="K73" s="539" t="s">
        <v>1137</v>
      </c>
      <c r="L73" s="3"/>
    </row>
    <row r="74" spans="2:12" ht="15">
      <c r="B74" s="540" t="s">
        <v>1138</v>
      </c>
      <c r="C74" s="541"/>
      <c r="D74" s="542"/>
      <c r="E74" s="543"/>
      <c r="F74" s="543"/>
      <c r="G74" s="544"/>
      <c r="H74" s="545">
        <f>SUM(H71:H73)</f>
        <v>40320000</v>
      </c>
      <c r="I74" s="943"/>
      <c r="J74" s="943"/>
      <c r="K74" s="547"/>
    </row>
    <row r="75" spans="2:12">
      <c r="B75" s="548" t="s">
        <v>1645</v>
      </c>
      <c r="C75" s="531" t="s">
        <v>1140</v>
      </c>
      <c r="D75" s="533">
        <v>5</v>
      </c>
      <c r="E75" s="534">
        <f>+'Categoria de Costos'!D170</f>
        <v>9004819.1999999993</v>
      </c>
      <c r="F75" s="549">
        <v>12</v>
      </c>
      <c r="G75" s="536">
        <v>0.3</v>
      </c>
      <c r="H75" s="537">
        <f>+D75*E75*F75*G75</f>
        <v>162086745.59999999</v>
      </c>
      <c r="I75" s="942" t="s">
        <v>1444</v>
      </c>
      <c r="J75" s="942"/>
      <c r="K75" s="539" t="s">
        <v>1161</v>
      </c>
    </row>
    <row r="76" spans="2:12" ht="15">
      <c r="B76" s="540" t="s">
        <v>1144</v>
      </c>
      <c r="C76" s="541"/>
      <c r="D76" s="542"/>
      <c r="E76" s="543"/>
      <c r="F76" s="543"/>
      <c r="G76" s="544"/>
      <c r="H76" s="545">
        <f>+H75</f>
        <v>162086745.59999999</v>
      </c>
      <c r="I76" s="943"/>
      <c r="J76" s="943"/>
      <c r="K76" s="547"/>
    </row>
    <row r="77" spans="2:12">
      <c r="B77" s="550" t="s">
        <v>1625</v>
      </c>
      <c r="C77" s="550" t="s">
        <v>1430</v>
      </c>
      <c r="D77" s="533">
        <f>12*3</f>
        <v>36</v>
      </c>
      <c r="E77" s="534">
        <f>+'Categoria de Costos'!E170</f>
        <v>395939.36979999999</v>
      </c>
      <c r="F77" s="535"/>
      <c r="G77" s="536"/>
      <c r="H77" s="552">
        <f>+D77*E77</f>
        <v>14253817.312799999</v>
      </c>
      <c r="I77" s="942" t="s">
        <v>1444</v>
      </c>
      <c r="J77" s="942"/>
      <c r="K77" s="538" t="s">
        <v>1161</v>
      </c>
    </row>
    <row r="78" spans="2:12">
      <c r="B78" s="531" t="s">
        <v>1643</v>
      </c>
      <c r="C78" s="532" t="s">
        <v>1431</v>
      </c>
      <c r="D78" s="533">
        <v>12</v>
      </c>
      <c r="E78" s="534">
        <f>+'Categoria de Costos'!C213</f>
        <v>900000</v>
      </c>
      <c r="F78" s="535"/>
      <c r="G78" s="536"/>
      <c r="H78" s="552">
        <f>+D78*E78</f>
        <v>10800000</v>
      </c>
      <c r="I78" s="942" t="s">
        <v>1444</v>
      </c>
      <c r="J78" s="942"/>
      <c r="K78" s="539" t="s">
        <v>1809</v>
      </c>
    </row>
    <row r="79" spans="2:12" ht="15">
      <c r="B79" s="540" t="s">
        <v>1164</v>
      </c>
      <c r="C79" s="541"/>
      <c r="D79" s="542"/>
      <c r="E79" s="543"/>
      <c r="F79" s="543"/>
      <c r="G79" s="544"/>
      <c r="H79" s="545">
        <f>SUM(H77:H78)</f>
        <v>25053817.312799998</v>
      </c>
      <c r="I79" s="943"/>
      <c r="J79" s="943"/>
      <c r="K79" s="547"/>
    </row>
    <row r="80" spans="2:12" ht="28.5">
      <c r="B80" s="531" t="s">
        <v>1445</v>
      </c>
      <c r="C80" s="532"/>
      <c r="D80" s="533"/>
      <c r="E80" s="534"/>
      <c r="F80" s="535"/>
      <c r="G80" s="536"/>
      <c r="H80" s="552" t="s">
        <v>1166</v>
      </c>
      <c r="I80" s="942"/>
      <c r="J80" s="942"/>
      <c r="K80" s="538"/>
    </row>
    <row r="81" spans="2:12" ht="24.95" customHeight="1">
      <c r="B81" s="922" t="s">
        <v>1167</v>
      </c>
      <c r="C81" s="922"/>
      <c r="D81" s="922"/>
      <c r="E81" s="922"/>
      <c r="F81" s="922"/>
      <c r="G81" s="922"/>
      <c r="H81" s="513">
        <f>+H79+H76+H74</f>
        <v>227460562.91279998</v>
      </c>
      <c r="J81" s="3"/>
      <c r="K81" s="3"/>
      <c r="L81" s="3"/>
    </row>
    <row r="82" spans="2:12" ht="15">
      <c r="B82" s="947" t="s">
        <v>1168</v>
      </c>
      <c r="C82" s="947"/>
      <c r="D82" s="947"/>
      <c r="E82" s="947"/>
      <c r="F82" s="947"/>
      <c r="G82" s="947"/>
      <c r="H82" s="557">
        <f>+H81/12</f>
        <v>18955046.909399997</v>
      </c>
      <c r="J82" s="3"/>
      <c r="K82" s="3"/>
      <c r="L82" s="3"/>
    </row>
    <row r="83" spans="2:12" ht="15">
      <c r="B83" s="947" t="s">
        <v>1702</v>
      </c>
      <c r="C83" s="947"/>
      <c r="D83" s="947"/>
      <c r="E83" s="947"/>
      <c r="F83" s="947"/>
      <c r="G83" s="947"/>
      <c r="H83" s="557">
        <f>+H82*6</f>
        <v>113730281.45639998</v>
      </c>
      <c r="J83" s="3"/>
      <c r="K83" s="3"/>
      <c r="L83" s="3"/>
    </row>
    <row r="84" spans="2:12" ht="15">
      <c r="B84" s="947" t="s">
        <v>1609</v>
      </c>
      <c r="C84" s="947"/>
      <c r="D84" s="947"/>
      <c r="E84" s="947"/>
      <c r="F84" s="947"/>
      <c r="G84" s="947"/>
      <c r="H84" s="557">
        <f>+H81</f>
        <v>227460562.91279998</v>
      </c>
      <c r="I84" s="7"/>
      <c r="J84" s="3"/>
      <c r="K84" s="3"/>
      <c r="L84" s="3"/>
    </row>
    <row r="86" spans="2:12" ht="33.950000000000003" customHeight="1">
      <c r="B86" s="925" t="s">
        <v>1169</v>
      </c>
      <c r="C86" s="925"/>
    </row>
    <row r="87" spans="2:12" ht="147.75" customHeight="1">
      <c r="B87" s="948" t="s">
        <v>1803</v>
      </c>
      <c r="C87" s="948"/>
      <c r="D87" s="948"/>
      <c r="E87" s="948"/>
      <c r="F87" s="948"/>
      <c r="G87" s="948"/>
      <c r="H87" s="948"/>
      <c r="I87" s="948"/>
      <c r="J87" s="948"/>
      <c r="K87" s="948"/>
      <c r="L87" s="948"/>
    </row>
    <row r="90" spans="2:12" ht="39.950000000000003" customHeight="1">
      <c r="B90" s="949" t="str">
        <f>+Portafolio_Cronograma!D110</f>
        <v>6.3. Promoción y fortalecimiento de la asociatividad y la integración en la cadena de la acuicultura</v>
      </c>
      <c r="C90" s="949"/>
      <c r="D90" s="949"/>
      <c r="E90" s="949"/>
      <c r="F90" s="949"/>
      <c r="G90" s="949"/>
      <c r="H90" s="949"/>
      <c r="I90" s="949"/>
      <c r="J90" s="949"/>
      <c r="K90" s="949"/>
      <c r="L90" s="949"/>
    </row>
    <row r="91" spans="2:12" ht="48" customHeight="1">
      <c r="B91" s="946" t="str">
        <f>+Portafolio_Cronograma!E110</f>
        <v xml:space="preserve">6.3.1. Socializar y difundir la oferta institucional dirigida a promover la asociatividad rural productiva u otros modelos asociativos de base social en la cadena de la acuicultura para consumo humano, en concordancia con los lineamientos de política para la asociatividad rural (Resolución 161 de 2021 del MinAgricultura), el Plan Nacional de Fomento a la Economía Solidaria y Cooperativa Rural (PLANFES) y demás instrumentos relevantes. </v>
      </c>
      <c r="C91" s="946"/>
      <c r="D91" s="946"/>
      <c r="E91" s="946"/>
      <c r="F91" s="946"/>
      <c r="G91" s="946"/>
      <c r="H91" s="946"/>
      <c r="I91" s="946"/>
      <c r="J91" s="946"/>
      <c r="K91" s="946"/>
      <c r="L91" s="946"/>
    </row>
    <row r="92" spans="2:12" ht="48" customHeight="1">
      <c r="B92" s="946" t="str">
        <f>+Portafolio_Cronograma!E111</f>
        <v xml:space="preserve">6.3.2. Identificar y socializar los casos de éxito de los modelos de asociatividad existentes en las diferentes regiones a lo largo de la cadena, con el fin de replicar y fomentar la asociatividad entre los acuicultores.  </v>
      </c>
      <c r="C92" s="946"/>
      <c r="D92" s="946"/>
      <c r="E92" s="946"/>
      <c r="F92" s="946"/>
      <c r="G92" s="946"/>
      <c r="H92" s="946"/>
      <c r="I92" s="946"/>
      <c r="J92" s="946"/>
      <c r="K92" s="946"/>
      <c r="L92" s="946"/>
    </row>
    <row r="93" spans="2:12" ht="48" customHeight="1">
      <c r="B93" s="946" t="str">
        <f>+Portafolio_Cronograma!E112</f>
        <v>6.3.3. Incentivar y acompañar técnica y financieramente a los acuicultores, en el fomento, formalización, fortalecimiento y crecimiento de la asociatividad rural productiva y otros modelos asociativos de base social, contribuyendo con la competitividad territorial.</v>
      </c>
      <c r="C93" s="946"/>
      <c r="D93" s="946"/>
      <c r="E93" s="946"/>
      <c r="F93" s="946"/>
      <c r="G93" s="946"/>
      <c r="H93" s="946"/>
      <c r="I93" s="946"/>
      <c r="J93" s="946"/>
      <c r="K93" s="946"/>
      <c r="L93" s="946"/>
    </row>
    <row r="94" spans="2:12" ht="48" customHeight="1">
      <c r="B94" s="946" t="str">
        <f>+Portafolio_Cronograma!E113</f>
        <v xml:space="preserve">6.3.4. Fomentar la participación activa de los acuicultores, procesadores, transformadores, comercializadores, y empresas de bienes y servicios, en los diversos espacios de articulación institucional a nivel regional, liderados por las entidades encargadas de promover la asociatividad rural productiva u otros modelos asociativos de base social, esquemas colectivos y colaborativos, promoviendo el acceso a recursos y servicios esenciales como financiamiento, capacitación e incentivos, fondos concursables, comercialización conjunta, la conformación de alianzas estratégicas y la optimización de recursos. </v>
      </c>
      <c r="C94" s="946"/>
      <c r="D94" s="946"/>
      <c r="E94" s="946"/>
      <c r="F94" s="946"/>
      <c r="G94" s="946"/>
      <c r="H94" s="946"/>
      <c r="I94" s="946"/>
      <c r="J94" s="946"/>
      <c r="K94" s="946"/>
      <c r="L94" s="946"/>
    </row>
    <row r="95" spans="2:12" ht="48" customHeight="1">
      <c r="B95" s="946" t="str">
        <f>+Portafolio_Cronograma!E114</f>
        <v>6.3.5. Fortalecer las capacidades de las organizaciones de acuicultores, procesadores, transformadores y comercializadores de la cadena, con enfoque territorial y diferencial, a través de formación, capacitación y acompañamiento en diversas áreas como modelos de asociatividad rural productiva u otros modelos asociativos de base social, esquemas colaborativos, economía solidaria, sistemas de integración vertical y horizontal, estrategias de gestión comercial y de conformación de alianzas estratégicas, y desarrollo de competencias administrativas, financieras, sociales y técnicas; promoviendo una cultura organizacional y empresarial sólida, la autogestión, la gobernanza, el acceso al crédito y otros aspectos relevantes para asegurar su permanencia y desarrollo en entornos de economía de escala y participación en mercados especializados, entre otros.</v>
      </c>
      <c r="C95" s="946"/>
      <c r="D95" s="946"/>
      <c r="E95" s="946"/>
      <c r="F95" s="946"/>
      <c r="G95" s="946"/>
      <c r="H95" s="946"/>
      <c r="I95" s="946"/>
      <c r="J95" s="946"/>
      <c r="K95" s="946"/>
      <c r="L95" s="946"/>
    </row>
    <row r="96" spans="2:12">
      <c r="B96" s="3"/>
      <c r="C96" s="3"/>
      <c r="D96" s="3"/>
      <c r="E96" s="3"/>
      <c r="F96" s="3"/>
      <c r="G96" s="3"/>
      <c r="H96" s="3"/>
      <c r="I96" s="3"/>
      <c r="J96" s="3"/>
      <c r="K96" s="3"/>
      <c r="L96" s="3"/>
    </row>
    <row r="97" spans="2:12">
      <c r="B97" s="3"/>
      <c r="C97" s="3"/>
      <c r="D97" s="3"/>
      <c r="E97" s="3"/>
      <c r="F97" s="3"/>
      <c r="G97" s="3"/>
      <c r="H97" s="3"/>
      <c r="I97" s="3"/>
      <c r="J97" s="3"/>
      <c r="K97" s="3"/>
      <c r="L97" s="3"/>
    </row>
    <row r="98" spans="2:12" ht="24.95" customHeight="1">
      <c r="B98" s="511" t="s">
        <v>1122</v>
      </c>
      <c r="C98" s="3"/>
      <c r="D98" s="3"/>
      <c r="E98" s="3"/>
      <c r="F98" s="3"/>
      <c r="G98" s="3"/>
      <c r="H98" s="3"/>
      <c r="I98" s="3"/>
      <c r="J98" s="3"/>
      <c r="K98" s="3"/>
      <c r="L98" s="3"/>
    </row>
    <row r="99" spans="2:12">
      <c r="B99" s="3"/>
      <c r="C99" s="3"/>
      <c r="D99" s="3"/>
      <c r="E99" s="3"/>
      <c r="F99" s="3"/>
      <c r="G99" s="3"/>
      <c r="H99" s="3"/>
      <c r="I99" s="3"/>
      <c r="J99" s="3"/>
      <c r="K99" s="3"/>
      <c r="L99" s="3"/>
    </row>
    <row r="100" spans="2:12" ht="30" customHeight="1">
      <c r="B100" s="3"/>
      <c r="C100" s="556" t="s">
        <v>1123</v>
      </c>
      <c r="D100" s="556" t="s">
        <v>1124</v>
      </c>
      <c r="E100" s="3"/>
      <c r="F100" s="3"/>
      <c r="G100" s="3"/>
      <c r="H100" s="3"/>
      <c r="I100" s="3"/>
      <c r="J100" s="3"/>
      <c r="K100" s="3"/>
      <c r="L100" s="3"/>
    </row>
    <row r="101" spans="2:12" ht="30" customHeight="1">
      <c r="B101" s="3"/>
      <c r="C101" s="558" t="str">
        <f>+Portafolio_Cronograma!L110</f>
        <v>Mes 7 del año 1</v>
      </c>
      <c r="D101" s="558" t="str">
        <f>+Portafolio_Cronograma!M110</f>
        <v>Mes 12 del año 20</v>
      </c>
      <c r="E101" s="3"/>
      <c r="F101" s="3"/>
      <c r="G101" s="8"/>
      <c r="H101" s="3"/>
      <c r="I101" s="3"/>
      <c r="J101" s="3"/>
      <c r="K101" s="3"/>
      <c r="L101" s="3"/>
    </row>
    <row r="102" spans="2:12" ht="45" customHeight="1">
      <c r="B102" s="517" t="s">
        <v>638</v>
      </c>
      <c r="C102" s="517" t="s">
        <v>1125</v>
      </c>
      <c r="D102" s="517" t="s">
        <v>1572</v>
      </c>
      <c r="E102" s="517" t="s">
        <v>639</v>
      </c>
      <c r="F102" s="517" t="s">
        <v>1573</v>
      </c>
      <c r="G102" s="517" t="s">
        <v>1574</v>
      </c>
      <c r="H102" s="517" t="s">
        <v>1126</v>
      </c>
      <c r="I102" s="945" t="s">
        <v>1575</v>
      </c>
      <c r="J102" s="945"/>
      <c r="K102" s="517" t="s">
        <v>1127</v>
      </c>
      <c r="L102" s="3"/>
    </row>
    <row r="103" spans="2:12">
      <c r="B103" s="531" t="s">
        <v>1132</v>
      </c>
      <c r="C103" s="532" t="s">
        <v>1129</v>
      </c>
      <c r="D103" s="533">
        <f>2*5</f>
        <v>10</v>
      </c>
      <c r="E103" s="534">
        <f>+'Categoria de Costos'!C333</f>
        <v>300000</v>
      </c>
      <c r="F103" s="535"/>
      <c r="G103" s="536"/>
      <c r="H103" s="537">
        <f>+D103*E103</f>
        <v>3000000</v>
      </c>
      <c r="I103" s="942" t="s">
        <v>1446</v>
      </c>
      <c r="J103" s="942"/>
      <c r="K103" s="538" t="s">
        <v>1134</v>
      </c>
      <c r="L103" s="3"/>
    </row>
    <row r="104" spans="2:12">
      <c r="B104" s="531" t="s">
        <v>1301</v>
      </c>
      <c r="C104" s="532" t="s">
        <v>1129</v>
      </c>
      <c r="D104" s="533">
        <f>2*5</f>
        <v>10</v>
      </c>
      <c r="E104" s="534">
        <f>+'Categoria de Costos'!C342</f>
        <v>900000</v>
      </c>
      <c r="F104" s="535"/>
      <c r="G104" s="536"/>
      <c r="H104" s="537">
        <f t="shared" ref="H104:H107" si="5">+D104*E104</f>
        <v>9000000</v>
      </c>
      <c r="I104" s="942" t="s">
        <v>1446</v>
      </c>
      <c r="J104" s="942"/>
      <c r="K104" s="539" t="s">
        <v>1207</v>
      </c>
      <c r="L104" s="3"/>
    </row>
    <row r="105" spans="2:12">
      <c r="B105" s="531" t="s">
        <v>1304</v>
      </c>
      <c r="C105" s="532" t="s">
        <v>1129</v>
      </c>
      <c r="D105" s="533">
        <v>29</v>
      </c>
      <c r="E105" s="534">
        <f>+'Categoria de Costos'!C350</f>
        <v>60000</v>
      </c>
      <c r="F105" s="535"/>
      <c r="G105" s="536"/>
      <c r="H105" s="537">
        <f t="shared" si="5"/>
        <v>1740000</v>
      </c>
      <c r="I105" s="942" t="s">
        <v>1446</v>
      </c>
      <c r="J105" s="942"/>
      <c r="K105" s="539" t="s">
        <v>1131</v>
      </c>
      <c r="L105" s="3"/>
    </row>
    <row r="106" spans="2:12">
      <c r="B106" s="531" t="s">
        <v>1135</v>
      </c>
      <c r="C106" s="532" t="s">
        <v>1422</v>
      </c>
      <c r="D106" s="619">
        <v>29</v>
      </c>
      <c r="E106" s="534">
        <f>+'Categoria de Costos'!C362</f>
        <v>3000000</v>
      </c>
      <c r="F106" s="535"/>
      <c r="G106" s="536"/>
      <c r="H106" s="537">
        <f t="shared" si="5"/>
        <v>87000000</v>
      </c>
      <c r="I106" s="942" t="s">
        <v>1447</v>
      </c>
      <c r="J106" s="942"/>
      <c r="K106" s="539" t="s">
        <v>1137</v>
      </c>
    </row>
    <row r="107" spans="2:12">
      <c r="B107" s="531" t="s">
        <v>1314</v>
      </c>
      <c r="C107" s="532" t="s">
        <v>1448</v>
      </c>
      <c r="D107" s="619">
        <v>29</v>
      </c>
      <c r="E107" s="534">
        <f>+'Categoria de Costos'!C374</f>
        <v>6100000</v>
      </c>
      <c r="F107" s="535"/>
      <c r="G107" s="536"/>
      <c r="H107" s="537">
        <f t="shared" si="5"/>
        <v>176900000</v>
      </c>
      <c r="I107" s="942" t="s">
        <v>1449</v>
      </c>
      <c r="J107" s="942"/>
      <c r="K107" s="539" t="s">
        <v>1213</v>
      </c>
    </row>
    <row r="108" spans="2:12" ht="15">
      <c r="B108" s="540" t="s">
        <v>1138</v>
      </c>
      <c r="C108" s="541"/>
      <c r="D108" s="542"/>
      <c r="E108" s="543"/>
      <c r="F108" s="543"/>
      <c r="G108" s="544"/>
      <c r="H108" s="545">
        <f>SUM(H103:H107)</f>
        <v>277640000</v>
      </c>
      <c r="I108" s="943"/>
      <c r="J108" s="943"/>
      <c r="K108" s="547"/>
    </row>
    <row r="109" spans="2:12">
      <c r="B109" s="548" t="s">
        <v>1139</v>
      </c>
      <c r="C109" s="531" t="s">
        <v>1140</v>
      </c>
      <c r="D109" s="533">
        <v>1</v>
      </c>
      <c r="E109" s="534">
        <f>+'Categoria de Costos'!D131</f>
        <v>9004819.1999999993</v>
      </c>
      <c r="F109" s="535">
        <v>12</v>
      </c>
      <c r="G109" s="536">
        <v>1</v>
      </c>
      <c r="H109" s="537">
        <f>+D109*E109*F109*G109</f>
        <v>108057830.39999999</v>
      </c>
      <c r="I109" s="942" t="s">
        <v>1450</v>
      </c>
      <c r="J109" s="942"/>
      <c r="K109" s="539" t="s">
        <v>1142</v>
      </c>
    </row>
    <row r="110" spans="2:12">
      <c r="B110" s="548" t="s">
        <v>1143</v>
      </c>
      <c r="C110" s="531" t="s">
        <v>1140</v>
      </c>
      <c r="D110" s="533">
        <v>5</v>
      </c>
      <c r="E110" s="534">
        <f>+'Categoria de Costos'!D135</f>
        <v>5763258.7999999998</v>
      </c>
      <c r="F110" s="535">
        <v>12</v>
      </c>
      <c r="G110" s="536">
        <v>1</v>
      </c>
      <c r="H110" s="537">
        <f>+D110*E110*F110*G110</f>
        <v>345795528</v>
      </c>
      <c r="I110" s="942" t="s">
        <v>1450</v>
      </c>
      <c r="J110" s="942"/>
      <c r="K110" s="539" t="s">
        <v>1142</v>
      </c>
    </row>
    <row r="111" spans="2:12" ht="15">
      <c r="B111" s="540" t="s">
        <v>1144</v>
      </c>
      <c r="C111" s="541"/>
      <c r="D111" s="542"/>
      <c r="E111" s="543"/>
      <c r="F111" s="543"/>
      <c r="G111" s="544"/>
      <c r="H111" s="545">
        <f>SUM(H109:H110)</f>
        <v>453853358.39999998</v>
      </c>
      <c r="I111" s="943"/>
      <c r="J111" s="943"/>
      <c r="K111" s="547"/>
    </row>
    <row r="112" spans="2:12">
      <c r="B112" s="559" t="s">
        <v>1451</v>
      </c>
      <c r="C112" s="532" t="s">
        <v>1452</v>
      </c>
      <c r="D112" s="533">
        <v>1</v>
      </c>
      <c r="E112" s="534">
        <f>+'Categoria de Costos'!C467</f>
        <v>40000000</v>
      </c>
      <c r="F112" s="535"/>
      <c r="G112" s="536"/>
      <c r="H112" s="537">
        <f>+D112*E112</f>
        <v>40000000</v>
      </c>
      <c r="I112" s="942" t="s">
        <v>1453</v>
      </c>
      <c r="J112" s="942"/>
      <c r="K112" s="539" t="s">
        <v>1176</v>
      </c>
    </row>
    <row r="113" spans="2:11">
      <c r="B113" s="559" t="s">
        <v>1454</v>
      </c>
      <c r="C113" s="532" t="s">
        <v>1452</v>
      </c>
      <c r="D113" s="533">
        <v>1</v>
      </c>
      <c r="E113" s="534">
        <f>+'Categoria de Costos'!C468</f>
        <v>5000000</v>
      </c>
      <c r="F113" s="535"/>
      <c r="G113" s="536"/>
      <c r="H113" s="537">
        <f t="shared" ref="H113:H118" si="6">+D113*E113</f>
        <v>5000000</v>
      </c>
      <c r="I113" s="942" t="s">
        <v>1453</v>
      </c>
      <c r="J113" s="942"/>
      <c r="K113" s="539" t="s">
        <v>1176</v>
      </c>
    </row>
    <row r="114" spans="2:11">
      <c r="B114" s="559" t="s">
        <v>1455</v>
      </c>
      <c r="C114" s="532" t="s">
        <v>1452</v>
      </c>
      <c r="D114" s="533">
        <v>1</v>
      </c>
      <c r="E114" s="534">
        <f>+'Categoria de Costos'!C470</f>
        <v>5000000</v>
      </c>
      <c r="F114" s="535"/>
      <c r="G114" s="536"/>
      <c r="H114" s="537">
        <f t="shared" si="6"/>
        <v>5000000</v>
      </c>
      <c r="I114" s="942" t="s">
        <v>1453</v>
      </c>
      <c r="J114" s="942"/>
      <c r="K114" s="539" t="s">
        <v>1176</v>
      </c>
    </row>
    <row r="115" spans="2:11">
      <c r="B115" s="559" t="s">
        <v>1456</v>
      </c>
      <c r="C115" s="532" t="s">
        <v>1181</v>
      </c>
      <c r="D115" s="533">
        <v>1</v>
      </c>
      <c r="E115" s="534">
        <f>+'Categoria de Costos'!C471</f>
        <v>1000000</v>
      </c>
      <c r="F115" s="535"/>
      <c r="G115" s="536"/>
      <c r="H115" s="537">
        <f t="shared" si="6"/>
        <v>1000000</v>
      </c>
      <c r="I115" s="942" t="s">
        <v>1453</v>
      </c>
      <c r="J115" s="942"/>
      <c r="K115" s="539" t="s">
        <v>1176</v>
      </c>
    </row>
    <row r="116" spans="2:11">
      <c r="B116" s="559" t="s">
        <v>1306</v>
      </c>
      <c r="C116" s="532" t="s">
        <v>1181</v>
      </c>
      <c r="D116" s="533">
        <v>1</v>
      </c>
      <c r="E116" s="534">
        <f>+'Categoria de Costos'!C472</f>
        <v>600000</v>
      </c>
      <c r="F116" s="535"/>
      <c r="G116" s="536"/>
      <c r="H116" s="537">
        <f t="shared" si="6"/>
        <v>600000</v>
      </c>
      <c r="I116" s="942" t="s">
        <v>1453</v>
      </c>
      <c r="J116" s="942"/>
      <c r="K116" s="539" t="s">
        <v>1176</v>
      </c>
    </row>
    <row r="117" spans="2:11">
      <c r="B117" s="559" t="s">
        <v>1307</v>
      </c>
      <c r="C117" s="532" t="s">
        <v>1736</v>
      </c>
      <c r="D117" s="619">
        <v>6</v>
      </c>
      <c r="E117" s="534">
        <f>+'Categoria de Costos'!C475</f>
        <v>12000000</v>
      </c>
      <c r="F117" s="535"/>
      <c r="G117" s="536"/>
      <c r="H117" s="537">
        <f t="shared" si="6"/>
        <v>72000000</v>
      </c>
      <c r="I117" s="942" t="s">
        <v>1453</v>
      </c>
      <c r="J117" s="942"/>
      <c r="K117" s="539" t="s">
        <v>1176</v>
      </c>
    </row>
    <row r="118" spans="2:11">
      <c r="B118" s="559" t="s">
        <v>774</v>
      </c>
      <c r="C118" s="532" t="s">
        <v>1457</v>
      </c>
      <c r="D118" s="533">
        <v>1</v>
      </c>
      <c r="E118" s="534">
        <f>+'Categoria de Costos'!C535</f>
        <v>10000000</v>
      </c>
      <c r="F118" s="535"/>
      <c r="G118" s="536"/>
      <c r="H118" s="537">
        <f t="shared" si="6"/>
        <v>10000000</v>
      </c>
      <c r="I118" s="942" t="s">
        <v>1453</v>
      </c>
      <c r="J118" s="942"/>
      <c r="K118" s="539" t="s">
        <v>1185</v>
      </c>
    </row>
    <row r="119" spans="2:11" ht="15">
      <c r="B119" s="540" t="s">
        <v>1155</v>
      </c>
      <c r="C119" s="541"/>
      <c r="D119" s="542"/>
      <c r="E119" s="543"/>
      <c r="F119" s="543"/>
      <c r="G119" s="544"/>
      <c r="H119" s="545">
        <f>SUM(H112:H118)</f>
        <v>133600000</v>
      </c>
      <c r="I119" s="943"/>
      <c r="J119" s="943"/>
      <c r="K119" s="547"/>
    </row>
    <row r="120" spans="2:11">
      <c r="B120" s="550" t="s">
        <v>1640</v>
      </c>
      <c r="C120" s="550" t="s">
        <v>1458</v>
      </c>
      <c r="D120" s="533">
        <f>2*5*3</f>
        <v>30</v>
      </c>
      <c r="E120" s="534">
        <f>+'Categoria de Costos'!E170</f>
        <v>395939.36979999999</v>
      </c>
      <c r="F120" s="535"/>
      <c r="G120" s="536"/>
      <c r="H120" s="552">
        <f>+D120*E120</f>
        <v>11878181.094000001</v>
      </c>
      <c r="I120" s="942" t="s">
        <v>1459</v>
      </c>
      <c r="J120" s="942"/>
      <c r="K120" s="538" t="s">
        <v>1161</v>
      </c>
    </row>
    <row r="121" spans="2:11">
      <c r="B121" s="550" t="s">
        <v>1646</v>
      </c>
      <c r="C121" s="550" t="s">
        <v>1458</v>
      </c>
      <c r="D121" s="533">
        <f>5*5*3</f>
        <v>75</v>
      </c>
      <c r="E121" s="534">
        <f>+'Categoria de Costos'!E174</f>
        <v>325424.52409999998</v>
      </c>
      <c r="F121" s="535"/>
      <c r="G121" s="536"/>
      <c r="H121" s="552">
        <f t="shared" ref="H121:H122" si="7">+D121*E121</f>
        <v>24406839.307499997</v>
      </c>
      <c r="I121" s="942" t="s">
        <v>1459</v>
      </c>
      <c r="J121" s="942"/>
      <c r="K121" s="538" t="s">
        <v>1161</v>
      </c>
    </row>
    <row r="122" spans="2:11">
      <c r="B122" s="531" t="s">
        <v>1643</v>
      </c>
      <c r="C122" s="532" t="s">
        <v>1431</v>
      </c>
      <c r="D122" s="533">
        <v>10</v>
      </c>
      <c r="E122" s="534">
        <f>+'Categoria de Costos'!C213</f>
        <v>900000</v>
      </c>
      <c r="F122" s="535"/>
      <c r="G122" s="536"/>
      <c r="H122" s="552">
        <f t="shared" si="7"/>
        <v>9000000</v>
      </c>
      <c r="I122" s="942" t="s">
        <v>1459</v>
      </c>
      <c r="J122" s="942"/>
      <c r="K122" s="539" t="s">
        <v>1809</v>
      </c>
    </row>
    <row r="123" spans="2:11">
      <c r="B123" s="652" t="s">
        <v>1460</v>
      </c>
      <c r="C123" s="618" t="s">
        <v>1163</v>
      </c>
      <c r="D123" s="619">
        <v>5</v>
      </c>
      <c r="E123" s="620">
        <f>+'Categoria de Costos'!C260</f>
        <v>700000</v>
      </c>
      <c r="F123" s="621">
        <v>12</v>
      </c>
      <c r="G123" s="622"/>
      <c r="H123" s="626">
        <f>+D123*E123*F123</f>
        <v>42000000</v>
      </c>
      <c r="I123" s="942" t="s">
        <v>1459</v>
      </c>
      <c r="J123" s="942"/>
      <c r="K123" s="539" t="s">
        <v>1499</v>
      </c>
    </row>
    <row r="124" spans="2:11">
      <c r="B124" s="645" t="s">
        <v>1731</v>
      </c>
      <c r="C124" s="646" t="s">
        <v>1160</v>
      </c>
      <c r="D124" s="641">
        <f>5*15</f>
        <v>75</v>
      </c>
      <c r="E124" s="499">
        <f>+'Categoria de Costos'!E174</f>
        <v>325424.52409999998</v>
      </c>
      <c r="F124" s="642">
        <v>12</v>
      </c>
      <c r="G124" s="643"/>
      <c r="H124" s="644">
        <f>+E124*D124*F124</f>
        <v>292882071.68999994</v>
      </c>
      <c r="I124" s="942" t="s">
        <v>1459</v>
      </c>
      <c r="J124" s="942"/>
      <c r="K124" s="539" t="s">
        <v>1161</v>
      </c>
    </row>
    <row r="125" spans="2:11" ht="15">
      <c r="B125" s="540" t="s">
        <v>1164</v>
      </c>
      <c r="C125" s="541"/>
      <c r="D125" s="542"/>
      <c r="E125" s="543"/>
      <c r="F125" s="543"/>
      <c r="G125" s="544"/>
      <c r="H125" s="545">
        <f>SUM(H120:H124)</f>
        <v>380167092.09149992</v>
      </c>
      <c r="I125" s="943"/>
      <c r="J125" s="943"/>
      <c r="K125" s="547"/>
    </row>
    <row r="126" spans="2:11">
      <c r="B126" s="531" t="s">
        <v>1461</v>
      </c>
      <c r="C126" s="532" t="s">
        <v>1344</v>
      </c>
      <c r="D126" s="533">
        <v>29</v>
      </c>
      <c r="E126" s="534">
        <f>+'Categoria de Costos'!C397</f>
        <v>4495939.3697999995</v>
      </c>
      <c r="F126" s="535"/>
      <c r="G126" s="536"/>
      <c r="H126" s="552">
        <f>+D126*E126</f>
        <v>130382241.72419998</v>
      </c>
      <c r="I126" s="953" t="s">
        <v>1462</v>
      </c>
      <c r="J126" s="954"/>
      <c r="K126" s="554" t="s">
        <v>1384</v>
      </c>
    </row>
    <row r="127" spans="2:11" ht="15">
      <c r="B127" s="540" t="s">
        <v>1264</v>
      </c>
      <c r="C127" s="541"/>
      <c r="D127" s="542"/>
      <c r="E127" s="543"/>
      <c r="F127" s="543"/>
      <c r="G127" s="544"/>
      <c r="H127" s="545">
        <f>SUM(H126:H126)</f>
        <v>130382241.72419998</v>
      </c>
      <c r="I127" s="943"/>
      <c r="J127" s="943"/>
      <c r="K127" s="547"/>
    </row>
    <row r="128" spans="2:11" ht="28.5">
      <c r="B128" s="531" t="s">
        <v>1463</v>
      </c>
      <c r="C128" s="532"/>
      <c r="D128" s="533"/>
      <c r="E128" s="534"/>
      <c r="F128" s="535"/>
      <c r="G128" s="536"/>
      <c r="H128" s="552" t="s">
        <v>1166</v>
      </c>
      <c r="I128" s="942"/>
      <c r="J128" s="942"/>
      <c r="K128" s="538"/>
    </row>
    <row r="129" spans="2:12" ht="24.95" customHeight="1">
      <c r="B129" s="922" t="s">
        <v>1167</v>
      </c>
      <c r="C129" s="922"/>
      <c r="D129" s="922"/>
      <c r="E129" s="922"/>
      <c r="F129" s="922"/>
      <c r="G129" s="922"/>
      <c r="H129" s="513">
        <f>+H127+H125+H119+H111+H108</f>
        <v>1375642692.2156999</v>
      </c>
      <c r="J129" s="3"/>
      <c r="K129" s="3"/>
      <c r="L129" s="3"/>
    </row>
    <row r="130" spans="2:12" ht="15">
      <c r="B130" s="947" t="s">
        <v>1168</v>
      </c>
      <c r="C130" s="947"/>
      <c r="D130" s="947"/>
      <c r="E130" s="947"/>
      <c r="F130" s="947"/>
      <c r="G130" s="947"/>
      <c r="H130" s="557">
        <f>+H129/12</f>
        <v>114636891.01797499</v>
      </c>
      <c r="J130" s="3"/>
      <c r="K130" s="3"/>
      <c r="L130" s="3"/>
    </row>
    <row r="131" spans="2:12" ht="15">
      <c r="B131" s="947" t="s">
        <v>1586</v>
      </c>
      <c r="C131" s="947"/>
      <c r="D131" s="947"/>
      <c r="E131" s="947"/>
      <c r="F131" s="947"/>
      <c r="G131" s="947"/>
      <c r="H131" s="557">
        <f>+H130*6</f>
        <v>687821346.10784996</v>
      </c>
      <c r="J131" s="3"/>
      <c r="K131" s="3"/>
      <c r="L131" s="3"/>
    </row>
    <row r="132" spans="2:12" ht="15">
      <c r="B132" s="947" t="s">
        <v>1576</v>
      </c>
      <c r="C132" s="947"/>
      <c r="D132" s="947"/>
      <c r="E132" s="947"/>
      <c r="F132" s="947"/>
      <c r="G132" s="947"/>
      <c r="H132" s="557">
        <f>+H129-H119</f>
        <v>1242042692.2156999</v>
      </c>
      <c r="I132" s="7"/>
      <c r="J132" s="3"/>
      <c r="K132" s="3"/>
      <c r="L132" s="3"/>
    </row>
    <row r="133" spans="2:12" ht="15">
      <c r="B133" s="947" t="s">
        <v>1584</v>
      </c>
      <c r="C133" s="947"/>
      <c r="D133" s="947"/>
      <c r="E133" s="947"/>
      <c r="F133" s="947"/>
      <c r="G133" s="947"/>
      <c r="H133" s="557">
        <f>+H129</f>
        <v>1375642692.2156999</v>
      </c>
      <c r="J133" s="3"/>
      <c r="K133" s="3"/>
      <c r="L133" s="3"/>
    </row>
    <row r="134" spans="2:12" ht="15">
      <c r="B134" s="947" t="s">
        <v>1585</v>
      </c>
      <c r="C134" s="947"/>
      <c r="D134" s="947"/>
      <c r="E134" s="947"/>
      <c r="F134" s="947"/>
      <c r="G134" s="947"/>
      <c r="H134" s="557">
        <f>+'P6'!H129-'P6'!H107</f>
        <v>1198742692.2156999</v>
      </c>
      <c r="J134" s="3"/>
      <c r="K134" s="3"/>
      <c r="L134" s="3"/>
    </row>
    <row r="136" spans="2:12" ht="33.950000000000003" customHeight="1">
      <c r="B136" s="925" t="s">
        <v>1169</v>
      </c>
      <c r="C136" s="925"/>
    </row>
    <row r="137" spans="2:12" ht="186" customHeight="1">
      <c r="B137" s="948" t="s">
        <v>1804</v>
      </c>
      <c r="C137" s="948"/>
      <c r="D137" s="948"/>
      <c r="E137" s="948"/>
      <c r="F137" s="948"/>
      <c r="G137" s="948"/>
      <c r="H137" s="948"/>
      <c r="I137" s="948"/>
      <c r="J137" s="948"/>
      <c r="K137" s="948"/>
      <c r="L137" s="948"/>
    </row>
    <row r="140" spans="2:12" ht="39.950000000000003" customHeight="1">
      <c r="B140" s="952" t="str">
        <f>+Portafolio_Cronograma!D115</f>
        <v>6.4. Fortalecimiento y creación de instrumentos de fomento, financiamiento y gestión de riesgos para la cadena</v>
      </c>
      <c r="C140" s="952"/>
      <c r="D140" s="952"/>
      <c r="E140" s="952"/>
      <c r="F140" s="952"/>
      <c r="G140" s="952"/>
      <c r="H140" s="952"/>
      <c r="I140" s="952"/>
      <c r="J140" s="952"/>
      <c r="K140" s="952"/>
      <c r="L140" s="952"/>
    </row>
    <row r="141" spans="2:12" ht="48" customHeight="1">
      <c r="B141" s="946" t="str">
        <f>+Portafolio_Cronograma!E115</f>
        <v>6.4.1. Revisar, diseñar y/o mejorar los instrumentos de financiamiento formales, para promover el crecimiento, la cobertura y el acceso individual o asociativo al crédito de fomento a acuicultores, procesadores, transformadores, comercializadores, empresas de bienes y servicios, entre otras, así como profundizar en la implementación de garantías alternativas al crédito, tales como garantías mobiliarias, cesión de derechos, entre otros; en función del tipo de tecnología que implementan.</v>
      </c>
      <c r="C141" s="946"/>
      <c r="D141" s="946"/>
      <c r="E141" s="946"/>
      <c r="F141" s="946"/>
      <c r="G141" s="946"/>
      <c r="H141" s="946"/>
      <c r="I141" s="946"/>
      <c r="J141" s="946"/>
      <c r="K141" s="946"/>
      <c r="L141" s="946"/>
    </row>
    <row r="142" spans="2:12" ht="48" customHeight="1">
      <c r="B142" s="946" t="str">
        <f>+Portafolio_Cronograma!E116</f>
        <v>6.4.2. Realizar las gestiones correspondientes en el marco de la Comisión Nacional de Crédito Agropecuario, para dar continuidad en la asignación de recursos significativos dirigidos a las líneas especiales de crédito e incentivos para la creación de instrumentos de financiamiento que favorezcan los procesos de formalización sectorial (ambiental, productiva y sanitaria), empresarial y laboral de la cadena, con el fin de mejorar el desempeño productivo de los acuicultores, procesadores, transformadores, comercializadores, y empresas de bienes y servicios, entre otras, apalancar la inversión en activos, capital de trabajo, y mitigar riesgos inherentes a la actividad, ofertando al mercado productos ajustados a las necesidades de la cadena.</v>
      </c>
      <c r="C142" s="946"/>
      <c r="D142" s="946"/>
      <c r="E142" s="946"/>
      <c r="F142" s="946"/>
      <c r="G142" s="946"/>
      <c r="H142" s="946"/>
      <c r="I142" s="946"/>
      <c r="J142" s="946"/>
      <c r="K142" s="946"/>
      <c r="L142" s="946"/>
    </row>
    <row r="143" spans="2:12" ht="48" customHeight="1">
      <c r="B143" s="946" t="str">
        <f>+Portafolio_Cronograma!E117</f>
        <v>6.4.3. Promover la interrelación de los actores de la cadena de la acuicultura con el sector financiero (intermediarios financieros y FINAGRO), a través de alianzas para la elaboración de marcos de referencia de la acuicultura (guías agroeconómicas) por tipo de productor, especie y región, la promoción de actividades de educación financiera, así como para la identificación de un modelo de negocio que posibilite el acceso al crédito, con especial énfasis en los pequeños acuicultores y de subsistencia.</v>
      </c>
      <c r="C143" s="946"/>
      <c r="D143" s="946"/>
      <c r="E143" s="946"/>
      <c r="F143" s="946"/>
      <c r="G143" s="946"/>
      <c r="H143" s="946"/>
      <c r="I143" s="946"/>
      <c r="J143" s="946"/>
      <c r="K143" s="946"/>
      <c r="L143" s="946"/>
    </row>
    <row r="144" spans="2:12" ht="48" customHeight="1">
      <c r="B144" s="946" t="str">
        <f>+Portafolio_Cronograma!E118</f>
        <v>6.4.4. Adaptar y/o mejorar instrumentos y mecanismos alternativos de comercialización y financiamiento, como contratos con entregas futuras y anticipo de recursos, forward, negociación de facturas, REPOS, factoring y leasing agropecuario, cesión de derechos económicos a favor de financiadores y/o cuyos riesgos puedan ser mitigados a través de garantías FAG, complementarias y otros instrumentos similares, que permitan mejorar la liquidez de los acuicultores, procesadores, transformadores, comercializadores, empresas de bienes y servicios, entre otros, reducir riesgos y atraer inversionistas.</v>
      </c>
      <c r="C144" s="946"/>
      <c r="D144" s="946"/>
      <c r="E144" s="946"/>
      <c r="F144" s="946"/>
      <c r="G144" s="946"/>
      <c r="H144" s="946"/>
      <c r="I144" s="946"/>
      <c r="J144" s="946"/>
      <c r="K144" s="946"/>
      <c r="L144" s="946"/>
    </row>
    <row r="145" spans="2:12" ht="48" customHeight="1">
      <c r="B145" s="946" t="str">
        <f>+Portafolio_Cronograma!E119</f>
        <v>6.4.5. Realizar el diseño y promoción de instrumentos para la gestión de riesgos climáticos, productivos, sanitarios, de mercados y por hurto, para acuicultores, procesadores, transformadores, comercializadores, y empresas de bienes y servicios, fomentando el uso de seguros agropecuarios y los incentivos a los seguros incluyendo la cobertura al precio y a la tasa de cambio, entre otros, en articulación con la Ley de Seguridad jurídica y financiera del seguro agropecuario (Ley 2178 de 2021).</v>
      </c>
      <c r="C145" s="946"/>
      <c r="D145" s="946"/>
      <c r="E145" s="946"/>
      <c r="F145" s="946"/>
      <c r="G145" s="946"/>
      <c r="H145" s="946"/>
      <c r="I145" s="946"/>
      <c r="J145" s="946"/>
      <c r="K145" s="946"/>
      <c r="L145" s="946"/>
    </row>
    <row r="146" spans="2:12" ht="48" customHeight="1">
      <c r="B146" s="946" t="str">
        <f>+Portafolio_Cronograma!E120</f>
        <v>6.4.6. Realizar la divulgación y promoción de los instrumentos financieros y de gestión de riesgos disponibles para el sector agropecuario (LEC, ICR, ISA, entre otros), que contribuyen a mejorar la competitividad y sostenibilidad de la cadena, entre los diferentes intermediarios financieros, con el propósito de fomentar su utilización y escalamiento por parte de los acuicultores, asociaciones de acuicultores, procesadores, transformadores, y comercializadores de la cadena, empresas de bienes y servicios, entre otras.</v>
      </c>
      <c r="C146" s="946"/>
      <c r="D146" s="946"/>
      <c r="E146" s="946"/>
      <c r="F146" s="946"/>
      <c r="G146" s="946"/>
      <c r="H146" s="946"/>
      <c r="I146" s="946"/>
      <c r="J146" s="946"/>
      <c r="K146" s="946"/>
      <c r="L146" s="946"/>
    </row>
    <row r="147" spans="2:12" ht="48" customHeight="1">
      <c r="B147" s="946" t="str">
        <f>+Portafolio_Cronograma!E121</f>
        <v>6.4.7. Gestionar el aumento en la asignación de recursos dirigidos a fortalecer los mecanismos financieros y promover el diseño de mecanismos no financieros, orientados a la dotación de infraestructura y equipos requeridos para la producción primaria de la cadena de la acuicultura, así como para la construcción y mejoramiento de infraestructura, maquinaria y equipos de las plantas de procesamiento en el marco del Decreto 60 de 2002.</v>
      </c>
      <c r="C147" s="946"/>
      <c r="D147" s="946"/>
      <c r="E147" s="946"/>
      <c r="F147" s="946"/>
      <c r="G147" s="946"/>
      <c r="H147" s="946"/>
      <c r="I147" s="946"/>
      <c r="J147" s="946"/>
      <c r="K147" s="946"/>
      <c r="L147" s="946"/>
    </row>
    <row r="148" spans="2:12" ht="48" customHeight="1">
      <c r="B148" s="946" t="str">
        <f>+Portafolio_Cronograma!E122</f>
        <v>6.4.8. Actualizar y/o fomentar los programas y productos financieros que permitan la inclusión financiera de los actores de la cadena, mejorando el acceso y la cobertura tanto al crédito de fomento como al comercial, en articulación con la Ley de Fortalecimiento al Financiamiento de los Pequeños y Medianos Productores Agropecuarios (Ley 2186 de 2022) y con los instrumentos generados para la economía popular.</v>
      </c>
      <c r="C148" s="946"/>
      <c r="D148" s="946"/>
      <c r="E148" s="946"/>
      <c r="F148" s="946"/>
      <c r="G148" s="946"/>
      <c r="H148" s="946"/>
      <c r="I148" s="946"/>
      <c r="J148" s="946"/>
      <c r="K148" s="946"/>
      <c r="L148" s="946"/>
    </row>
    <row r="149" spans="2:12" ht="48" customHeight="1">
      <c r="B149" s="946" t="str">
        <f>+Portafolio_Cronograma!E123</f>
        <v>6.4.9. Revisar, mejorar y fortalecer los instrumentos de política y programas orientados a la financiación y cofinanciación de iniciativas productivas bajo esquemas de asociatividad rural productiva o modelos asociativos de base social e integración, mediante mecanismos de financiamiento que promuevan la productividad y la mejora en la comercialización, como convocatorias para acceso a recursos, capital semilla, fondos autogestionados, crédito asociativo o individual, microcrédito, fondos concursables, y servicios de la banca comercial, entre otros.</v>
      </c>
      <c r="C149" s="946"/>
      <c r="D149" s="946"/>
      <c r="E149" s="946"/>
      <c r="F149" s="946"/>
      <c r="G149" s="946"/>
      <c r="H149" s="946"/>
      <c r="I149" s="946"/>
      <c r="J149" s="946"/>
      <c r="K149" s="946"/>
      <c r="L149" s="946"/>
    </row>
    <row r="150" spans="2:12" ht="48" customHeight="1">
      <c r="B150" s="946" t="str">
        <f>+Portafolio_Cronograma!E124</f>
        <v>6.4.10. Realizar, por parte del Consejo Nacional Cadena de la Acuicultura con el apoyo del MinAgricultura, un análisis de las condiciones y requisitos para la constitución del Fondo Parafiscal Sectorial y el Fondo de Estabilización de Precios, y trazar una ruta estratégica para su implementación, con el fin de fortalecer la sostenibilidad económica y la competitividad del sector.</v>
      </c>
      <c r="C150" s="946"/>
      <c r="D150" s="946"/>
      <c r="E150" s="946"/>
      <c r="F150" s="946"/>
      <c r="G150" s="946"/>
      <c r="H150" s="946"/>
      <c r="I150" s="946"/>
      <c r="J150" s="946"/>
      <c r="K150" s="946"/>
      <c r="L150" s="946"/>
    </row>
    <row r="151" spans="2:12">
      <c r="B151" s="3"/>
      <c r="C151" s="3"/>
      <c r="D151" s="3"/>
      <c r="E151" s="3"/>
      <c r="F151" s="3"/>
      <c r="G151" s="3"/>
      <c r="H151" s="3"/>
      <c r="I151" s="3"/>
      <c r="J151" s="3"/>
      <c r="K151" s="3"/>
      <c r="L151" s="3"/>
    </row>
    <row r="152" spans="2:12">
      <c r="B152" s="3"/>
      <c r="C152" s="3"/>
      <c r="D152" s="3"/>
      <c r="E152" s="3"/>
      <c r="F152" s="3"/>
      <c r="G152" s="3"/>
      <c r="H152" s="3"/>
      <c r="I152" s="3"/>
      <c r="J152" s="3"/>
      <c r="K152" s="3"/>
      <c r="L152" s="3"/>
    </row>
    <row r="153" spans="2:12" ht="24.95" customHeight="1">
      <c r="B153" s="511" t="s">
        <v>1122</v>
      </c>
      <c r="C153" s="3"/>
      <c r="D153" s="3"/>
      <c r="E153" s="3"/>
      <c r="F153" s="3"/>
      <c r="G153" s="3"/>
      <c r="H153" s="3"/>
      <c r="I153" s="3"/>
      <c r="J153" s="3"/>
      <c r="K153" s="3"/>
      <c r="L153" s="3"/>
    </row>
    <row r="154" spans="2:12">
      <c r="B154" s="3"/>
      <c r="C154" s="3"/>
      <c r="D154" s="3"/>
      <c r="E154" s="3"/>
      <c r="F154" s="3"/>
      <c r="G154" s="3"/>
      <c r="H154" s="3"/>
      <c r="I154" s="3"/>
      <c r="J154" s="3"/>
      <c r="K154" s="3"/>
      <c r="L154" s="3"/>
    </row>
    <row r="155" spans="2:12" ht="30" customHeight="1">
      <c r="B155" s="3"/>
      <c r="C155" s="556" t="s">
        <v>1123</v>
      </c>
      <c r="D155" s="556" t="s">
        <v>1124</v>
      </c>
      <c r="E155" s="3"/>
      <c r="F155" s="3"/>
      <c r="G155" s="3"/>
      <c r="H155" s="3"/>
      <c r="I155" s="3"/>
      <c r="J155" s="3"/>
      <c r="K155" s="3"/>
      <c r="L155" s="3"/>
    </row>
    <row r="156" spans="2:12" ht="30" customHeight="1">
      <c r="B156" s="3"/>
      <c r="C156" s="554" t="str">
        <f>+Portafolio_Cronograma!L115</f>
        <v>Mes 7 del año 1</v>
      </c>
      <c r="D156" s="554" t="str">
        <f>+Portafolio_Cronograma!M115</f>
        <v>Mes 2 del año 20</v>
      </c>
      <c r="E156" s="3"/>
      <c r="F156" s="3"/>
      <c r="G156" s="8"/>
      <c r="H156" s="3"/>
      <c r="I156" s="3"/>
      <c r="J156" s="3"/>
      <c r="K156" s="3"/>
      <c r="L156" s="3"/>
    </row>
    <row r="157" spans="2:12" ht="45" customHeight="1">
      <c r="B157" s="517" t="s">
        <v>638</v>
      </c>
      <c r="C157" s="517" t="s">
        <v>1125</v>
      </c>
      <c r="D157" s="517" t="s">
        <v>1572</v>
      </c>
      <c r="E157" s="517" t="s">
        <v>639</v>
      </c>
      <c r="F157" s="517" t="s">
        <v>1573</v>
      </c>
      <c r="G157" s="517" t="s">
        <v>1574</v>
      </c>
      <c r="H157" s="517" t="s">
        <v>1126</v>
      </c>
      <c r="I157" s="945" t="s">
        <v>1575</v>
      </c>
      <c r="J157" s="945"/>
      <c r="K157" s="517" t="s">
        <v>1127</v>
      </c>
      <c r="L157" s="3"/>
    </row>
    <row r="158" spans="2:12">
      <c r="B158" s="531" t="s">
        <v>1132</v>
      </c>
      <c r="C158" s="532" t="s">
        <v>1129</v>
      </c>
      <c r="D158" s="533">
        <v>4</v>
      </c>
      <c r="E158" s="534">
        <f>+'Categoria de Costos'!C333</f>
        <v>300000</v>
      </c>
      <c r="F158" s="535"/>
      <c r="G158" s="536"/>
      <c r="H158" s="537">
        <f>+D158*E158</f>
        <v>1200000</v>
      </c>
      <c r="I158" s="942" t="s">
        <v>1464</v>
      </c>
      <c r="J158" s="942"/>
      <c r="K158" s="538" t="s">
        <v>1134</v>
      </c>
      <c r="L158" s="3"/>
    </row>
    <row r="159" spans="2:12">
      <c r="B159" s="531" t="s">
        <v>1301</v>
      </c>
      <c r="C159" s="532" t="s">
        <v>1129</v>
      </c>
      <c r="D159" s="533">
        <f>3*5</f>
        <v>15</v>
      </c>
      <c r="E159" s="534">
        <f>+'Categoria de Costos'!C342</f>
        <v>900000</v>
      </c>
      <c r="F159" s="535"/>
      <c r="G159" s="536"/>
      <c r="H159" s="537">
        <f t="shared" ref="H159:H161" si="8">+D159*E159</f>
        <v>13500000</v>
      </c>
      <c r="I159" s="942" t="s">
        <v>1465</v>
      </c>
      <c r="J159" s="942"/>
      <c r="K159" s="539" t="s">
        <v>1207</v>
      </c>
      <c r="L159" s="3"/>
    </row>
    <row r="160" spans="2:12">
      <c r="B160" s="531" t="s">
        <v>1304</v>
      </c>
      <c r="C160" s="532" t="s">
        <v>1129</v>
      </c>
      <c r="D160" s="533">
        <f>3*5</f>
        <v>15</v>
      </c>
      <c r="E160" s="534">
        <f>+'Categoria de Costos'!C350</f>
        <v>60000</v>
      </c>
      <c r="F160" s="535"/>
      <c r="G160" s="536"/>
      <c r="H160" s="537">
        <f t="shared" si="8"/>
        <v>900000</v>
      </c>
      <c r="I160" s="942" t="s">
        <v>1465</v>
      </c>
      <c r="J160" s="942"/>
      <c r="K160" s="539" t="s">
        <v>1131</v>
      </c>
      <c r="L160" s="3"/>
    </row>
    <row r="161" spans="2:12">
      <c r="B161" s="531" t="s">
        <v>1135</v>
      </c>
      <c r="C161" s="532" t="s">
        <v>1422</v>
      </c>
      <c r="D161" s="533">
        <v>12</v>
      </c>
      <c r="E161" s="534">
        <f>+'Categoria de Costos'!C362</f>
        <v>3000000</v>
      </c>
      <c r="F161" s="535"/>
      <c r="G161" s="536"/>
      <c r="H161" s="537">
        <f t="shared" si="8"/>
        <v>36000000</v>
      </c>
      <c r="I161" s="942" t="s">
        <v>1465</v>
      </c>
      <c r="J161" s="942"/>
      <c r="K161" s="539" t="s">
        <v>1137</v>
      </c>
    </row>
    <row r="162" spans="2:12" ht="15">
      <c r="B162" s="540" t="s">
        <v>1138</v>
      </c>
      <c r="C162" s="541"/>
      <c r="D162" s="542"/>
      <c r="E162" s="543"/>
      <c r="F162" s="543"/>
      <c r="G162" s="544"/>
      <c r="H162" s="545">
        <f>SUM(H158:H161)</f>
        <v>51600000</v>
      </c>
      <c r="I162" s="943"/>
      <c r="J162" s="943"/>
      <c r="K162" s="547"/>
    </row>
    <row r="163" spans="2:12" ht="26.25" customHeight="1">
      <c r="B163" s="548" t="s">
        <v>1139</v>
      </c>
      <c r="C163" s="531" t="s">
        <v>1140</v>
      </c>
      <c r="D163" s="533">
        <v>1</v>
      </c>
      <c r="E163" s="534">
        <f>+'Categoria de Costos'!D131</f>
        <v>9004819.1999999993</v>
      </c>
      <c r="F163" s="535">
        <v>10</v>
      </c>
      <c r="G163" s="536">
        <v>1</v>
      </c>
      <c r="H163" s="537">
        <f>+D163*E163*F163*G163</f>
        <v>90048192</v>
      </c>
      <c r="I163" s="944" t="s">
        <v>1466</v>
      </c>
      <c r="J163" s="944"/>
      <c r="K163" s="539" t="s">
        <v>1142</v>
      </c>
    </row>
    <row r="164" spans="2:12" ht="15">
      <c r="B164" s="578" t="s">
        <v>1144</v>
      </c>
      <c r="C164" s="579"/>
      <c r="D164" s="580"/>
      <c r="E164" s="581"/>
      <c r="F164" s="543"/>
      <c r="G164" s="544"/>
      <c r="H164" s="545">
        <f>SUM(H163:H163)</f>
        <v>90048192</v>
      </c>
      <c r="I164" s="943"/>
      <c r="J164" s="943"/>
      <c r="K164" s="584"/>
    </row>
    <row r="165" spans="2:12" ht="15">
      <c r="B165" s="582" t="s">
        <v>1381</v>
      </c>
      <c r="C165" s="588" t="s">
        <v>1382</v>
      </c>
      <c r="D165" s="533">
        <v>1</v>
      </c>
      <c r="E165" s="534">
        <f>+'Categoria de Costos'!C551</f>
        <v>5000000</v>
      </c>
      <c r="F165" s="577"/>
      <c r="G165" s="564"/>
      <c r="H165" s="583">
        <f>+D165*E165</f>
        <v>5000000</v>
      </c>
      <c r="I165" s="955" t="s">
        <v>1583</v>
      </c>
      <c r="J165" s="956"/>
      <c r="K165" s="539" t="s">
        <v>1154</v>
      </c>
    </row>
    <row r="166" spans="2:12" ht="15">
      <c r="B166" s="582" t="s">
        <v>751</v>
      </c>
      <c r="C166" s="588" t="s">
        <v>1382</v>
      </c>
      <c r="D166" s="533">
        <v>1</v>
      </c>
      <c r="E166" s="534">
        <f>+'Categoria de Costos'!C504</f>
        <v>4800000</v>
      </c>
      <c r="F166" s="577"/>
      <c r="G166" s="564"/>
      <c r="H166" s="583">
        <f>+E166*D166</f>
        <v>4800000</v>
      </c>
      <c r="I166" s="955" t="s">
        <v>1583</v>
      </c>
      <c r="J166" s="956"/>
      <c r="K166" s="539" t="s">
        <v>1257</v>
      </c>
    </row>
    <row r="167" spans="2:12" ht="15">
      <c r="B167" s="540" t="s">
        <v>1155</v>
      </c>
      <c r="C167" s="589"/>
      <c r="D167" s="586"/>
      <c r="E167" s="587"/>
      <c r="F167" s="543"/>
      <c r="G167" s="544"/>
      <c r="H167" s="545">
        <f>SUM(H165:H166)</f>
        <v>9800000</v>
      </c>
      <c r="I167" s="575"/>
      <c r="J167" s="576"/>
      <c r="K167" s="590"/>
    </row>
    <row r="168" spans="2:12" ht="30.75" customHeight="1">
      <c r="B168" s="591" t="s">
        <v>1640</v>
      </c>
      <c r="C168" s="591" t="s">
        <v>1430</v>
      </c>
      <c r="D168" s="619">
        <f>3*12</f>
        <v>36</v>
      </c>
      <c r="E168" s="534">
        <f>+'Categoria de Costos'!E170</f>
        <v>395939.36979999999</v>
      </c>
      <c r="F168" s="577"/>
      <c r="G168" s="564"/>
      <c r="H168" s="583">
        <f>+E168*D168</f>
        <v>14253817.312799999</v>
      </c>
      <c r="I168" s="944" t="s">
        <v>1466</v>
      </c>
      <c r="J168" s="958"/>
      <c r="K168" s="538" t="s">
        <v>1161</v>
      </c>
    </row>
    <row r="169" spans="2:12" ht="27" customHeight="1">
      <c r="B169" s="531" t="s">
        <v>1432</v>
      </c>
      <c r="C169" s="532" t="s">
        <v>1431</v>
      </c>
      <c r="D169" s="533">
        <v>12</v>
      </c>
      <c r="E169" s="534">
        <f>+'Categoria de Costos'!C213</f>
        <v>900000</v>
      </c>
      <c r="F169" s="577"/>
      <c r="G169" s="564"/>
      <c r="H169" s="583">
        <f>+E169*D169</f>
        <v>10800000</v>
      </c>
      <c r="I169" s="944" t="s">
        <v>1466</v>
      </c>
      <c r="J169" s="958"/>
      <c r="K169" s="539" t="s">
        <v>1809</v>
      </c>
    </row>
    <row r="170" spans="2:12" ht="15">
      <c r="B170" s="540"/>
      <c r="C170" s="541"/>
      <c r="D170" s="542"/>
      <c r="E170" s="543"/>
      <c r="F170" s="543"/>
      <c r="G170" s="544"/>
      <c r="H170" s="545">
        <f>SUM(H168:H169)</f>
        <v>25053817.312799998</v>
      </c>
      <c r="I170" s="575"/>
      <c r="J170" s="576"/>
      <c r="K170" s="585"/>
    </row>
    <row r="171" spans="2:12">
      <c r="B171" s="531" t="s">
        <v>1343</v>
      </c>
      <c r="C171" s="532" t="s">
        <v>1344</v>
      </c>
      <c r="D171" s="533">
        <v>5</v>
      </c>
      <c r="E171" s="534">
        <f>+'Categoria de Costos'!C397</f>
        <v>4495939.3697999995</v>
      </c>
      <c r="F171" s="535"/>
      <c r="G171" s="536"/>
      <c r="H171" s="552">
        <f>+D171*E171</f>
        <v>22479696.848999999</v>
      </c>
      <c r="I171" s="953" t="s">
        <v>1467</v>
      </c>
      <c r="J171" s="954"/>
      <c r="K171" s="554" t="s">
        <v>1263</v>
      </c>
    </row>
    <row r="172" spans="2:12">
      <c r="B172" s="531" t="s">
        <v>1395</v>
      </c>
      <c r="C172" s="532" t="s">
        <v>1344</v>
      </c>
      <c r="D172" s="533">
        <v>5</v>
      </c>
      <c r="E172" s="534">
        <f>+'Categoria de Costos'!C386</f>
        <v>3200000</v>
      </c>
      <c r="F172" s="535"/>
      <c r="G172" s="536"/>
      <c r="H172" s="552">
        <f>+D172*E172</f>
        <v>16000000</v>
      </c>
      <c r="I172" s="942" t="s">
        <v>1467</v>
      </c>
      <c r="J172" s="942"/>
      <c r="K172" s="554" t="s">
        <v>1384</v>
      </c>
    </row>
    <row r="173" spans="2:12" ht="15">
      <c r="B173" s="540" t="s">
        <v>1264</v>
      </c>
      <c r="C173" s="541"/>
      <c r="D173" s="542"/>
      <c r="E173" s="543"/>
      <c r="F173" s="543"/>
      <c r="G173" s="544"/>
      <c r="H173" s="545">
        <f>SUM(H171:H172)</f>
        <v>38479696.848999999</v>
      </c>
      <c r="I173" s="943"/>
      <c r="J173" s="943"/>
      <c r="K173" s="547"/>
    </row>
    <row r="174" spans="2:12" ht="28.5" customHeight="1">
      <c r="B174" s="560" t="s">
        <v>1711</v>
      </c>
      <c r="C174" s="561"/>
      <c r="D174" s="562"/>
      <c r="E174" s="563"/>
      <c r="F174" s="563"/>
      <c r="G174" s="564"/>
      <c r="H174" s="565" t="s">
        <v>1166</v>
      </c>
      <c r="I174" s="955" t="s">
        <v>1583</v>
      </c>
      <c r="J174" s="956"/>
      <c r="K174" s="566"/>
    </row>
    <row r="175" spans="2:12" ht="28.5">
      <c r="B175" s="568" t="s">
        <v>1468</v>
      </c>
      <c r="C175" s="569"/>
      <c r="D175" s="570"/>
      <c r="E175" s="571"/>
      <c r="F175" s="572"/>
      <c r="G175" s="573"/>
      <c r="H175" s="574" t="s">
        <v>1166</v>
      </c>
      <c r="I175" s="942"/>
      <c r="J175" s="942"/>
      <c r="K175" s="538"/>
    </row>
    <row r="176" spans="2:12" ht="24.95" customHeight="1">
      <c r="B176" s="949" t="s">
        <v>1167</v>
      </c>
      <c r="C176" s="949"/>
      <c r="D176" s="949"/>
      <c r="E176" s="949"/>
      <c r="F176" s="949"/>
      <c r="G176" s="949"/>
      <c r="H176" s="509">
        <f>+H173+H164+H162+H167+H170</f>
        <v>214981706.1618</v>
      </c>
      <c r="J176" s="3"/>
      <c r="K176" s="3"/>
      <c r="L176" s="3"/>
    </row>
    <row r="177" spans="2:12" ht="15">
      <c r="B177" s="947" t="s">
        <v>1168</v>
      </c>
      <c r="C177" s="947"/>
      <c r="D177" s="947"/>
      <c r="E177" s="947"/>
      <c r="F177" s="947"/>
      <c r="G177" s="947"/>
      <c r="H177" s="557">
        <f>+H176/12</f>
        <v>17915142.180149999</v>
      </c>
      <c r="J177" s="3"/>
      <c r="K177" s="3"/>
      <c r="L177" s="3"/>
    </row>
    <row r="178" spans="2:12" ht="15">
      <c r="B178" s="947" t="s">
        <v>1586</v>
      </c>
      <c r="C178" s="947"/>
      <c r="D178" s="947"/>
      <c r="E178" s="947"/>
      <c r="F178" s="947"/>
      <c r="G178" s="947"/>
      <c r="H178" s="557">
        <f>+H177*6</f>
        <v>107490853.08089998</v>
      </c>
      <c r="J178" s="3"/>
      <c r="K178" s="3"/>
      <c r="L178" s="3"/>
    </row>
    <row r="179" spans="2:12" ht="15">
      <c r="B179" s="947" t="s">
        <v>1587</v>
      </c>
      <c r="C179" s="947"/>
      <c r="D179" s="947"/>
      <c r="E179" s="947"/>
      <c r="F179" s="947"/>
      <c r="G179" s="947"/>
      <c r="H179" s="557">
        <f>+H176-H158</f>
        <v>213781706.1618</v>
      </c>
      <c r="I179" s="7"/>
      <c r="J179" s="3"/>
      <c r="K179" s="3"/>
      <c r="L179" s="3"/>
    </row>
    <row r="180" spans="2:12" ht="15">
      <c r="B180" s="947" t="s">
        <v>1576</v>
      </c>
      <c r="C180" s="947"/>
      <c r="D180" s="947"/>
      <c r="E180" s="947"/>
      <c r="F180" s="947"/>
      <c r="G180" s="947"/>
      <c r="H180" s="557">
        <f>+H176</f>
        <v>214981706.1618</v>
      </c>
      <c r="J180" s="3"/>
      <c r="K180" s="3"/>
      <c r="L180" s="3"/>
    </row>
    <row r="182" spans="2:12" ht="33.950000000000003" customHeight="1">
      <c r="B182" s="925" t="s">
        <v>1169</v>
      </c>
      <c r="C182" s="925"/>
    </row>
    <row r="183" spans="2:12" ht="122.25" customHeight="1">
      <c r="B183" s="951" t="s">
        <v>1805</v>
      </c>
      <c r="C183" s="951"/>
      <c r="D183" s="951"/>
      <c r="E183" s="951"/>
      <c r="F183" s="951"/>
      <c r="G183" s="951"/>
      <c r="H183" s="951"/>
      <c r="I183" s="951"/>
      <c r="J183" s="951"/>
      <c r="K183" s="951"/>
      <c r="L183" s="951"/>
    </row>
  </sheetData>
  <mergeCells count="134">
    <mergeCell ref="I126:J126"/>
    <mergeCell ref="I165:J165"/>
    <mergeCell ref="I166:J166"/>
    <mergeCell ref="I168:J168"/>
    <mergeCell ref="I169:J169"/>
    <mergeCell ref="I39:J39"/>
    <mergeCell ref="I38:J38"/>
    <mergeCell ref="B20:L20"/>
    <mergeCell ref="B21:L21"/>
    <mergeCell ref="I31:J31"/>
    <mergeCell ref="I32:J32"/>
    <mergeCell ref="I33:J33"/>
    <mergeCell ref="I35:J35"/>
    <mergeCell ref="I36:J36"/>
    <mergeCell ref="I34:J34"/>
    <mergeCell ref="I37:J37"/>
    <mergeCell ref="I125:J125"/>
    <mergeCell ref="I127:J127"/>
    <mergeCell ref="I110:J110"/>
    <mergeCell ref="I102:J102"/>
    <mergeCell ref="I103:J103"/>
    <mergeCell ref="B91:L91"/>
    <mergeCell ref="B92:L92"/>
    <mergeCell ref="B93:L93"/>
    <mergeCell ref="I122:J122"/>
    <mergeCell ref="I121:J121"/>
    <mergeCell ref="I118:J118"/>
    <mergeCell ref="I111:J111"/>
    <mergeCell ref="I119:J119"/>
    <mergeCell ref="B5:D5"/>
    <mergeCell ref="B15:L15"/>
    <mergeCell ref="B16:L16"/>
    <mergeCell ref="B17:L17"/>
    <mergeCell ref="B18:L18"/>
    <mergeCell ref="B19:L19"/>
    <mergeCell ref="I28:J28"/>
    <mergeCell ref="I29:J29"/>
    <mergeCell ref="I30:J30"/>
    <mergeCell ref="I120:J120"/>
    <mergeCell ref="I50:J50"/>
    <mergeCell ref="I70:J70"/>
    <mergeCell ref="I71:J71"/>
    <mergeCell ref="I72:J72"/>
    <mergeCell ref="I73:J73"/>
    <mergeCell ref="B63:L63"/>
    <mergeCell ref="I49:J49"/>
    <mergeCell ref="B54:G54"/>
    <mergeCell ref="B94:L94"/>
    <mergeCell ref="I123:J123"/>
    <mergeCell ref="I113:J113"/>
    <mergeCell ref="I114:J114"/>
    <mergeCell ref="I115:J115"/>
    <mergeCell ref="I116:J116"/>
    <mergeCell ref="I112:J112"/>
    <mergeCell ref="I117:J117"/>
    <mergeCell ref="B182:C182"/>
    <mergeCell ref="B183:L183"/>
    <mergeCell ref="B179:G179"/>
    <mergeCell ref="B180:G180"/>
    <mergeCell ref="I173:J173"/>
    <mergeCell ref="B176:G176"/>
    <mergeCell ref="B177:G177"/>
    <mergeCell ref="B178:G178"/>
    <mergeCell ref="B137:L137"/>
    <mergeCell ref="B140:L140"/>
    <mergeCell ref="B141:L141"/>
    <mergeCell ref="B142:L142"/>
    <mergeCell ref="B143:L143"/>
    <mergeCell ref="B144:L144"/>
    <mergeCell ref="I171:J171"/>
    <mergeCell ref="I174:J174"/>
    <mergeCell ref="B136:C136"/>
    <mergeCell ref="B95:L95"/>
    <mergeCell ref="I109:J109"/>
    <mergeCell ref="I108:J108"/>
    <mergeCell ref="I104:J104"/>
    <mergeCell ref="I105:J105"/>
    <mergeCell ref="I106:J106"/>
    <mergeCell ref="I107:J107"/>
    <mergeCell ref="I48:J48"/>
    <mergeCell ref="I40:J40"/>
    <mergeCell ref="I41:J41"/>
    <mergeCell ref="I42:J42"/>
    <mergeCell ref="I43:J43"/>
    <mergeCell ref="I44:J44"/>
    <mergeCell ref="I45:J45"/>
    <mergeCell ref="I46:J46"/>
    <mergeCell ref="I47:J47"/>
    <mergeCell ref="B51:G51"/>
    <mergeCell ref="B52:G52"/>
    <mergeCell ref="B53:G53"/>
    <mergeCell ref="B86:C86"/>
    <mergeCell ref="B87:L87"/>
    <mergeCell ref="B90:L90"/>
    <mergeCell ref="B82:G82"/>
    <mergeCell ref="B83:G83"/>
    <mergeCell ref="B84:G84"/>
    <mergeCell ref="B81:G81"/>
    <mergeCell ref="B56:C56"/>
    <mergeCell ref="B57:L57"/>
    <mergeCell ref="B60:L60"/>
    <mergeCell ref="B61:L61"/>
    <mergeCell ref="B62:L62"/>
    <mergeCell ref="I75:J75"/>
    <mergeCell ref="I74:J74"/>
    <mergeCell ref="I80:J80"/>
    <mergeCell ref="I76:J76"/>
    <mergeCell ref="I79:J79"/>
    <mergeCell ref="I77:J77"/>
    <mergeCell ref="I78:J78"/>
    <mergeCell ref="I124:J124"/>
    <mergeCell ref="I175:J175"/>
    <mergeCell ref="I172:J172"/>
    <mergeCell ref="I164:J164"/>
    <mergeCell ref="I163:J163"/>
    <mergeCell ref="I162:J162"/>
    <mergeCell ref="I128:J128"/>
    <mergeCell ref="I157:J157"/>
    <mergeCell ref="I158:J158"/>
    <mergeCell ref="I159:J159"/>
    <mergeCell ref="I160:J160"/>
    <mergeCell ref="I161:J161"/>
    <mergeCell ref="B145:L145"/>
    <mergeCell ref="B146:L146"/>
    <mergeCell ref="B147:L147"/>
    <mergeCell ref="B148:L148"/>
    <mergeCell ref="B149:L149"/>
    <mergeCell ref="B150:L150"/>
    <mergeCell ref="B134:G134"/>
    <mergeCell ref="B129:G129"/>
    <mergeCell ref="B130:G130"/>
    <mergeCell ref="B131:G131"/>
    <mergeCell ref="B132:G132"/>
    <mergeCell ref="B133:G133"/>
  </mergeCells>
  <pageMargins left="0.7" right="0.7" top="0.75" bottom="0.75" header="0.3" footer="0.3"/>
  <ignoredErrors>
    <ignoredError sqref="I10 K10 P10 L10:O10 Q10:T10 U10:W10 G11:H11 I11:X11 D30:D31 H45 H119 H167 G10:H10 H40"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2F645-6252-4E76-AFE1-C03D076161F6}">
  <dimension ref="B3:Z147"/>
  <sheetViews>
    <sheetView showGridLines="0" zoomScale="70" zoomScaleNormal="70" workbookViewId="0">
      <selection activeCell="B147" sqref="B147:L147"/>
    </sheetView>
  </sheetViews>
  <sheetFormatPr baseColWidth="10" defaultColWidth="12.42578125" defaultRowHeight="14.25"/>
  <cols>
    <col min="1" max="1" width="7.7109375" style="1" customWidth="1"/>
    <col min="2" max="2" width="88.140625" style="1" customWidth="1"/>
    <col min="3" max="3" width="30" style="1" customWidth="1"/>
    <col min="4" max="4" width="28.85546875" style="1" customWidth="1"/>
    <col min="5" max="5" width="31.28515625" style="1" customWidth="1"/>
    <col min="6" max="25" width="26.140625" style="1" customWidth="1"/>
    <col min="26" max="26" width="23.42578125" style="1" customWidth="1"/>
    <col min="27" max="16384" width="12.42578125" style="1"/>
  </cols>
  <sheetData>
    <row r="3" spans="2:26">
      <c r="B3" s="3" t="s">
        <v>1099</v>
      </c>
      <c r="C3" s="3"/>
      <c r="D3" s="3"/>
      <c r="E3" s="3"/>
      <c r="F3" s="3"/>
      <c r="G3" s="3"/>
      <c r="H3" s="3"/>
      <c r="I3" s="3"/>
      <c r="J3" s="3"/>
      <c r="K3" s="3"/>
      <c r="L3" s="3"/>
    </row>
    <row r="4" spans="2:26">
      <c r="B4" s="3"/>
      <c r="C4" s="3"/>
      <c r="D4" s="3"/>
      <c r="E4" s="3"/>
      <c r="F4" s="3"/>
      <c r="G4" s="3"/>
      <c r="H4" s="3"/>
      <c r="I4" s="3"/>
      <c r="J4" s="3"/>
      <c r="K4" s="3"/>
      <c r="L4" s="3"/>
    </row>
    <row r="5" spans="2:26" ht="30" customHeight="1">
      <c r="B5" s="895" t="str">
        <f>+Portafolio_Cronograma!C125</f>
        <v>7. Fortalecimiento de las capacidades institucionales para el incremento de la formalización sectorial y la optimización del desempeño de la cadena</v>
      </c>
      <c r="C5" s="915"/>
      <c r="D5" s="896"/>
      <c r="E5" s="3"/>
      <c r="F5" s="3"/>
      <c r="G5" s="3"/>
      <c r="H5" s="3"/>
      <c r="I5" s="3"/>
      <c r="J5" s="3"/>
      <c r="K5" s="3"/>
      <c r="L5" s="3"/>
    </row>
    <row r="6" spans="2:26">
      <c r="B6" s="3"/>
      <c r="C6" s="3"/>
      <c r="D6" s="2"/>
      <c r="E6" s="2"/>
      <c r="F6" s="2"/>
      <c r="G6" s="2"/>
      <c r="H6" s="2"/>
      <c r="I6" s="2"/>
      <c r="J6" s="2"/>
      <c r="K6" s="2"/>
      <c r="L6" s="2"/>
    </row>
    <row r="7" spans="2:26" ht="42" customHeight="1">
      <c r="B7" s="504" t="s">
        <v>1100</v>
      </c>
      <c r="C7" s="504" t="s">
        <v>1101</v>
      </c>
      <c r="D7" s="504" t="s">
        <v>1102</v>
      </c>
      <c r="E7" s="504" t="s">
        <v>230</v>
      </c>
      <c r="F7" s="505" t="s">
        <v>372</v>
      </c>
      <c r="G7" s="506" t="s">
        <v>1103</v>
      </c>
      <c r="H7" s="506" t="s">
        <v>1104</v>
      </c>
      <c r="I7" s="506" t="s">
        <v>1105</v>
      </c>
      <c r="J7" s="506" t="s">
        <v>1106</v>
      </c>
      <c r="K7" s="506" t="s">
        <v>1107</v>
      </c>
      <c r="L7" s="506" t="s">
        <v>1108</v>
      </c>
      <c r="M7" s="506" t="s">
        <v>1109</v>
      </c>
      <c r="N7" s="506" t="s">
        <v>1110</v>
      </c>
      <c r="O7" s="506" t="s">
        <v>1111</v>
      </c>
      <c r="P7" s="506" t="s">
        <v>1112</v>
      </c>
      <c r="Q7" s="506" t="s">
        <v>1113</v>
      </c>
      <c r="R7" s="506" t="s">
        <v>1114</v>
      </c>
      <c r="S7" s="506" t="s">
        <v>1115</v>
      </c>
      <c r="T7" s="506" t="s">
        <v>1116</v>
      </c>
      <c r="U7" s="506" t="s">
        <v>1117</v>
      </c>
      <c r="V7" s="506" t="s">
        <v>1118</v>
      </c>
      <c r="W7" s="506" t="s">
        <v>1119</v>
      </c>
      <c r="X7" s="506" t="s">
        <v>1120</v>
      </c>
      <c r="Y7" s="506" t="s">
        <v>1088</v>
      </c>
    </row>
    <row r="8" spans="2:26" ht="30" customHeight="1">
      <c r="B8" s="191" t="str">
        <f>+B14</f>
        <v>7.1. Gestión y articulación interinstitucional en la generación de capacidades para la formalización ambiental de la cadena</v>
      </c>
      <c r="C8" s="192" t="str">
        <f>+C28</f>
        <v>Mes 7 del año 1</v>
      </c>
      <c r="D8" s="192" t="str">
        <f>+D28</f>
        <v>Mes 12 del año 20</v>
      </c>
      <c r="E8" s="193">
        <f>+H43</f>
        <v>208530021.89400002</v>
      </c>
      <c r="F8" s="193">
        <f>+$H$44</f>
        <v>417060043.78800005</v>
      </c>
      <c r="G8" s="193">
        <f>+$H$44</f>
        <v>417060043.78800005</v>
      </c>
      <c r="H8" s="193">
        <f t="shared" ref="H8:Q8" si="0">+$H$45</f>
        <v>293872022.98800004</v>
      </c>
      <c r="I8" s="193">
        <f t="shared" si="0"/>
        <v>293872022.98800004</v>
      </c>
      <c r="J8" s="193">
        <f t="shared" si="0"/>
        <v>293872022.98800004</v>
      </c>
      <c r="K8" s="193">
        <f t="shared" si="0"/>
        <v>293872022.98800004</v>
      </c>
      <c r="L8" s="193">
        <f t="shared" si="0"/>
        <v>293872022.98800004</v>
      </c>
      <c r="M8" s="193">
        <f t="shared" si="0"/>
        <v>293872022.98800004</v>
      </c>
      <c r="N8" s="193">
        <f t="shared" si="0"/>
        <v>293872022.98800004</v>
      </c>
      <c r="O8" s="193">
        <f t="shared" si="0"/>
        <v>293872022.98800004</v>
      </c>
      <c r="P8" s="193">
        <f t="shared" si="0"/>
        <v>293872022.98800004</v>
      </c>
      <c r="Q8" s="193">
        <f t="shared" si="0"/>
        <v>293872022.98800004</v>
      </c>
      <c r="R8" s="193">
        <f t="shared" ref="R8:S8" si="1">+$H$45</f>
        <v>293872022.98800004</v>
      </c>
      <c r="S8" s="193">
        <f t="shared" si="1"/>
        <v>293872022.98800004</v>
      </c>
      <c r="T8" s="193">
        <f>+$H$45</f>
        <v>293872022.98800004</v>
      </c>
      <c r="U8" s="193">
        <f>+$H$45</f>
        <v>293872022.98800004</v>
      </c>
      <c r="V8" s="193">
        <f>+$H$45</f>
        <v>293872022.98800004</v>
      </c>
      <c r="W8" s="193">
        <f>+$H$45</f>
        <v>293872022.98800004</v>
      </c>
      <c r="X8" s="193">
        <f>+$H$45</f>
        <v>293872022.98800004</v>
      </c>
      <c r="Y8" s="452">
        <f>SUM(E8:X8)</f>
        <v>6038474500.2659988</v>
      </c>
    </row>
    <row r="9" spans="2:26" ht="30" customHeight="1">
      <c r="B9" s="191" t="str">
        <f>+B51</f>
        <v>7.2. Fortalecimiento y articulación de las entidades para la formalización productiva y sanitaria, así como para la calidad e inocuidad en la cadena</v>
      </c>
      <c r="C9" s="192" t="str">
        <f>+C68</f>
        <v>Mes 7 del año 1</v>
      </c>
      <c r="D9" s="192" t="str">
        <f>+D68</f>
        <v>Mes 12 del año 20</v>
      </c>
      <c r="E9" s="193">
        <f>+H86</f>
        <v>173731840.80000001</v>
      </c>
      <c r="F9" s="193">
        <f>+$H$87</f>
        <v>413566226.4752</v>
      </c>
      <c r="G9" s="193">
        <f>+$H$88</f>
        <v>290378205.67519999</v>
      </c>
      <c r="H9" s="193">
        <f>+$H$88</f>
        <v>290378205.67519999</v>
      </c>
      <c r="I9" s="193">
        <f>+$H$89</f>
        <v>224275660.79999998</v>
      </c>
      <c r="J9" s="193">
        <f>+$H$88</f>
        <v>290378205.67519999</v>
      </c>
      <c r="K9" s="193">
        <f>+$H$90</f>
        <v>347463681.60000002</v>
      </c>
      <c r="L9" s="193">
        <f>+$H$88</f>
        <v>290378205.67519999</v>
      </c>
      <c r="M9" s="193">
        <f>+$H$89</f>
        <v>224275660.79999998</v>
      </c>
      <c r="N9" s="193">
        <f>+$H$88</f>
        <v>290378205.67519999</v>
      </c>
      <c r="O9" s="193">
        <f>+$H$89</f>
        <v>224275660.79999998</v>
      </c>
      <c r="P9" s="193">
        <f>+$H$87</f>
        <v>413566226.4752</v>
      </c>
      <c r="Q9" s="193">
        <f>+$H$89</f>
        <v>224275660.79999998</v>
      </c>
      <c r="R9" s="193">
        <f>+$H$88</f>
        <v>290378205.67519999</v>
      </c>
      <c r="S9" s="193">
        <f>+$H$89</f>
        <v>224275660.79999998</v>
      </c>
      <c r="T9" s="193">
        <f>+$H$88</f>
        <v>290378205.67519999</v>
      </c>
      <c r="U9" s="193">
        <f>+$H$90</f>
        <v>347463681.60000002</v>
      </c>
      <c r="V9" s="193">
        <f>+$H$88</f>
        <v>290378205.67519999</v>
      </c>
      <c r="W9" s="193">
        <f>+$H$89</f>
        <v>224275660.79999998</v>
      </c>
      <c r="X9" s="193">
        <f>+$H$88</f>
        <v>290378205.67519999</v>
      </c>
      <c r="Y9" s="452">
        <f>SUM(E9:X9)</f>
        <v>5654849472.8272018</v>
      </c>
    </row>
    <row r="10" spans="2:26" ht="30" customHeight="1">
      <c r="B10" s="191" t="str">
        <f>+B96</f>
        <v>7.3. Diseño e implementación del sistema de trazabilidad para la cadena de la acuicultura</v>
      </c>
      <c r="C10" s="192" t="str">
        <f>+C106</f>
        <v>Mes 7 del año 1</v>
      </c>
      <c r="D10" s="192" t="str">
        <f>+D106</f>
        <v>Mes 12 del año 20</v>
      </c>
      <c r="E10" s="193">
        <f>+H141</f>
        <v>1701255421.8936</v>
      </c>
      <c r="F10" s="193">
        <f>+$H$142</f>
        <v>3728484661.0999999</v>
      </c>
      <c r="G10" s="193">
        <f>+$H$142</f>
        <v>3728484661.0999999</v>
      </c>
      <c r="H10" s="193">
        <f>+$H$143</f>
        <v>3039196074.5383997</v>
      </c>
      <c r="I10" s="193">
        <f>+$H$143</f>
        <v>3039196074.5383997</v>
      </c>
      <c r="J10" s="193">
        <f>+$H$144</f>
        <v>2741542257.2255998</v>
      </c>
      <c r="K10" s="193">
        <f>+$H$144</f>
        <v>2741542257.2255998</v>
      </c>
      <c r="L10" s="193">
        <f>+$H$143</f>
        <v>3039196074.5383997</v>
      </c>
      <c r="M10" s="193">
        <f>+$H$144</f>
        <v>2741542257.2255998</v>
      </c>
      <c r="N10" s="193">
        <f>+$H$144</f>
        <v>2741542257.2255998</v>
      </c>
      <c r="O10" s="193">
        <f>+$H$143</f>
        <v>3039196074.5383997</v>
      </c>
      <c r="P10" s="193">
        <f>+$H$144</f>
        <v>2741542257.2255998</v>
      </c>
      <c r="Q10" s="193">
        <f>+$H$144</f>
        <v>2741542257.2255998</v>
      </c>
      <c r="R10" s="193">
        <f>+$H$143</f>
        <v>3039196074.5383997</v>
      </c>
      <c r="S10" s="193">
        <f>+$H$144</f>
        <v>2741542257.2255998</v>
      </c>
      <c r="T10" s="193">
        <f>+$H$144</f>
        <v>2741542257.2255998</v>
      </c>
      <c r="U10" s="193">
        <f>+$H$143</f>
        <v>3039196074.5383997</v>
      </c>
      <c r="V10" s="193">
        <f>+$H$144</f>
        <v>2741542257.2255998</v>
      </c>
      <c r="W10" s="193">
        <f>+$H$144</f>
        <v>2741542257.2255998</v>
      </c>
      <c r="X10" s="193">
        <f>+$H$143</f>
        <v>3039196074.5383997</v>
      </c>
      <c r="Y10" s="452">
        <f>SUM(E10:X10)</f>
        <v>57848019838.118401</v>
      </c>
    </row>
    <row r="11" spans="2:26" ht="30.95" customHeight="1">
      <c r="B11" s="507" t="s">
        <v>1121</v>
      </c>
      <c r="C11" s="4"/>
      <c r="D11" s="4"/>
      <c r="E11" s="508">
        <f>SUM(E8:E10)</f>
        <v>2083517284.5876</v>
      </c>
      <c r="F11" s="508">
        <f t="shared" ref="F11:X11" si="2">SUM(F8:F10)</f>
        <v>4559110931.3632002</v>
      </c>
      <c r="G11" s="508">
        <f t="shared" si="2"/>
        <v>4435922910.5632</v>
      </c>
      <c r="H11" s="508">
        <f t="shared" si="2"/>
        <v>3623446303.2015996</v>
      </c>
      <c r="I11" s="508">
        <f t="shared" si="2"/>
        <v>3557343758.3263998</v>
      </c>
      <c r="J11" s="508">
        <f t="shared" si="2"/>
        <v>3325792485.8887997</v>
      </c>
      <c r="K11" s="508">
        <f t="shared" si="2"/>
        <v>3382877961.8135996</v>
      </c>
      <c r="L11" s="508">
        <f t="shared" si="2"/>
        <v>3623446303.2015996</v>
      </c>
      <c r="M11" s="508">
        <f t="shared" si="2"/>
        <v>3259689941.0135999</v>
      </c>
      <c r="N11" s="508">
        <f t="shared" si="2"/>
        <v>3325792485.8887997</v>
      </c>
      <c r="O11" s="508">
        <f t="shared" si="2"/>
        <v>3557343758.3263998</v>
      </c>
      <c r="P11" s="508">
        <f t="shared" si="2"/>
        <v>3448980506.6887999</v>
      </c>
      <c r="Q11" s="508">
        <f t="shared" si="2"/>
        <v>3259689941.0135999</v>
      </c>
      <c r="R11" s="508">
        <f t="shared" si="2"/>
        <v>3623446303.2015996</v>
      </c>
      <c r="S11" s="508">
        <f t="shared" si="2"/>
        <v>3259689941.0135999</v>
      </c>
      <c r="T11" s="508">
        <f t="shared" si="2"/>
        <v>3325792485.8887997</v>
      </c>
      <c r="U11" s="508">
        <f t="shared" si="2"/>
        <v>3680531779.1264</v>
      </c>
      <c r="V11" s="508">
        <f t="shared" si="2"/>
        <v>3325792485.8887997</v>
      </c>
      <c r="W11" s="508">
        <f t="shared" si="2"/>
        <v>3259689941.0135999</v>
      </c>
      <c r="X11" s="508">
        <f t="shared" si="2"/>
        <v>3623446303.2015996</v>
      </c>
      <c r="Y11" s="508">
        <f>SUM(Y8:Y10)</f>
        <v>69541343811.211609</v>
      </c>
    </row>
    <row r="12" spans="2:26" ht="15">
      <c r="B12" s="4"/>
      <c r="C12" s="4"/>
      <c r="D12" s="4"/>
      <c r="E12" s="4"/>
      <c r="F12" s="4"/>
      <c r="G12" s="5"/>
      <c r="H12" s="6"/>
      <c r="I12" s="5"/>
      <c r="J12" s="5"/>
      <c r="K12" s="5"/>
      <c r="L12" s="5"/>
      <c r="Z12" s="7"/>
    </row>
    <row r="13" spans="2:26" ht="15">
      <c r="B13" s="4"/>
      <c r="C13" s="4"/>
      <c r="D13" s="4"/>
      <c r="E13" s="4"/>
      <c r="F13" s="4"/>
      <c r="G13" s="5"/>
      <c r="H13" s="6"/>
      <c r="I13" s="5"/>
      <c r="J13" s="5"/>
      <c r="K13" s="5"/>
      <c r="L13" s="5"/>
    </row>
    <row r="14" spans="2:26" ht="39.950000000000003" customHeight="1">
      <c r="B14" s="925" t="str">
        <f>+Portafolio_Cronograma!D125</f>
        <v>7.1. Gestión y articulación interinstitucional en la generación de capacidades para la formalización ambiental de la cadena</v>
      </c>
      <c r="C14" s="925"/>
      <c r="D14" s="925"/>
      <c r="E14" s="925"/>
      <c r="F14" s="925"/>
      <c r="G14" s="925"/>
      <c r="H14" s="925"/>
      <c r="I14" s="925"/>
      <c r="J14" s="925"/>
      <c r="K14" s="925"/>
      <c r="L14" s="925"/>
    </row>
    <row r="15" spans="2:26" ht="48" customHeight="1">
      <c r="B15" s="946" t="str">
        <f>+Portafolio_Cronograma!E125</f>
        <v>7.1.1. Generar espacios de articulación interinstitucional liderados por MinAgricultura y MinAmbiente, con el apoyo del Consejo Nacional Cadena de la Acuicultura en las principales regiones productoras, entre las Autoridades ambientales, AUNAP, Entidades territoriales, Comités regionales de la cadena y Organizaciones o asociaciones gremiales, para  evaluar, preparar y disponer de los insumos necesarios y las propuestas de ajustes normativos (módulos de uso/consumo de agua por especie y sistema productivo, reúso para producción primaria y planta de procesamiento, concesión de uso de aguas, ocupación de cauce, vertimientos, definición de rondas hídricas, entre otras) considerando la especie, región, sistema productivo, tipo de productor, que conlleven a promover la formalización ambiental de los acuicultores, procesadores y transformadores de la cadena.</v>
      </c>
      <c r="C15" s="946"/>
      <c r="D15" s="946"/>
      <c r="E15" s="946"/>
      <c r="F15" s="946"/>
      <c r="G15" s="946"/>
      <c r="H15" s="946"/>
      <c r="I15" s="946"/>
      <c r="J15" s="946"/>
      <c r="K15" s="946"/>
      <c r="L15" s="946"/>
    </row>
    <row r="16" spans="2:26" ht="48" customHeight="1">
      <c r="B16" s="946" t="str">
        <f>+Portafolio_Cronograma!E126</f>
        <v>7.1.2. Realizar acuerdos interministeriales entre MinAmbiente y MinAgricultura, con la participación del Consejo Nacional Cadena de la Acuicultura, la AUNAP y ASOCARS, para revisar, definir, ajustar y actualizar el esquema normativo y operativo ambiental, aplicable a la cadena de la acuicultura de acuerdo con las propuestas de ajustes resultantes de los espacios de articulación interinstitucional (actividad 7.1.1) que promuevan la formalización ambiental de los acuicultores, procesadores y transformadores de la cadena.</v>
      </c>
      <c r="C16" s="946"/>
      <c r="D16" s="946"/>
      <c r="E16" s="946"/>
      <c r="F16" s="946"/>
      <c r="G16" s="946"/>
      <c r="H16" s="946"/>
      <c r="I16" s="946"/>
      <c r="J16" s="946"/>
      <c r="K16" s="946"/>
      <c r="L16" s="946"/>
    </row>
    <row r="17" spans="2:12" ht="48" customHeight="1">
      <c r="B17" s="946" t="str">
        <f>+Portafolio_Cronograma!E127</f>
        <v>7.1.3. Promover el fortalecimiento de la gestión técnica, operativa y administrativa de las Autoridades ambientales para dar respuesta eficaz a los procesos requeridos en la formalización ambiental de los acuicultores, procesadores, transformadores, que incluyan el desarrollo de herramientas prácticas, la simplificación y sistematización de los trámites para la verificación del cumplimiento y adopción de las normativas vigentes con enfoque regional y diferencial (módulos de uso/consumo de agua por especie y sistema productivo, reúso para producción primaria y planta de procesamiento, concesión de uso de aguas, ocupación de cauce, vertimientos, definición de rondas hídricas, entre otras), y que además permitan la reducción de tiempos de atención y respuesta a las solicitudes de los usuarios y posible disminución de los costos para los acuicultores de subsistencia y pequeños acuicultores.</v>
      </c>
      <c r="C17" s="946"/>
      <c r="D17" s="946"/>
      <c r="E17" s="946"/>
      <c r="F17" s="946"/>
      <c r="G17" s="946"/>
      <c r="H17" s="946"/>
      <c r="I17" s="946"/>
      <c r="J17" s="946"/>
      <c r="K17" s="946"/>
      <c r="L17" s="946"/>
    </row>
    <row r="18" spans="2:12" ht="48" customHeight="1">
      <c r="B18" s="946" t="str">
        <f>+Portafolio_Cronograma!E128</f>
        <v>7.1.4. Gestionar ante las Autoridades ambientales la revisión y actualización a nivel regional de la metodología para la estimación de módulos de uso/consumo de agua para el sector de la acuicultura, para las especies cachama, tilapia, trucha y camarón, de acuerdo con los modelos y sistemas de producción, en el marco de la "Metodología para el diseño de módulos de consumo del agua" (MinAmbiente, 2019).</v>
      </c>
      <c r="C18" s="946"/>
      <c r="D18" s="946"/>
      <c r="E18" s="946"/>
      <c r="F18" s="946"/>
      <c r="G18" s="946"/>
      <c r="H18" s="946"/>
      <c r="I18" s="946"/>
      <c r="J18" s="946"/>
      <c r="K18" s="946"/>
      <c r="L18" s="946"/>
    </row>
    <row r="19" spans="2:12" ht="48" customHeight="1">
      <c r="B19" s="946" t="str">
        <f>+Portafolio_Cronograma!E129</f>
        <v>7.1.5. Identificar modelos de formalización ambiental exitosos en la acuicultura, al interior de algunas Autoridades ambientales, con el fin de establecer posibilidades de ajustes y/o réplica para así fomentar la formalización ambiental de los acuicultores, procesadores, y transformadores de la cadena.</v>
      </c>
      <c r="C19" s="946"/>
      <c r="D19" s="946"/>
      <c r="E19" s="946"/>
      <c r="F19" s="946"/>
      <c r="G19" s="946"/>
      <c r="H19" s="946"/>
      <c r="I19" s="946"/>
      <c r="J19" s="946"/>
      <c r="K19" s="946"/>
      <c r="L19" s="946"/>
    </row>
    <row r="20" spans="2:12" ht="48" customHeight="1">
      <c r="B20" s="946" t="str">
        <f>+Portafolio_Cronograma!E130</f>
        <v xml:space="preserve">7.1.6. Generar espacios de articulación interinstitucional, liderados por MinAgricultura y MinAmbiente con el apoyo del Consejo Nacional Cadena de la Acuicultura, entre la Dimar, las Autoridades ambientales con influencia en las jurisdicciones de los territorios costeros (Caribe y Pacífico), la AUNAP, las organizaciones o asociaciones gremiales y las entidades territoriales, que incluyan: la revisión, actualización y ajuste de las normas aplicables al cultivo del camarón; el desarrollo de instrumentos y/o mecanismos de simplificación y sistematización de los trámites (concesiones y permisos) que conduzcan a la reducción de tiempos de atención y respuesta a las solicitudes de los usuarios; así como evaluar la disminución de los costos para promover y facilitar la formalización ambiental de los camaronicultores. </v>
      </c>
      <c r="C20" s="946"/>
      <c r="D20" s="946"/>
      <c r="E20" s="946"/>
      <c r="F20" s="946"/>
      <c r="G20" s="946"/>
      <c r="H20" s="946"/>
      <c r="I20" s="946"/>
      <c r="J20" s="946"/>
      <c r="K20" s="946"/>
      <c r="L20" s="946"/>
    </row>
    <row r="21" spans="2:12" ht="48" customHeight="1">
      <c r="B21" s="946" t="str">
        <f>+Portafolio_Cronograma!E131</f>
        <v>7.1.7. Gestionar ante MinAmbiente la obtención de la autorización del traslado de especies entre cuencas, en especial para la cachama en las cuencas donde no es originaria y hoy reporta producción, con el fin de facilitar los procesos de comercialización en mercados de exportación.</v>
      </c>
      <c r="C21" s="946"/>
      <c r="D21" s="946"/>
      <c r="E21" s="946"/>
      <c r="F21" s="946"/>
      <c r="G21" s="946"/>
      <c r="H21" s="946"/>
      <c r="I21" s="946"/>
      <c r="J21" s="946"/>
      <c r="K21" s="946"/>
      <c r="L21" s="946"/>
    </row>
    <row r="22" spans="2:12" ht="48" customHeight="1">
      <c r="B22" s="946" t="str">
        <f>+Portafolio_Cronograma!E132</f>
        <v>7.1.8. Gestionar ante las Autoridades ambientales, bajo el liderazgo de la AUNAP,  la utilización de los cuerpos de agua de uso público, nuevos desde la formulación de los Planes de ordenamiento de usos alternativos a la generación de energía y en los existentes conforme a los segundos usos (agroindustrial, agricultura, acuicultura), la integración de la normativa que aplique (productiva, pesquera, energética, entre otras) junto con los correspondientes análisis de capacidad de carga y demás estudios requeridos para el desarrollo de la actividad, de acuerdo con los avances en la identificación de los cuerpos de agua (actividad 4.4.5).</v>
      </c>
      <c r="C22" s="946"/>
      <c r="D22" s="946"/>
      <c r="E22" s="946"/>
      <c r="F22" s="946"/>
      <c r="G22" s="946"/>
      <c r="H22" s="946"/>
      <c r="I22" s="946"/>
      <c r="J22" s="946"/>
      <c r="K22" s="946"/>
      <c r="L22" s="946"/>
    </row>
    <row r="23" spans="2:12">
      <c r="B23" s="3"/>
      <c r="C23" s="3"/>
      <c r="D23" s="3"/>
      <c r="E23" s="3"/>
      <c r="F23" s="3"/>
      <c r="G23" s="3"/>
      <c r="H23" s="3"/>
      <c r="I23" s="3"/>
      <c r="J23" s="3"/>
      <c r="K23" s="3"/>
      <c r="L23" s="3"/>
    </row>
    <row r="24" spans="2:12">
      <c r="B24" s="3"/>
      <c r="C24" s="3"/>
      <c r="D24" s="3"/>
      <c r="E24" s="3"/>
      <c r="F24" s="3"/>
      <c r="G24" s="3"/>
      <c r="H24" s="3"/>
      <c r="I24" s="3"/>
      <c r="J24" s="3"/>
      <c r="K24" s="3"/>
      <c r="L24" s="3"/>
    </row>
    <row r="25" spans="2:12" ht="24.95" customHeight="1">
      <c r="B25" s="511" t="s">
        <v>1122</v>
      </c>
      <c r="C25" s="3"/>
      <c r="D25" s="3"/>
      <c r="E25" s="3"/>
      <c r="F25" s="3"/>
      <c r="G25" s="3"/>
      <c r="H25" s="3"/>
      <c r="I25" s="3"/>
      <c r="J25" s="3"/>
      <c r="K25" s="3"/>
      <c r="L25" s="3"/>
    </row>
    <row r="26" spans="2:12">
      <c r="B26" s="3"/>
      <c r="C26" s="3"/>
      <c r="D26" s="3"/>
      <c r="E26" s="3"/>
      <c r="F26" s="3"/>
      <c r="G26" s="3"/>
      <c r="H26" s="3"/>
      <c r="I26" s="3"/>
      <c r="J26" s="3"/>
      <c r="K26" s="3"/>
      <c r="L26" s="3"/>
    </row>
    <row r="27" spans="2:12" ht="30" customHeight="1">
      <c r="B27" s="3"/>
      <c r="C27" s="194" t="s">
        <v>1123</v>
      </c>
      <c r="D27" s="194" t="s">
        <v>1124</v>
      </c>
      <c r="E27" s="3"/>
      <c r="F27" s="3"/>
      <c r="G27" s="3"/>
      <c r="H27" s="3"/>
      <c r="I27" s="3"/>
      <c r="J27" s="3"/>
      <c r="K27" s="3"/>
      <c r="L27" s="3"/>
    </row>
    <row r="28" spans="2:12" ht="30" customHeight="1">
      <c r="B28" s="3"/>
      <c r="C28" s="201" t="str">
        <f>+Portafolio_Cronograma!L125</f>
        <v>Mes 7 del año 1</v>
      </c>
      <c r="D28" s="201" t="str">
        <f>+Portafolio_Cronograma!M125</f>
        <v>Mes 12 del año 20</v>
      </c>
      <c r="E28" s="3"/>
      <c r="F28" s="3"/>
      <c r="G28" s="8"/>
      <c r="H28" s="3"/>
      <c r="I28" s="3"/>
      <c r="J28" s="3"/>
      <c r="K28" s="3"/>
      <c r="L28" s="3"/>
    </row>
    <row r="29" spans="2:12" ht="45" customHeight="1">
      <c r="B29" s="530" t="s">
        <v>638</v>
      </c>
      <c r="C29" s="555" t="s">
        <v>1125</v>
      </c>
      <c r="D29" s="555" t="s">
        <v>1572</v>
      </c>
      <c r="E29" s="530" t="s">
        <v>639</v>
      </c>
      <c r="F29" s="530" t="s">
        <v>1573</v>
      </c>
      <c r="G29" s="530" t="s">
        <v>1574</v>
      </c>
      <c r="H29" s="530" t="s">
        <v>1126</v>
      </c>
      <c r="I29" s="957" t="s">
        <v>1575</v>
      </c>
      <c r="J29" s="957"/>
      <c r="K29" s="530" t="s">
        <v>1127</v>
      </c>
      <c r="L29" s="3"/>
    </row>
    <row r="30" spans="2:12">
      <c r="B30" s="195" t="s">
        <v>1132</v>
      </c>
      <c r="C30" s="196" t="s">
        <v>1129</v>
      </c>
      <c r="D30" s="197">
        <f>5*6</f>
        <v>30</v>
      </c>
      <c r="E30" s="202">
        <f>+'Categoria de Costos'!C333</f>
        <v>300000</v>
      </c>
      <c r="F30" s="203"/>
      <c r="G30" s="204"/>
      <c r="H30" s="595">
        <f>+D30*E30</f>
        <v>9000000</v>
      </c>
      <c r="I30" s="942" t="s">
        <v>1469</v>
      </c>
      <c r="J30" s="942"/>
      <c r="K30" s="538" t="s">
        <v>1134</v>
      </c>
      <c r="L30" s="3"/>
    </row>
    <row r="31" spans="2:12">
      <c r="B31" s="195" t="s">
        <v>1301</v>
      </c>
      <c r="C31" s="196" t="s">
        <v>1129</v>
      </c>
      <c r="D31" s="197">
        <v>12</v>
      </c>
      <c r="E31" s="202">
        <f>+'Categoria de Costos'!C342</f>
        <v>900000</v>
      </c>
      <c r="F31" s="203"/>
      <c r="G31" s="204"/>
      <c r="H31" s="595">
        <f>+D31*E31</f>
        <v>10800000</v>
      </c>
      <c r="I31" s="942" t="s">
        <v>1469</v>
      </c>
      <c r="J31" s="942"/>
      <c r="K31" s="539" t="s">
        <v>1207</v>
      </c>
      <c r="L31" s="3"/>
    </row>
    <row r="32" spans="2:12">
      <c r="B32" s="195" t="s">
        <v>1304</v>
      </c>
      <c r="C32" s="196" t="s">
        <v>1129</v>
      </c>
      <c r="D32" s="197">
        <f>5*2*12</f>
        <v>120</v>
      </c>
      <c r="E32" s="202">
        <f>+'Categoria de Costos'!C350</f>
        <v>60000</v>
      </c>
      <c r="F32" s="203"/>
      <c r="G32" s="204"/>
      <c r="H32" s="595">
        <f>+D32*E32</f>
        <v>7200000</v>
      </c>
      <c r="I32" s="942" t="s">
        <v>1469</v>
      </c>
      <c r="J32" s="942"/>
      <c r="K32" s="539" t="s">
        <v>1131</v>
      </c>
      <c r="L32" s="3"/>
    </row>
    <row r="33" spans="2:12" ht="15">
      <c r="B33" s="205" t="s">
        <v>1138</v>
      </c>
      <c r="C33" s="198"/>
      <c r="D33" s="199"/>
      <c r="E33" s="206"/>
      <c r="F33" s="206"/>
      <c r="G33" s="207"/>
      <c r="H33" s="596">
        <f>SUM(H30:H32)</f>
        <v>27000000</v>
      </c>
      <c r="I33" s="943"/>
      <c r="J33" s="943"/>
      <c r="K33" s="547"/>
    </row>
    <row r="34" spans="2:12">
      <c r="B34" s="208" t="s">
        <v>1139</v>
      </c>
      <c r="C34" s="195" t="s">
        <v>1140</v>
      </c>
      <c r="D34" s="197">
        <v>2</v>
      </c>
      <c r="E34" s="202">
        <f>+'Categoria de Costos'!D131</f>
        <v>9004819.1999999993</v>
      </c>
      <c r="F34" s="203">
        <v>12</v>
      </c>
      <c r="G34" s="204">
        <v>1</v>
      </c>
      <c r="H34" s="595">
        <f>+D34*E34*F34*G34</f>
        <v>216115660.79999998</v>
      </c>
      <c r="I34" s="942" t="s">
        <v>1470</v>
      </c>
      <c r="J34" s="942"/>
      <c r="K34" s="539" t="s">
        <v>1142</v>
      </c>
    </row>
    <row r="35" spans="2:12">
      <c r="B35" s="208" t="s">
        <v>1620</v>
      </c>
      <c r="C35" s="195" t="s">
        <v>1140</v>
      </c>
      <c r="D35" s="197">
        <v>1</v>
      </c>
      <c r="E35" s="202">
        <f>+'Categoria de Costos'!D130</f>
        <v>10265668.4</v>
      </c>
      <c r="F35" s="203">
        <v>12</v>
      </c>
      <c r="G35" s="204">
        <v>1</v>
      </c>
      <c r="H35" s="595">
        <f>+D35*E35*F35*G35</f>
        <v>123188020.80000001</v>
      </c>
      <c r="I35" s="942" t="s">
        <v>1471</v>
      </c>
      <c r="J35" s="942"/>
      <c r="K35" s="539" t="s">
        <v>1142</v>
      </c>
    </row>
    <row r="36" spans="2:12" ht="15">
      <c r="B36" s="205" t="s">
        <v>1144</v>
      </c>
      <c r="C36" s="198"/>
      <c r="D36" s="199"/>
      <c r="E36" s="206"/>
      <c r="F36" s="206"/>
      <c r="G36" s="207"/>
      <c r="H36" s="596">
        <f>SUM(H34:H35)</f>
        <v>339303681.60000002</v>
      </c>
      <c r="I36" s="943"/>
      <c r="J36" s="943"/>
      <c r="K36" s="547"/>
    </row>
    <row r="37" spans="2:12">
      <c r="B37" s="200" t="s">
        <v>1640</v>
      </c>
      <c r="C37" s="200" t="s">
        <v>1430</v>
      </c>
      <c r="D37" s="197">
        <f>2*30</f>
        <v>60</v>
      </c>
      <c r="E37" s="202">
        <f>+'Categoria de Costos'!E170</f>
        <v>395939.36979999999</v>
      </c>
      <c r="F37" s="203"/>
      <c r="G37" s="204"/>
      <c r="H37" s="594">
        <f>+D37*E37</f>
        <v>23756362.188000001</v>
      </c>
      <c r="I37" s="942" t="s">
        <v>1472</v>
      </c>
      <c r="J37" s="942"/>
      <c r="K37" s="538" t="s">
        <v>1161</v>
      </c>
    </row>
    <row r="38" spans="2:12">
      <c r="B38" s="195" t="s">
        <v>1643</v>
      </c>
      <c r="C38" s="196" t="s">
        <v>1431</v>
      </c>
      <c r="D38" s="197">
        <v>30</v>
      </c>
      <c r="E38" s="202">
        <f>+'Categoria de Costos'!C213</f>
        <v>900000</v>
      </c>
      <c r="F38" s="203"/>
      <c r="G38" s="204"/>
      <c r="H38" s="594">
        <f>+D38*E38</f>
        <v>27000000</v>
      </c>
      <c r="I38" s="942" t="s">
        <v>1472</v>
      </c>
      <c r="J38" s="942"/>
      <c r="K38" s="539" t="s">
        <v>1809</v>
      </c>
    </row>
    <row r="39" spans="2:12" ht="15">
      <c r="B39" s="205" t="s">
        <v>1164</v>
      </c>
      <c r="C39" s="198"/>
      <c r="D39" s="199"/>
      <c r="E39" s="206"/>
      <c r="F39" s="206"/>
      <c r="G39" s="207"/>
      <c r="H39" s="596">
        <f>SUM(H37:H38)</f>
        <v>50756362.188000001</v>
      </c>
      <c r="I39" s="943"/>
      <c r="J39" s="943"/>
      <c r="K39" s="547"/>
    </row>
    <row r="40" spans="2:12" ht="28.5">
      <c r="B40" s="597" t="s">
        <v>1473</v>
      </c>
      <c r="C40" s="598"/>
      <c r="D40" s="599"/>
      <c r="E40" s="600"/>
      <c r="F40" s="601"/>
      <c r="G40" s="602"/>
      <c r="H40" s="603" t="s">
        <v>1166</v>
      </c>
      <c r="I40" s="942"/>
      <c r="J40" s="942"/>
      <c r="K40" s="538"/>
    </row>
    <row r="41" spans="2:12" ht="24.95" customHeight="1">
      <c r="B41" s="949" t="s">
        <v>1167</v>
      </c>
      <c r="C41" s="949"/>
      <c r="D41" s="949"/>
      <c r="E41" s="949"/>
      <c r="F41" s="949"/>
      <c r="G41" s="949"/>
      <c r="H41" s="509">
        <f>+H33+H36+H39</f>
        <v>417060043.78800005</v>
      </c>
      <c r="J41" s="3"/>
      <c r="K41" s="3"/>
      <c r="L41" s="3"/>
    </row>
    <row r="42" spans="2:12" ht="15">
      <c r="B42" s="947" t="s">
        <v>1168</v>
      </c>
      <c r="C42" s="947"/>
      <c r="D42" s="947"/>
      <c r="E42" s="947"/>
      <c r="F42" s="947"/>
      <c r="G42" s="947"/>
      <c r="H42" s="557">
        <f>+H41/12</f>
        <v>34755003.649000004</v>
      </c>
      <c r="J42" s="3"/>
      <c r="K42" s="3"/>
      <c r="L42" s="3"/>
    </row>
    <row r="43" spans="2:12" ht="15">
      <c r="B43" s="947" t="s">
        <v>1702</v>
      </c>
      <c r="C43" s="947"/>
      <c r="D43" s="947"/>
      <c r="E43" s="947"/>
      <c r="F43" s="947"/>
      <c r="G43" s="947"/>
      <c r="H43" s="557">
        <f>+H42*6</f>
        <v>208530021.89400002</v>
      </c>
      <c r="J43" s="3"/>
      <c r="K43" s="3"/>
      <c r="L43" s="3"/>
    </row>
    <row r="44" spans="2:12" ht="15">
      <c r="B44" s="947" t="s">
        <v>1610</v>
      </c>
      <c r="C44" s="947"/>
      <c r="D44" s="947"/>
      <c r="E44" s="947"/>
      <c r="F44" s="947"/>
      <c r="G44" s="947"/>
      <c r="H44" s="557">
        <f>+H41</f>
        <v>417060043.78800005</v>
      </c>
      <c r="I44" s="7"/>
      <c r="J44" s="3"/>
      <c r="K44" s="3"/>
      <c r="L44" s="3"/>
    </row>
    <row r="45" spans="2:12" ht="15">
      <c r="B45" s="947" t="s">
        <v>1773</v>
      </c>
      <c r="C45" s="947"/>
      <c r="D45" s="947"/>
      <c r="E45" s="947"/>
      <c r="F45" s="947"/>
      <c r="G45" s="947"/>
      <c r="H45" s="557">
        <f>+H41-H35</f>
        <v>293872022.98800004</v>
      </c>
      <c r="J45" s="3"/>
      <c r="K45" s="3"/>
      <c r="L45" s="3"/>
    </row>
    <row r="47" spans="2:12" ht="33.950000000000003" customHeight="1">
      <c r="B47" s="925" t="s">
        <v>1169</v>
      </c>
      <c r="C47" s="925"/>
    </row>
    <row r="48" spans="2:12" ht="108" customHeight="1">
      <c r="B48" s="960" t="s">
        <v>1806</v>
      </c>
      <c r="C48" s="948"/>
      <c r="D48" s="948"/>
      <c r="E48" s="948"/>
      <c r="F48" s="948"/>
      <c r="G48" s="948"/>
      <c r="H48" s="948"/>
      <c r="I48" s="948"/>
      <c r="J48" s="948"/>
      <c r="K48" s="948"/>
      <c r="L48" s="948"/>
    </row>
    <row r="51" spans="2:12" ht="39.950000000000003" customHeight="1">
      <c r="B51" s="949" t="str">
        <f>+Portafolio_Cronograma!D133</f>
        <v>7.2. Fortalecimiento y articulación de las entidades para la formalización productiva y sanitaria, así como para la calidad e inocuidad en la cadena</v>
      </c>
      <c r="C51" s="949"/>
      <c r="D51" s="949"/>
      <c r="E51" s="949"/>
      <c r="F51" s="949"/>
      <c r="G51" s="949"/>
      <c r="H51" s="949"/>
      <c r="I51" s="949"/>
      <c r="J51" s="949"/>
      <c r="K51" s="949"/>
      <c r="L51" s="949"/>
    </row>
    <row r="52" spans="2:12" ht="48" customHeight="1">
      <c r="B52" s="946" t="str">
        <f>+Portafolio_Cronograma!E133</f>
        <v xml:space="preserve">7.2.1. Promover el fortalecimiento de las capacidades técnicas, operativas, administrativas y de infraestructura (red de laboratorios) de la  AUNAP, el ICA, el INVIMA y las Entidades Territoriales de Salud,  que contribuyan de manera efectiva al cumplimiento de la prevención, inspección, vigilancia y control y demás funciones misionales, y a facilitar los procesos para la formalización productiva, la sanidad, calidad, inocuidad y trazabilidad de las especies tilapia, trucha, cachama y camarón de cultivo a nivel territorial y nacional, a través de una estrategia de gestión de las entidades competentes para contar con la disponibilidad de los recursos requeridos. </v>
      </c>
      <c r="C52" s="946"/>
      <c r="D52" s="946"/>
      <c r="E52" s="946"/>
      <c r="F52" s="946"/>
      <c r="G52" s="946"/>
      <c r="H52" s="946"/>
      <c r="I52" s="946"/>
      <c r="J52" s="946"/>
      <c r="K52" s="946"/>
      <c r="L52" s="946"/>
    </row>
    <row r="53" spans="2:12" ht="48" customHeight="1">
      <c r="B53" s="946" t="str">
        <f>+Portafolio_Cronograma!E134</f>
        <v xml:space="preserve">7.2.2. Revisar y analizar la normatividad vigente relacionada con los procesos de formalización productiva, procesamiento y comercialización, sanidad, bioseguridad, calidad, inocuidad y etiquetado, a lo largo de la cadena, bajo el liderazgo de MinAgricultura y MinSalud, con la participación de la AUNAP, el ICA, el INVIMA y las Entidades Territoriales de Salud, identificando los requerimientos de actualización y/o nueva reglamentación y considerando un enfoque diferencial de acuerdo con el tipo de acuicultor, así como la dinámica de crecimiento del sector y la diversificación de mercados, entre otros aspectos, que conduzcan a la mejora en la implementación normativa y su seguimiento. </v>
      </c>
      <c r="C53" s="946"/>
      <c r="D53" s="946"/>
      <c r="E53" s="946"/>
      <c r="F53" s="946"/>
      <c r="G53" s="946"/>
      <c r="H53" s="946"/>
      <c r="I53" s="946"/>
      <c r="J53" s="946"/>
      <c r="K53" s="946"/>
      <c r="L53" s="946"/>
    </row>
    <row r="54" spans="2:12" ht="48" customHeight="1">
      <c r="B54" s="946" t="str">
        <f>+Portafolio_Cronograma!E135</f>
        <v>7.2.3. Definir e implementar mecanismos de articulación, coordinación y armonización de esfuerzos entre las entidades AUNAP, ICA, INVIMA y Entidades Territoriales de Salud, involucrando a los respectivos Ministerios, para la simplificación y sistematización de los trámites relacionados con la formalización productiva, la sanidad, calidad e inocuidad para la cadena, que permitan la reducción de tiempos de atención y respuesta a las solicitudes de los usuarios, así como la evaluación de la disminución de los costos de implementación para los acuicultores de subsistencia y pequeños acuicultores, promoviendo que las acciones estén articuladas con la normativa vigente y las particularidades regionales.</v>
      </c>
      <c r="C54" s="946"/>
      <c r="D54" s="946"/>
      <c r="E54" s="946"/>
      <c r="F54" s="946"/>
      <c r="G54" s="946"/>
      <c r="H54" s="946"/>
      <c r="I54" s="946"/>
      <c r="J54" s="946"/>
      <c r="K54" s="946"/>
      <c r="L54" s="946"/>
    </row>
    <row r="55" spans="2:12" ht="48" customHeight="1">
      <c r="B55" s="946" t="str">
        <f>+Portafolio_Cronograma!E136</f>
        <v>7.2.4. Generar alianzas colaborativas público privadas como estrategia para ampliar la capacidad de respuesta de la institucionalidad, en el apoyo al diagnóstico, prevención y monitoreo en la sanidad, calidad e inocuidad en la cadena de la acuicultura para consumo humano.</v>
      </c>
      <c r="C55" s="946"/>
      <c r="D55" s="946"/>
      <c r="E55" s="946"/>
      <c r="F55" s="946"/>
      <c r="G55" s="946"/>
      <c r="H55" s="946"/>
      <c r="I55" s="946"/>
      <c r="J55" s="946"/>
      <c r="K55" s="946"/>
      <c r="L55" s="946"/>
    </row>
    <row r="56" spans="2:12" ht="48" customHeight="1">
      <c r="B56" s="946" t="str">
        <f>+Portafolio_Cronograma!E137</f>
        <v>7.2.5. Promover el fortalecimiento y continuidad del "Programa sanitario de especies acuícolas" a cargo del ICA bajo los lineamientos del MinAgricultura, que incluye las especies, tilapia, trucha y camarón de cultivo, y la gestión para incluir la cachama, de manera tal que permita dar cumplimiento a exigencias internacionales como las establecidas por la OMSA, sobre enfermedades de declaración obligatoria, entre otras.</v>
      </c>
      <c r="C56" s="946"/>
      <c r="D56" s="946"/>
      <c r="E56" s="946"/>
      <c r="F56" s="946"/>
      <c r="G56" s="946"/>
      <c r="H56" s="946"/>
      <c r="I56" s="946"/>
      <c r="J56" s="946"/>
      <c r="K56" s="946"/>
      <c r="L56" s="946"/>
    </row>
    <row r="57" spans="2:12" ht="48" customHeight="1">
      <c r="B57" s="946" t="str">
        <f>+Portafolio_Cronograma!E138</f>
        <v>7.2.6. Efectuar un plan de acción anual, bajo el liderazgo del ICA y con base en los lineamientos de MinAgricultura y la OMSA, que permita actualizar, constatar y verificar el estatus sanitario de cada especie (trucha, tilapia, camarón de cultivo y cachama).</v>
      </c>
      <c r="C57" s="946"/>
      <c r="D57" s="946"/>
      <c r="E57" s="946"/>
      <c r="F57" s="946"/>
      <c r="G57" s="946"/>
      <c r="H57" s="946"/>
      <c r="I57" s="946"/>
      <c r="J57" s="946"/>
      <c r="K57" s="946"/>
      <c r="L57" s="946"/>
    </row>
    <row r="58" spans="2:12" ht="48" customHeight="1">
      <c r="B58" s="946" t="str">
        <f>+Portafolio_Cronograma!E139</f>
        <v>7.2.7. Fortalecer la prevención, vigilancia y control sanitaria, en relación con la producción y comercialización de material genético (nauplio, ovas, larvas, poslarvas, alevinos y/o dedinos); los insumos biológicos, químicos y fármacos utilizados en el proceso de producción primaria, la agilización de los procesos de evaluación de riesgos país para el ingreso de insumos importados, la importación de camarón crudo (presentación congelado y/o refrigerado), especialmente sobre el camarón proveniente de países fronterizos, para garantizar la sanidad, mitigar el riesgo por ingreso de problemas sanitarios y mejorar la evaluación de riesgo fronterizo, en articulación con la POLFA.</v>
      </c>
      <c r="C58" s="946"/>
      <c r="D58" s="946"/>
      <c r="E58" s="946"/>
      <c r="F58" s="946"/>
      <c r="G58" s="946"/>
      <c r="H58" s="946"/>
      <c r="I58" s="946"/>
      <c r="J58" s="946"/>
      <c r="K58" s="946"/>
      <c r="L58" s="946"/>
    </row>
    <row r="59" spans="2:12" ht="48" customHeight="1">
      <c r="B59" s="946" t="str">
        <f>+Portafolio_Cronograma!E140</f>
        <v>7.2.8. Gestionar ante la SIC el desarrollo de la reglamentación normativa requerida bajo el Estatuto del Consumidor, para garantizar la inocuidad y prácticas comerciales acordes con el Codex Alimentarius (HACCP), fortaleciendo los procesos y procedimientos para verificar la calidad de los productos nacionales e importados, de modo que se mantengan altos estándares en los productos de la acuicultura.</v>
      </c>
      <c r="C59" s="946"/>
      <c r="D59" s="946"/>
      <c r="E59" s="946"/>
      <c r="F59" s="946"/>
      <c r="G59" s="946"/>
      <c r="H59" s="946"/>
      <c r="I59" s="946"/>
      <c r="J59" s="946"/>
      <c r="K59" s="946"/>
      <c r="L59" s="946"/>
    </row>
    <row r="60" spans="2:12" ht="48" customHeight="1">
      <c r="B60" s="946" t="str">
        <f>+Portafolio_Cronograma!E141</f>
        <v>7.2.9. Definir las variables de calidad que se deben implementar en los productos de la acuicultura como humedad, color, variables sensoriales, análisis bromatológicos para identificar nutrientes existentes en el producto, entre otros, así como las condiciones de presentación de producto, fresco y congelado, con su respectivo porcentaje de glaseado y las prohibiciones requeridas desde la inocuidad.</v>
      </c>
      <c r="C60" s="946"/>
      <c r="D60" s="946"/>
      <c r="E60" s="946"/>
      <c r="F60" s="946"/>
      <c r="G60" s="946"/>
      <c r="H60" s="946"/>
      <c r="I60" s="946"/>
      <c r="J60" s="946"/>
      <c r="K60" s="946"/>
      <c r="L60" s="946"/>
    </row>
    <row r="61" spans="2:12" ht="48" customHeight="1">
      <c r="B61" s="946" t="str">
        <f>+Portafolio_Cronograma!E142</f>
        <v>7.2.10. Promover coordinadamente con las entidades que corresponda (MinSalud, MinAgricultura, MinComercio), acciones estratégicas encaminadas a gestionar la admisibilidad sanitaria (condiciones de calidad e inocuidad de un producto para su ingreso al país destino) con países con los que no se cuente con admisibilidad y que sean de interés para la exportación, así como la actualización normativa sectorial (producción primaria y planta de procesamiento), de manera tal que se tiendan oportunamente los obstáculos para la exportación y el cumplimiento a los procesos de admisibilidad sanitaria establecidos por el mercado objetivo.</v>
      </c>
      <c r="C61" s="946"/>
      <c r="D61" s="946"/>
      <c r="E61" s="946"/>
      <c r="F61" s="946"/>
      <c r="G61" s="946"/>
      <c r="H61" s="946"/>
      <c r="I61" s="946"/>
      <c r="J61" s="946"/>
      <c r="K61" s="946"/>
      <c r="L61" s="946"/>
    </row>
    <row r="62" spans="2:12" ht="48" customHeight="1">
      <c r="B62" s="946" t="str">
        <f>+Portafolio_Cronograma!E143</f>
        <v xml:space="preserve">7.2.11. Diseñar e implementar una estrategia de comunicación y divulgación que fomente la adopción e implementación de la normatividad vigente relacionada con la producción, comercialización, sanidad, calidad, inocuidad y etiquetado de cadena de la acuicultura de especies de consumo humano, con el acompañamiento técnico de las entidades con injerencia es estos aspectos (AUNAP, ICA, INVIMA y Entidades Territoriales de Salud), dirigida a los diferentes actores de la cadena, de manera diferenciada según la región, el tipo de actividad y la capacidad instalada.  </v>
      </c>
      <c r="C62" s="946"/>
      <c r="D62" s="946"/>
      <c r="E62" s="946"/>
      <c r="F62" s="946"/>
      <c r="G62" s="946"/>
      <c r="H62" s="946"/>
      <c r="I62" s="946"/>
      <c r="J62" s="946"/>
      <c r="K62" s="946"/>
      <c r="L62" s="946"/>
    </row>
    <row r="63" spans="2:12">
      <c r="B63" s="3"/>
      <c r="C63" s="3"/>
      <c r="D63" s="3"/>
      <c r="E63" s="3"/>
      <c r="F63" s="3"/>
      <c r="G63" s="3"/>
      <c r="H63" s="3"/>
      <c r="I63" s="3"/>
      <c r="J63" s="3"/>
      <c r="K63" s="3"/>
      <c r="L63" s="3"/>
    </row>
    <row r="64" spans="2:12">
      <c r="B64" s="3"/>
      <c r="C64" s="3"/>
      <c r="D64" s="3"/>
      <c r="E64" s="3"/>
      <c r="F64" s="3"/>
      <c r="G64" s="3"/>
      <c r="H64" s="3"/>
      <c r="I64" s="3"/>
      <c r="J64" s="3"/>
      <c r="K64" s="3"/>
      <c r="L64" s="3"/>
    </row>
    <row r="65" spans="2:12" ht="24.95" customHeight="1">
      <c r="B65" s="511" t="s">
        <v>1122</v>
      </c>
      <c r="C65" s="3"/>
      <c r="D65" s="3"/>
      <c r="E65" s="3"/>
      <c r="F65" s="3"/>
      <c r="G65" s="3"/>
      <c r="H65" s="3"/>
      <c r="I65" s="3"/>
      <c r="J65" s="3"/>
      <c r="K65" s="3"/>
      <c r="L65" s="3"/>
    </row>
    <row r="66" spans="2:12">
      <c r="B66" s="3"/>
      <c r="C66" s="3"/>
      <c r="D66" s="3"/>
      <c r="E66" s="3"/>
      <c r="F66" s="3"/>
      <c r="G66" s="3"/>
      <c r="H66" s="3"/>
      <c r="I66" s="3"/>
      <c r="J66" s="3"/>
      <c r="K66" s="3"/>
      <c r="L66" s="3"/>
    </row>
    <row r="67" spans="2:12" ht="30" customHeight="1">
      <c r="B67" s="3"/>
      <c r="C67" s="556" t="s">
        <v>1123</v>
      </c>
      <c r="D67" s="556" t="s">
        <v>1124</v>
      </c>
      <c r="E67" s="3"/>
      <c r="F67" s="3"/>
      <c r="G67" s="3"/>
      <c r="H67" s="3"/>
      <c r="I67" s="3"/>
      <c r="J67" s="3"/>
      <c r="K67" s="3"/>
      <c r="L67" s="3"/>
    </row>
    <row r="68" spans="2:12" ht="30" customHeight="1">
      <c r="B68" s="3"/>
      <c r="C68" s="558" t="str">
        <f>+Portafolio_Cronograma!L133</f>
        <v>Mes 7 del año 1</v>
      </c>
      <c r="D68" s="558" t="str">
        <f>+Portafolio_Cronograma!M133</f>
        <v>Mes 12 del año 20</v>
      </c>
      <c r="E68" s="3"/>
      <c r="F68" s="3"/>
      <c r="G68" s="8"/>
      <c r="H68" s="3"/>
      <c r="I68" s="3"/>
      <c r="J68" s="3"/>
      <c r="K68" s="3"/>
      <c r="L68" s="3"/>
    </row>
    <row r="69" spans="2:12" ht="45" customHeight="1">
      <c r="B69" s="517" t="s">
        <v>638</v>
      </c>
      <c r="C69" s="517" t="s">
        <v>1125</v>
      </c>
      <c r="D69" s="517" t="s">
        <v>1572</v>
      </c>
      <c r="E69" s="517" t="s">
        <v>639</v>
      </c>
      <c r="F69" s="517" t="s">
        <v>1573</v>
      </c>
      <c r="G69" s="517" t="s">
        <v>1574</v>
      </c>
      <c r="H69" s="517" t="s">
        <v>1126</v>
      </c>
      <c r="I69" s="945" t="s">
        <v>1575</v>
      </c>
      <c r="J69" s="945"/>
      <c r="K69" s="517" t="s">
        <v>1127</v>
      </c>
      <c r="L69" s="3"/>
    </row>
    <row r="70" spans="2:12">
      <c r="B70" s="531" t="s">
        <v>1132</v>
      </c>
      <c r="C70" s="532" t="s">
        <v>1129</v>
      </c>
      <c r="D70" s="533">
        <v>20</v>
      </c>
      <c r="E70" s="534">
        <f>+'Categoria de Costos'!C333</f>
        <v>300000</v>
      </c>
      <c r="F70" s="535"/>
      <c r="G70" s="536"/>
      <c r="H70" s="537">
        <f>+D70*E70</f>
        <v>6000000</v>
      </c>
      <c r="I70" s="942" t="s">
        <v>1474</v>
      </c>
      <c r="J70" s="942"/>
      <c r="K70" s="538" t="s">
        <v>1134</v>
      </c>
      <c r="L70" s="3"/>
    </row>
    <row r="71" spans="2:12">
      <c r="B71" s="531" t="s">
        <v>1304</v>
      </c>
      <c r="C71" s="532" t="s">
        <v>1129</v>
      </c>
      <c r="D71" s="533">
        <f>3*12</f>
        <v>36</v>
      </c>
      <c r="E71" s="534">
        <f>+'Categoria de Costos'!C350</f>
        <v>60000</v>
      </c>
      <c r="F71" s="535"/>
      <c r="G71" s="536"/>
      <c r="H71" s="537">
        <f>+D71*E71</f>
        <v>2160000</v>
      </c>
      <c r="I71" s="942" t="s">
        <v>1474</v>
      </c>
      <c r="J71" s="942"/>
      <c r="K71" s="539" t="s">
        <v>1131</v>
      </c>
      <c r="L71" s="3"/>
    </row>
    <row r="72" spans="2:12">
      <c r="B72" s="531" t="s">
        <v>1135</v>
      </c>
      <c r="C72" s="532" t="s">
        <v>1422</v>
      </c>
      <c r="D72" s="533">
        <v>12</v>
      </c>
      <c r="E72" s="534">
        <f>+'Categoria de Costos'!C362</f>
        <v>3000000</v>
      </c>
      <c r="F72" s="535"/>
      <c r="G72" s="536"/>
      <c r="H72" s="537">
        <f>+D72*E72</f>
        <v>36000000</v>
      </c>
      <c r="I72" s="942" t="s">
        <v>1475</v>
      </c>
      <c r="J72" s="942"/>
      <c r="K72" s="539" t="s">
        <v>1137</v>
      </c>
      <c r="L72" s="3"/>
    </row>
    <row r="73" spans="2:12" ht="15">
      <c r="B73" s="540" t="s">
        <v>1138</v>
      </c>
      <c r="C73" s="541"/>
      <c r="D73" s="542"/>
      <c r="E73" s="543"/>
      <c r="F73" s="543"/>
      <c r="G73" s="544"/>
      <c r="H73" s="545">
        <f>SUM(H70:H72)</f>
        <v>44160000</v>
      </c>
      <c r="I73" s="943"/>
      <c r="J73" s="943"/>
      <c r="K73" s="547"/>
    </row>
    <row r="74" spans="2:12" ht="27.75" customHeight="1">
      <c r="B74" s="548" t="s">
        <v>1139</v>
      </c>
      <c r="C74" s="531" t="s">
        <v>1140</v>
      </c>
      <c r="D74" s="533">
        <v>2</v>
      </c>
      <c r="E74" s="534">
        <f>+'Categoria de Costos'!D131</f>
        <v>9004819.1999999993</v>
      </c>
      <c r="F74" s="535">
        <v>12</v>
      </c>
      <c r="G74" s="536">
        <v>1</v>
      </c>
      <c r="H74" s="537">
        <f>+D74*E74*F74*G74</f>
        <v>216115660.79999998</v>
      </c>
      <c r="I74" s="944" t="s">
        <v>1476</v>
      </c>
      <c r="J74" s="944"/>
      <c r="K74" s="539" t="s">
        <v>1142</v>
      </c>
    </row>
    <row r="75" spans="2:12">
      <c r="B75" s="548" t="s">
        <v>1620</v>
      </c>
      <c r="C75" s="531" t="s">
        <v>1140</v>
      </c>
      <c r="D75" s="533">
        <v>1</v>
      </c>
      <c r="E75" s="534">
        <f>+'Categoria de Costos'!D130</f>
        <v>10265668.4</v>
      </c>
      <c r="F75" s="621">
        <v>12</v>
      </c>
      <c r="G75" s="536">
        <v>1</v>
      </c>
      <c r="H75" s="583">
        <f>+D75*E75*F75*G75</f>
        <v>123188020.80000001</v>
      </c>
      <c r="I75" s="942" t="s">
        <v>1774</v>
      </c>
      <c r="J75" s="942"/>
      <c r="K75" s="539" t="s">
        <v>1142</v>
      </c>
    </row>
    <row r="76" spans="2:12" ht="15">
      <c r="B76" s="540" t="s">
        <v>1144</v>
      </c>
      <c r="C76" s="541"/>
      <c r="D76" s="542"/>
      <c r="E76" s="543"/>
      <c r="F76" s="543"/>
      <c r="G76" s="544"/>
      <c r="H76" s="545">
        <f>SUM(H74:H75)</f>
        <v>339303681.60000002</v>
      </c>
      <c r="I76" s="943"/>
      <c r="J76" s="943"/>
      <c r="K76" s="547"/>
    </row>
    <row r="77" spans="2:12">
      <c r="B77" s="582" t="s">
        <v>1381</v>
      </c>
      <c r="C77" s="532" t="s">
        <v>1382</v>
      </c>
      <c r="D77" s="533">
        <v>1</v>
      </c>
      <c r="E77" s="534">
        <f>+'Categoria de Costos'!C551</f>
        <v>5000000</v>
      </c>
      <c r="F77" s="535"/>
      <c r="G77" s="536"/>
      <c r="H77" s="537">
        <f>+D77*E77</f>
        <v>5000000</v>
      </c>
      <c r="I77" s="942" t="s">
        <v>1475</v>
      </c>
      <c r="J77" s="942"/>
      <c r="K77" s="539" t="s">
        <v>1154</v>
      </c>
    </row>
    <row r="78" spans="2:12">
      <c r="B78" s="582" t="s">
        <v>751</v>
      </c>
      <c r="C78" s="532" t="s">
        <v>1382</v>
      </c>
      <c r="D78" s="533">
        <v>1</v>
      </c>
      <c r="E78" s="534">
        <f>+'Categoria de Costos'!C504</f>
        <v>4800000</v>
      </c>
      <c r="F78" s="535"/>
      <c r="G78" s="536"/>
      <c r="H78" s="537">
        <f>+D78*E78</f>
        <v>4800000</v>
      </c>
      <c r="I78" s="942" t="s">
        <v>1475</v>
      </c>
      <c r="J78" s="942"/>
      <c r="K78" s="539" t="s">
        <v>1257</v>
      </c>
    </row>
    <row r="79" spans="2:12" ht="15">
      <c r="B79" s="540" t="s">
        <v>1155</v>
      </c>
      <c r="C79" s="541"/>
      <c r="D79" s="542"/>
      <c r="E79" s="543"/>
      <c r="F79" s="543"/>
      <c r="G79" s="544"/>
      <c r="H79" s="545">
        <f>SUM(H77:H78)</f>
        <v>9800000</v>
      </c>
      <c r="I79" s="943"/>
      <c r="J79" s="943"/>
      <c r="K79" s="547"/>
    </row>
    <row r="80" spans="2:12">
      <c r="B80" s="550" t="s">
        <v>1640</v>
      </c>
      <c r="C80" s="550" t="s">
        <v>1430</v>
      </c>
      <c r="D80" s="533">
        <f>2*12</f>
        <v>24</v>
      </c>
      <c r="E80" s="534">
        <f>+'Categoria de Costos'!E170</f>
        <v>395939.36979999999</v>
      </c>
      <c r="F80" s="535"/>
      <c r="G80" s="536"/>
      <c r="H80" s="552">
        <f>+D80*E80</f>
        <v>9502544.8751999997</v>
      </c>
      <c r="I80" s="942" t="s">
        <v>1475</v>
      </c>
      <c r="J80" s="942"/>
      <c r="K80" s="538" t="s">
        <v>1161</v>
      </c>
    </row>
    <row r="81" spans="2:12">
      <c r="B81" s="531" t="s">
        <v>1643</v>
      </c>
      <c r="C81" s="532" t="s">
        <v>1431</v>
      </c>
      <c r="D81" s="533">
        <v>12</v>
      </c>
      <c r="E81" s="534">
        <f>+'Categoria de Costos'!C213</f>
        <v>900000</v>
      </c>
      <c r="F81" s="535"/>
      <c r="G81" s="536"/>
      <c r="H81" s="552">
        <f>+D81*E81</f>
        <v>10800000</v>
      </c>
      <c r="I81" s="942" t="s">
        <v>1475</v>
      </c>
      <c r="J81" s="942"/>
      <c r="K81" s="539" t="s">
        <v>1809</v>
      </c>
    </row>
    <row r="82" spans="2:12" ht="15">
      <c r="B82" s="540" t="s">
        <v>1164</v>
      </c>
      <c r="C82" s="541"/>
      <c r="D82" s="542"/>
      <c r="E82" s="543"/>
      <c r="F82" s="543"/>
      <c r="G82" s="544"/>
      <c r="H82" s="545">
        <f>SUM(H80:H81)</f>
        <v>20302544.8752</v>
      </c>
      <c r="I82" s="943"/>
      <c r="J82" s="943"/>
      <c r="K82" s="547"/>
    </row>
    <row r="83" spans="2:12" ht="28.5">
      <c r="B83" s="531" t="s">
        <v>1477</v>
      </c>
      <c r="C83" s="532"/>
      <c r="D83" s="533"/>
      <c r="E83" s="534"/>
      <c r="F83" s="535"/>
      <c r="G83" s="536"/>
      <c r="H83" s="552" t="s">
        <v>1166</v>
      </c>
      <c r="I83" s="942"/>
      <c r="J83" s="942"/>
      <c r="K83" s="538"/>
    </row>
    <row r="84" spans="2:12" ht="24.95" customHeight="1">
      <c r="B84" s="949" t="s">
        <v>1167</v>
      </c>
      <c r="C84" s="949"/>
      <c r="D84" s="949"/>
      <c r="E84" s="949"/>
      <c r="F84" s="949"/>
      <c r="G84" s="949"/>
      <c r="H84" s="509">
        <f>+H82+H79+H76+H73</f>
        <v>413566226.4752</v>
      </c>
      <c r="J84" s="3"/>
      <c r="K84" s="3"/>
      <c r="L84" s="3"/>
    </row>
    <row r="85" spans="2:12" ht="15">
      <c r="B85" s="947" t="s">
        <v>1168</v>
      </c>
      <c r="C85" s="947"/>
      <c r="D85" s="947"/>
      <c r="E85" s="947"/>
      <c r="F85" s="947"/>
      <c r="G85" s="947"/>
      <c r="H85" s="557">
        <f>+H84/12</f>
        <v>34463852.206266664</v>
      </c>
      <c r="J85" s="3"/>
      <c r="K85" s="3"/>
      <c r="L85" s="3"/>
    </row>
    <row r="86" spans="2:12" ht="15">
      <c r="B86" s="947" t="s">
        <v>1702</v>
      </c>
      <c r="C86" s="947"/>
      <c r="D86" s="947"/>
      <c r="E86" s="947"/>
      <c r="F86" s="947"/>
      <c r="G86" s="947"/>
      <c r="H86" s="557">
        <f>+(H84-(H72+H79+H82))/2</f>
        <v>173731840.80000001</v>
      </c>
      <c r="I86" s="639"/>
      <c r="J86" s="3"/>
      <c r="K86" s="3"/>
      <c r="L86" s="3"/>
    </row>
    <row r="87" spans="2:12" ht="15">
      <c r="B87" s="947" t="s">
        <v>1611</v>
      </c>
      <c r="C87" s="947"/>
      <c r="D87" s="947"/>
      <c r="E87" s="947"/>
      <c r="F87" s="947"/>
      <c r="G87" s="947"/>
      <c r="H87" s="557">
        <f>+H84</f>
        <v>413566226.4752</v>
      </c>
      <c r="I87" s="7"/>
      <c r="J87" s="3"/>
      <c r="K87" s="3"/>
      <c r="L87" s="3"/>
    </row>
    <row r="88" spans="2:12" ht="15">
      <c r="B88" s="947" t="s">
        <v>1612</v>
      </c>
      <c r="C88" s="947"/>
      <c r="D88" s="947"/>
      <c r="E88" s="947"/>
      <c r="F88" s="947"/>
      <c r="G88" s="947"/>
      <c r="H88" s="557">
        <f>+H84-H75</f>
        <v>290378205.67519999</v>
      </c>
      <c r="J88" s="3"/>
      <c r="K88" s="3"/>
      <c r="L88" s="3"/>
    </row>
    <row r="89" spans="2:12" ht="15">
      <c r="B89" s="947" t="s">
        <v>1613</v>
      </c>
      <c r="C89" s="947"/>
      <c r="D89" s="947"/>
      <c r="E89" s="947"/>
      <c r="F89" s="947"/>
      <c r="G89" s="947"/>
      <c r="H89" s="557">
        <f>+H84-H75-H79-H82-H72</f>
        <v>224275660.79999998</v>
      </c>
      <c r="J89" s="3"/>
      <c r="K89" s="3"/>
      <c r="L89" s="3"/>
    </row>
    <row r="90" spans="2:12" ht="15">
      <c r="B90" s="947" t="s">
        <v>1599</v>
      </c>
      <c r="C90" s="947"/>
      <c r="D90" s="947"/>
      <c r="E90" s="947"/>
      <c r="F90" s="947"/>
      <c r="G90" s="947"/>
      <c r="H90" s="557">
        <f>+H84-H79-H82-H72</f>
        <v>347463681.60000002</v>
      </c>
      <c r="J90" s="3"/>
      <c r="K90" s="3"/>
      <c r="L90" s="3"/>
    </row>
    <row r="92" spans="2:12" ht="33.950000000000003" customHeight="1">
      <c r="B92" s="925" t="s">
        <v>1169</v>
      </c>
      <c r="C92" s="925"/>
    </row>
    <row r="93" spans="2:12" ht="110.25" customHeight="1">
      <c r="B93" s="960" t="s">
        <v>1807</v>
      </c>
      <c r="C93" s="948"/>
      <c r="D93" s="948"/>
      <c r="E93" s="948"/>
      <c r="F93" s="948"/>
      <c r="G93" s="948"/>
      <c r="H93" s="948"/>
      <c r="I93" s="948"/>
      <c r="J93" s="948"/>
      <c r="K93" s="948"/>
      <c r="L93" s="948"/>
    </row>
    <row r="96" spans="2:12" ht="39.950000000000003" customHeight="1">
      <c r="B96" s="949" t="str">
        <f>+Portafolio_Cronograma!D144</f>
        <v>7.3. Diseño e implementación del sistema de trazabilidad para la cadena de la acuicultura</v>
      </c>
      <c r="C96" s="949"/>
      <c r="D96" s="949"/>
      <c r="E96" s="949"/>
      <c r="F96" s="949"/>
      <c r="G96" s="949"/>
      <c r="H96" s="949"/>
      <c r="I96" s="949"/>
      <c r="J96" s="949"/>
      <c r="K96" s="949"/>
      <c r="L96" s="949"/>
    </row>
    <row r="97" spans="2:12" ht="48" customHeight="1">
      <c r="B97" s="946" t="str">
        <f>+Portafolio_Cronograma!E144</f>
        <v>7.3.1. Desarrollar un sistema de trazabilidad, con el liderazgo de MinAgricultura, MinSalud y MinComercio, y la participación de la AUNAP, el ICA y el INVIMA, como lo refiere la Ley 1659 de 2013 y la Resolución 383 de 2021, bajo la creación del Sistema Nacional de Identificación, Información y Trazabilidad Animal, como un Sistema integrado por un conjunto de instituciones, normas, procesos, datos e información, desarrollado para generar y mantener la trazabilidad en las especies de interés económico, como lo son tilapia, trucha, cachama y camarón de cultivo, en articulación con la información y procesos relacionados con el comercio de los productos de la cadena.</v>
      </c>
      <c r="C97" s="946"/>
      <c r="D97" s="946"/>
      <c r="E97" s="946"/>
      <c r="F97" s="946"/>
      <c r="G97" s="946"/>
      <c r="H97" s="946"/>
      <c r="I97" s="946"/>
      <c r="J97" s="946"/>
      <c r="K97" s="946"/>
      <c r="L97" s="946"/>
    </row>
    <row r="98" spans="2:12" ht="48" customHeight="1">
      <c r="B98" s="946" t="str">
        <f>+Portafolio_Cronograma!E145</f>
        <v>7.3.2. Gestionar la asignación de recursos públicos, privados y/o de cooperación internacional, para escalar, consolidar y operar el sistema de trazabilidad a lo largo de la cadena, de manera progresiva en el territorio nacional, realizando el seguimiento y monitoreo periódico que incluya indicadores de relación costo/beneficio, de los resultados esperados en materia de calidad, inocuidad, exportaciones, consumo interno, entre otros.</v>
      </c>
      <c r="C98" s="946"/>
      <c r="D98" s="946"/>
      <c r="E98" s="946"/>
      <c r="F98" s="946"/>
      <c r="G98" s="946"/>
      <c r="H98" s="946"/>
      <c r="I98" s="946"/>
      <c r="J98" s="946"/>
      <c r="K98" s="946"/>
      <c r="L98" s="946"/>
    </row>
    <row r="99" spans="2:12" ht="48" customHeight="1">
      <c r="B99" s="946" t="str">
        <f>+Portafolio_Cronograma!E146</f>
        <v>7.3.3. Implementar y operar el sistema de trazabilidad para los productos de la cadena de la acuicultura mediante el acopio, registro y manejo de información que permita soportar el cumplimiento de la normatividad nacional e internacional, en articulación con los avances en la implementación del sistema integrado de información para la cadena (actividad 8.4.4).</v>
      </c>
      <c r="C99" s="946"/>
      <c r="D99" s="946"/>
      <c r="E99" s="946"/>
      <c r="F99" s="946"/>
      <c r="G99" s="946"/>
      <c r="H99" s="946"/>
      <c r="I99" s="946"/>
      <c r="J99" s="946"/>
      <c r="K99" s="946"/>
      <c r="L99" s="946"/>
    </row>
    <row r="100" spans="2:12" ht="48" customHeight="1">
      <c r="B100" s="946" t="str">
        <f>+Portafolio_Cronograma!E147</f>
        <v>7.3.4. Diseñar e implementar una campaña de comunicación y promoción de la trazabilidad de la cadena de la acuicultura, dirigida a los acuicultores para promover la implementación del sistema de trazabilidad y a los consumidores nacionales e internacionales para que reconozcan y acepten los productos de la cadena por su efectiva trazabilidad.</v>
      </c>
      <c r="C100" s="946"/>
      <c r="D100" s="946"/>
      <c r="E100" s="946"/>
      <c r="F100" s="946"/>
      <c r="G100" s="946"/>
      <c r="H100" s="946"/>
      <c r="I100" s="946"/>
      <c r="J100" s="946"/>
      <c r="K100" s="946"/>
      <c r="L100" s="946"/>
    </row>
    <row r="101" spans="2:12">
      <c r="B101" s="3"/>
      <c r="C101" s="3"/>
      <c r="D101" s="3"/>
      <c r="E101" s="3"/>
      <c r="F101" s="3"/>
      <c r="G101" s="3"/>
      <c r="H101" s="3"/>
      <c r="I101" s="3"/>
      <c r="J101" s="3"/>
      <c r="K101" s="3"/>
      <c r="L101" s="3"/>
    </row>
    <row r="102" spans="2:12">
      <c r="B102" s="3"/>
      <c r="C102" s="3"/>
      <c r="D102" s="3"/>
      <c r="E102" s="3"/>
      <c r="F102" s="3"/>
      <c r="G102" s="3"/>
      <c r="H102" s="3"/>
      <c r="I102" s="3"/>
      <c r="J102" s="3"/>
      <c r="K102" s="3"/>
      <c r="L102" s="3"/>
    </row>
    <row r="103" spans="2:12" ht="24.95" customHeight="1">
      <c r="B103" s="511" t="s">
        <v>1122</v>
      </c>
      <c r="C103" s="3"/>
      <c r="D103" s="3"/>
      <c r="E103" s="3"/>
      <c r="F103" s="3"/>
      <c r="G103" s="3"/>
      <c r="H103" s="3"/>
      <c r="I103" s="3"/>
      <c r="J103" s="3"/>
      <c r="K103" s="3"/>
      <c r="L103" s="3"/>
    </row>
    <row r="104" spans="2:12">
      <c r="B104" s="3"/>
      <c r="C104" s="3"/>
      <c r="D104" s="3"/>
      <c r="E104" s="3"/>
      <c r="F104" s="3"/>
      <c r="G104" s="3"/>
      <c r="H104" s="3"/>
      <c r="I104" s="3"/>
      <c r="J104" s="3"/>
      <c r="K104" s="3"/>
      <c r="L104" s="3"/>
    </row>
    <row r="105" spans="2:12" ht="30" customHeight="1">
      <c r="B105" s="3"/>
      <c r="C105" s="556" t="s">
        <v>1123</v>
      </c>
      <c r="D105" s="556" t="s">
        <v>1124</v>
      </c>
      <c r="E105" s="3"/>
      <c r="F105" s="3"/>
      <c r="G105" s="3"/>
      <c r="H105" s="3"/>
      <c r="I105" s="3"/>
      <c r="J105" s="3"/>
      <c r="K105" s="3"/>
      <c r="L105" s="3"/>
    </row>
    <row r="106" spans="2:12" ht="30" customHeight="1">
      <c r="B106" s="3"/>
      <c r="C106" s="554" t="str">
        <f>+Portafolio_Cronograma!L144</f>
        <v>Mes 7 del año 1</v>
      </c>
      <c r="D106" s="554" t="str">
        <f>+Portafolio_Cronograma!M144</f>
        <v>Mes 12 del año 20</v>
      </c>
      <c r="E106" s="3"/>
      <c r="F106" s="3"/>
      <c r="G106" s="8"/>
      <c r="H106" s="3"/>
      <c r="I106" s="3"/>
      <c r="J106" s="3"/>
      <c r="K106" s="3"/>
      <c r="L106" s="3"/>
    </row>
    <row r="107" spans="2:12" ht="45" customHeight="1">
      <c r="B107" s="517" t="s">
        <v>638</v>
      </c>
      <c r="C107" s="517" t="s">
        <v>1125</v>
      </c>
      <c r="D107" s="517" t="s">
        <v>1572</v>
      </c>
      <c r="E107" s="517" t="s">
        <v>639</v>
      </c>
      <c r="F107" s="517" t="s">
        <v>1573</v>
      </c>
      <c r="G107" s="517" t="s">
        <v>1574</v>
      </c>
      <c r="H107" s="517" t="s">
        <v>1126</v>
      </c>
      <c r="I107" s="945" t="s">
        <v>1575</v>
      </c>
      <c r="J107" s="945"/>
      <c r="K107" s="517" t="s">
        <v>1127</v>
      </c>
      <c r="L107" s="3"/>
    </row>
    <row r="108" spans="2:12">
      <c r="B108" s="531" t="s">
        <v>1132</v>
      </c>
      <c r="C108" s="532" t="s">
        <v>1129</v>
      </c>
      <c r="D108" s="619">
        <f>5*4</f>
        <v>20</v>
      </c>
      <c r="E108" s="534">
        <f>+'Categoria de Costos'!C333</f>
        <v>300000</v>
      </c>
      <c r="F108" s="535"/>
      <c r="G108" s="536"/>
      <c r="H108" s="537">
        <f>+D108*E108</f>
        <v>6000000</v>
      </c>
      <c r="I108" s="942" t="s">
        <v>1478</v>
      </c>
      <c r="J108" s="942"/>
      <c r="K108" s="538" t="s">
        <v>1134</v>
      </c>
      <c r="L108" s="3"/>
    </row>
    <row r="109" spans="2:12">
      <c r="B109" s="531" t="s">
        <v>1304</v>
      </c>
      <c r="C109" s="532" t="s">
        <v>1129</v>
      </c>
      <c r="D109" s="619">
        <f>8*5</f>
        <v>40</v>
      </c>
      <c r="E109" s="534">
        <f>+'Categoria de Costos'!C350</f>
        <v>60000</v>
      </c>
      <c r="F109" s="535"/>
      <c r="G109" s="536"/>
      <c r="H109" s="537">
        <f t="shared" ref="H109:H110" si="3">+D109*E109</f>
        <v>2400000</v>
      </c>
      <c r="I109" s="942" t="s">
        <v>1478</v>
      </c>
      <c r="J109" s="942"/>
      <c r="K109" s="539" t="s">
        <v>1131</v>
      </c>
      <c r="L109" s="3"/>
    </row>
    <row r="110" spans="2:12">
      <c r="B110" s="531" t="s">
        <v>1135</v>
      </c>
      <c r="C110" s="532" t="s">
        <v>1422</v>
      </c>
      <c r="D110" s="619">
        <v>29</v>
      </c>
      <c r="E110" s="534">
        <f>+'Categoria de Costos'!C362</f>
        <v>3000000</v>
      </c>
      <c r="F110" s="535"/>
      <c r="G110" s="536"/>
      <c r="H110" s="537">
        <f t="shared" si="3"/>
        <v>87000000</v>
      </c>
      <c r="I110" s="942" t="s">
        <v>1479</v>
      </c>
      <c r="J110" s="942"/>
      <c r="K110" s="539" t="s">
        <v>1137</v>
      </c>
      <c r="L110" s="3"/>
    </row>
    <row r="111" spans="2:12" ht="15">
      <c r="B111" s="540" t="s">
        <v>1138</v>
      </c>
      <c r="C111" s="541"/>
      <c r="D111" s="542"/>
      <c r="E111" s="543"/>
      <c r="F111" s="543"/>
      <c r="G111" s="544"/>
      <c r="H111" s="545">
        <f>SUM(H108:H110)</f>
        <v>95400000</v>
      </c>
      <c r="I111" s="943"/>
      <c r="J111" s="943"/>
      <c r="K111" s="547"/>
    </row>
    <row r="112" spans="2:12">
      <c r="B112" s="548" t="s">
        <v>1139</v>
      </c>
      <c r="C112" s="550" t="s">
        <v>1230</v>
      </c>
      <c r="D112" s="533">
        <v>2</v>
      </c>
      <c r="E112" s="534">
        <f>+'Categoria de Costos'!D131</f>
        <v>9004819.1999999993</v>
      </c>
      <c r="F112" s="535">
        <v>12</v>
      </c>
      <c r="G112" s="536">
        <v>1</v>
      </c>
      <c r="H112" s="537">
        <f>+D112*E112*F112*G112</f>
        <v>216115660.79999998</v>
      </c>
      <c r="I112" s="942" t="s">
        <v>1480</v>
      </c>
      <c r="J112" s="942"/>
      <c r="K112" s="539" t="s">
        <v>1142</v>
      </c>
    </row>
    <row r="113" spans="2:11">
      <c r="B113" s="548" t="s">
        <v>1647</v>
      </c>
      <c r="C113" s="550" t="s">
        <v>1230</v>
      </c>
      <c r="D113" s="533">
        <v>5</v>
      </c>
      <c r="E113" s="534">
        <f>+'Categoria de Costos'!D169</f>
        <v>10265668.4</v>
      </c>
      <c r="F113" s="535">
        <v>12</v>
      </c>
      <c r="G113" s="536">
        <v>1</v>
      </c>
      <c r="H113" s="537">
        <f>+D113*E113*F113*G113</f>
        <v>615940104</v>
      </c>
      <c r="I113" s="942" t="s">
        <v>1481</v>
      </c>
      <c r="J113" s="942"/>
      <c r="K113" s="539" t="s">
        <v>1142</v>
      </c>
    </row>
    <row r="114" spans="2:11">
      <c r="B114" s="652" t="s">
        <v>1143</v>
      </c>
      <c r="C114" s="653" t="s">
        <v>1230</v>
      </c>
      <c r="D114" s="619">
        <v>29</v>
      </c>
      <c r="E114" s="620">
        <f>+'Categoria de Costos'!D139</f>
        <v>4502409.5999999996</v>
      </c>
      <c r="F114" s="621">
        <v>12</v>
      </c>
      <c r="G114" s="622">
        <v>1</v>
      </c>
      <c r="H114" s="583">
        <f>+D114*E114*F114*G114</f>
        <v>1566838540.8</v>
      </c>
      <c r="I114" s="959" t="s">
        <v>1480</v>
      </c>
      <c r="J114" s="959"/>
      <c r="K114" s="539" t="s">
        <v>1142</v>
      </c>
    </row>
    <row r="115" spans="2:11" ht="15">
      <c r="B115" s="540" t="s">
        <v>1144</v>
      </c>
      <c r="C115" s="541"/>
      <c r="D115" s="542"/>
      <c r="E115" s="543"/>
      <c r="F115" s="543"/>
      <c r="G115" s="544"/>
      <c r="H115" s="545">
        <f>SUM(H112:H114)</f>
        <v>2398894305.5999999</v>
      </c>
      <c r="I115" s="943"/>
      <c r="J115" s="943"/>
      <c r="K115" s="547"/>
    </row>
    <row r="116" spans="2:11" ht="14.25" customHeight="1">
      <c r="B116" s="582" t="s">
        <v>1381</v>
      </c>
      <c r="C116" s="532" t="s">
        <v>1382</v>
      </c>
      <c r="D116" s="533">
        <v>1</v>
      </c>
      <c r="E116" s="534">
        <f>+'Categoria de Costos'!C551</f>
        <v>5000000</v>
      </c>
      <c r="F116" s="535"/>
      <c r="G116" s="536"/>
      <c r="H116" s="537">
        <f t="shared" ref="H116:H121" si="4">+D116*E116</f>
        <v>5000000</v>
      </c>
      <c r="I116" s="942" t="s">
        <v>1479</v>
      </c>
      <c r="J116" s="942"/>
      <c r="K116" s="539" t="s">
        <v>1154</v>
      </c>
    </row>
    <row r="117" spans="2:11">
      <c r="B117" s="531" t="s">
        <v>774</v>
      </c>
      <c r="C117" s="532" t="s">
        <v>1457</v>
      </c>
      <c r="D117" s="533">
        <v>1</v>
      </c>
      <c r="E117" s="534">
        <f>+'Categoria de Costos'!C535</f>
        <v>10000000</v>
      </c>
      <c r="F117" s="535"/>
      <c r="G117" s="536"/>
      <c r="H117" s="537">
        <f t="shared" si="4"/>
        <v>10000000</v>
      </c>
      <c r="I117" s="942" t="s">
        <v>1479</v>
      </c>
      <c r="J117" s="942"/>
      <c r="K117" s="539" t="s">
        <v>1185</v>
      </c>
    </row>
    <row r="118" spans="2:11">
      <c r="B118" s="559" t="s">
        <v>1456</v>
      </c>
      <c r="C118" s="532" t="s">
        <v>1181</v>
      </c>
      <c r="D118" s="533">
        <v>1</v>
      </c>
      <c r="E118" s="534">
        <f>+'Categoria de Costos'!C471</f>
        <v>1000000</v>
      </c>
      <c r="F118" s="535"/>
      <c r="G118" s="536"/>
      <c r="H118" s="537">
        <f t="shared" si="4"/>
        <v>1000000</v>
      </c>
      <c r="I118" s="942" t="s">
        <v>1479</v>
      </c>
      <c r="J118" s="942"/>
      <c r="K118" s="539" t="s">
        <v>1176</v>
      </c>
    </row>
    <row r="119" spans="2:11">
      <c r="B119" s="559" t="s">
        <v>1307</v>
      </c>
      <c r="C119" s="532" t="s">
        <v>1736</v>
      </c>
      <c r="D119" s="619">
        <v>6</v>
      </c>
      <c r="E119" s="534">
        <f>+'Categoria de Costos'!C475</f>
        <v>12000000</v>
      </c>
      <c r="F119" s="535"/>
      <c r="G119" s="536"/>
      <c r="H119" s="537">
        <f t="shared" si="4"/>
        <v>72000000</v>
      </c>
      <c r="I119" s="942" t="s">
        <v>1479</v>
      </c>
      <c r="J119" s="942"/>
      <c r="K119" s="539" t="s">
        <v>1176</v>
      </c>
    </row>
    <row r="120" spans="2:11">
      <c r="B120" s="531" t="s">
        <v>1482</v>
      </c>
      <c r="C120" s="532" t="s">
        <v>1428</v>
      </c>
      <c r="D120" s="533">
        <v>1</v>
      </c>
      <c r="E120" s="534">
        <f>+'Categoria de Costos'!C502+'Categoria de Costos'!C503+'Categoria de Costos'!C505</f>
        <v>43320000</v>
      </c>
      <c r="F120" s="535"/>
      <c r="G120" s="536"/>
      <c r="H120" s="537">
        <f t="shared" si="4"/>
        <v>43320000</v>
      </c>
      <c r="I120" s="953" t="s">
        <v>1481</v>
      </c>
      <c r="J120" s="954"/>
      <c r="K120" s="539" t="s">
        <v>1257</v>
      </c>
    </row>
    <row r="121" spans="2:11">
      <c r="B121" s="531" t="s">
        <v>1429</v>
      </c>
      <c r="C121" s="532" t="s">
        <v>769</v>
      </c>
      <c r="D121" s="533">
        <v>1</v>
      </c>
      <c r="E121" s="534">
        <f>+'Categoria de Costos'!C504</f>
        <v>4800000</v>
      </c>
      <c r="F121" s="535"/>
      <c r="G121" s="536"/>
      <c r="H121" s="604">
        <f t="shared" si="4"/>
        <v>4800000</v>
      </c>
      <c r="I121" s="953" t="s">
        <v>1481</v>
      </c>
      <c r="J121" s="954"/>
      <c r="K121" s="539" t="s">
        <v>1257</v>
      </c>
    </row>
    <row r="122" spans="2:11" ht="15">
      <c r="B122" s="540" t="s">
        <v>1155</v>
      </c>
      <c r="C122" s="541"/>
      <c r="D122" s="542"/>
      <c r="E122" s="543"/>
      <c r="F122" s="543"/>
      <c r="G122" s="544"/>
      <c r="H122" s="545">
        <f>SUM(H116:H121)</f>
        <v>136120000</v>
      </c>
      <c r="I122" s="943"/>
      <c r="J122" s="943"/>
      <c r="K122" s="547"/>
    </row>
    <row r="123" spans="2:11">
      <c r="B123" s="550" t="s">
        <v>1640</v>
      </c>
      <c r="C123" s="550" t="s">
        <v>1458</v>
      </c>
      <c r="D123" s="533">
        <f>12*3</f>
        <v>36</v>
      </c>
      <c r="E123" s="534">
        <f>+'Categoria de Costos'!E170</f>
        <v>395939.36979999999</v>
      </c>
      <c r="F123" s="535"/>
      <c r="G123" s="536"/>
      <c r="H123" s="552">
        <f>+D123*E123</f>
        <v>14253817.312799999</v>
      </c>
      <c r="I123" s="942" t="s">
        <v>1479</v>
      </c>
      <c r="J123" s="942"/>
      <c r="K123" s="538" t="s">
        <v>1161</v>
      </c>
    </row>
    <row r="124" spans="2:11">
      <c r="B124" s="531" t="s">
        <v>1643</v>
      </c>
      <c r="C124" s="532" t="s">
        <v>1431</v>
      </c>
      <c r="D124" s="533">
        <v>12</v>
      </c>
      <c r="E124" s="534">
        <f>+'Categoria de Costos'!C213</f>
        <v>900000</v>
      </c>
      <c r="F124" s="535"/>
      <c r="G124" s="536"/>
      <c r="H124" s="552">
        <f>+D124*E124</f>
        <v>10800000</v>
      </c>
      <c r="I124" s="942" t="s">
        <v>1479</v>
      </c>
      <c r="J124" s="942"/>
      <c r="K124" s="539" t="s">
        <v>1809</v>
      </c>
    </row>
    <row r="125" spans="2:11">
      <c r="B125" s="550" t="s">
        <v>1737</v>
      </c>
      <c r="C125" s="550" t="s">
        <v>1458</v>
      </c>
      <c r="D125" s="533">
        <f>12*3</f>
        <v>36</v>
      </c>
      <c r="E125" s="534">
        <f>+'Categoria de Costos'!E169</f>
        <v>534124.51560000004</v>
      </c>
      <c r="F125" s="535"/>
      <c r="G125" s="536"/>
      <c r="H125" s="552">
        <f t="shared" ref="H125:H126" si="5">+D125*E125</f>
        <v>19228482.5616</v>
      </c>
      <c r="I125" s="942" t="s">
        <v>1481</v>
      </c>
      <c r="J125" s="942"/>
      <c r="K125" s="538" t="s">
        <v>1161</v>
      </c>
    </row>
    <row r="126" spans="2:11">
      <c r="B126" s="531" t="s">
        <v>1738</v>
      </c>
      <c r="C126" s="532" t="s">
        <v>1431</v>
      </c>
      <c r="D126" s="533">
        <v>12</v>
      </c>
      <c r="E126" s="534">
        <f>+'Categoria de Costos'!C213</f>
        <v>900000</v>
      </c>
      <c r="F126" s="535"/>
      <c r="G126" s="536"/>
      <c r="H126" s="552">
        <f t="shared" si="5"/>
        <v>10800000</v>
      </c>
      <c r="I126" s="942" t="s">
        <v>1481</v>
      </c>
      <c r="J126" s="942"/>
      <c r="K126" s="539" t="s">
        <v>1809</v>
      </c>
    </row>
    <row r="127" spans="2:11">
      <c r="B127" s="518" t="s">
        <v>1626</v>
      </c>
      <c r="C127" s="518" t="s">
        <v>1230</v>
      </c>
      <c r="D127" s="619">
        <v>29</v>
      </c>
      <c r="E127" s="620">
        <f>+'Categoria de Costos'!C264</f>
        <v>420000</v>
      </c>
      <c r="F127" s="621">
        <v>12</v>
      </c>
      <c r="G127" s="622"/>
      <c r="H127" s="626">
        <f>+D127*E127*F127</f>
        <v>146160000</v>
      </c>
      <c r="I127" s="959" t="s">
        <v>1480</v>
      </c>
      <c r="J127" s="959"/>
      <c r="K127" s="566" t="s">
        <v>1810</v>
      </c>
    </row>
    <row r="128" spans="2:11">
      <c r="B128" s="653" t="s">
        <v>1740</v>
      </c>
      <c r="C128" s="653" t="s">
        <v>1458</v>
      </c>
      <c r="D128" s="619">
        <f>29*8</f>
        <v>232</v>
      </c>
      <c r="E128" s="620">
        <f>+'Categoria de Costos'!E179</f>
        <v>288803.18089999998</v>
      </c>
      <c r="F128" s="621">
        <v>12</v>
      </c>
      <c r="G128" s="622"/>
      <c r="H128" s="626">
        <f>+D128*E128*F128</f>
        <v>804028055.62559986</v>
      </c>
      <c r="I128" s="959" t="s">
        <v>1480</v>
      </c>
      <c r="J128" s="959"/>
      <c r="K128" s="566" t="s">
        <v>1161</v>
      </c>
    </row>
    <row r="129" spans="2:12" ht="15">
      <c r="B129" s="540" t="s">
        <v>1164</v>
      </c>
      <c r="C129" s="541"/>
      <c r="D129" s="542"/>
      <c r="E129" s="543"/>
      <c r="F129" s="543"/>
      <c r="G129" s="544"/>
      <c r="H129" s="545">
        <f>SUM(H123:H128)</f>
        <v>1005270355.4999999</v>
      </c>
      <c r="I129" s="943"/>
      <c r="J129" s="943"/>
      <c r="K129" s="547"/>
    </row>
    <row r="130" spans="2:12">
      <c r="B130" s="531" t="s">
        <v>1395</v>
      </c>
      <c r="C130" s="532" t="s">
        <v>1344</v>
      </c>
      <c r="D130" s="619">
        <v>29</v>
      </c>
      <c r="E130" s="534">
        <f>+'Categoria de Costos'!C386</f>
        <v>3200000</v>
      </c>
      <c r="F130" s="535"/>
      <c r="G130" s="536"/>
      <c r="H130" s="552">
        <f>+D130*E130</f>
        <v>92800000</v>
      </c>
      <c r="I130" s="942" t="s">
        <v>1479</v>
      </c>
      <c r="J130" s="942"/>
      <c r="K130" s="554" t="s">
        <v>1384</v>
      </c>
    </row>
    <row r="131" spans="2:12" ht="15">
      <c r="B131" s="540" t="s">
        <v>1264</v>
      </c>
      <c r="C131" s="541"/>
      <c r="D131" s="542"/>
      <c r="E131" s="543"/>
      <c r="F131" s="543"/>
      <c r="G131" s="544"/>
      <c r="H131" s="545">
        <f>SUM(H130:H130)</f>
        <v>92800000</v>
      </c>
      <c r="I131" s="943"/>
      <c r="J131" s="943"/>
      <c r="K131" s="547"/>
    </row>
    <row r="132" spans="2:12">
      <c r="B132" s="531" t="s">
        <v>1484</v>
      </c>
      <c r="C132" s="532" t="s">
        <v>1382</v>
      </c>
      <c r="D132" s="619">
        <v>2</v>
      </c>
      <c r="E132" s="534">
        <f>+'Categoria de Costos'!C284</f>
        <v>1450000</v>
      </c>
      <c r="F132" s="535"/>
      <c r="G132" s="536"/>
      <c r="H132" s="552">
        <f>+D132*E132</f>
        <v>2900000</v>
      </c>
      <c r="I132" s="942" t="s">
        <v>1481</v>
      </c>
      <c r="J132" s="942"/>
      <c r="K132" s="538" t="s">
        <v>1485</v>
      </c>
    </row>
    <row r="133" spans="2:12">
      <c r="B133" s="531" t="s">
        <v>1486</v>
      </c>
      <c r="C133" s="532" t="s">
        <v>1382</v>
      </c>
      <c r="D133" s="533">
        <v>1</v>
      </c>
      <c r="E133" s="534">
        <f>+'Categoria de Costos'!C295</f>
        <v>6900000</v>
      </c>
      <c r="F133" s="535"/>
      <c r="G133" s="536"/>
      <c r="H133" s="552">
        <f>+D133*E133</f>
        <v>6900000</v>
      </c>
      <c r="I133" s="942" t="s">
        <v>1481</v>
      </c>
      <c r="J133" s="942"/>
      <c r="K133" s="538" t="s">
        <v>1487</v>
      </c>
    </row>
    <row r="134" spans="2:12">
      <c r="B134" s="531" t="s">
        <v>1433</v>
      </c>
      <c r="C134" s="532" t="s">
        <v>1382</v>
      </c>
      <c r="D134" s="533">
        <v>1</v>
      </c>
      <c r="E134" s="534">
        <f>+'Categoria de Costos'!C306</f>
        <v>4900000</v>
      </c>
      <c r="F134" s="535"/>
      <c r="G134" s="536"/>
      <c r="H134" s="552">
        <f>+D134*E134</f>
        <v>4900000</v>
      </c>
      <c r="I134" s="942" t="s">
        <v>1481</v>
      </c>
      <c r="J134" s="942"/>
      <c r="K134" s="538" t="s">
        <v>1435</v>
      </c>
    </row>
    <row r="135" spans="2:12">
      <c r="B135" s="531" t="s">
        <v>1436</v>
      </c>
      <c r="C135" s="532" t="s">
        <v>1382</v>
      </c>
      <c r="D135" s="533">
        <v>2</v>
      </c>
      <c r="E135" s="534">
        <f>+'Categoria de Costos'!C322</f>
        <v>150000</v>
      </c>
      <c r="F135" s="535"/>
      <c r="G135" s="536"/>
      <c r="H135" s="552">
        <f>+D135*E135</f>
        <v>300000</v>
      </c>
      <c r="I135" s="942" t="s">
        <v>1481</v>
      </c>
      <c r="J135" s="942"/>
      <c r="K135" s="538" t="s">
        <v>1488</v>
      </c>
    </row>
    <row r="136" spans="2:12" ht="15">
      <c r="B136" s="540" t="s">
        <v>1442</v>
      </c>
      <c r="C136" s="541"/>
      <c r="D136" s="542"/>
      <c r="E136" s="543"/>
      <c r="F136" s="543"/>
      <c r="G136" s="544"/>
      <c r="H136" s="545">
        <f>SUM(H132:H135)</f>
        <v>15000000</v>
      </c>
      <c r="I136" s="546"/>
      <c r="J136" s="546"/>
      <c r="K136" s="547"/>
    </row>
    <row r="137" spans="2:12">
      <c r="B137" s="531" t="s">
        <v>1489</v>
      </c>
      <c r="C137" s="532"/>
      <c r="D137" s="533"/>
      <c r="E137" s="534"/>
      <c r="F137" s="535"/>
      <c r="G137" s="536"/>
      <c r="H137" s="552" t="s">
        <v>1166</v>
      </c>
      <c r="I137" s="942" t="s">
        <v>1483</v>
      </c>
      <c r="J137" s="942"/>
      <c r="K137" s="538"/>
    </row>
    <row r="138" spans="2:12">
      <c r="B138" s="531" t="s">
        <v>1490</v>
      </c>
      <c r="C138" s="532"/>
      <c r="D138" s="533"/>
      <c r="E138" s="534"/>
      <c r="F138" s="535"/>
      <c r="G138" s="536"/>
      <c r="H138" s="552" t="s">
        <v>1166</v>
      </c>
      <c r="I138" s="942" t="s">
        <v>1481</v>
      </c>
      <c r="J138" s="942"/>
      <c r="K138" s="538"/>
    </row>
    <row r="139" spans="2:12" ht="24.95" customHeight="1">
      <c r="B139" s="949" t="s">
        <v>1167</v>
      </c>
      <c r="C139" s="949"/>
      <c r="D139" s="949"/>
      <c r="E139" s="949"/>
      <c r="F139" s="949"/>
      <c r="G139" s="949"/>
      <c r="H139" s="509">
        <f>+H131+H129+H122+H115+H111+H136</f>
        <v>3743484661.0999999</v>
      </c>
      <c r="J139" s="3"/>
      <c r="K139" s="3"/>
      <c r="L139" s="3"/>
    </row>
    <row r="140" spans="2:12" ht="15">
      <c r="B140" s="947" t="s">
        <v>1168</v>
      </c>
      <c r="C140" s="947"/>
      <c r="D140" s="947"/>
      <c r="E140" s="947"/>
      <c r="F140" s="947"/>
      <c r="G140" s="947"/>
      <c r="H140" s="557">
        <f>+H139/12</f>
        <v>311957055.09166664</v>
      </c>
      <c r="J140" s="3"/>
      <c r="K140" s="3"/>
      <c r="L140" s="3"/>
    </row>
    <row r="141" spans="2:12" ht="15">
      <c r="B141" s="947" t="s">
        <v>1702</v>
      </c>
      <c r="C141" s="947"/>
      <c r="D141" s="947"/>
      <c r="E141" s="947"/>
      <c r="F141" s="947"/>
      <c r="G141" s="947"/>
      <c r="H141" s="557">
        <f>+(H139-(H110+H116+H117+H118+H119+H121+H123+H120+H124+H130))/2</f>
        <v>1701255421.8936</v>
      </c>
      <c r="J141" s="3"/>
      <c r="K141" s="3"/>
      <c r="L141" s="3"/>
    </row>
    <row r="142" spans="2:12" ht="15">
      <c r="B142" s="947" t="s">
        <v>1614</v>
      </c>
      <c r="C142" s="947"/>
      <c r="D142" s="947"/>
      <c r="E142" s="947"/>
      <c r="F142" s="947"/>
      <c r="G142" s="947"/>
      <c r="H142" s="557">
        <f>+H139-H132-H133-H135-H134</f>
        <v>3728484661.0999999</v>
      </c>
      <c r="I142" s="7"/>
      <c r="J142" s="3"/>
      <c r="K142" s="3"/>
      <c r="L142" s="3"/>
    </row>
    <row r="143" spans="2:12" ht="15">
      <c r="B143" s="947" t="s">
        <v>1615</v>
      </c>
      <c r="C143" s="947"/>
      <c r="D143" s="947"/>
      <c r="E143" s="947"/>
      <c r="F143" s="947"/>
      <c r="G143" s="947"/>
      <c r="H143" s="557">
        <f>H139-H113-H120-H136-H125-H126</f>
        <v>3039196074.5383997</v>
      </c>
      <c r="J143" s="3"/>
      <c r="K143" s="3"/>
      <c r="L143" s="3"/>
    </row>
    <row r="144" spans="2:12" ht="15">
      <c r="B144" s="947" t="s">
        <v>1616</v>
      </c>
      <c r="C144" s="947"/>
      <c r="D144" s="947"/>
      <c r="E144" s="947"/>
      <c r="F144" s="947"/>
      <c r="G144" s="947"/>
      <c r="H144" s="557">
        <f>+H139-H110-H113-H116-H117-H121-H125-H126-H118-H119-H120-H123-H124-H130-H136</f>
        <v>2741542257.2255998</v>
      </c>
      <c r="J144" s="3"/>
      <c r="K144" s="3"/>
      <c r="L144" s="3"/>
    </row>
    <row r="146" spans="2:12" ht="33.950000000000003" customHeight="1">
      <c r="B146" s="925" t="s">
        <v>1169</v>
      </c>
      <c r="C146" s="925"/>
    </row>
    <row r="147" spans="2:12" ht="171" customHeight="1">
      <c r="B147" s="960" t="s">
        <v>1808</v>
      </c>
      <c r="C147" s="948"/>
      <c r="D147" s="948"/>
      <c r="E147" s="948"/>
      <c r="F147" s="948"/>
      <c r="G147" s="948"/>
      <c r="H147" s="948"/>
      <c r="I147" s="948"/>
      <c r="J147" s="948"/>
      <c r="K147" s="948"/>
      <c r="L147" s="948"/>
    </row>
  </sheetData>
  <mergeCells count="109">
    <mergeCell ref="I29:J29"/>
    <mergeCell ref="I30:J30"/>
    <mergeCell ref="I31:J31"/>
    <mergeCell ref="I32:J32"/>
    <mergeCell ref="I37:J37"/>
    <mergeCell ref="I38:J38"/>
    <mergeCell ref="B44:G44"/>
    <mergeCell ref="B45:G45"/>
    <mergeCell ref="B41:G41"/>
    <mergeCell ref="B42:G42"/>
    <mergeCell ref="B43:G43"/>
    <mergeCell ref="I33:J33"/>
    <mergeCell ref="I34:J34"/>
    <mergeCell ref="I35:J35"/>
    <mergeCell ref="I36:J36"/>
    <mergeCell ref="I39:J39"/>
    <mergeCell ref="I40:J40"/>
    <mergeCell ref="B19:L19"/>
    <mergeCell ref="B20:L20"/>
    <mergeCell ref="B21:L21"/>
    <mergeCell ref="B22:L22"/>
    <mergeCell ref="B5:D5"/>
    <mergeCell ref="B14:L14"/>
    <mergeCell ref="B15:L15"/>
    <mergeCell ref="B16:L16"/>
    <mergeCell ref="B17:L17"/>
    <mergeCell ref="B18:L18"/>
    <mergeCell ref="B59:L59"/>
    <mergeCell ref="B60:L60"/>
    <mergeCell ref="B47:C47"/>
    <mergeCell ref="B48:L48"/>
    <mergeCell ref="B51:L51"/>
    <mergeCell ref="B52:L52"/>
    <mergeCell ref="B53:L53"/>
    <mergeCell ref="I71:J71"/>
    <mergeCell ref="I76:J76"/>
    <mergeCell ref="I74:J74"/>
    <mergeCell ref="I75:J75"/>
    <mergeCell ref="I73:J73"/>
    <mergeCell ref="B57:L57"/>
    <mergeCell ref="B61:L61"/>
    <mergeCell ref="B62:L62"/>
    <mergeCell ref="I69:J69"/>
    <mergeCell ref="I70:J70"/>
    <mergeCell ref="I72:J72"/>
    <mergeCell ref="B54:L54"/>
    <mergeCell ref="B55:L55"/>
    <mergeCell ref="B56:L56"/>
    <mergeCell ref="B58:L58"/>
    <mergeCell ref="B147:L147"/>
    <mergeCell ref="B146:C146"/>
    <mergeCell ref="B139:G139"/>
    <mergeCell ref="B140:G140"/>
    <mergeCell ref="B141:G141"/>
    <mergeCell ref="B142:G142"/>
    <mergeCell ref="B143:G143"/>
    <mergeCell ref="I129:J129"/>
    <mergeCell ref="I131:J131"/>
    <mergeCell ref="I132:J132"/>
    <mergeCell ref="I134:J134"/>
    <mergeCell ref="I135:J135"/>
    <mergeCell ref="I137:J137"/>
    <mergeCell ref="I138:J138"/>
    <mergeCell ref="I133:J133"/>
    <mergeCell ref="I130:J130"/>
    <mergeCell ref="I83:J83"/>
    <mergeCell ref="B144:G144"/>
    <mergeCell ref="I113:J113"/>
    <mergeCell ref="I107:J107"/>
    <mergeCell ref="I108:J108"/>
    <mergeCell ref="I79:J79"/>
    <mergeCell ref="I77:J77"/>
    <mergeCell ref="I78:J78"/>
    <mergeCell ref="I111:J111"/>
    <mergeCell ref="I115:J115"/>
    <mergeCell ref="I112:J112"/>
    <mergeCell ref="B84:G84"/>
    <mergeCell ref="I80:J80"/>
    <mergeCell ref="I81:J81"/>
    <mergeCell ref="B92:C92"/>
    <mergeCell ref="I109:J109"/>
    <mergeCell ref="I110:J110"/>
    <mergeCell ref="B97:L97"/>
    <mergeCell ref="B98:L98"/>
    <mergeCell ref="B99:L99"/>
    <mergeCell ref="B100:L100"/>
    <mergeCell ref="I82:J82"/>
    <mergeCell ref="B85:G85"/>
    <mergeCell ref="B86:G86"/>
    <mergeCell ref="I125:J125"/>
    <mergeCell ref="I126:J126"/>
    <mergeCell ref="I127:J127"/>
    <mergeCell ref="I128:J128"/>
    <mergeCell ref="B87:G87"/>
    <mergeCell ref="B88:G88"/>
    <mergeCell ref="B89:G89"/>
    <mergeCell ref="I123:J123"/>
    <mergeCell ref="I124:J124"/>
    <mergeCell ref="I116:J116"/>
    <mergeCell ref="I117:J117"/>
    <mergeCell ref="I118:J118"/>
    <mergeCell ref="I119:J119"/>
    <mergeCell ref="I122:J122"/>
    <mergeCell ref="B93:L93"/>
    <mergeCell ref="B96:L96"/>
    <mergeCell ref="B90:G90"/>
    <mergeCell ref="I120:J120"/>
    <mergeCell ref="I121:J121"/>
    <mergeCell ref="I114:J114"/>
  </mergeCells>
  <pageMargins left="0.7" right="0.7" top="0.75" bottom="0.75" header="0.3" footer="0.3"/>
  <ignoredErrors>
    <ignoredError sqref="I9:O9 L10:U10 H79 H122:H124 E125 P9:W9 H129 H131 H127"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76464-255A-4542-AED7-0084CA4B67BF}">
  <dimension ref="A3:Z218"/>
  <sheetViews>
    <sheetView showGridLines="0" zoomScale="70" zoomScaleNormal="70" workbookViewId="0">
      <selection activeCell="B18" sqref="B18:L18"/>
    </sheetView>
  </sheetViews>
  <sheetFormatPr baseColWidth="10" defaultColWidth="12.42578125" defaultRowHeight="14.25"/>
  <cols>
    <col min="1" max="1" width="7.5703125" style="173" customWidth="1"/>
    <col min="2" max="2" width="89.5703125" style="1" customWidth="1"/>
    <col min="3" max="3" width="30" style="1" customWidth="1"/>
    <col min="4" max="4" width="28.85546875" style="1" customWidth="1"/>
    <col min="5" max="5" width="27.42578125" style="1" customWidth="1"/>
    <col min="6" max="6" width="26.140625" style="1" customWidth="1"/>
    <col min="7" max="7" width="22.85546875" style="1" customWidth="1"/>
    <col min="8" max="8" width="24.7109375" style="1" customWidth="1"/>
    <col min="9" max="11" width="31.28515625" style="1" customWidth="1"/>
    <col min="12" max="12" width="26.140625" style="1" customWidth="1"/>
    <col min="13" max="13" width="27.5703125" style="1" customWidth="1"/>
    <col min="14" max="14" width="29" style="1" customWidth="1"/>
    <col min="15" max="15" width="25.7109375" style="1" customWidth="1"/>
    <col min="16" max="16" width="26" style="1" customWidth="1"/>
    <col min="17" max="17" width="28.85546875" style="1" customWidth="1"/>
    <col min="18" max="24" width="27.42578125" style="1" customWidth="1"/>
    <col min="25" max="25" width="26.140625" style="1" customWidth="1"/>
    <col min="26" max="26" width="23.42578125" style="1" customWidth="1"/>
    <col min="27" max="16384" width="12.42578125" style="1"/>
  </cols>
  <sheetData>
    <row r="3" spans="1:26">
      <c r="B3" s="3" t="s">
        <v>1099</v>
      </c>
      <c r="C3" s="3"/>
      <c r="D3" s="3"/>
      <c r="E3" s="3"/>
      <c r="F3" s="3"/>
      <c r="G3" s="3"/>
      <c r="H3" s="3"/>
      <c r="I3" s="3"/>
      <c r="J3" s="3"/>
      <c r="K3" s="3"/>
      <c r="L3" s="3"/>
    </row>
    <row r="4" spans="1:26">
      <c r="B4" s="3"/>
      <c r="C4" s="3"/>
      <c r="D4" s="3"/>
      <c r="E4" s="3"/>
      <c r="F4" s="3"/>
      <c r="G4" s="3"/>
      <c r="H4" s="3"/>
      <c r="I4" s="3"/>
      <c r="J4" s="3"/>
      <c r="K4" s="3"/>
      <c r="L4" s="3"/>
    </row>
    <row r="5" spans="1:26" ht="30" customHeight="1">
      <c r="B5" s="895" t="str">
        <f>+Portafolio_Cronograma!C148</f>
        <v>8. Fortalecimiento de la generación, divulgación y apropiación social del conocimiento relacionado con la cadena</v>
      </c>
      <c r="C5" s="915"/>
      <c r="D5" s="896"/>
      <c r="E5" s="3"/>
      <c r="F5" s="3"/>
      <c r="G5" s="3"/>
      <c r="H5" s="3"/>
      <c r="I5" s="3"/>
      <c r="J5" s="3"/>
      <c r="K5" s="3"/>
      <c r="L5" s="3"/>
    </row>
    <row r="6" spans="1:26">
      <c r="B6" s="3"/>
      <c r="C6" s="3"/>
      <c r="D6" s="2"/>
      <c r="E6" s="2"/>
      <c r="F6" s="2"/>
      <c r="G6" s="2"/>
      <c r="H6" s="2"/>
      <c r="I6" s="2"/>
      <c r="J6" s="2"/>
      <c r="K6" s="2"/>
      <c r="L6" s="2"/>
    </row>
    <row r="7" spans="1:26" ht="42" customHeight="1">
      <c r="A7" s="1"/>
      <c r="B7" s="506" t="s">
        <v>1100</v>
      </c>
      <c r="C7" s="506" t="s">
        <v>1101</v>
      </c>
      <c r="D7" s="506" t="s">
        <v>1102</v>
      </c>
      <c r="E7" s="506" t="s">
        <v>230</v>
      </c>
      <c r="F7" s="506" t="s">
        <v>372</v>
      </c>
      <c r="G7" s="506" t="s">
        <v>1103</v>
      </c>
      <c r="H7" s="506" t="s">
        <v>1104</v>
      </c>
      <c r="I7" s="506" t="s">
        <v>1105</v>
      </c>
      <c r="J7" s="506" t="s">
        <v>1106</v>
      </c>
      <c r="K7" s="506" t="s">
        <v>1107</v>
      </c>
      <c r="L7" s="506" t="s">
        <v>1108</v>
      </c>
      <c r="M7" s="506" t="s">
        <v>1109</v>
      </c>
      <c r="N7" s="506" t="s">
        <v>1110</v>
      </c>
      <c r="O7" s="506" t="s">
        <v>1111</v>
      </c>
      <c r="P7" s="506" t="s">
        <v>1112</v>
      </c>
      <c r="Q7" s="506" t="s">
        <v>1113</v>
      </c>
      <c r="R7" s="506" t="s">
        <v>1114</v>
      </c>
      <c r="S7" s="506" t="s">
        <v>1115</v>
      </c>
      <c r="T7" s="506" t="s">
        <v>1116</v>
      </c>
      <c r="U7" s="506" t="s">
        <v>1117</v>
      </c>
      <c r="V7" s="506" t="s">
        <v>1118</v>
      </c>
      <c r="W7" s="506" t="s">
        <v>1119</v>
      </c>
      <c r="X7" s="506" t="s">
        <v>1120</v>
      </c>
      <c r="Y7" s="506" t="s">
        <v>1088</v>
      </c>
    </row>
    <row r="8" spans="1:26" ht="30" customHeight="1">
      <c r="B8" s="593" t="str">
        <f>+B15</f>
        <v>8.1. Fortalecimiento de la investigación, desarrollo tecnológico e innovación para la cadena</v>
      </c>
      <c r="C8" s="554" t="str">
        <f>+C31</f>
        <v>Mes 7 del año 1</v>
      </c>
      <c r="D8" s="554" t="str">
        <f>+D31</f>
        <v>Mes 12 del año 20</v>
      </c>
      <c r="E8" s="606">
        <f>+$H$55</f>
        <v>1789070544.3652</v>
      </c>
      <c r="F8" s="606">
        <f>+$H$57</f>
        <v>3578141088.7303996</v>
      </c>
      <c r="G8" s="606">
        <f>+$H$56</f>
        <v>3175563361.4691992</v>
      </c>
      <c r="H8" s="606">
        <f>+$H$56</f>
        <v>3175563361.4691992</v>
      </c>
      <c r="I8" s="606">
        <f>+$H$56</f>
        <v>3175563361.4691992</v>
      </c>
      <c r="J8" s="606">
        <f>+$H$56</f>
        <v>3175563361.4691992</v>
      </c>
      <c r="K8" s="606">
        <f>+$H$57</f>
        <v>3578141088.7303996</v>
      </c>
      <c r="L8" s="606">
        <f>+$H$56</f>
        <v>3175563361.4691992</v>
      </c>
      <c r="M8" s="606">
        <f>+$H$56</f>
        <v>3175563361.4691992</v>
      </c>
      <c r="N8" s="606">
        <f>+$H$56</f>
        <v>3175563361.4691992</v>
      </c>
      <c r="O8" s="606">
        <f t="shared" ref="O8" si="0">+$H$56</f>
        <v>3175563361.4691992</v>
      </c>
      <c r="P8" s="606">
        <f>+$H$57</f>
        <v>3578141088.7303996</v>
      </c>
      <c r="Q8" s="606">
        <f>+$H$56</f>
        <v>3175563361.4691992</v>
      </c>
      <c r="R8" s="606">
        <f>+$H$56</f>
        <v>3175563361.4691992</v>
      </c>
      <c r="S8" s="606">
        <f>+$H$56</f>
        <v>3175563361.4691992</v>
      </c>
      <c r="T8" s="606">
        <f>+$H$56</f>
        <v>3175563361.4691992</v>
      </c>
      <c r="U8" s="606">
        <f>+$H$57</f>
        <v>3578141088.7303996</v>
      </c>
      <c r="V8" s="606">
        <f>+$H$56</f>
        <v>3175563361.4691992</v>
      </c>
      <c r="W8" s="606">
        <f>+$H$56</f>
        <v>3175563361.4691992</v>
      </c>
      <c r="X8" s="606">
        <f>+$H$56</f>
        <v>3175563361.4691992</v>
      </c>
      <c r="Y8" s="609">
        <f>SUM(E8:X8)</f>
        <v>63735085321.324799</v>
      </c>
    </row>
    <row r="9" spans="1:26" ht="30" customHeight="1">
      <c r="B9" s="593" t="str">
        <f>+B63</f>
        <v>8.2. Fortalecimiento de la extensión agropecuaria y asistencia técnica e industrial para la cadena de la acuicultura</v>
      </c>
      <c r="C9" s="554" t="str">
        <f>+C79</f>
        <v>Mes 7 del año 1</v>
      </c>
      <c r="D9" s="554" t="str">
        <f>+D79</f>
        <v>Mes 12 del año 20</v>
      </c>
      <c r="E9" s="606">
        <f>+$H$110</f>
        <v>2255965933.6545</v>
      </c>
      <c r="F9" s="606">
        <f>+$H$112</f>
        <v>4099125739.1339998</v>
      </c>
      <c r="G9" s="606">
        <f>+$H$112</f>
        <v>4099125739.1339998</v>
      </c>
      <c r="H9" s="606">
        <f>+$H$111</f>
        <v>4511931867.309</v>
      </c>
      <c r="I9" s="606">
        <f>+$H$112</f>
        <v>4099125739.1339998</v>
      </c>
      <c r="J9" s="606">
        <f>+$H$112</f>
        <v>4099125739.1339998</v>
      </c>
      <c r="K9" s="606">
        <f>+$H$113</f>
        <v>4114131867.309</v>
      </c>
      <c r="L9" s="606">
        <f>+$H$112</f>
        <v>4099125739.1339998</v>
      </c>
      <c r="M9" s="606">
        <f>+$H$114</f>
        <v>3701325739.1339998</v>
      </c>
      <c r="N9" s="606">
        <f>+$H$111</f>
        <v>4511931867.309</v>
      </c>
      <c r="O9" s="606">
        <f>+$H$114</f>
        <v>3701325739.1339998</v>
      </c>
      <c r="P9" s="606">
        <f>+$H$112</f>
        <v>4099125739.1339998</v>
      </c>
      <c r="Q9" s="606">
        <f>+$H$113</f>
        <v>4114131867.309</v>
      </c>
      <c r="R9" s="606">
        <f>+$H$112</f>
        <v>4099125739.1339998</v>
      </c>
      <c r="S9" s="606">
        <f>+$H$114</f>
        <v>3701325739.1339998</v>
      </c>
      <c r="T9" s="606">
        <f>+$H$111</f>
        <v>4511931867.309</v>
      </c>
      <c r="U9" s="606">
        <f>+$H$114</f>
        <v>3701325739.1339998</v>
      </c>
      <c r="V9" s="606">
        <f>+$H$112</f>
        <v>4099125739.1339998</v>
      </c>
      <c r="W9" s="606">
        <f>+$H$113</f>
        <v>4114131867.309</v>
      </c>
      <c r="X9" s="606">
        <f>+$H$112</f>
        <v>4099125739.1339998</v>
      </c>
      <c r="Y9" s="609">
        <f t="shared" ref="Y9:Y11" si="1">SUM(E9:X9)</f>
        <v>79831591746.250519</v>
      </c>
    </row>
    <row r="10" spans="1:26" ht="30" customHeight="1">
      <c r="B10" s="593" t="str">
        <f>+B120</f>
        <v>8.3. Fortalecimiento del talento humano en investigación y desarrollo tecnológico y en extensión agropecuaria, y asistencia técnica e industrial para la cadena</v>
      </c>
      <c r="C10" s="554" t="str">
        <f>+C132</f>
        <v>Mes 7 del año 1</v>
      </c>
      <c r="D10" s="554" t="str">
        <f>+D132</f>
        <v>Mes 12 del año 20</v>
      </c>
      <c r="E10" s="606">
        <f>+$H$162</f>
        <v>1287459990.7862997</v>
      </c>
      <c r="F10" s="606">
        <f>+$H$163</f>
        <v>13993556762.818001</v>
      </c>
      <c r="G10" s="606">
        <f>+$H$164</f>
        <v>38280000</v>
      </c>
      <c r="H10" s="606">
        <f>+$H$166</f>
        <v>7091276762.8180008</v>
      </c>
      <c r="I10" s="606">
        <f>+$H$168</f>
        <v>0</v>
      </c>
      <c r="J10" s="606">
        <f>+$H$166</f>
        <v>7091276762.8180008</v>
      </c>
      <c r="K10" s="606">
        <f>+$H$167</f>
        <v>10005158653.506599</v>
      </c>
      <c r="L10" s="606">
        <f>+$H$165</f>
        <v>7129556762.8180008</v>
      </c>
      <c r="M10" s="606">
        <f>+$H$168</f>
        <v>0</v>
      </c>
      <c r="N10" s="606">
        <f>+$H$166</f>
        <v>7091276762.8180008</v>
      </c>
      <c r="O10" s="606">
        <f>+$H$168</f>
        <v>0</v>
      </c>
      <c r="P10" s="606">
        <f>+$H$163</f>
        <v>13993556762.818001</v>
      </c>
      <c r="Q10" s="606">
        <f>+$H$164</f>
        <v>38280000</v>
      </c>
      <c r="R10" s="606">
        <f>+$H$166</f>
        <v>7091276762.8180008</v>
      </c>
      <c r="S10" s="606">
        <f>+$H$168</f>
        <v>0</v>
      </c>
      <c r="T10" s="606">
        <f>+$H$166</f>
        <v>7091276762.8180008</v>
      </c>
      <c r="U10" s="606">
        <f>+$H$167</f>
        <v>10005158653.506599</v>
      </c>
      <c r="V10" s="606">
        <f>+$H$165</f>
        <v>7129556762.8180008</v>
      </c>
      <c r="W10" s="606">
        <f>+$H$168</f>
        <v>0</v>
      </c>
      <c r="X10" s="606">
        <f>+$H$166</f>
        <v>7091276762.8180008</v>
      </c>
      <c r="Y10" s="609">
        <f>SUM(E10:X10)</f>
        <v>106168224925.97949</v>
      </c>
    </row>
    <row r="11" spans="1:26" ht="30" customHeight="1">
      <c r="B11" s="593" t="str">
        <f>+B174</f>
        <v>8.4. Mejora de la gestión integral y coordinada de la información en la cadena</v>
      </c>
      <c r="C11" s="567" t="str">
        <f>+C189</f>
        <v>Mes 7 del año 1</v>
      </c>
      <c r="D11" s="567" t="str">
        <f>+D189</f>
        <v>Mes 12 del año 20</v>
      </c>
      <c r="E11" s="607">
        <f>+$H$213</f>
        <v>1230545880.3824</v>
      </c>
      <c r="F11" s="607">
        <f>+$H$214</f>
        <v>770246057.63080025</v>
      </c>
      <c r="G11" s="607">
        <f>+$H$214</f>
        <v>770246057.63080025</v>
      </c>
      <c r="H11" s="607">
        <f>+$H$214</f>
        <v>770246057.63080025</v>
      </c>
      <c r="I11" s="607">
        <f>+$H$215</f>
        <v>683246057.63080025</v>
      </c>
      <c r="J11" s="607">
        <f>+$H$214</f>
        <v>770246057.63080025</v>
      </c>
      <c r="K11" s="607">
        <f>+$H$215</f>
        <v>683246057.63080025</v>
      </c>
      <c r="L11" s="607">
        <f>+$H$214</f>
        <v>770246057.63080025</v>
      </c>
      <c r="M11" s="607">
        <f>+$H$215</f>
        <v>683246057.63080025</v>
      </c>
      <c r="N11" s="607">
        <f>+$H$214</f>
        <v>770246057.63080025</v>
      </c>
      <c r="O11" s="607">
        <f>+$H$215</f>
        <v>683246057.63080025</v>
      </c>
      <c r="P11" s="607">
        <f>+$H$214</f>
        <v>770246057.63080025</v>
      </c>
      <c r="Q11" s="607">
        <f>+$H$215</f>
        <v>683246057.63080025</v>
      </c>
      <c r="R11" s="607">
        <f>+$H$214</f>
        <v>770246057.63080025</v>
      </c>
      <c r="S11" s="607">
        <f>+$H$215</f>
        <v>683246057.63080025</v>
      </c>
      <c r="T11" s="607">
        <f>+$H$214</f>
        <v>770246057.63080025</v>
      </c>
      <c r="U11" s="607">
        <f>+$H$215</f>
        <v>683246057.63080025</v>
      </c>
      <c r="V11" s="607">
        <f>+$H$214</f>
        <v>770246057.63080025</v>
      </c>
      <c r="W11" s="607">
        <f>+$H$215</f>
        <v>683246057.63080025</v>
      </c>
      <c r="X11" s="607">
        <f>+$H$214</f>
        <v>770246057.63080025</v>
      </c>
      <c r="Y11" s="609">
        <f t="shared" si="1"/>
        <v>15169220975.367605</v>
      </c>
    </row>
    <row r="12" spans="1:26" ht="30.95" customHeight="1">
      <c r="A12" s="1"/>
      <c r="B12" s="507" t="s">
        <v>1121</v>
      </c>
      <c r="C12" s="4"/>
      <c r="D12" s="4"/>
      <c r="E12" s="508">
        <f>SUM(E8:E11)</f>
        <v>6563042349.1884003</v>
      </c>
      <c r="F12" s="508">
        <f t="shared" ref="F12:X12" si="2">SUM(F8:F11)</f>
        <v>22441069648.313202</v>
      </c>
      <c r="G12" s="508">
        <f t="shared" si="2"/>
        <v>8083215158.2339993</v>
      </c>
      <c r="H12" s="508">
        <f t="shared" si="2"/>
        <v>15549018049.226999</v>
      </c>
      <c r="I12" s="508">
        <f t="shared" si="2"/>
        <v>7957935158.2339993</v>
      </c>
      <c r="J12" s="508">
        <f t="shared" si="2"/>
        <v>15136211921.052</v>
      </c>
      <c r="K12" s="508">
        <f t="shared" si="2"/>
        <v>18380677667.176796</v>
      </c>
      <c r="L12" s="508">
        <f t="shared" si="2"/>
        <v>15174491921.052</v>
      </c>
      <c r="M12" s="508">
        <f t="shared" si="2"/>
        <v>7560135158.2339993</v>
      </c>
      <c r="N12" s="508">
        <f t="shared" si="2"/>
        <v>15549018049.226999</v>
      </c>
      <c r="O12" s="508">
        <f t="shared" si="2"/>
        <v>7560135158.2339993</v>
      </c>
      <c r="P12" s="508">
        <f t="shared" si="2"/>
        <v>22441069648.313202</v>
      </c>
      <c r="Q12" s="508">
        <f t="shared" si="2"/>
        <v>8011221286.4089994</v>
      </c>
      <c r="R12" s="508">
        <f t="shared" si="2"/>
        <v>15136211921.052</v>
      </c>
      <c r="S12" s="508">
        <f t="shared" si="2"/>
        <v>7560135158.2339993</v>
      </c>
      <c r="T12" s="508">
        <f t="shared" si="2"/>
        <v>15549018049.226999</v>
      </c>
      <c r="U12" s="508">
        <f t="shared" si="2"/>
        <v>17967871539.001801</v>
      </c>
      <c r="V12" s="508">
        <f t="shared" si="2"/>
        <v>15174491921.052</v>
      </c>
      <c r="W12" s="508">
        <f t="shared" si="2"/>
        <v>7972941286.4089994</v>
      </c>
      <c r="X12" s="508">
        <f t="shared" si="2"/>
        <v>15136211921.052</v>
      </c>
      <c r="Y12" s="508">
        <f>SUM(Y8:Y11)</f>
        <v>264904122968.92242</v>
      </c>
    </row>
    <row r="13" spans="1:26" ht="15">
      <c r="B13" s="4"/>
      <c r="C13" s="4"/>
      <c r="D13" s="4"/>
      <c r="E13" s="4"/>
      <c r="F13" s="4"/>
      <c r="G13" s="5"/>
      <c r="H13" s="6"/>
      <c r="I13" s="5"/>
      <c r="J13" s="5"/>
      <c r="K13" s="5"/>
      <c r="L13" s="5"/>
      <c r="Z13" s="7"/>
    </row>
    <row r="14" spans="1:26" ht="15">
      <c r="B14" s="4"/>
      <c r="C14" s="4"/>
      <c r="D14" s="4"/>
      <c r="E14" s="4"/>
      <c r="F14" s="4"/>
      <c r="G14" s="5"/>
      <c r="H14" s="6"/>
      <c r="I14" s="5"/>
      <c r="J14" s="5"/>
      <c r="K14" s="5"/>
      <c r="L14" s="5"/>
    </row>
    <row r="15" spans="1:26" ht="39.950000000000003" customHeight="1">
      <c r="A15" s="1"/>
      <c r="B15" s="925" t="str">
        <f>+Portafolio_Cronograma!D148</f>
        <v>8.1. Fortalecimiento de la investigación, desarrollo tecnológico e innovación para la cadena</v>
      </c>
      <c r="C15" s="925"/>
      <c r="D15" s="925"/>
      <c r="E15" s="925"/>
      <c r="F15" s="925"/>
      <c r="G15" s="925"/>
      <c r="H15" s="925"/>
      <c r="I15" s="925"/>
      <c r="J15" s="925"/>
      <c r="K15" s="925"/>
      <c r="L15" s="925"/>
    </row>
    <row r="16" spans="1:26" ht="48" customHeight="1">
      <c r="B16" s="965" t="str">
        <f>+Portafolio_Cronograma!E148</f>
        <v>8.1.1. Promover la participación de los actores de la cadena, en la actualización del PECTIA y su agenda dinámica de I+D+i, liderados por el MinAgricultura, Agrosavia y AUNAP - OGCI, con enfoque regional y por especie, en las líneas de investigación estratégicas concertadas, con énfasis en manejo sanitario (prevención de enfermedades), mejoramiento genético, reproducción y desarrollo larvario, nuevos productos, derivados y subproductos, modernización y transformación, manejo sostenible de los sistemas productivos, alimentación y nutrición (uso de suplementos y/o la producción de alimentos alternativos para peces con materias primas regionales), diseño y desarrollo de empaques que preserven por más tiempo la vida útil de los productos de la acuicultura, entre otros.</v>
      </c>
      <c r="C16" s="965"/>
      <c r="D16" s="965"/>
      <c r="E16" s="965"/>
      <c r="F16" s="965"/>
      <c r="G16" s="965"/>
      <c r="H16" s="965"/>
      <c r="I16" s="965"/>
      <c r="J16" s="965"/>
      <c r="K16" s="965"/>
      <c r="L16" s="965"/>
      <c r="M16" s="605"/>
      <c r="N16" s="173"/>
      <c r="O16" s="173"/>
    </row>
    <row r="17" spans="1:15" ht="48" customHeight="1">
      <c r="B17" s="965" t="str">
        <f>+Portafolio_Cronograma!E149</f>
        <v xml:space="preserve">8.1.2. Promover la integración y adopción del PECTIA en la Agenda de Investigación de la AUNAP - OGCI, con el fin de articular los lineamientos y temas priorizados para las investigaciones propias de la cadena de la acuicultura, considerando procesos de verificación que garanticen la debida acreditación, por parte de MinCiencias, de las entidades ejecutoras de los proyectos de investigación. </v>
      </c>
      <c r="C17" s="965"/>
      <c r="D17" s="965"/>
      <c r="E17" s="965"/>
      <c r="F17" s="965"/>
      <c r="G17" s="965"/>
      <c r="H17" s="965"/>
      <c r="I17" s="965"/>
      <c r="J17" s="965"/>
      <c r="K17" s="965"/>
      <c r="L17" s="965"/>
      <c r="M17" s="605"/>
      <c r="N17" s="173"/>
      <c r="O17" s="173"/>
    </row>
    <row r="18" spans="1:15" ht="48" customHeight="1">
      <c r="A18" s="44"/>
      <c r="B18" s="965" t="str">
        <f>+Portafolio_Cronograma!E150</f>
        <v>8.1.3. Conformar y fortalecer una red nacional de investigación, desarrollo e innovación en acuicultura, que involucre a actores públicos y privados a nivel regional, nacional e internacional, para articular, evaluar y priorizar temas de investigación, modernización tecnológica y optimización de recursos técnicos, financieros, físicos y de talento humano, con un enfoque en necesidades prácticas y transferencia de tecnologías en las líneas estratégicas concertadas, alineadas con estándares internacionales y enfocadas en la producción primaria y la modernización de la industria.</v>
      </c>
      <c r="C18" s="965"/>
      <c r="D18" s="965"/>
      <c r="E18" s="965"/>
      <c r="F18" s="965"/>
      <c r="G18" s="965"/>
      <c r="H18" s="965"/>
      <c r="I18" s="965"/>
      <c r="J18" s="965"/>
      <c r="K18" s="965"/>
      <c r="L18" s="965"/>
      <c r="M18" s="605"/>
      <c r="N18" s="173"/>
      <c r="O18" s="173"/>
    </row>
    <row r="19" spans="1:15" ht="48" customHeight="1">
      <c r="B19" s="965" t="str">
        <f>+Portafolio_Cronograma!E151</f>
        <v>8.1.4. Generar un directorio que integre la oferta de investigadores especializados en la cadena, incluyendo sus áreas temáticas de investigación y ubicación geográfica, para promover la interrelación entre los diversos actores del sector, teniendo en cuenta los avances en la caracterización integral para la acuicultura (actividad 8.4.5).</v>
      </c>
      <c r="C19" s="965"/>
      <c r="D19" s="965"/>
      <c r="E19" s="965"/>
      <c r="F19" s="965"/>
      <c r="G19" s="965"/>
      <c r="H19" s="965"/>
      <c r="I19" s="965"/>
      <c r="J19" s="965"/>
      <c r="K19" s="965"/>
      <c r="L19" s="965"/>
      <c r="M19" s="605"/>
      <c r="N19" s="173"/>
      <c r="O19" s="173"/>
    </row>
    <row r="20" spans="1:15" ht="48" customHeight="1">
      <c r="A20" s="44"/>
      <c r="B20" s="965" t="str">
        <f>+Portafolio_Cronograma!E152</f>
        <v>8.1.5. Fortalecer la investigación especializada en sanidad y genética de la tilapia para desarrollar variedades mejoradas, a través del trabajo colaborativo de la red conformada para satisfacer la demanda de semilla de calidad a nivel nacional.</v>
      </c>
      <c r="C20" s="965"/>
      <c r="D20" s="965"/>
      <c r="E20" s="965"/>
      <c r="F20" s="965"/>
      <c r="G20" s="965"/>
      <c r="H20" s="965"/>
      <c r="I20" s="965"/>
      <c r="J20" s="965"/>
      <c r="K20" s="965"/>
      <c r="L20" s="965"/>
      <c r="M20" s="605"/>
      <c r="N20" s="173"/>
      <c r="O20" s="173"/>
    </row>
    <row r="21" spans="1:15" ht="48" customHeight="1">
      <c r="A21" s="44"/>
      <c r="B21" s="965" t="str">
        <f>+Portafolio_Cronograma!E153</f>
        <v>8.1.6. Fortalecer la investigación para la trucha, enfocada en el desarrollo de tecnologías específicas incluyendo el mejoramiento genético para la producción de ovas que satisfagan la demanda de semilla de calidad a nivel nacional, así como la nutrición, sanidad y manejo de sistemas de cultivo, a través del trabajo colaborativo de la red conformada.</v>
      </c>
      <c r="C21" s="965"/>
      <c r="D21" s="965"/>
      <c r="E21" s="965"/>
      <c r="F21" s="965"/>
      <c r="G21" s="965"/>
      <c r="H21" s="965"/>
      <c r="I21" s="965"/>
      <c r="J21" s="965"/>
      <c r="K21" s="965"/>
      <c r="L21" s="965"/>
      <c r="M21" s="605"/>
      <c r="N21" s="173"/>
      <c r="O21" s="173"/>
    </row>
    <row r="22" spans="1:15" ht="48" customHeight="1">
      <c r="A22" s="44"/>
      <c r="B22" s="965" t="str">
        <f>+Portafolio_Cronograma!E154</f>
        <v>8.1.7. Fortalecer la investigación e infraestructura para especies nativas, con énfasis en cachama, abordando necesidades en mejoramiento genético, nutrición, sanidad y manejo de sistemas de cultivo, a través del trabajo colaborativo de la red conformada.</v>
      </c>
      <c r="C22" s="965"/>
      <c r="D22" s="965"/>
      <c r="E22" s="965"/>
      <c r="F22" s="965"/>
      <c r="G22" s="965"/>
      <c r="H22" s="965"/>
      <c r="I22" s="965"/>
      <c r="J22" s="965"/>
      <c r="K22" s="965"/>
      <c r="L22" s="965"/>
      <c r="M22" s="605"/>
      <c r="N22" s="173"/>
      <c r="O22" s="173"/>
    </row>
    <row r="23" spans="1:15" ht="48" customHeight="1">
      <c r="A23" s="44"/>
      <c r="B23" s="965" t="str">
        <f>+Portafolio_Cronograma!E155</f>
        <v>8.1.8. Fortalecer el centro de investigaciones e infraestructura para camarón en el Pacífico Colombiano para satisfacer las necesidades del programa de mejoramiento genético y la demanda de semillas de camarón desarrolladas por CENIACUA.</v>
      </c>
      <c r="C23" s="965"/>
      <c r="D23" s="965"/>
      <c r="E23" s="965"/>
      <c r="F23" s="965"/>
      <c r="G23" s="965"/>
      <c r="H23" s="965"/>
      <c r="I23" s="965"/>
      <c r="J23" s="965"/>
      <c r="K23" s="965"/>
      <c r="L23" s="965"/>
      <c r="M23" s="605"/>
      <c r="N23" s="173"/>
      <c r="O23" s="173"/>
    </row>
    <row r="24" spans="1:15" ht="48" customHeight="1">
      <c r="A24" s="44"/>
      <c r="B24" s="965" t="str">
        <f>+Portafolio_Cronograma!E156</f>
        <v xml:space="preserve">8.1.9. Diseñar y ejecutar una estrategia de financiamiento para la articulación, concurrencia y gestión de fuentes de inversión y financiación públicas y privadas, regionales y nacionales, así como de cooperación internacional, garantizando los recursos necesarios para la investigación y transferencia de tecnologías a lo largo de la cadena. </v>
      </c>
      <c r="C24" s="965"/>
      <c r="D24" s="965"/>
      <c r="E24" s="965"/>
      <c r="F24" s="965"/>
      <c r="G24" s="965"/>
      <c r="H24" s="965"/>
      <c r="I24" s="965"/>
      <c r="J24" s="965"/>
      <c r="K24" s="965"/>
      <c r="L24" s="965"/>
      <c r="M24" s="605"/>
      <c r="N24" s="173"/>
      <c r="O24" s="173"/>
    </row>
    <row r="25" spans="1:15" ht="48" customHeight="1">
      <c r="B25" s="965" t="str">
        <f>+Portafolio_Cronograma!E157</f>
        <v>8.1.10. Realizar el seguimiento y evaluación de los avances en I+D+i en la cadena de la acuicultura, considerando entre otros aspectos, la asignación eficiente de recursos, vigilancia tecnológica (propiedad intelectual, usos y procesos innovadores), impacto de las tecnologías generadas, concordancia entre la oferta y la demanda de investigación, y la transferencia y difusión de tecnologías que garanticen la viabilidad económica y la adaptabilidad a las diferentes escalas de producción, en el marco del SNIA (Ley 1876 de 2017) y en articulación con los avances en la caracterización integral para la acuicultura (actividad 8.4.5).</v>
      </c>
      <c r="C25" s="965"/>
      <c r="D25" s="965"/>
      <c r="E25" s="965"/>
      <c r="F25" s="965"/>
      <c r="G25" s="965"/>
      <c r="H25" s="965"/>
      <c r="I25" s="965"/>
      <c r="J25" s="965"/>
      <c r="K25" s="965"/>
      <c r="L25" s="965"/>
      <c r="M25" s="605"/>
      <c r="N25" s="173"/>
      <c r="O25" s="173"/>
    </row>
    <row r="26" spans="1:15">
      <c r="B26" s="3"/>
      <c r="C26" s="3"/>
      <c r="D26" s="3"/>
      <c r="E26" s="3"/>
      <c r="F26" s="3"/>
      <c r="G26" s="3"/>
      <c r="H26" s="3"/>
      <c r="I26" s="3"/>
      <c r="J26" s="3"/>
      <c r="K26" s="3"/>
      <c r="L26" s="3"/>
      <c r="M26" s="173"/>
      <c r="N26" s="173"/>
      <c r="O26" s="173"/>
    </row>
    <row r="27" spans="1:15">
      <c r="B27" s="3"/>
      <c r="C27" s="3"/>
      <c r="D27" s="3"/>
      <c r="E27" s="3"/>
      <c r="F27" s="3"/>
      <c r="G27" s="3"/>
      <c r="H27" s="3"/>
      <c r="I27" s="3"/>
      <c r="J27" s="3"/>
      <c r="K27" s="3"/>
      <c r="L27" s="3"/>
      <c r="M27" s="173"/>
      <c r="N27" s="173"/>
      <c r="O27" s="173"/>
    </row>
    <row r="28" spans="1:15" ht="24.95" customHeight="1">
      <c r="B28" s="511" t="s">
        <v>1122</v>
      </c>
      <c r="C28" s="3"/>
      <c r="D28" s="3"/>
      <c r="E28" s="3"/>
      <c r="F28" s="3"/>
      <c r="G28" s="3"/>
      <c r="H28" s="3"/>
      <c r="I28" s="3"/>
      <c r="J28" s="3"/>
      <c r="K28" s="3"/>
      <c r="L28" s="3"/>
      <c r="M28" s="173"/>
      <c r="N28" s="173"/>
      <c r="O28" s="173"/>
    </row>
    <row r="29" spans="1:15">
      <c r="B29" s="3"/>
      <c r="C29" s="3"/>
      <c r="D29" s="3"/>
      <c r="E29" s="3"/>
      <c r="F29" s="3"/>
      <c r="G29" s="3"/>
      <c r="H29" s="3"/>
      <c r="I29" s="3"/>
      <c r="J29" s="3"/>
      <c r="K29" s="3"/>
      <c r="L29" s="3"/>
      <c r="M29" s="173"/>
      <c r="N29" s="173"/>
      <c r="O29" s="173"/>
    </row>
    <row r="30" spans="1:15" ht="30" customHeight="1">
      <c r="B30" s="3"/>
      <c r="C30" s="556" t="s">
        <v>1123</v>
      </c>
      <c r="D30" s="556" t="s">
        <v>1124</v>
      </c>
      <c r="E30" s="3"/>
      <c r="F30" s="3"/>
      <c r="G30" s="3"/>
      <c r="H30" s="3"/>
      <c r="I30" s="3"/>
      <c r="J30" s="3"/>
      <c r="K30" s="3"/>
      <c r="L30" s="3"/>
      <c r="M30" s="173"/>
      <c r="N30" s="173"/>
      <c r="O30" s="173"/>
    </row>
    <row r="31" spans="1:15" ht="30" customHeight="1">
      <c r="B31" s="3"/>
      <c r="C31" s="558" t="str">
        <f>+Portafolio_Cronograma!L148</f>
        <v>Mes 7 del año 1</v>
      </c>
      <c r="D31" s="558" t="str">
        <f>+Portafolio_Cronograma!M148</f>
        <v>Mes 12 del año 20</v>
      </c>
      <c r="E31" s="3"/>
      <c r="F31" s="3"/>
      <c r="G31" s="8"/>
      <c r="H31" s="3"/>
      <c r="I31" s="3"/>
      <c r="J31" s="3"/>
      <c r="K31" s="3"/>
      <c r="L31" s="3"/>
      <c r="M31" s="173"/>
      <c r="N31" s="173"/>
      <c r="O31" s="173"/>
    </row>
    <row r="32" spans="1:15" ht="45" customHeight="1">
      <c r="B32" s="530" t="s">
        <v>638</v>
      </c>
      <c r="C32" s="555" t="s">
        <v>1125</v>
      </c>
      <c r="D32" s="555" t="s">
        <v>1572</v>
      </c>
      <c r="E32" s="530" t="s">
        <v>639</v>
      </c>
      <c r="F32" s="530" t="s">
        <v>1573</v>
      </c>
      <c r="G32" s="530" t="s">
        <v>1574</v>
      </c>
      <c r="H32" s="530" t="s">
        <v>1126</v>
      </c>
      <c r="I32" s="957" t="s">
        <v>1575</v>
      </c>
      <c r="J32" s="957"/>
      <c r="K32" s="530" t="s">
        <v>1491</v>
      </c>
      <c r="L32" s="3"/>
      <c r="M32" s="173"/>
      <c r="N32" s="173"/>
      <c r="O32" s="173"/>
    </row>
    <row r="33" spans="2:15">
      <c r="B33" s="531" t="s">
        <v>1132</v>
      </c>
      <c r="C33" s="532" t="s">
        <v>1129</v>
      </c>
      <c r="D33" s="533">
        <v>60</v>
      </c>
      <c r="E33" s="534">
        <f>+'Categoria de Costos'!C333</f>
        <v>300000</v>
      </c>
      <c r="F33" s="535"/>
      <c r="G33" s="536"/>
      <c r="H33" s="537">
        <f>+D33*E33</f>
        <v>18000000</v>
      </c>
      <c r="I33" s="942" t="s">
        <v>1492</v>
      </c>
      <c r="J33" s="942"/>
      <c r="K33" s="538" t="s">
        <v>1134</v>
      </c>
      <c r="L33" s="3"/>
      <c r="M33" s="173"/>
      <c r="N33" s="173"/>
      <c r="O33" s="173"/>
    </row>
    <row r="34" spans="2:15">
      <c r="B34" s="531" t="s">
        <v>1493</v>
      </c>
      <c r="C34" s="532" t="s">
        <v>1129</v>
      </c>
      <c r="D34" s="533">
        <v>29</v>
      </c>
      <c r="E34" s="534">
        <f>+'Categoria de Costos'!C342</f>
        <v>900000</v>
      </c>
      <c r="F34" s="535"/>
      <c r="G34" s="536"/>
      <c r="H34" s="537">
        <f>+E34*D34</f>
        <v>26100000</v>
      </c>
      <c r="I34" s="942" t="s">
        <v>1494</v>
      </c>
      <c r="J34" s="942"/>
      <c r="K34" s="539" t="s">
        <v>1207</v>
      </c>
      <c r="L34" s="3"/>
      <c r="M34" s="173"/>
      <c r="N34" s="173"/>
      <c r="O34" s="173"/>
    </row>
    <row r="35" spans="2:15">
      <c r="B35" s="531" t="s">
        <v>1128</v>
      </c>
      <c r="C35" s="532" t="s">
        <v>1129</v>
      </c>
      <c r="D35" s="533">
        <v>60</v>
      </c>
      <c r="E35" s="534">
        <f>+'Categoria de Costos'!C350</f>
        <v>60000</v>
      </c>
      <c r="F35" s="535"/>
      <c r="G35" s="536"/>
      <c r="H35" s="537">
        <f>+E35*D35</f>
        <v>3600000</v>
      </c>
      <c r="I35" s="942" t="s">
        <v>1492</v>
      </c>
      <c r="J35" s="942"/>
      <c r="K35" s="539" t="s">
        <v>1131</v>
      </c>
      <c r="L35" s="3"/>
      <c r="M35" s="173"/>
      <c r="N35" s="173"/>
      <c r="O35" s="173"/>
    </row>
    <row r="36" spans="2:15">
      <c r="B36" s="531" t="s">
        <v>1135</v>
      </c>
      <c r="C36" s="532" t="s">
        <v>1210</v>
      </c>
      <c r="D36" s="533">
        <v>29</v>
      </c>
      <c r="E36" s="534">
        <f>+'Categoria de Costos'!C362</f>
        <v>3000000</v>
      </c>
      <c r="F36" s="535"/>
      <c r="G36" s="536"/>
      <c r="H36" s="537">
        <f>+E36*D36</f>
        <v>87000000</v>
      </c>
      <c r="I36" s="942" t="s">
        <v>1494</v>
      </c>
      <c r="J36" s="942"/>
      <c r="K36" s="539" t="s">
        <v>1137</v>
      </c>
      <c r="M36" s="173"/>
      <c r="N36" s="173"/>
      <c r="O36" s="173"/>
    </row>
    <row r="37" spans="2:15">
      <c r="B37" s="531" t="s">
        <v>1314</v>
      </c>
      <c r="C37" s="532" t="s">
        <v>1212</v>
      </c>
      <c r="D37" s="533">
        <v>29</v>
      </c>
      <c r="E37" s="534">
        <f>+'Categoria de Costos'!C374</f>
        <v>6100000</v>
      </c>
      <c r="F37" s="535"/>
      <c r="G37" s="536"/>
      <c r="H37" s="537">
        <f>+E37*D37</f>
        <v>176900000</v>
      </c>
      <c r="I37" s="942" t="s">
        <v>1495</v>
      </c>
      <c r="J37" s="942"/>
      <c r="K37" s="539" t="s">
        <v>1213</v>
      </c>
      <c r="M37" s="173"/>
      <c r="N37" s="173"/>
      <c r="O37" s="173"/>
    </row>
    <row r="38" spans="2:15" ht="15">
      <c r="B38" s="540" t="s">
        <v>1138</v>
      </c>
      <c r="C38" s="541"/>
      <c r="D38" s="542"/>
      <c r="E38" s="543"/>
      <c r="F38" s="608"/>
      <c r="G38" s="544"/>
      <c r="H38" s="545">
        <f>SUM(H33:H37)</f>
        <v>311600000</v>
      </c>
      <c r="I38" s="943"/>
      <c r="J38" s="943"/>
      <c r="K38" s="547"/>
      <c r="M38" s="173"/>
      <c r="N38" s="173"/>
      <c r="O38" s="173"/>
    </row>
    <row r="39" spans="2:15">
      <c r="B39" s="548" t="s">
        <v>1651</v>
      </c>
      <c r="C39" s="531" t="s">
        <v>1140</v>
      </c>
      <c r="D39" s="533">
        <v>4</v>
      </c>
      <c r="E39" s="534">
        <f>+'Categoria de Costos'!D128</f>
        <v>11886448.6</v>
      </c>
      <c r="F39" s="535">
        <v>7</v>
      </c>
      <c r="G39" s="536">
        <v>1</v>
      </c>
      <c r="H39" s="537">
        <f>+E39*D39*F39*G39</f>
        <v>332820560.80000001</v>
      </c>
      <c r="I39" s="942" t="s">
        <v>1496</v>
      </c>
      <c r="J39" s="942"/>
      <c r="K39" s="539" t="s">
        <v>1142</v>
      </c>
      <c r="M39" s="173"/>
      <c r="N39" s="173"/>
      <c r="O39" s="173"/>
    </row>
    <row r="40" spans="2:15">
      <c r="B40" s="548" t="s">
        <v>1139</v>
      </c>
      <c r="C40" s="531" t="s">
        <v>1140</v>
      </c>
      <c r="D40" s="533">
        <v>3</v>
      </c>
      <c r="E40" s="534">
        <f>+'Categoria de Costos'!D131</f>
        <v>9004819.1999999993</v>
      </c>
      <c r="F40" s="535">
        <v>12</v>
      </c>
      <c r="G40" s="536">
        <v>1</v>
      </c>
      <c r="H40" s="537">
        <f>+E40*D40*F40*G40</f>
        <v>324173491.19999999</v>
      </c>
      <c r="I40" s="942" t="s">
        <v>1497</v>
      </c>
      <c r="J40" s="942"/>
      <c r="K40" s="539" t="s">
        <v>1142</v>
      </c>
      <c r="M40" s="173"/>
      <c r="N40" s="173"/>
      <c r="O40" s="173"/>
    </row>
    <row r="41" spans="2:15">
      <c r="B41" s="548" t="s">
        <v>1305</v>
      </c>
      <c r="C41" s="531" t="s">
        <v>1140</v>
      </c>
      <c r="D41" s="533">
        <v>29</v>
      </c>
      <c r="E41" s="534">
        <f>+'Categoria de Costos'!D135</f>
        <v>5763258.7999999998</v>
      </c>
      <c r="F41" s="535">
        <v>12</v>
      </c>
      <c r="G41" s="536">
        <v>1</v>
      </c>
      <c r="H41" s="537">
        <f>+E41*D41*F41*G41</f>
        <v>2005614062.3999999</v>
      </c>
      <c r="I41" s="942" t="s">
        <v>1497</v>
      </c>
      <c r="J41" s="942"/>
      <c r="K41" s="539" t="s">
        <v>1142</v>
      </c>
      <c r="M41" s="173"/>
      <c r="N41" s="173"/>
      <c r="O41" s="173"/>
    </row>
    <row r="42" spans="2:15" ht="15">
      <c r="B42" s="540" t="s">
        <v>1144</v>
      </c>
      <c r="C42" s="541"/>
      <c r="D42" s="542"/>
      <c r="E42" s="543"/>
      <c r="F42" s="608"/>
      <c r="G42" s="544"/>
      <c r="H42" s="545">
        <f>SUM(H39:H41)</f>
        <v>2662608114.3999996</v>
      </c>
      <c r="I42" s="943"/>
      <c r="J42" s="943"/>
      <c r="K42" s="547"/>
      <c r="M42" s="173"/>
      <c r="N42" s="173"/>
      <c r="O42" s="173"/>
    </row>
    <row r="43" spans="2:15">
      <c r="B43" s="531" t="s">
        <v>1648</v>
      </c>
      <c r="C43" s="532" t="s">
        <v>1157</v>
      </c>
      <c r="D43" s="533">
        <v>3</v>
      </c>
      <c r="E43" s="534">
        <f>+'Categoria de Costos'!C228</f>
        <v>4600000</v>
      </c>
      <c r="F43" s="535"/>
      <c r="G43" s="536"/>
      <c r="H43" s="552">
        <f>+E43*D43</f>
        <v>13800000</v>
      </c>
      <c r="I43" s="942" t="s">
        <v>1498</v>
      </c>
      <c r="J43" s="942"/>
      <c r="K43" s="538" t="s">
        <v>1158</v>
      </c>
      <c r="M43" s="173"/>
      <c r="N43" s="173"/>
      <c r="O43" s="173"/>
    </row>
    <row r="44" spans="2:15">
      <c r="B44" s="531" t="s">
        <v>1649</v>
      </c>
      <c r="C44" s="532" t="s">
        <v>1157</v>
      </c>
      <c r="D44" s="533">
        <v>29</v>
      </c>
      <c r="E44" s="534">
        <f>+'Categoria de Costos'!C213</f>
        <v>900000</v>
      </c>
      <c r="F44" s="535"/>
      <c r="G44" s="536"/>
      <c r="H44" s="552">
        <f>+E44*D44</f>
        <v>26100000</v>
      </c>
      <c r="I44" s="942" t="s">
        <v>1498</v>
      </c>
      <c r="J44" s="942"/>
      <c r="K44" s="539" t="s">
        <v>1809</v>
      </c>
      <c r="M44" s="173"/>
      <c r="N44" s="173"/>
      <c r="O44" s="173"/>
    </row>
    <row r="45" spans="2:15">
      <c r="B45" s="548" t="s">
        <v>1650</v>
      </c>
      <c r="C45" s="532" t="s">
        <v>1160</v>
      </c>
      <c r="D45" s="533">
        <v>43</v>
      </c>
      <c r="E45" s="534">
        <f>+'Categoria de Costos'!E167</f>
        <v>694352.7084</v>
      </c>
      <c r="F45" s="535"/>
      <c r="G45" s="536"/>
      <c r="H45" s="552">
        <f>+E45*D45</f>
        <v>29857166.461199999</v>
      </c>
      <c r="I45" s="942" t="s">
        <v>1498</v>
      </c>
      <c r="J45" s="942"/>
      <c r="K45" s="539" t="s">
        <v>1161</v>
      </c>
      <c r="M45" s="173"/>
      <c r="N45" s="173"/>
      <c r="O45" s="173"/>
    </row>
    <row r="46" spans="2:15">
      <c r="B46" s="548" t="s">
        <v>1156</v>
      </c>
      <c r="C46" s="532" t="s">
        <v>1157</v>
      </c>
      <c r="D46" s="533">
        <v>29</v>
      </c>
      <c r="E46" s="534">
        <f>+'Categoria de Costos'!C213</f>
        <v>900000</v>
      </c>
      <c r="F46" s="535"/>
      <c r="G46" s="536"/>
      <c r="H46" s="552">
        <f>+E46*D46</f>
        <v>26100000</v>
      </c>
      <c r="I46" s="942" t="s">
        <v>1497</v>
      </c>
      <c r="J46" s="942"/>
      <c r="K46" s="539" t="s">
        <v>1809</v>
      </c>
      <c r="M46" s="173"/>
      <c r="N46" s="173"/>
      <c r="O46" s="173"/>
    </row>
    <row r="47" spans="2:15">
      <c r="B47" s="548" t="s">
        <v>1159</v>
      </c>
      <c r="C47" s="532" t="s">
        <v>1160</v>
      </c>
      <c r="D47" s="533">
        <v>56</v>
      </c>
      <c r="E47" s="534">
        <f>+'Categoria de Costos'!E170</f>
        <v>395939.36979999999</v>
      </c>
      <c r="F47" s="535"/>
      <c r="G47" s="536"/>
      <c r="H47" s="552">
        <f>+E47*D47</f>
        <v>22172604.708799999</v>
      </c>
      <c r="I47" s="942" t="s">
        <v>1497</v>
      </c>
      <c r="J47" s="942"/>
      <c r="K47" s="539" t="s">
        <v>1161</v>
      </c>
      <c r="M47" s="173"/>
      <c r="N47" s="173"/>
      <c r="O47" s="173"/>
    </row>
    <row r="48" spans="2:15">
      <c r="B48" s="531" t="s">
        <v>1162</v>
      </c>
      <c r="C48" s="560" t="s">
        <v>1163</v>
      </c>
      <c r="D48" s="533">
        <v>29</v>
      </c>
      <c r="E48" s="534">
        <f>+'Categoria de Costos'!C264</f>
        <v>420000</v>
      </c>
      <c r="F48" s="535">
        <v>12</v>
      </c>
      <c r="G48" s="536"/>
      <c r="H48" s="552">
        <f>+E48*D48*F48</f>
        <v>146160000</v>
      </c>
      <c r="I48" s="942" t="s">
        <v>1497</v>
      </c>
      <c r="J48" s="942"/>
      <c r="K48" s="538" t="s">
        <v>1810</v>
      </c>
      <c r="M48" s="173"/>
      <c r="N48" s="173"/>
      <c r="O48" s="173"/>
    </row>
    <row r="49" spans="1:15">
      <c r="B49" s="653" t="s">
        <v>1740</v>
      </c>
      <c r="C49" s="653" t="s">
        <v>1458</v>
      </c>
      <c r="D49" s="619">
        <f>29*3</f>
        <v>87</v>
      </c>
      <c r="E49" s="620">
        <f>+'Categoria de Costos'!E174</f>
        <v>325424.52409999998</v>
      </c>
      <c r="F49" s="621">
        <v>12</v>
      </c>
      <c r="G49" s="622"/>
      <c r="H49" s="626">
        <f>+D49*E49*F49</f>
        <v>339743203.16039997</v>
      </c>
      <c r="I49" s="959" t="s">
        <v>1497</v>
      </c>
      <c r="J49" s="959"/>
      <c r="K49" s="539" t="s">
        <v>1161</v>
      </c>
      <c r="M49" s="173"/>
      <c r="N49" s="173"/>
      <c r="O49" s="173"/>
    </row>
    <row r="50" spans="1:15" ht="15">
      <c r="B50" s="540" t="s">
        <v>1164</v>
      </c>
      <c r="C50" s="541"/>
      <c r="D50" s="542"/>
      <c r="E50" s="543"/>
      <c r="F50" s="608"/>
      <c r="G50" s="544"/>
      <c r="H50" s="545">
        <f>SUM(H43:H49)</f>
        <v>603932974.33039999</v>
      </c>
      <c r="I50" s="943"/>
      <c r="J50" s="943"/>
      <c r="K50" s="547"/>
      <c r="M50" s="173"/>
      <c r="N50" s="173"/>
      <c r="O50" s="173"/>
    </row>
    <row r="51" spans="1:15" ht="28.5">
      <c r="B51" s="531" t="s">
        <v>1500</v>
      </c>
      <c r="C51" s="532"/>
      <c r="D51" s="533"/>
      <c r="E51" s="534"/>
      <c r="F51" s="535"/>
      <c r="G51" s="536"/>
      <c r="H51" s="552" t="s">
        <v>1347</v>
      </c>
      <c r="I51" s="942" t="s">
        <v>1501</v>
      </c>
      <c r="J51" s="942"/>
      <c r="K51" s="538"/>
      <c r="M51" s="173"/>
      <c r="N51" s="173"/>
      <c r="O51" s="173"/>
    </row>
    <row r="52" spans="1:15">
      <c r="B52" s="531" t="s">
        <v>1502</v>
      </c>
      <c r="C52" s="532"/>
      <c r="D52" s="533"/>
      <c r="E52" s="534"/>
      <c r="F52" s="535"/>
      <c r="G52" s="536"/>
      <c r="H52" s="552" t="s">
        <v>1347</v>
      </c>
      <c r="I52" s="942" t="s">
        <v>1503</v>
      </c>
      <c r="J52" s="942"/>
      <c r="K52" s="538"/>
      <c r="M52" s="173"/>
      <c r="N52" s="173"/>
      <c r="O52" s="173"/>
    </row>
    <row r="53" spans="1:15" ht="24.95" customHeight="1">
      <c r="B53" s="949" t="s">
        <v>1167</v>
      </c>
      <c r="C53" s="949"/>
      <c r="D53" s="949"/>
      <c r="E53" s="949"/>
      <c r="F53" s="949"/>
      <c r="G53" s="949"/>
      <c r="H53" s="509">
        <f>+H50+H42+H38</f>
        <v>3578141088.7303996</v>
      </c>
      <c r="J53" s="3"/>
      <c r="K53" s="3"/>
      <c r="L53" s="3"/>
      <c r="M53" s="173"/>
      <c r="N53" s="173"/>
      <c r="O53" s="173"/>
    </row>
    <row r="54" spans="1:15" ht="15">
      <c r="B54" s="947" t="s">
        <v>1168</v>
      </c>
      <c r="C54" s="947"/>
      <c r="D54" s="947"/>
      <c r="E54" s="947"/>
      <c r="F54" s="947"/>
      <c r="G54" s="947"/>
      <c r="H54" s="557">
        <f>+H53/12</f>
        <v>298178424.06086665</v>
      </c>
      <c r="J54" s="3"/>
      <c r="K54" s="3"/>
      <c r="L54" s="3"/>
      <c r="M54" s="173"/>
      <c r="N54" s="173"/>
      <c r="O54" s="173"/>
    </row>
    <row r="55" spans="1:15" ht="15">
      <c r="B55" s="947" t="s">
        <v>1702</v>
      </c>
      <c r="C55" s="947"/>
      <c r="D55" s="947"/>
      <c r="E55" s="947"/>
      <c r="F55" s="947"/>
      <c r="G55" s="947"/>
      <c r="H55" s="557">
        <f>+H54*6</f>
        <v>1789070544.3652</v>
      </c>
      <c r="J55" s="3"/>
      <c r="K55" s="3"/>
      <c r="L55" s="3"/>
      <c r="M55" s="173"/>
      <c r="N55" s="173"/>
      <c r="O55" s="173"/>
    </row>
    <row r="56" spans="1:15" ht="15">
      <c r="B56" s="947" t="s">
        <v>1582</v>
      </c>
      <c r="C56" s="947"/>
      <c r="D56" s="947"/>
      <c r="E56" s="947"/>
      <c r="F56" s="947"/>
      <c r="G56" s="947"/>
      <c r="H56" s="557">
        <f>+H53-H43-H44-H45-H39</f>
        <v>3175563361.4691992</v>
      </c>
      <c r="J56" s="3"/>
      <c r="K56" s="3"/>
      <c r="L56" s="3"/>
      <c r="M56" s="173"/>
      <c r="N56" s="173"/>
      <c r="O56" s="173"/>
    </row>
    <row r="57" spans="1:15" ht="15">
      <c r="B57" s="947" t="s">
        <v>1600</v>
      </c>
      <c r="C57" s="947"/>
      <c r="D57" s="947"/>
      <c r="E57" s="947"/>
      <c r="F57" s="947"/>
      <c r="G57" s="947"/>
      <c r="H57" s="557">
        <f>+H53</f>
        <v>3578141088.7303996</v>
      </c>
      <c r="J57" s="3"/>
      <c r="K57" s="3"/>
      <c r="L57" s="3"/>
      <c r="M57" s="173"/>
      <c r="N57" s="173"/>
      <c r="O57" s="173"/>
    </row>
    <row r="58" spans="1:15">
      <c r="M58" s="173"/>
      <c r="N58" s="173"/>
      <c r="O58" s="173"/>
    </row>
    <row r="59" spans="1:15" ht="33.950000000000003" customHeight="1">
      <c r="B59" s="925" t="s">
        <v>1169</v>
      </c>
      <c r="C59" s="925"/>
      <c r="M59" s="173"/>
      <c r="N59" s="173"/>
      <c r="O59" s="173"/>
    </row>
    <row r="60" spans="1:15" ht="125.25" customHeight="1">
      <c r="B60" s="948" t="s">
        <v>1832</v>
      </c>
      <c r="C60" s="948"/>
      <c r="D60" s="948"/>
      <c r="E60" s="948"/>
      <c r="F60" s="948"/>
      <c r="G60" s="948"/>
      <c r="H60" s="948"/>
      <c r="I60" s="948"/>
      <c r="J60" s="948"/>
      <c r="K60" s="948"/>
      <c r="L60" s="948"/>
      <c r="M60" s="173"/>
      <c r="N60" s="173"/>
      <c r="O60" s="173"/>
    </row>
    <row r="61" spans="1:15">
      <c r="M61" s="173"/>
      <c r="N61" s="173"/>
      <c r="O61" s="173"/>
    </row>
    <row r="62" spans="1:15">
      <c r="M62" s="173"/>
      <c r="N62" s="173"/>
      <c r="O62" s="173"/>
    </row>
    <row r="63" spans="1:15" ht="39.950000000000003" customHeight="1">
      <c r="B63" s="949" t="str">
        <f>+Portafolio_Cronograma!D158</f>
        <v>8.2. Fortalecimiento de la extensión agropecuaria y asistencia técnica e industrial para la cadena de la acuicultura</v>
      </c>
      <c r="C63" s="949"/>
      <c r="D63" s="949"/>
      <c r="E63" s="949"/>
      <c r="F63" s="949"/>
      <c r="G63" s="949"/>
      <c r="H63" s="949"/>
      <c r="I63" s="949"/>
      <c r="J63" s="949"/>
      <c r="K63" s="949"/>
      <c r="L63" s="949"/>
      <c r="M63" s="173"/>
      <c r="N63" s="173"/>
      <c r="O63" s="173"/>
    </row>
    <row r="64" spans="1:15" ht="48" customHeight="1">
      <c r="A64" s="174"/>
      <c r="B64" s="965" t="str">
        <f>+Portafolio_Cronograma!E158</f>
        <v>8.2.1. Definir y promover mecanismos de participación y articulación de los actores de la cadena en las instancias de planificación departamental y municipal (PDEA y otros planes o directrices de ordenamiento territorial) para priorizar la acuicultura en los programas y proyectos de extensión agropecuaria.</v>
      </c>
      <c r="C64" s="965"/>
      <c r="D64" s="965"/>
      <c r="E64" s="965"/>
      <c r="F64" s="965"/>
      <c r="G64" s="965"/>
      <c r="H64" s="965"/>
      <c r="I64" s="965"/>
      <c r="J64" s="965"/>
      <c r="K64" s="965"/>
      <c r="L64" s="965"/>
      <c r="M64" s="175"/>
      <c r="N64" s="173"/>
      <c r="O64" s="173"/>
    </row>
    <row r="65" spans="1:15" ht="48" customHeight="1">
      <c r="A65" s="174"/>
      <c r="B65" s="965" t="str">
        <f>+Portafolio_Cronograma!E159</f>
        <v>8.2.2. Caracterizar y priorizar productores, organizaciones, extensionistas, empresas y redes colaborativas por regiones productoras, favoreciendo la adopción de tecnologías y conocimientos para la cadena de la acuicultura, e impulsar la creación o fortalecimiento de empresas prestadoras de servicios de extensión agropecuaria y asistencia técnica especializada en la cadena, mediante instrumentos financieros y no financieros, en concordancia con los avances en la caracterización integral para la acuicultura (actividad 8.4.5).</v>
      </c>
      <c r="C65" s="965"/>
      <c r="D65" s="965"/>
      <c r="E65" s="965"/>
      <c r="F65" s="965"/>
      <c r="G65" s="965"/>
      <c r="H65" s="965"/>
      <c r="I65" s="965"/>
      <c r="J65" s="965"/>
      <c r="K65" s="965"/>
      <c r="L65" s="965"/>
      <c r="M65" s="175"/>
      <c r="N65" s="173"/>
      <c r="O65" s="173"/>
    </row>
    <row r="66" spans="1:15" ht="48" customHeight="1">
      <c r="A66" s="174"/>
      <c r="B66" s="965" t="str">
        <f>+Portafolio_Cronograma!E160</f>
        <v>8.2.3. Diseñar y concertar una agenda para fortalecer las capacidades de los productores de acuicultura, adaptada a las diferentes condiciones regionales y especies aptas para cultivo, abordando aspectos como: el desarrollo de habilidades humanas y sociales, el fortalecimiento de la asociatividad, el acceso y la efectiva utilización de la información y la gestión sostenible de los recursos naturales, en concordancia con el Subsistema Nacional de Extensión Agropecuaria (SNIA, Ley 1876 de 2017) y el Programa Nacional de Extensionismo en Acuicultura de Colombia (PNEA), aprovechando experiencias exitosas replicables.</v>
      </c>
      <c r="C66" s="965"/>
      <c r="D66" s="965"/>
      <c r="E66" s="965"/>
      <c r="F66" s="965"/>
      <c r="G66" s="965"/>
      <c r="H66" s="965"/>
      <c r="I66" s="965"/>
      <c r="J66" s="965"/>
      <c r="K66" s="965"/>
      <c r="L66" s="965"/>
      <c r="M66" s="175"/>
      <c r="N66" s="173"/>
      <c r="O66" s="173"/>
    </row>
    <row r="67" spans="1:15" ht="48" customHeight="1">
      <c r="A67" s="174"/>
      <c r="B67" s="965" t="str">
        <f>+Portafolio_Cronograma!E161</f>
        <v xml:space="preserve">8.2.4. Conformar y/o fortalecer redes colaborativas entre actores públicos y privados para articular las intervenciones en extensión agropecuaria y asistencia técnica, mejorando la eficiencia en la prestación del servicio, en términos de cobertura, calidad, y oportunidad, identificando y unificando metodologías y facilitando el seguimiento, monitoreo y evaluación, en articulación con los avances en el desarrollo del sistema integrado de información para la cadena (actividad 8.4.4). </v>
      </c>
      <c r="C67" s="965"/>
      <c r="D67" s="965"/>
      <c r="E67" s="965"/>
      <c r="F67" s="965"/>
      <c r="G67" s="965"/>
      <c r="H67" s="965"/>
      <c r="I67" s="965"/>
      <c r="J67" s="965"/>
      <c r="K67" s="965"/>
      <c r="L67" s="965"/>
      <c r="M67" s="175"/>
      <c r="N67" s="173"/>
      <c r="O67" s="173"/>
    </row>
    <row r="68" spans="1:15" ht="48" customHeight="1">
      <c r="A68" s="174"/>
      <c r="B68" s="965" t="str">
        <f>+Portafolio_Cronograma!E162</f>
        <v>8.2.5. Desarrollar estrategias orientadas a socializar a los productores de subsistencia, pequeños y medianos productores, así como asociaciones de productores, la oferta de recursos disponibles para proyectos de asistencia técnica y/o extensión agropecuaria para la cadena.</v>
      </c>
      <c r="C68" s="965"/>
      <c r="D68" s="965"/>
      <c r="E68" s="965"/>
      <c r="F68" s="965"/>
      <c r="G68" s="965"/>
      <c r="H68" s="965"/>
      <c r="I68" s="965"/>
      <c r="J68" s="965"/>
      <c r="K68" s="965"/>
      <c r="L68" s="965"/>
      <c r="M68" s="175"/>
      <c r="N68" s="173"/>
      <c r="O68" s="173"/>
    </row>
    <row r="69" spans="1:15" ht="48" customHeight="1">
      <c r="A69" s="174"/>
      <c r="B69" s="965" t="str">
        <f>+Portafolio_Cronograma!E163</f>
        <v>8.2.6. Promover alianzas entre productores, organizaciones de productores regionales, el gremio (FEDEACUA y ACUANAL), la academia, las entidades territoriales, y otras entidades de apoyo, para la concurrencia y gestión de recursos financieros que faciliten el acceso al servicio de extensión agropecuaria y asistencia técnica.</v>
      </c>
      <c r="C69" s="965"/>
      <c r="D69" s="965"/>
      <c r="E69" s="965"/>
      <c r="F69" s="965"/>
      <c r="G69" s="965"/>
      <c r="H69" s="965"/>
      <c r="I69" s="965"/>
      <c r="J69" s="965"/>
      <c r="K69" s="965"/>
      <c r="L69" s="965"/>
      <c r="M69" s="175"/>
      <c r="N69" s="173"/>
      <c r="O69" s="173"/>
    </row>
    <row r="70" spans="1:15" ht="48" customHeight="1">
      <c r="A70" s="174"/>
      <c r="B70" s="965" t="str">
        <f>+Portafolio_Cronograma!E164</f>
        <v>8.2.7. Fortalecer los mecanismos a nivel regional y departamental para escalar la inscripción de los productores de subsistencia, pequeños y medianos productores, en el registro de usuarios dispuesto por el Ministerio de Agricultura y Desarrollo Rural y su actualización anual para la prestación del servicio público de extensión agropecuaria.</v>
      </c>
      <c r="C70" s="965"/>
      <c r="D70" s="965"/>
      <c r="E70" s="965"/>
      <c r="F70" s="965"/>
      <c r="G70" s="965"/>
      <c r="H70" s="965"/>
      <c r="I70" s="965"/>
      <c r="J70" s="965"/>
      <c r="K70" s="965"/>
      <c r="L70" s="965"/>
      <c r="M70" s="175"/>
      <c r="N70" s="173"/>
      <c r="O70" s="173"/>
    </row>
    <row r="71" spans="1:15" ht="48" customHeight="1">
      <c r="A71" s="174"/>
      <c r="B71" s="965" t="str">
        <f>+Portafolio_Cronograma!E165</f>
        <v>8.2.8. Promover la gestión efectiva en la reglamentación y asignación de recursos del Fondo Nacional de Extensión Agropecuaria para aumentar la cobertura, calidad, pertinencia, continuidad, permanencia y sostenibilidad del servicio de extensión agropecuaria para la cadena de la acuicultura.</v>
      </c>
      <c r="C71" s="965"/>
      <c r="D71" s="965"/>
      <c r="E71" s="965"/>
      <c r="F71" s="965"/>
      <c r="G71" s="965"/>
      <c r="H71" s="965"/>
      <c r="I71" s="965"/>
      <c r="J71" s="965"/>
      <c r="K71" s="965"/>
      <c r="L71" s="965"/>
      <c r="M71" s="175"/>
      <c r="N71" s="173"/>
      <c r="O71" s="173"/>
    </row>
    <row r="72" spans="1:15" ht="48" customHeight="1">
      <c r="A72" s="174"/>
      <c r="B72" s="965" t="str">
        <f>+Portafolio_Cronograma!E166</f>
        <v>8.2.9. Establecer estrategias que permitan la vinculación de profesionales especializados en acuicultura en las instituciones territoriales encargadas de brindar los servicios de extensión agropecuaria y asistencia técnica, impulsando acciones y estrategias que mejoren las condiciones laborales de estos profesionales, con el fin de brindar asistencia de manera asertiva, oportuna y de calidad, ajustada a las necesidades reales de los productores de la cadena de acuicultura.</v>
      </c>
      <c r="C72" s="965"/>
      <c r="D72" s="965"/>
      <c r="E72" s="965"/>
      <c r="F72" s="965"/>
      <c r="G72" s="965"/>
      <c r="H72" s="965"/>
      <c r="I72" s="965"/>
      <c r="J72" s="965"/>
      <c r="K72" s="965"/>
      <c r="L72" s="965"/>
      <c r="M72" s="175"/>
      <c r="N72" s="173"/>
      <c r="O72" s="173"/>
    </row>
    <row r="73" spans="1:15" ht="48" customHeight="1">
      <c r="A73" s="174"/>
      <c r="B73" s="965" t="str">
        <f>+Portafolio_Cronograma!E167</f>
        <v xml:space="preserve">8.2.10. Desarrollar instrumentos de seguimiento y evaluación del servicio de extensión agropecuaria y de asistencia técnica, y del nivel de adopción de tecnologías, ajustados a un cronograma de expectativas de mejora, que contengan indicadores de criterios y periodicidad del servicio, entre otros, así como indicadores de gestión, adopción e impacto sobre el desempeño productivo de la cadena, con enfoque de gestión orientada a resultados, en articulación con lo dispuesto en el SNIA (Ley 1876 de 2017) y el Programa Nacional de Extensionismo en Acuicultura de Colombia (PNEA).  </v>
      </c>
      <c r="C73" s="965"/>
      <c r="D73" s="965"/>
      <c r="E73" s="965"/>
      <c r="F73" s="965"/>
      <c r="G73" s="965"/>
      <c r="H73" s="965"/>
      <c r="I73" s="965"/>
      <c r="J73" s="965"/>
      <c r="K73" s="965"/>
      <c r="L73" s="965"/>
      <c r="M73" s="175"/>
      <c r="N73" s="173"/>
      <c r="O73" s="173"/>
    </row>
    <row r="74" spans="1:15">
      <c r="B74" s="3"/>
      <c r="C74" s="3"/>
      <c r="D74" s="3"/>
      <c r="E74" s="3"/>
      <c r="F74" s="3"/>
      <c r="G74" s="3"/>
      <c r="H74" s="3"/>
      <c r="I74" s="3"/>
      <c r="J74" s="3"/>
      <c r="K74" s="3"/>
      <c r="L74" s="3"/>
      <c r="M74" s="173"/>
      <c r="N74" s="173"/>
      <c r="O74" s="173"/>
    </row>
    <row r="75" spans="1:15">
      <c r="B75" s="3"/>
      <c r="C75" s="3"/>
      <c r="D75" s="3"/>
      <c r="E75" s="3"/>
      <c r="F75" s="3"/>
      <c r="G75" s="3"/>
      <c r="H75" s="3"/>
      <c r="I75" s="3"/>
      <c r="J75" s="3"/>
      <c r="K75" s="3"/>
      <c r="L75" s="3"/>
      <c r="M75" s="173"/>
      <c r="N75" s="173"/>
      <c r="O75" s="173"/>
    </row>
    <row r="76" spans="1:15" ht="24.95" customHeight="1">
      <c r="B76" s="511" t="s">
        <v>1122</v>
      </c>
      <c r="C76" s="3"/>
      <c r="D76" s="3"/>
      <c r="E76" s="3"/>
      <c r="F76" s="3"/>
      <c r="G76" s="3"/>
      <c r="H76" s="3"/>
      <c r="I76" s="3"/>
      <c r="J76" s="3"/>
      <c r="K76" s="3"/>
      <c r="L76" s="3"/>
      <c r="M76" s="173"/>
      <c r="N76" s="173"/>
      <c r="O76" s="173"/>
    </row>
    <row r="77" spans="1:15">
      <c r="B77" s="3"/>
      <c r="C77" s="3"/>
      <c r="D77" s="3"/>
      <c r="E77" s="3"/>
      <c r="F77" s="3"/>
      <c r="G77" s="3"/>
      <c r="H77" s="3"/>
      <c r="I77" s="3"/>
      <c r="J77" s="3"/>
      <c r="K77" s="3"/>
      <c r="L77" s="3"/>
      <c r="M77" s="173"/>
      <c r="N77" s="173"/>
      <c r="O77" s="173"/>
    </row>
    <row r="78" spans="1:15" ht="30" customHeight="1">
      <c r="B78" s="3"/>
      <c r="C78" s="556" t="s">
        <v>1123</v>
      </c>
      <c r="D78" s="556" t="s">
        <v>1124</v>
      </c>
      <c r="E78" s="3"/>
      <c r="F78" s="3"/>
      <c r="G78" s="3"/>
      <c r="H78" s="3"/>
      <c r="I78" s="3"/>
      <c r="J78" s="3"/>
      <c r="K78" s="3"/>
      <c r="L78" s="3"/>
      <c r="M78" s="173"/>
      <c r="N78" s="173"/>
      <c r="O78" s="173"/>
    </row>
    <row r="79" spans="1:15" ht="30" customHeight="1">
      <c r="B79" s="3"/>
      <c r="C79" s="558" t="str">
        <f>+Portafolio_Cronograma!L158</f>
        <v>Mes 7 del año 1</v>
      </c>
      <c r="D79" s="558" t="str">
        <f>+Portafolio_Cronograma!M158</f>
        <v>Mes 12 del año 20</v>
      </c>
      <c r="E79" s="3"/>
      <c r="F79" s="3"/>
      <c r="G79" s="8"/>
      <c r="H79" s="3"/>
      <c r="I79" s="3"/>
      <c r="J79" s="3"/>
      <c r="K79" s="3"/>
      <c r="L79" s="3"/>
      <c r="M79" s="173"/>
      <c r="N79" s="173"/>
      <c r="O79" s="173"/>
    </row>
    <row r="80" spans="1:15" ht="45" customHeight="1">
      <c r="B80" s="517" t="s">
        <v>638</v>
      </c>
      <c r="C80" s="517" t="s">
        <v>1125</v>
      </c>
      <c r="D80" s="517" t="s">
        <v>1572</v>
      </c>
      <c r="E80" s="517" t="s">
        <v>639</v>
      </c>
      <c r="F80" s="517" t="s">
        <v>1573</v>
      </c>
      <c r="G80" s="517" t="s">
        <v>1574</v>
      </c>
      <c r="H80" s="517" t="s">
        <v>1126</v>
      </c>
      <c r="I80" s="945" t="s">
        <v>1575</v>
      </c>
      <c r="J80" s="945"/>
      <c r="K80" s="517" t="s">
        <v>1491</v>
      </c>
      <c r="L80" s="3"/>
      <c r="M80" s="173"/>
      <c r="N80" s="173"/>
      <c r="O80" s="173"/>
    </row>
    <row r="81" spans="2:15">
      <c r="B81" s="531" t="s">
        <v>1132</v>
      </c>
      <c r="C81" s="532" t="s">
        <v>1129</v>
      </c>
      <c r="D81" s="533">
        <v>29</v>
      </c>
      <c r="E81" s="534">
        <f>+'Categoria de Costos'!C333</f>
        <v>300000</v>
      </c>
      <c r="F81" s="535"/>
      <c r="G81" s="536"/>
      <c r="H81" s="537">
        <f>+E81*D81</f>
        <v>8700000</v>
      </c>
      <c r="I81" s="942" t="s">
        <v>1504</v>
      </c>
      <c r="J81" s="942"/>
      <c r="K81" s="538" t="s">
        <v>1134</v>
      </c>
      <c r="L81" s="3"/>
      <c r="M81" s="173"/>
      <c r="N81" s="173"/>
      <c r="O81" s="173"/>
    </row>
    <row r="82" spans="2:15">
      <c r="B82" s="531" t="s">
        <v>1493</v>
      </c>
      <c r="C82" s="532" t="s">
        <v>1129</v>
      </c>
      <c r="D82" s="533">
        <v>29</v>
      </c>
      <c r="E82" s="534">
        <f>+'Categoria de Costos'!C342</f>
        <v>900000</v>
      </c>
      <c r="F82" s="535"/>
      <c r="G82" s="536"/>
      <c r="H82" s="537">
        <f t="shared" ref="H82:H84" si="3">+E82*D82</f>
        <v>26100000</v>
      </c>
      <c r="I82" s="942" t="s">
        <v>1504</v>
      </c>
      <c r="J82" s="942"/>
      <c r="K82" s="539" t="s">
        <v>1207</v>
      </c>
      <c r="L82" s="3"/>
      <c r="M82" s="173"/>
      <c r="N82" s="173"/>
      <c r="O82" s="173"/>
    </row>
    <row r="83" spans="2:15">
      <c r="B83" s="531" t="s">
        <v>1128</v>
      </c>
      <c r="C83" s="532" t="s">
        <v>1129</v>
      </c>
      <c r="D83" s="533">
        <v>29</v>
      </c>
      <c r="E83" s="534">
        <f>+'Categoria de Costos'!C350</f>
        <v>60000</v>
      </c>
      <c r="F83" s="535"/>
      <c r="G83" s="536"/>
      <c r="H83" s="537">
        <f t="shared" si="3"/>
        <v>1740000</v>
      </c>
      <c r="I83" s="942" t="s">
        <v>1504</v>
      </c>
      <c r="J83" s="942"/>
      <c r="K83" s="539" t="s">
        <v>1131</v>
      </c>
      <c r="L83" s="3"/>
      <c r="M83" s="173"/>
      <c r="N83" s="173"/>
      <c r="O83" s="173"/>
    </row>
    <row r="84" spans="2:15">
      <c r="B84" s="531" t="s">
        <v>1135</v>
      </c>
      <c r="C84" s="532" t="s">
        <v>1210</v>
      </c>
      <c r="D84" s="533">
        <v>29</v>
      </c>
      <c r="E84" s="534">
        <f>+'Categoria de Costos'!C362</f>
        <v>3000000</v>
      </c>
      <c r="F84" s="535"/>
      <c r="G84" s="536"/>
      <c r="H84" s="537">
        <f t="shared" si="3"/>
        <v>87000000</v>
      </c>
      <c r="I84" s="942" t="s">
        <v>1505</v>
      </c>
      <c r="J84" s="942"/>
      <c r="K84" s="539" t="s">
        <v>1137</v>
      </c>
      <c r="M84" s="173"/>
      <c r="N84" s="173"/>
      <c r="O84" s="173"/>
    </row>
    <row r="85" spans="2:15" ht="15">
      <c r="B85" s="540" t="s">
        <v>1138</v>
      </c>
      <c r="C85" s="541"/>
      <c r="D85" s="542"/>
      <c r="E85" s="543"/>
      <c r="F85" s="543"/>
      <c r="G85" s="544"/>
      <c r="H85" s="545">
        <f>SUM(H81:H84)</f>
        <v>123540000</v>
      </c>
      <c r="I85" s="943"/>
      <c r="J85" s="943"/>
      <c r="K85" s="547"/>
      <c r="M85" s="173"/>
      <c r="N85" s="173"/>
      <c r="O85" s="173"/>
    </row>
    <row r="86" spans="2:15">
      <c r="B86" s="548" t="s">
        <v>1139</v>
      </c>
      <c r="C86" s="531" t="s">
        <v>1163</v>
      </c>
      <c r="D86" s="533">
        <v>3</v>
      </c>
      <c r="E86" s="534">
        <f>+'Categoria de Costos'!D131</f>
        <v>9004819.1999999993</v>
      </c>
      <c r="F86" s="535">
        <v>12</v>
      </c>
      <c r="G86" s="536">
        <v>1</v>
      </c>
      <c r="H86" s="537">
        <f>+D86*E86*F86*G86</f>
        <v>324173491.19999999</v>
      </c>
      <c r="I86" s="942" t="s">
        <v>1506</v>
      </c>
      <c r="J86" s="942"/>
      <c r="K86" s="539" t="s">
        <v>1142</v>
      </c>
      <c r="M86" s="173"/>
      <c r="N86" s="173"/>
      <c r="O86" s="173"/>
    </row>
    <row r="87" spans="2:15">
      <c r="B87" s="531" t="s">
        <v>1143</v>
      </c>
      <c r="C87" s="531" t="s">
        <v>1163</v>
      </c>
      <c r="D87" s="533">
        <v>29</v>
      </c>
      <c r="E87" s="620">
        <f>+'Categoria de Costos'!D174</f>
        <v>5763258.7999999998</v>
      </c>
      <c r="F87" s="535">
        <v>12</v>
      </c>
      <c r="G87" s="536">
        <v>1</v>
      </c>
      <c r="H87" s="537">
        <f>+D87*E87*F87*G87</f>
        <v>2005614062.3999999</v>
      </c>
      <c r="I87" s="942" t="s">
        <v>1507</v>
      </c>
      <c r="J87" s="942"/>
      <c r="K87" s="539" t="s">
        <v>1142</v>
      </c>
      <c r="M87" s="173"/>
      <c r="N87" s="173"/>
      <c r="O87" s="173"/>
    </row>
    <row r="88" spans="2:15" ht="15">
      <c r="B88" s="540" t="s">
        <v>1144</v>
      </c>
      <c r="C88" s="541"/>
      <c r="D88" s="542"/>
      <c r="E88" s="543"/>
      <c r="F88" s="543"/>
      <c r="G88" s="544"/>
      <c r="H88" s="545">
        <f>SUM(H86:H87)</f>
        <v>2329787553.5999999</v>
      </c>
      <c r="I88" s="943"/>
      <c r="J88" s="943"/>
      <c r="K88" s="547"/>
      <c r="M88" s="173"/>
      <c r="N88" s="173"/>
      <c r="O88" s="173"/>
    </row>
    <row r="89" spans="2:15">
      <c r="B89" s="560" t="s">
        <v>1508</v>
      </c>
      <c r="C89" s="618" t="s">
        <v>1274</v>
      </c>
      <c r="D89" s="619">
        <v>5</v>
      </c>
      <c r="E89" s="620">
        <f>+'Categoria de Costos'!H1069</f>
        <v>16634888.924999999</v>
      </c>
      <c r="F89" s="621"/>
      <c r="G89" s="622"/>
      <c r="H89" s="583">
        <f>+E89*D89</f>
        <v>83174444.625</v>
      </c>
      <c r="I89" s="959" t="s">
        <v>1509</v>
      </c>
      <c r="J89" s="959"/>
      <c r="K89" s="566" t="s">
        <v>1967</v>
      </c>
      <c r="M89" s="173"/>
      <c r="N89" s="173"/>
      <c r="O89" s="173"/>
    </row>
    <row r="90" spans="2:15">
      <c r="B90" s="560" t="s">
        <v>1510</v>
      </c>
      <c r="C90" s="618" t="s">
        <v>1274</v>
      </c>
      <c r="D90" s="619">
        <v>5</v>
      </c>
      <c r="E90" s="620">
        <f>+'Categoria de Costos'!H1070</f>
        <v>21735619.850000001</v>
      </c>
      <c r="F90" s="621"/>
      <c r="G90" s="622"/>
      <c r="H90" s="583">
        <f>+E90*D90</f>
        <v>108678099.25</v>
      </c>
      <c r="I90" s="959" t="s">
        <v>1509</v>
      </c>
      <c r="J90" s="959"/>
      <c r="K90" s="566" t="s">
        <v>1967</v>
      </c>
      <c r="M90" s="173"/>
      <c r="N90" s="173"/>
      <c r="O90" s="173"/>
    </row>
    <row r="91" spans="2:15">
      <c r="B91" s="560" t="s">
        <v>1511</v>
      </c>
      <c r="C91" s="618" t="s">
        <v>1274</v>
      </c>
      <c r="D91" s="619">
        <v>5</v>
      </c>
      <c r="E91" s="620">
        <f>+'Categoria de Costos'!H1071</f>
        <v>44190716.859999999</v>
      </c>
      <c r="F91" s="621"/>
      <c r="G91" s="622"/>
      <c r="H91" s="583">
        <f>+E91*D91</f>
        <v>220953584.30000001</v>
      </c>
      <c r="I91" s="959" t="s">
        <v>1509</v>
      </c>
      <c r="J91" s="959"/>
      <c r="K91" s="566" t="s">
        <v>1967</v>
      </c>
      <c r="M91" s="173"/>
      <c r="N91" s="173"/>
      <c r="O91" s="173"/>
    </row>
    <row r="92" spans="2:15" ht="15">
      <c r="B92" s="540" t="s">
        <v>1150</v>
      </c>
      <c r="C92" s="541"/>
      <c r="D92" s="542"/>
      <c r="E92" s="543"/>
      <c r="F92" s="543"/>
      <c r="G92" s="544"/>
      <c r="H92" s="545">
        <f>SUM(H89:H91)</f>
        <v>412806128.17500001</v>
      </c>
      <c r="I92" s="943"/>
      <c r="J92" s="943"/>
      <c r="K92" s="547"/>
      <c r="M92" s="173"/>
      <c r="N92" s="173"/>
      <c r="O92" s="173"/>
    </row>
    <row r="93" spans="2:15">
      <c r="B93" s="531" t="s">
        <v>1173</v>
      </c>
      <c r="C93" s="532" t="s">
        <v>1174</v>
      </c>
      <c r="D93" s="533">
        <v>2</v>
      </c>
      <c r="E93" s="534">
        <f>+'Categoria de Costos'!C467</f>
        <v>40000000</v>
      </c>
      <c r="F93" s="535"/>
      <c r="G93" s="536"/>
      <c r="H93" s="537">
        <f t="shared" ref="H93:H98" si="4">+E93*D93</f>
        <v>80000000</v>
      </c>
      <c r="I93" s="959" t="s">
        <v>1505</v>
      </c>
      <c r="J93" s="959"/>
      <c r="K93" s="539" t="s">
        <v>1512</v>
      </c>
      <c r="M93" s="173"/>
      <c r="N93" s="173"/>
      <c r="O93" s="173"/>
    </row>
    <row r="94" spans="2:15">
      <c r="B94" s="531" t="s">
        <v>1177</v>
      </c>
      <c r="C94" s="532" t="s">
        <v>1174</v>
      </c>
      <c r="D94" s="533">
        <v>28</v>
      </c>
      <c r="E94" s="534">
        <f>+'Categoria de Costos'!C468</f>
        <v>5000000</v>
      </c>
      <c r="F94" s="535"/>
      <c r="G94" s="536"/>
      <c r="H94" s="537">
        <f t="shared" si="4"/>
        <v>140000000</v>
      </c>
      <c r="I94" s="959" t="s">
        <v>1505</v>
      </c>
      <c r="J94" s="959"/>
      <c r="K94" s="539" t="s">
        <v>1513</v>
      </c>
      <c r="M94" s="173"/>
      <c r="N94" s="173"/>
      <c r="O94" s="173"/>
    </row>
    <row r="95" spans="2:15">
      <c r="B95" s="531" t="s">
        <v>1178</v>
      </c>
      <c r="C95" s="532" t="s">
        <v>1179</v>
      </c>
      <c r="D95" s="533">
        <v>2</v>
      </c>
      <c r="E95" s="534">
        <f>+'Categoria de Costos'!C471</f>
        <v>1000000</v>
      </c>
      <c r="F95" s="535"/>
      <c r="G95" s="536"/>
      <c r="H95" s="537">
        <f t="shared" si="4"/>
        <v>2000000</v>
      </c>
      <c r="I95" s="959" t="s">
        <v>1505</v>
      </c>
      <c r="J95" s="959"/>
      <c r="K95" s="539" t="s">
        <v>1356</v>
      </c>
      <c r="M95" s="173"/>
      <c r="N95" s="173"/>
      <c r="O95" s="173"/>
    </row>
    <row r="96" spans="2:15">
      <c r="B96" s="531" t="s">
        <v>1180</v>
      </c>
      <c r="C96" s="532" t="s">
        <v>1181</v>
      </c>
      <c r="D96" s="533">
        <v>28</v>
      </c>
      <c r="E96" s="534">
        <f>+'Categoria de Costos'!C472</f>
        <v>600000</v>
      </c>
      <c r="F96" s="535"/>
      <c r="G96" s="536"/>
      <c r="H96" s="537">
        <f t="shared" si="4"/>
        <v>16800000</v>
      </c>
      <c r="I96" s="959" t="s">
        <v>1505</v>
      </c>
      <c r="J96" s="959"/>
      <c r="K96" s="539" t="s">
        <v>1514</v>
      </c>
      <c r="M96" s="173"/>
      <c r="N96" s="173"/>
      <c r="O96" s="173"/>
    </row>
    <row r="97" spans="2:15">
      <c r="B97" s="531" t="s">
        <v>1182</v>
      </c>
      <c r="C97" s="532" t="s">
        <v>1736</v>
      </c>
      <c r="D97" s="619">
        <v>6</v>
      </c>
      <c r="E97" s="534">
        <f>+'Categoria de Costos'!C475</f>
        <v>12000000</v>
      </c>
      <c r="F97" s="535"/>
      <c r="G97" s="536"/>
      <c r="H97" s="537">
        <f t="shared" si="4"/>
        <v>72000000</v>
      </c>
      <c r="I97" s="959" t="s">
        <v>1505</v>
      </c>
      <c r="J97" s="959"/>
      <c r="K97" s="539" t="s">
        <v>1357</v>
      </c>
      <c r="M97" s="173"/>
      <c r="N97" s="173"/>
      <c r="O97" s="173"/>
    </row>
    <row r="98" spans="2:15">
      <c r="B98" s="560" t="s">
        <v>1427</v>
      </c>
      <c r="C98" s="618" t="s">
        <v>1428</v>
      </c>
      <c r="D98" s="619">
        <v>1</v>
      </c>
      <c r="E98" s="620">
        <f>+'Categoria de Costos'!C502+'Categoria de Costos'!C503+'Categoria de Costos'!C505</f>
        <v>43320000</v>
      </c>
      <c r="F98" s="621"/>
      <c r="G98" s="622"/>
      <c r="H98" s="583">
        <f t="shared" si="4"/>
        <v>43320000</v>
      </c>
      <c r="I98" s="968" t="s">
        <v>1515</v>
      </c>
      <c r="J98" s="968"/>
      <c r="K98" s="539" t="s">
        <v>1257</v>
      </c>
      <c r="M98" s="173"/>
      <c r="N98" s="173"/>
      <c r="O98" s="173"/>
    </row>
    <row r="99" spans="2:15">
      <c r="B99" s="560" t="s">
        <v>1429</v>
      </c>
      <c r="C99" s="618" t="s">
        <v>1516</v>
      </c>
      <c r="D99" s="619">
        <v>1</v>
      </c>
      <c r="E99" s="620">
        <f>+'Categoria de Costos'!C504</f>
        <v>4800000</v>
      </c>
      <c r="F99" s="621"/>
      <c r="G99" s="622"/>
      <c r="H99" s="583">
        <f>+E99</f>
        <v>4800000</v>
      </c>
      <c r="I99" s="968" t="s">
        <v>1515</v>
      </c>
      <c r="J99" s="968"/>
      <c r="K99" s="539" t="s">
        <v>1257</v>
      </c>
      <c r="M99" s="173"/>
      <c r="N99" s="173"/>
      <c r="O99" s="173"/>
    </row>
    <row r="100" spans="2:15" ht="15">
      <c r="B100" s="540" t="s">
        <v>1155</v>
      </c>
      <c r="C100" s="541"/>
      <c r="D100" s="542"/>
      <c r="E100" s="543"/>
      <c r="F100" s="543"/>
      <c r="G100" s="544"/>
      <c r="H100" s="545">
        <f>SUM(H93:H99)</f>
        <v>358920000</v>
      </c>
      <c r="I100" s="943"/>
      <c r="J100" s="943"/>
      <c r="K100" s="547"/>
      <c r="M100" s="173"/>
      <c r="N100" s="173"/>
      <c r="O100" s="173"/>
    </row>
    <row r="101" spans="2:15">
      <c r="B101" s="548" t="s">
        <v>1156</v>
      </c>
      <c r="C101" s="532" t="s">
        <v>1157</v>
      </c>
      <c r="D101" s="533">
        <f>2*29</f>
        <v>58</v>
      </c>
      <c r="E101" s="534">
        <f>+'Categoria de Costos'!C213</f>
        <v>900000</v>
      </c>
      <c r="F101" s="535"/>
      <c r="G101" s="536"/>
      <c r="H101" s="552">
        <f>+E101*D101</f>
        <v>52200000</v>
      </c>
      <c r="I101" s="942" t="s">
        <v>1517</v>
      </c>
      <c r="J101" s="942"/>
      <c r="K101" s="538" t="s">
        <v>1809</v>
      </c>
      <c r="M101" s="173"/>
      <c r="N101" s="173"/>
      <c r="O101" s="173"/>
    </row>
    <row r="102" spans="2:15">
      <c r="B102" s="548" t="s">
        <v>1159</v>
      </c>
      <c r="C102" s="532" t="s">
        <v>1160</v>
      </c>
      <c r="D102" s="533">
        <f>2*29</f>
        <v>58</v>
      </c>
      <c r="E102" s="534">
        <f>+'Categoria de Costos'!D170</f>
        <v>9004819.1999999993</v>
      </c>
      <c r="F102" s="535"/>
      <c r="G102" s="536"/>
      <c r="H102" s="552">
        <f>+E102*D102</f>
        <v>522279513.59999996</v>
      </c>
      <c r="I102" s="942" t="s">
        <v>1507</v>
      </c>
      <c r="J102" s="942"/>
      <c r="K102" s="539" t="s">
        <v>1161</v>
      </c>
      <c r="M102" s="173"/>
      <c r="N102" s="173"/>
      <c r="O102" s="173"/>
    </row>
    <row r="103" spans="2:15">
      <c r="B103" s="531" t="s">
        <v>1162</v>
      </c>
      <c r="C103" s="560" t="s">
        <v>1163</v>
      </c>
      <c r="D103" s="533">
        <v>29</v>
      </c>
      <c r="E103" s="534">
        <f>+'Categoria de Costos'!C264</f>
        <v>420000</v>
      </c>
      <c r="F103" s="535">
        <v>12</v>
      </c>
      <c r="G103" s="536"/>
      <c r="H103" s="552">
        <f>+D103*E103*F103</f>
        <v>146160000</v>
      </c>
      <c r="I103" s="942" t="s">
        <v>1507</v>
      </c>
      <c r="J103" s="942"/>
      <c r="K103" s="539" t="s">
        <v>1810</v>
      </c>
      <c r="M103" s="173"/>
      <c r="N103" s="173"/>
      <c r="O103" s="173"/>
    </row>
    <row r="104" spans="2:15">
      <c r="B104" s="653" t="s">
        <v>1740</v>
      </c>
      <c r="C104" s="653" t="s">
        <v>1458</v>
      </c>
      <c r="D104" s="619">
        <f>29*5</f>
        <v>145</v>
      </c>
      <c r="E104" s="620">
        <f>+'Categoria de Costos'!E175</f>
        <v>325424.52409999998</v>
      </c>
      <c r="F104" s="621">
        <v>12</v>
      </c>
      <c r="G104" s="622"/>
      <c r="H104" s="626">
        <f>+D104*E104*F104</f>
        <v>566238671.93400002</v>
      </c>
      <c r="I104" s="959" t="s">
        <v>1507</v>
      </c>
      <c r="J104" s="959"/>
      <c r="K104" s="539" t="s">
        <v>1161</v>
      </c>
      <c r="M104" s="173"/>
      <c r="N104" s="173"/>
      <c r="O104" s="173"/>
    </row>
    <row r="105" spans="2:15" ht="15">
      <c r="B105" s="540" t="s">
        <v>1164</v>
      </c>
      <c r="C105" s="541"/>
      <c r="D105" s="542"/>
      <c r="E105" s="543"/>
      <c r="F105" s="543"/>
      <c r="G105" s="544"/>
      <c r="H105" s="545">
        <f>SUM(H101:H104)</f>
        <v>1286878185.5339999</v>
      </c>
      <c r="I105" s="943"/>
      <c r="J105" s="943"/>
      <c r="K105" s="547"/>
      <c r="M105" s="173"/>
      <c r="N105" s="173"/>
      <c r="O105" s="173"/>
    </row>
    <row r="106" spans="2:15">
      <c r="B106" s="531" t="s">
        <v>1518</v>
      </c>
      <c r="C106" s="532"/>
      <c r="D106" s="533"/>
      <c r="E106" s="534"/>
      <c r="F106" s="535"/>
      <c r="G106" s="536"/>
      <c r="H106" s="552" t="s">
        <v>1347</v>
      </c>
      <c r="I106" s="942" t="s">
        <v>1515</v>
      </c>
      <c r="J106" s="942"/>
      <c r="K106" s="538"/>
      <c r="M106" s="173"/>
      <c r="N106" s="173"/>
      <c r="O106" s="173"/>
    </row>
    <row r="107" spans="2:15" ht="28.5">
      <c r="B107" s="531" t="s">
        <v>1519</v>
      </c>
      <c r="C107" s="532"/>
      <c r="D107" s="533"/>
      <c r="E107" s="534"/>
      <c r="F107" s="535"/>
      <c r="G107" s="536"/>
      <c r="H107" s="552" t="s">
        <v>1347</v>
      </c>
      <c r="I107" s="966"/>
      <c r="J107" s="967"/>
      <c r="K107" s="623"/>
      <c r="M107" s="173"/>
      <c r="N107" s="173"/>
      <c r="O107" s="173"/>
    </row>
    <row r="108" spans="2:15" ht="24.95" customHeight="1">
      <c r="B108" s="949" t="s">
        <v>1167</v>
      </c>
      <c r="C108" s="949"/>
      <c r="D108" s="949"/>
      <c r="E108" s="949"/>
      <c r="F108" s="949"/>
      <c r="G108" s="949"/>
      <c r="H108" s="509">
        <f>+H105+H100+H92+H88+H85</f>
        <v>4511931867.309</v>
      </c>
      <c r="J108" s="3"/>
      <c r="K108" s="3"/>
      <c r="L108" s="3"/>
      <c r="M108" s="173"/>
      <c r="N108" s="173"/>
      <c r="O108" s="173"/>
    </row>
    <row r="109" spans="2:15" ht="15">
      <c r="B109" s="947" t="s">
        <v>1168</v>
      </c>
      <c r="C109" s="947"/>
      <c r="D109" s="947"/>
      <c r="E109" s="947"/>
      <c r="F109" s="947"/>
      <c r="G109" s="947"/>
      <c r="H109" s="557">
        <f>+H108/12</f>
        <v>375994322.27574998</v>
      </c>
      <c r="J109" s="3"/>
      <c r="K109" s="3"/>
      <c r="L109" s="3"/>
      <c r="M109" s="173"/>
      <c r="N109" s="173"/>
      <c r="O109" s="173"/>
    </row>
    <row r="110" spans="2:15" ht="15">
      <c r="B110" s="947" t="s">
        <v>1702</v>
      </c>
      <c r="C110" s="947"/>
      <c r="D110" s="947"/>
      <c r="E110" s="947"/>
      <c r="F110" s="947"/>
      <c r="G110" s="947"/>
      <c r="H110" s="557">
        <f>+H109*6</f>
        <v>2255965933.6545</v>
      </c>
      <c r="J110" s="3"/>
      <c r="K110" s="3"/>
      <c r="L110" s="3"/>
      <c r="M110" s="173"/>
      <c r="N110" s="173"/>
      <c r="O110" s="173"/>
    </row>
    <row r="111" spans="2:15" ht="15">
      <c r="B111" s="947" t="s">
        <v>1601</v>
      </c>
      <c r="C111" s="947"/>
      <c r="D111" s="947"/>
      <c r="E111" s="947"/>
      <c r="F111" s="947"/>
      <c r="G111" s="947"/>
      <c r="H111" s="557">
        <f>+H108</f>
        <v>4511931867.309</v>
      </c>
      <c r="J111" s="3"/>
      <c r="K111" s="3"/>
      <c r="L111" s="3"/>
      <c r="M111" s="173"/>
      <c r="N111" s="173"/>
      <c r="O111" s="173"/>
    </row>
    <row r="112" spans="2:15" ht="15">
      <c r="B112" s="947" t="s">
        <v>1602</v>
      </c>
      <c r="C112" s="947"/>
      <c r="D112" s="947"/>
      <c r="E112" s="947"/>
      <c r="F112" s="947"/>
      <c r="G112" s="947"/>
      <c r="H112" s="557">
        <f>+H108-H92</f>
        <v>4099125739.1339998</v>
      </c>
      <c r="I112" s="7"/>
      <c r="J112" s="3"/>
      <c r="K112" s="3"/>
      <c r="L112" s="3"/>
      <c r="M112" s="173"/>
      <c r="N112" s="173"/>
      <c r="O112" s="173"/>
    </row>
    <row r="113" spans="2:15" ht="15">
      <c r="B113" s="947" t="s">
        <v>1603</v>
      </c>
      <c r="C113" s="947"/>
      <c r="D113" s="947"/>
      <c r="E113" s="947"/>
      <c r="F113" s="947"/>
      <c r="G113" s="947"/>
      <c r="H113" s="557">
        <f>+H108-H84-H93-H94-H95-H96-H97</f>
        <v>4114131867.309</v>
      </c>
      <c r="J113" s="3"/>
      <c r="K113" s="3"/>
      <c r="L113" s="3"/>
      <c r="M113" s="173"/>
      <c r="N113" s="173"/>
      <c r="O113" s="173"/>
    </row>
    <row r="114" spans="2:15" ht="15">
      <c r="B114" s="947" t="s">
        <v>1604</v>
      </c>
      <c r="C114" s="947"/>
      <c r="D114" s="947"/>
      <c r="E114" s="947"/>
      <c r="F114" s="947"/>
      <c r="G114" s="947"/>
      <c r="H114" s="557">
        <f>+H108-H92-H84-H93-H94-H95-H96-H97</f>
        <v>3701325739.1339998</v>
      </c>
      <c r="J114" s="3"/>
      <c r="K114" s="3"/>
      <c r="L114" s="3"/>
      <c r="M114" s="173"/>
      <c r="N114" s="173"/>
      <c r="O114" s="173"/>
    </row>
    <row r="115" spans="2:15">
      <c r="M115" s="173"/>
      <c r="N115" s="173"/>
      <c r="O115" s="173"/>
    </row>
    <row r="116" spans="2:15" ht="33.950000000000003" customHeight="1">
      <c r="B116" s="925" t="s">
        <v>1169</v>
      </c>
      <c r="C116" s="925"/>
      <c r="M116" s="173"/>
      <c r="N116" s="173"/>
      <c r="O116" s="173"/>
    </row>
    <row r="117" spans="2:15" ht="114" customHeight="1">
      <c r="B117" s="948" t="s">
        <v>1826</v>
      </c>
      <c r="C117" s="948"/>
      <c r="D117" s="948"/>
      <c r="E117" s="948"/>
      <c r="F117" s="948"/>
      <c r="G117" s="948"/>
      <c r="H117" s="948"/>
      <c r="I117" s="948"/>
      <c r="J117" s="948"/>
      <c r="K117" s="948"/>
      <c r="L117" s="948"/>
      <c r="M117" s="173"/>
      <c r="N117" s="173"/>
      <c r="O117" s="173"/>
    </row>
    <row r="118" spans="2:15">
      <c r="M118" s="173"/>
      <c r="N118" s="173"/>
      <c r="O118" s="173"/>
    </row>
    <row r="119" spans="2:15">
      <c r="M119" s="173"/>
      <c r="N119" s="173"/>
      <c r="O119" s="173"/>
    </row>
    <row r="120" spans="2:15" ht="39.950000000000003" customHeight="1">
      <c r="B120" s="949" t="str">
        <f>+Portafolio_Cronograma!D168</f>
        <v>8.3. Fortalecimiento del talento humano en investigación y desarrollo tecnológico y en extensión agropecuaria, y asistencia técnica e industrial para la cadena</v>
      </c>
      <c r="C120" s="949"/>
      <c r="D120" s="949"/>
      <c r="E120" s="949"/>
      <c r="F120" s="949"/>
      <c r="G120" s="949"/>
      <c r="H120" s="949"/>
      <c r="I120" s="949"/>
      <c r="J120" s="949"/>
      <c r="K120" s="949"/>
      <c r="L120" s="949"/>
      <c r="M120" s="173"/>
      <c r="N120" s="173"/>
      <c r="O120" s="173"/>
    </row>
    <row r="121" spans="2:15" ht="48" customHeight="1">
      <c r="B121" s="961" t="str">
        <f>+Portafolio_Cronograma!E168</f>
        <v xml:space="preserve">8.3.1. Identificar y evaluar la oferta de formación y capacitación para profesionales, técnicos y tecnólogos, relacionada con la cadena, realizando un análisis de cobertura y brechas de formación con enfoque regional, en áreas específicas y temas requeridos por la cadena de la acuicultura. </v>
      </c>
      <c r="C121" s="962"/>
      <c r="D121" s="962"/>
      <c r="E121" s="962"/>
      <c r="F121" s="962"/>
      <c r="G121" s="962"/>
      <c r="H121" s="962"/>
      <c r="I121" s="962"/>
      <c r="J121" s="962"/>
      <c r="K121" s="962"/>
      <c r="L121" s="963"/>
      <c r="M121" s="175"/>
      <c r="N121" s="175"/>
      <c r="O121" s="173"/>
    </row>
    <row r="122" spans="2:15" ht="48" customHeight="1">
      <c r="B122" s="961" t="str">
        <f>+Portafolio_Cronograma!E169</f>
        <v>8.3.2. Promover la creación, mejora, actualización y expansión de programas de formación integral, cursos complementarios y procesos de certificación en competencias laborales, entre otros, dirigidos a fortalecer las habilidades de profesionales, técnicos y tecnólogos agropecuarios e industriales relacionados con la cadena, con enfoque regional, orientados a la adopción de avances tecnológicos desarrollados para la cadena, teniendo en cuenta lo establecido en el PECTIA, en articulación con el Subsistema Nacional de Formación y Capacitación para la Innovación Agropecuaria (SNIA, Ley 1876 de 2017) y el Marco Nacional de Cualificaciones del MinEducación.</v>
      </c>
      <c r="C122" s="962"/>
      <c r="D122" s="962"/>
      <c r="E122" s="962"/>
      <c r="F122" s="962"/>
      <c r="G122" s="962"/>
      <c r="H122" s="962"/>
      <c r="I122" s="962"/>
      <c r="J122" s="962"/>
      <c r="K122" s="962"/>
      <c r="L122" s="963"/>
      <c r="M122" s="175"/>
      <c r="N122" s="175"/>
      <c r="O122" s="173"/>
    </row>
    <row r="123" spans="2:15" ht="48" customHeight="1">
      <c r="B123" s="961" t="str">
        <f>+Portafolio_Cronograma!E170</f>
        <v>8.3.3. Promover acuerdos y alianzas con instituciones educativas para fortalecer la formación formal del recurso humano en conocimientos especializados enfocados hacia las necesidades de I+D+i de la cadena y para fomentar programas de apoyo financiero que estimulen el acceso de los profesionales a especializaciones, maestrías y doctorados.</v>
      </c>
      <c r="C123" s="962"/>
      <c r="D123" s="962"/>
      <c r="E123" s="962"/>
      <c r="F123" s="962"/>
      <c r="G123" s="962"/>
      <c r="H123" s="962"/>
      <c r="I123" s="962"/>
      <c r="J123" s="962"/>
      <c r="K123" s="962"/>
      <c r="L123" s="963"/>
      <c r="M123" s="175"/>
      <c r="N123" s="175"/>
      <c r="O123" s="173"/>
    </row>
    <row r="124" spans="2:15" ht="48" customHeight="1">
      <c r="B124" s="961" t="str">
        <f>+Portafolio_Cronograma!E171</f>
        <v>8.3.4. Fomentar la formación de talento humano (profesionales, técnicos y tecnólogos agropecuarios e industriales) en competencias, habilidades y destrezas relacionadas con la estructuración y gestión de proyectos de investigación, desarrollo e innovación (I+D+i) aplicados a la cadena de la acuicultura.</v>
      </c>
      <c r="C124" s="962"/>
      <c r="D124" s="962"/>
      <c r="E124" s="962"/>
      <c r="F124" s="962"/>
      <c r="G124" s="962"/>
      <c r="H124" s="962"/>
      <c r="I124" s="962"/>
      <c r="J124" s="962"/>
      <c r="K124" s="962"/>
      <c r="L124" s="963"/>
      <c r="M124" s="175"/>
      <c r="N124" s="175"/>
      <c r="O124" s="173"/>
    </row>
    <row r="125" spans="2:15" ht="48" customHeight="1">
      <c r="B125" s="961" t="str">
        <f>+Portafolio_Cronograma!E172</f>
        <v>8.3.5. Identificar y capacitar a los extensionistas y asistentes técnicos agropecuarios e industriales de la cadena de la acuicultura en los diferentes desarrollos tecnológicos sobre el manejo integral del cultivo, eficiencia e inocuidad en el procesamiento, diversificación y valor agregado del producto, comercialización, asociatividad y sostenibilidad ambiental (aprovechamiento de residuos), entre otros, priorizando a los jóvenes rurales con formación relacionada, para que sean promotores del cambio y de adopción de tecnología en sus territorios.</v>
      </c>
      <c r="C125" s="962"/>
      <c r="D125" s="962"/>
      <c r="E125" s="962"/>
      <c r="F125" s="962"/>
      <c r="G125" s="962"/>
      <c r="H125" s="962"/>
      <c r="I125" s="962"/>
      <c r="J125" s="962"/>
      <c r="K125" s="962"/>
      <c r="L125" s="963"/>
      <c r="M125" s="175"/>
      <c r="N125" s="175"/>
      <c r="O125" s="173"/>
    </row>
    <row r="126" spans="2:15" ht="48" customHeight="1">
      <c r="B126" s="961" t="str">
        <f>+Portafolio_Cronograma!E173</f>
        <v>8.3.6. Realizar capacitaciones a extensionistas y asistentes técnicos agropecuarios e industriales de la cadena de la acuicultura en habilidades blandas, aspectos de andragogía (educación para adultos), pedagogía y uso de las TIC, así como en diferentes técnicas de capacitación o transferencia de conocimiento como el uso de recursos de apoyo (videos, podcast y material didáctico, entre otras), para fortalecer los procesos de extensionismo con enfoque regional y diferenciado, en concordancia con los Planes Departamentales de Extensión Agropecuaria (PDEA).</v>
      </c>
      <c r="C126" s="962"/>
      <c r="D126" s="962"/>
      <c r="E126" s="962"/>
      <c r="F126" s="962"/>
      <c r="G126" s="962"/>
      <c r="H126" s="962"/>
      <c r="I126" s="962"/>
      <c r="J126" s="962"/>
      <c r="K126" s="962"/>
      <c r="L126" s="963"/>
      <c r="M126" s="175"/>
      <c r="N126" s="175"/>
      <c r="O126" s="173"/>
    </row>
    <row r="127" spans="2:15">
      <c r="B127" s="3"/>
      <c r="C127" s="3"/>
      <c r="D127" s="3"/>
      <c r="E127" s="3"/>
      <c r="F127" s="3"/>
      <c r="G127" s="3"/>
      <c r="H127" s="3"/>
      <c r="I127" s="3"/>
      <c r="J127" s="3"/>
      <c r="K127" s="3"/>
      <c r="L127" s="3"/>
      <c r="M127" s="173"/>
      <c r="N127" s="173"/>
      <c r="O127" s="173"/>
    </row>
    <row r="128" spans="2:15">
      <c r="B128" s="3"/>
      <c r="C128" s="3"/>
      <c r="D128" s="3"/>
      <c r="E128" s="3"/>
      <c r="F128" s="3"/>
      <c r="G128" s="3"/>
      <c r="H128" s="3"/>
      <c r="I128" s="3"/>
      <c r="J128" s="3"/>
      <c r="K128" s="3"/>
      <c r="L128" s="3"/>
      <c r="M128" s="173"/>
      <c r="N128" s="173"/>
      <c r="O128" s="173"/>
    </row>
    <row r="129" spans="2:15" ht="24.95" customHeight="1">
      <c r="B129" s="511" t="s">
        <v>1122</v>
      </c>
      <c r="C129" s="3"/>
      <c r="D129" s="3"/>
      <c r="E129" s="3"/>
      <c r="F129" s="3"/>
      <c r="G129" s="3"/>
      <c r="H129" s="3"/>
      <c r="I129" s="3"/>
      <c r="J129" s="3"/>
      <c r="K129" s="3"/>
      <c r="L129" s="3"/>
      <c r="M129" s="173"/>
      <c r="N129" s="173"/>
      <c r="O129" s="173"/>
    </row>
    <row r="130" spans="2:15">
      <c r="B130" s="3"/>
      <c r="C130" s="3"/>
      <c r="D130" s="3"/>
      <c r="E130" s="3"/>
      <c r="F130" s="3"/>
      <c r="G130" s="3"/>
      <c r="H130" s="3"/>
      <c r="I130" s="3"/>
      <c r="J130" s="3"/>
      <c r="K130" s="3"/>
      <c r="L130" s="3"/>
      <c r="M130" s="173"/>
      <c r="N130" s="173"/>
      <c r="O130" s="173"/>
    </row>
    <row r="131" spans="2:15" ht="30" customHeight="1">
      <c r="B131" s="3"/>
      <c r="C131" s="556" t="s">
        <v>1123</v>
      </c>
      <c r="D131" s="556" t="s">
        <v>1124</v>
      </c>
      <c r="E131" s="3"/>
      <c r="F131" s="3"/>
      <c r="G131" s="3"/>
      <c r="H131" s="3"/>
      <c r="I131" s="3"/>
      <c r="J131" s="3"/>
      <c r="K131" s="3"/>
      <c r="L131" s="3"/>
      <c r="M131" s="173"/>
      <c r="N131" s="173"/>
      <c r="O131" s="173"/>
    </row>
    <row r="132" spans="2:15" ht="30" customHeight="1">
      <c r="B132" s="3"/>
      <c r="C132" s="554" t="str">
        <f>+Portafolio_Cronograma!L168</f>
        <v>Mes 7 del año 1</v>
      </c>
      <c r="D132" s="554" t="str">
        <f>+Portafolio_Cronograma!M168</f>
        <v>Mes 12 del año 20</v>
      </c>
      <c r="E132" s="3"/>
      <c r="F132" s="3"/>
      <c r="G132" s="8"/>
      <c r="H132" s="3"/>
      <c r="I132" s="3"/>
      <c r="J132" s="3"/>
      <c r="K132" s="3"/>
      <c r="L132" s="3"/>
      <c r="M132" s="173"/>
      <c r="N132" s="173"/>
      <c r="O132" s="173"/>
    </row>
    <row r="133" spans="2:15" ht="45" customHeight="1">
      <c r="B133" s="517" t="s">
        <v>638</v>
      </c>
      <c r="C133" s="517" t="s">
        <v>1125</v>
      </c>
      <c r="D133" s="517" t="s">
        <v>1572</v>
      </c>
      <c r="E133" s="517" t="s">
        <v>639</v>
      </c>
      <c r="F133" s="517" t="s">
        <v>1573</v>
      </c>
      <c r="G133" s="517" t="s">
        <v>1574</v>
      </c>
      <c r="H133" s="517" t="s">
        <v>1126</v>
      </c>
      <c r="I133" s="945" t="s">
        <v>1575</v>
      </c>
      <c r="J133" s="945"/>
      <c r="K133" s="517" t="s">
        <v>1491</v>
      </c>
      <c r="L133" s="3"/>
      <c r="M133" s="173"/>
      <c r="N133" s="173"/>
      <c r="O133" s="173"/>
    </row>
    <row r="134" spans="2:15">
      <c r="B134" s="531" t="s">
        <v>1132</v>
      </c>
      <c r="C134" s="624" t="s">
        <v>1129</v>
      </c>
      <c r="D134" s="533">
        <v>29</v>
      </c>
      <c r="E134" s="534">
        <f>+'Categoria de Costos'!C333</f>
        <v>300000</v>
      </c>
      <c r="F134" s="535"/>
      <c r="G134" s="536"/>
      <c r="H134" s="537">
        <f>+E134*D134</f>
        <v>8700000</v>
      </c>
      <c r="I134" s="942" t="s">
        <v>1520</v>
      </c>
      <c r="J134" s="942"/>
      <c r="K134" s="538" t="s">
        <v>1134</v>
      </c>
      <c r="L134" s="3"/>
      <c r="M134" s="173"/>
      <c r="N134" s="173"/>
      <c r="O134" s="173"/>
    </row>
    <row r="135" spans="2:15">
      <c r="B135" s="531" t="s">
        <v>1301</v>
      </c>
      <c r="C135" s="624" t="s">
        <v>1129</v>
      </c>
      <c r="D135" s="533">
        <v>29</v>
      </c>
      <c r="E135" s="534">
        <f>+'Categoria de Costos'!C342</f>
        <v>900000</v>
      </c>
      <c r="F135" s="535"/>
      <c r="G135" s="536"/>
      <c r="H135" s="537">
        <f t="shared" ref="H135:H138" si="5">+E135*D135</f>
        <v>26100000</v>
      </c>
      <c r="I135" s="942" t="s">
        <v>1520</v>
      </c>
      <c r="J135" s="942"/>
      <c r="K135" s="539" t="s">
        <v>1207</v>
      </c>
      <c r="L135" s="3"/>
      <c r="M135" s="173"/>
      <c r="N135" s="173"/>
      <c r="O135" s="173"/>
    </row>
    <row r="136" spans="2:15">
      <c r="B136" s="531" t="s">
        <v>1304</v>
      </c>
      <c r="C136" s="624" t="s">
        <v>1129</v>
      </c>
      <c r="D136" s="533">
        <v>58</v>
      </c>
      <c r="E136" s="534">
        <f>+'Categoria de Costos'!C350</f>
        <v>60000</v>
      </c>
      <c r="F136" s="535"/>
      <c r="G136" s="536"/>
      <c r="H136" s="537">
        <f t="shared" si="5"/>
        <v>3480000</v>
      </c>
      <c r="I136" s="942" t="s">
        <v>1520</v>
      </c>
      <c r="J136" s="942"/>
      <c r="K136" s="539" t="s">
        <v>1131</v>
      </c>
      <c r="L136" s="3"/>
      <c r="M136" s="173"/>
      <c r="N136" s="173"/>
      <c r="O136" s="173"/>
    </row>
    <row r="137" spans="2:15">
      <c r="B137" s="531" t="s">
        <v>1135</v>
      </c>
      <c r="C137" s="624" t="s">
        <v>1210</v>
      </c>
      <c r="D137" s="533">
        <v>29</v>
      </c>
      <c r="E137" s="534">
        <f>+'Categoria de Costos'!C362</f>
        <v>3000000</v>
      </c>
      <c r="F137" s="535"/>
      <c r="G137" s="536"/>
      <c r="H137" s="537">
        <f t="shared" si="5"/>
        <v>87000000</v>
      </c>
      <c r="I137" s="942" t="s">
        <v>1521</v>
      </c>
      <c r="J137" s="942"/>
      <c r="K137" s="539" t="s">
        <v>1137</v>
      </c>
      <c r="M137" s="173"/>
      <c r="N137" s="173"/>
      <c r="O137" s="173"/>
    </row>
    <row r="138" spans="2:15">
      <c r="B138" s="531" t="s">
        <v>1314</v>
      </c>
      <c r="C138" s="624" t="s">
        <v>1212</v>
      </c>
      <c r="D138" s="533">
        <v>29</v>
      </c>
      <c r="E138" s="534">
        <f>+'Categoria de Costos'!C374</f>
        <v>6100000</v>
      </c>
      <c r="F138" s="535"/>
      <c r="G138" s="536"/>
      <c r="H138" s="537">
        <f t="shared" si="5"/>
        <v>176900000</v>
      </c>
      <c r="I138" s="942" t="s">
        <v>1522</v>
      </c>
      <c r="J138" s="942"/>
      <c r="K138" s="539" t="s">
        <v>1213</v>
      </c>
      <c r="M138" s="173"/>
      <c r="N138" s="173"/>
      <c r="O138" s="173"/>
    </row>
    <row r="139" spans="2:15" ht="15">
      <c r="B139" s="540" t="s">
        <v>1138</v>
      </c>
      <c r="C139" s="541"/>
      <c r="D139" s="542"/>
      <c r="E139" s="543"/>
      <c r="F139" s="543"/>
      <c r="G139" s="544"/>
      <c r="H139" s="545">
        <f>SUM(H134:H138)</f>
        <v>302180000</v>
      </c>
      <c r="I139" s="943"/>
      <c r="J139" s="943"/>
      <c r="K139" s="547"/>
      <c r="M139" s="173"/>
      <c r="N139" s="173"/>
      <c r="O139" s="173"/>
    </row>
    <row r="140" spans="2:15">
      <c r="B140" s="560" t="s">
        <v>1139</v>
      </c>
      <c r="C140" s="560" t="s">
        <v>1163</v>
      </c>
      <c r="D140" s="619">
        <v>3</v>
      </c>
      <c r="E140" s="534">
        <f>+'Categoria de Costos'!D132</f>
        <v>8283866.5</v>
      </c>
      <c r="F140" s="535">
        <v>12</v>
      </c>
      <c r="G140" s="536">
        <v>1</v>
      </c>
      <c r="H140" s="537">
        <f>+E140*D140*F140*G140</f>
        <v>298219194</v>
      </c>
      <c r="I140" s="942" t="s">
        <v>1523</v>
      </c>
      <c r="J140" s="942"/>
      <c r="K140" s="539" t="s">
        <v>1142</v>
      </c>
      <c r="M140" s="173"/>
      <c r="N140" s="173"/>
      <c r="O140" s="173"/>
    </row>
    <row r="141" spans="2:15">
      <c r="B141" s="560" t="s">
        <v>1143</v>
      </c>
      <c r="C141" s="560" t="s">
        <v>1163</v>
      </c>
      <c r="D141" s="619">
        <v>29</v>
      </c>
      <c r="E141" s="534">
        <f>+'Categoria de Costos'!D135</f>
        <v>5763258.7999999998</v>
      </c>
      <c r="F141" s="535">
        <v>12</v>
      </c>
      <c r="G141" s="536">
        <v>1</v>
      </c>
      <c r="H141" s="537">
        <f>+E141*D141*F141*G141</f>
        <v>2005614062.3999999</v>
      </c>
      <c r="I141" s="942" t="s">
        <v>1523</v>
      </c>
      <c r="J141" s="942"/>
      <c r="K141" s="539" t="s">
        <v>1142</v>
      </c>
      <c r="M141" s="173"/>
      <c r="N141" s="173"/>
      <c r="O141" s="173"/>
    </row>
    <row r="142" spans="2:15" ht="15">
      <c r="B142" s="540" t="s">
        <v>1144</v>
      </c>
      <c r="C142" s="541"/>
      <c r="D142" s="542"/>
      <c r="E142" s="543"/>
      <c r="F142" s="543"/>
      <c r="G142" s="544"/>
      <c r="H142" s="545">
        <f>SUM(H140:H141)</f>
        <v>2303833256.3999996</v>
      </c>
      <c r="I142" s="943"/>
      <c r="J142" s="943"/>
      <c r="K142" s="547"/>
      <c r="M142" s="173"/>
      <c r="N142" s="173"/>
      <c r="O142" s="173"/>
    </row>
    <row r="143" spans="2:15">
      <c r="B143" s="625" t="s">
        <v>1524</v>
      </c>
      <c r="C143" s="560" t="s">
        <v>1431</v>
      </c>
      <c r="D143" s="533">
        <f>29*2</f>
        <v>58</v>
      </c>
      <c r="E143" s="534">
        <f>+'Categoria de Costos'!C213</f>
        <v>900000</v>
      </c>
      <c r="F143" s="535"/>
      <c r="G143" s="536"/>
      <c r="H143" s="552">
        <f>+E143*D143</f>
        <v>52200000</v>
      </c>
      <c r="I143" s="942" t="s">
        <v>1523</v>
      </c>
      <c r="J143" s="942"/>
      <c r="K143" s="538" t="s">
        <v>1809</v>
      </c>
      <c r="M143" s="173"/>
      <c r="N143" s="173"/>
      <c r="O143" s="173"/>
    </row>
    <row r="144" spans="2:15">
      <c r="B144" s="625" t="s">
        <v>1159</v>
      </c>
      <c r="C144" s="560" t="s">
        <v>1525</v>
      </c>
      <c r="D144" s="533">
        <f>29*3</f>
        <v>87</v>
      </c>
      <c r="E144" s="534">
        <f>+'Categoria de Costos'!E171</f>
        <v>395939.36979999999</v>
      </c>
      <c r="F144" s="535"/>
      <c r="G144" s="536"/>
      <c r="H144" s="552">
        <f>+E144*D144</f>
        <v>34446725.172600001</v>
      </c>
      <c r="I144" s="942" t="s">
        <v>1523</v>
      </c>
      <c r="J144" s="942"/>
      <c r="K144" s="539" t="s">
        <v>1161</v>
      </c>
      <c r="M144" s="173"/>
      <c r="N144" s="173"/>
      <c r="O144" s="173"/>
    </row>
    <row r="145" spans="2:15">
      <c r="B145" s="625" t="s">
        <v>1526</v>
      </c>
      <c r="C145" s="560" t="s">
        <v>1527</v>
      </c>
      <c r="D145" s="533">
        <v>29</v>
      </c>
      <c r="E145" s="534">
        <f>+'Categoria de Costos'!C264</f>
        <v>420000</v>
      </c>
      <c r="F145" s="535">
        <v>12</v>
      </c>
      <c r="G145" s="536"/>
      <c r="H145" s="552">
        <f>+D145*E145*F145</f>
        <v>146160000</v>
      </c>
      <c r="I145" s="942" t="s">
        <v>1523</v>
      </c>
      <c r="J145" s="942"/>
      <c r="K145" s="539" t="s">
        <v>1810</v>
      </c>
      <c r="M145" s="173"/>
      <c r="N145" s="173"/>
      <c r="O145" s="173"/>
    </row>
    <row r="146" spans="2:15">
      <c r="B146" s="653" t="s">
        <v>1740</v>
      </c>
      <c r="C146" s="653" t="s">
        <v>1458</v>
      </c>
      <c r="D146" s="619">
        <f>29*5</f>
        <v>145</v>
      </c>
      <c r="E146" s="620">
        <f>+'Categoria de Costos'!E174</f>
        <v>325424.52409999998</v>
      </c>
      <c r="F146" s="621">
        <v>12</v>
      </c>
      <c r="G146" s="622"/>
      <c r="H146" s="626">
        <f>+D146*E146*F146</f>
        <v>566238671.93400002</v>
      </c>
      <c r="I146" s="959" t="s">
        <v>1523</v>
      </c>
      <c r="J146" s="959"/>
      <c r="K146" s="539" t="s">
        <v>1161</v>
      </c>
      <c r="M146" s="173"/>
      <c r="N146" s="173"/>
      <c r="O146" s="173"/>
    </row>
    <row r="147" spans="2:15" ht="15">
      <c r="B147" s="540" t="s">
        <v>1164</v>
      </c>
      <c r="C147" s="541"/>
      <c r="D147" s="542"/>
      <c r="E147" s="543"/>
      <c r="F147" s="543"/>
      <c r="G147" s="544"/>
      <c r="H147" s="545">
        <f>SUM(H143:H146)</f>
        <v>799045397.10660005</v>
      </c>
      <c r="I147" s="943"/>
      <c r="J147" s="943"/>
      <c r="K147" s="547"/>
      <c r="M147" s="173"/>
      <c r="N147" s="173"/>
      <c r="O147" s="173"/>
    </row>
    <row r="148" spans="2:15">
      <c r="B148" s="531" t="s">
        <v>1528</v>
      </c>
      <c r="C148" s="531" t="s">
        <v>1344</v>
      </c>
      <c r="D148" s="533">
        <v>29</v>
      </c>
      <c r="E148" s="534">
        <f>+'Categoria de Costos'!F386</f>
        <v>12800000</v>
      </c>
      <c r="F148" s="535"/>
      <c r="G148" s="536"/>
      <c r="H148" s="552">
        <f>+D148*E148</f>
        <v>371200000</v>
      </c>
      <c r="I148" s="942" t="s">
        <v>1529</v>
      </c>
      <c r="J148" s="942"/>
      <c r="K148" s="554" t="s">
        <v>1384</v>
      </c>
      <c r="M148" s="173"/>
      <c r="N148" s="173"/>
      <c r="O148" s="173"/>
    </row>
    <row r="149" spans="2:15">
      <c r="B149" s="531" t="s">
        <v>1530</v>
      </c>
      <c r="C149" s="531" t="s">
        <v>1344</v>
      </c>
      <c r="D149" s="533">
        <v>29</v>
      </c>
      <c r="E149" s="534">
        <f>+'Categoria de Costos'!D397</f>
        <v>7391878.7396</v>
      </c>
      <c r="F149" s="535"/>
      <c r="G149" s="536"/>
      <c r="H149" s="552">
        <f t="shared" ref="H149:H157" si="6">+D149*E149</f>
        <v>214364483.44839999</v>
      </c>
      <c r="I149" s="942" t="s">
        <v>1529</v>
      </c>
      <c r="J149" s="942"/>
      <c r="K149" s="554" t="s">
        <v>1263</v>
      </c>
      <c r="M149" s="173"/>
      <c r="N149" s="173"/>
      <c r="O149" s="173"/>
    </row>
    <row r="150" spans="2:15">
      <c r="B150" s="531" t="s">
        <v>1531</v>
      </c>
      <c r="C150" s="531" t="s">
        <v>1532</v>
      </c>
      <c r="D150" s="533">
        <v>29</v>
      </c>
      <c r="E150" s="534">
        <f>+'Categoria de Costos'!E410</f>
        <v>40800000</v>
      </c>
      <c r="F150" s="535"/>
      <c r="G150" s="536"/>
      <c r="H150" s="552">
        <f t="shared" si="6"/>
        <v>1183200000</v>
      </c>
      <c r="I150" s="942" t="s">
        <v>1533</v>
      </c>
      <c r="J150" s="942"/>
      <c r="K150" s="554" t="s">
        <v>1534</v>
      </c>
      <c r="M150" s="173"/>
      <c r="N150" s="173"/>
      <c r="O150" s="173"/>
    </row>
    <row r="151" spans="2:15">
      <c r="B151" s="531" t="s">
        <v>1535</v>
      </c>
      <c r="C151" s="531" t="s">
        <v>1532</v>
      </c>
      <c r="D151" s="533">
        <v>29</v>
      </c>
      <c r="E151" s="534">
        <f>+'Categoria de Costos'!E422</f>
        <v>67439090.547000006</v>
      </c>
      <c r="F151" s="535"/>
      <c r="G151" s="536"/>
      <c r="H151" s="552">
        <f t="shared" si="6"/>
        <v>1955733625.8630002</v>
      </c>
      <c r="I151" s="942" t="s">
        <v>1533</v>
      </c>
      <c r="J151" s="942"/>
      <c r="K151" s="554" t="s">
        <v>1536</v>
      </c>
      <c r="M151" s="173"/>
      <c r="N151" s="173"/>
      <c r="O151" s="173"/>
    </row>
    <row r="152" spans="2:15">
      <c r="B152" s="531" t="s">
        <v>1537</v>
      </c>
      <c r="C152" s="531" t="s">
        <v>1538</v>
      </c>
      <c r="D152" s="533">
        <v>22</v>
      </c>
      <c r="E152" s="534">
        <f>+'Categoria de Costos'!C440</f>
        <v>12000000</v>
      </c>
      <c r="F152" s="535"/>
      <c r="G152" s="536"/>
      <c r="H152" s="626">
        <f t="shared" si="6"/>
        <v>264000000</v>
      </c>
      <c r="I152" s="959" t="s">
        <v>1539</v>
      </c>
      <c r="J152" s="959"/>
      <c r="K152" s="554" t="s">
        <v>1540</v>
      </c>
      <c r="M152" s="173"/>
      <c r="N152" s="173"/>
      <c r="O152" s="173"/>
    </row>
    <row r="153" spans="2:15">
      <c r="B153" s="531" t="s">
        <v>1541</v>
      </c>
      <c r="C153" s="531" t="s">
        <v>1538</v>
      </c>
      <c r="D153" s="533">
        <v>22</v>
      </c>
      <c r="E153" s="534">
        <f>+'Categoria de Costos'!C441</f>
        <v>24000000</v>
      </c>
      <c r="F153" s="535"/>
      <c r="G153" s="536"/>
      <c r="H153" s="626">
        <f t="shared" si="6"/>
        <v>528000000</v>
      </c>
      <c r="I153" s="959" t="s">
        <v>1539</v>
      </c>
      <c r="J153" s="959"/>
      <c r="K153" s="554" t="s">
        <v>1540</v>
      </c>
      <c r="M153" s="173"/>
      <c r="N153" s="173"/>
      <c r="O153" s="173"/>
    </row>
    <row r="154" spans="2:15">
      <c r="B154" s="531" t="s">
        <v>1542</v>
      </c>
      <c r="C154" s="531" t="s">
        <v>1538</v>
      </c>
      <c r="D154" s="533">
        <v>22</v>
      </c>
      <c r="E154" s="534">
        <f>+'Categoria de Costos'!C446</f>
        <v>32000000</v>
      </c>
      <c r="F154" s="535"/>
      <c r="G154" s="536"/>
      <c r="H154" s="626">
        <f t="shared" si="6"/>
        <v>704000000</v>
      </c>
      <c r="I154" s="959" t="s">
        <v>1539</v>
      </c>
      <c r="J154" s="959"/>
      <c r="K154" s="554" t="s">
        <v>1543</v>
      </c>
      <c r="M154" s="173"/>
      <c r="N154" s="173"/>
      <c r="O154" s="173"/>
    </row>
    <row r="155" spans="2:15">
      <c r="B155" s="531" t="s">
        <v>1544</v>
      </c>
      <c r="C155" s="531" t="s">
        <v>1538</v>
      </c>
      <c r="D155" s="533">
        <v>22</v>
      </c>
      <c r="E155" s="534">
        <f>+'Categoria de Costos'!C447</f>
        <v>60000000</v>
      </c>
      <c r="F155" s="535"/>
      <c r="G155" s="536"/>
      <c r="H155" s="626">
        <f t="shared" si="6"/>
        <v>1320000000</v>
      </c>
      <c r="I155" s="959" t="s">
        <v>1539</v>
      </c>
      <c r="J155" s="959"/>
      <c r="K155" s="554" t="s">
        <v>1543</v>
      </c>
      <c r="M155" s="173"/>
      <c r="N155" s="173"/>
      <c r="O155" s="173"/>
    </row>
    <row r="156" spans="2:15">
      <c r="B156" s="531" t="s">
        <v>1545</v>
      </c>
      <c r="C156" s="531" t="s">
        <v>1538</v>
      </c>
      <c r="D156" s="533">
        <v>22</v>
      </c>
      <c r="E156" s="534">
        <f>+'Categoria de Costos'!C452</f>
        <v>64000000</v>
      </c>
      <c r="F156" s="535"/>
      <c r="G156" s="536"/>
      <c r="H156" s="626">
        <f t="shared" si="6"/>
        <v>1408000000</v>
      </c>
      <c r="I156" s="959" t="s">
        <v>1539</v>
      </c>
      <c r="J156" s="959"/>
      <c r="K156" s="554" t="s">
        <v>1546</v>
      </c>
    </row>
    <row r="157" spans="2:15">
      <c r="B157" s="531" t="s">
        <v>1547</v>
      </c>
      <c r="C157" s="531" t="s">
        <v>1538</v>
      </c>
      <c r="D157" s="533">
        <v>22</v>
      </c>
      <c r="E157" s="534">
        <f>+'Categoria de Costos'!C453</f>
        <v>120000000</v>
      </c>
      <c r="F157" s="535"/>
      <c r="G157" s="536"/>
      <c r="H157" s="626">
        <f t="shared" si="6"/>
        <v>2640000000</v>
      </c>
      <c r="I157" s="959" t="s">
        <v>1539</v>
      </c>
      <c r="J157" s="959"/>
      <c r="K157" s="554" t="s">
        <v>1546</v>
      </c>
    </row>
    <row r="158" spans="2:15" ht="15">
      <c r="B158" s="540" t="s">
        <v>1264</v>
      </c>
      <c r="C158" s="541"/>
      <c r="D158" s="542"/>
      <c r="E158" s="543"/>
      <c r="F158" s="543"/>
      <c r="G158" s="544"/>
      <c r="H158" s="545">
        <f>SUM(H148:H157)</f>
        <v>10588498109.311401</v>
      </c>
      <c r="I158" s="943"/>
      <c r="J158" s="943"/>
      <c r="K158" s="547"/>
    </row>
    <row r="159" spans="2:15">
      <c r="B159" s="531" t="s">
        <v>1548</v>
      </c>
      <c r="C159" s="532"/>
      <c r="D159" s="533"/>
      <c r="E159" s="534"/>
      <c r="F159" s="535"/>
      <c r="G159" s="536"/>
      <c r="H159" s="552" t="s">
        <v>1166</v>
      </c>
      <c r="I159" s="942"/>
      <c r="J159" s="942"/>
      <c r="K159" s="538"/>
    </row>
    <row r="160" spans="2:15" ht="24.95" customHeight="1">
      <c r="B160" s="949" t="s">
        <v>1167</v>
      </c>
      <c r="C160" s="949"/>
      <c r="D160" s="949"/>
      <c r="E160" s="949"/>
      <c r="F160" s="949"/>
      <c r="G160" s="949"/>
      <c r="H160" s="509">
        <f>+H158+H147+H142+H139</f>
        <v>13993556762.818001</v>
      </c>
      <c r="J160" s="3"/>
      <c r="K160" s="3"/>
      <c r="L160" s="3"/>
    </row>
    <row r="161" spans="2:12" ht="15">
      <c r="B161" s="947" t="s">
        <v>1168</v>
      </c>
      <c r="C161" s="947"/>
      <c r="D161" s="947"/>
      <c r="E161" s="947"/>
      <c r="F161" s="947"/>
      <c r="G161" s="947"/>
      <c r="H161" s="557">
        <f>+H160/12</f>
        <v>1166129730.2348335</v>
      </c>
      <c r="J161" s="3"/>
      <c r="K161" s="3"/>
      <c r="L161" s="3"/>
    </row>
    <row r="162" spans="2:12" ht="15">
      <c r="B162" s="947" t="s">
        <v>1702</v>
      </c>
      <c r="C162" s="947"/>
      <c r="D162" s="947"/>
      <c r="E162" s="947"/>
      <c r="F162" s="947"/>
      <c r="G162" s="947"/>
      <c r="H162" s="557">
        <f>+(H134+H135+H136+H140+H141+H143+H144+H145)/2</f>
        <v>1287459990.7862997</v>
      </c>
      <c r="I162" s="7"/>
      <c r="J162" s="3"/>
      <c r="K162" s="3"/>
      <c r="L162" s="3"/>
    </row>
    <row r="163" spans="2:12" ht="15">
      <c r="B163" s="947" t="s">
        <v>1611</v>
      </c>
      <c r="C163" s="947"/>
      <c r="D163" s="947"/>
      <c r="E163" s="947"/>
      <c r="F163" s="947"/>
      <c r="G163" s="947"/>
      <c r="H163" s="557">
        <f>+H160</f>
        <v>13993556762.818001</v>
      </c>
      <c r="I163" s="7"/>
      <c r="J163" s="3"/>
      <c r="K163" s="3"/>
      <c r="L163" s="3"/>
    </row>
    <row r="164" spans="2:12" ht="15">
      <c r="B164" s="947" t="s">
        <v>1765</v>
      </c>
      <c r="C164" s="947"/>
      <c r="D164" s="947"/>
      <c r="E164" s="947"/>
      <c r="F164" s="947"/>
      <c r="G164" s="947"/>
      <c r="H164" s="557">
        <f>+H160-H158-H147-H142-H138-H137</f>
        <v>38280000</v>
      </c>
      <c r="J164" s="3"/>
      <c r="K164" s="3"/>
      <c r="L164" s="3"/>
    </row>
    <row r="165" spans="2:12" ht="15">
      <c r="B165" s="947" t="s">
        <v>1598</v>
      </c>
      <c r="C165" s="947"/>
      <c r="D165" s="947"/>
      <c r="E165" s="947"/>
      <c r="F165" s="947"/>
      <c r="G165" s="947"/>
      <c r="H165" s="557">
        <f>+H160-H152-H153-H154-H155-H156-H157</f>
        <v>7129556762.8180008</v>
      </c>
      <c r="J165" s="3"/>
      <c r="K165" s="3"/>
      <c r="L165" s="3"/>
    </row>
    <row r="166" spans="2:12" ht="15">
      <c r="B166" s="947" t="s">
        <v>1766</v>
      </c>
      <c r="C166" s="947"/>
      <c r="D166" s="947"/>
      <c r="E166" s="947"/>
      <c r="F166" s="947"/>
      <c r="G166" s="947"/>
      <c r="H166" s="557">
        <f>+H160-H157-H156-H155-H154-H153-H152-H134-H135-H136</f>
        <v>7091276762.8180008</v>
      </c>
      <c r="J166" s="3"/>
      <c r="K166" s="3"/>
      <c r="L166" s="3"/>
    </row>
    <row r="167" spans="2:12" ht="15">
      <c r="B167" s="947" t="s">
        <v>1599</v>
      </c>
      <c r="C167" s="947"/>
      <c r="D167" s="947"/>
      <c r="E167" s="947"/>
      <c r="F167" s="947"/>
      <c r="G167" s="947"/>
      <c r="H167" s="557">
        <f>+H160-H137-H138-H148-H149-H150-H151</f>
        <v>10005158653.506599</v>
      </c>
      <c r="J167" s="3"/>
      <c r="K167" s="3"/>
      <c r="L167" s="3"/>
    </row>
    <row r="168" spans="2:12" ht="15">
      <c r="B168" s="947" t="s">
        <v>1617</v>
      </c>
      <c r="C168" s="947"/>
      <c r="D168" s="947"/>
      <c r="E168" s="947"/>
      <c r="F168" s="947"/>
      <c r="G168" s="947"/>
      <c r="H168" s="557">
        <v>0</v>
      </c>
      <c r="J168" s="3"/>
      <c r="K168" s="3"/>
      <c r="L168" s="3"/>
    </row>
    <row r="170" spans="2:12" ht="33.950000000000003" customHeight="1">
      <c r="B170" s="949" t="s">
        <v>1169</v>
      </c>
      <c r="C170" s="949"/>
    </row>
    <row r="171" spans="2:12" ht="158.25" customHeight="1">
      <c r="B171" s="948" t="s">
        <v>1827</v>
      </c>
      <c r="C171" s="948"/>
      <c r="D171" s="948"/>
      <c r="E171" s="948"/>
      <c r="F171" s="948"/>
      <c r="G171" s="948"/>
      <c r="H171" s="948"/>
      <c r="I171" s="948"/>
      <c r="J171" s="948"/>
      <c r="K171" s="948"/>
      <c r="L171" s="948"/>
    </row>
    <row r="174" spans="2:12" ht="39.950000000000003" customHeight="1">
      <c r="B174" s="949" t="str">
        <f>+Portafolio_Cronograma!D174</f>
        <v>8.4. Mejora de la gestión integral y coordinada de la información en la cadena</v>
      </c>
      <c r="C174" s="949"/>
      <c r="D174" s="949"/>
      <c r="E174" s="949"/>
      <c r="F174" s="949"/>
      <c r="G174" s="949"/>
      <c r="H174" s="949"/>
      <c r="I174" s="949"/>
      <c r="J174" s="949"/>
      <c r="K174" s="949"/>
      <c r="L174" s="949"/>
    </row>
    <row r="175" spans="2:12" ht="48" customHeight="1">
      <c r="B175" s="961" t="str">
        <f>+Portafolio_Cronograma!E174</f>
        <v xml:space="preserve">8.4.1. Identificar el estado del arte y los requerimientos de información de la cadena de la acuicultura para especies de consumo humano, que permita el análisis de la competitividad, la eficiencia, el desempeño productivo y la implementación de la política sectorial, determinando como mínimo las fuentes, variables y sistemas de información existentes para todas las especies objeto de este plan (tilapia, trucha, cachama y camarón de cultivo) y los diferentes eslabones de la cadena, entre otros aspectos, como marco para la planificación sectorial y la toma de decisiones. </v>
      </c>
      <c r="C175" s="962"/>
      <c r="D175" s="962"/>
      <c r="E175" s="962"/>
      <c r="F175" s="962"/>
      <c r="G175" s="962"/>
      <c r="H175" s="962"/>
      <c r="I175" s="962"/>
      <c r="J175" s="962"/>
      <c r="K175" s="962"/>
      <c r="L175" s="963"/>
    </row>
    <row r="176" spans="2:12" ht="48" customHeight="1">
      <c r="B176" s="961" t="str">
        <f>+Portafolio_Cronograma!E175</f>
        <v>8.4.2. Elaborar un estudio técnico, financiero, jurídico y operativo, que incluya las fuentes de financiamiento, para la creación y operación del sistema integrado de información para la cadena de la acuicultura, definiendo el modelo de gestión, arquitectura y servicios tecnológicos de información, considerando los requerimientos de información para las especies objeto de este plan, así como la recopilación, revisión y validación de datos, el procesamiento en tiempo real, el monitoreo automatizado y la interoperabilidad con otros sistemas.</v>
      </c>
      <c r="C176" s="962"/>
      <c r="D176" s="962"/>
      <c r="E176" s="962"/>
      <c r="F176" s="962"/>
      <c r="G176" s="962"/>
      <c r="H176" s="962"/>
      <c r="I176" s="962"/>
      <c r="J176" s="962"/>
      <c r="K176" s="962"/>
      <c r="L176" s="963"/>
    </row>
    <row r="177" spans="2:12" ht="48" customHeight="1">
      <c r="B177" s="961" t="str">
        <f>+Portafolio_Cronograma!E176</f>
        <v>8.4.3. Establecer acuerdos entre los actores generadores de información para la cadena de la acuicultura para especies de consumo humano, en articulación con el Plan Estadístico Sectorial Agropecuario (PES) 2022-2026, el Sistema Nacional Unificado de Información Rural y Agropecuaria (SNUIRA), el Sistema de Información del Servicio Estadístico Pesquero Colombiano (SEPEC), entre otros, asegurando la interoperabilidad con los sistemas existentes, el flujo y la calidad de la información y las medidas para el acceso a la información por parte de los actores.</v>
      </c>
      <c r="C177" s="962"/>
      <c r="D177" s="962"/>
      <c r="E177" s="962"/>
      <c r="F177" s="962"/>
      <c r="G177" s="962"/>
      <c r="H177" s="962"/>
      <c r="I177" s="962"/>
      <c r="J177" s="962"/>
      <c r="K177" s="962"/>
      <c r="L177" s="963"/>
    </row>
    <row r="178" spans="2:12" ht="48" customHeight="1">
      <c r="B178" s="961" t="str">
        <f>+Portafolio_Cronograma!E177</f>
        <v>8.4.4. Diseñar e implementar el sistema integrado de información interoperable para la cadena de la acuicultura, abarcando la recolección, procesamiento, análisis, monitoreo, actualización, publicación, difusión de información y acceso, incluyendo temas de formalización por especie, tipo de productor, datos de producción con costos diferenciados por región y sistemas de producción, estadísticas de cultivo y producción, factores de producción, flujos de productos, condiciones de la oferta y la demanda, balanza comercial, trazabilidad, identificación de clústeres, empresas transformadoras, seguimiento a la formación de precios, datos de procesamiento y estrategias de comercialización, análisis de mercados y oportunidades comerciales, registro de programas de apoyo e inversión, resultados de las investigaciones realizadas en I+D+i, información que permita verificar las inversiones realizadas en ciencia y tecnología, y la transferencia y adopción práctica de tecnologías, evaluación de riesgos agroclimáticos, aspectos sociales y organizacionales, desempeño ambiental, modelos regionales de estimación y captura de GEI, huella hídrica y huella de carbono, entre otros.</v>
      </c>
      <c r="C178" s="962"/>
      <c r="D178" s="962"/>
      <c r="E178" s="962"/>
      <c r="F178" s="962"/>
      <c r="G178" s="962"/>
      <c r="H178" s="962"/>
      <c r="I178" s="962"/>
      <c r="J178" s="962"/>
      <c r="K178" s="962"/>
      <c r="L178" s="963"/>
    </row>
    <row r="179" spans="2:12" ht="48" customHeight="1">
      <c r="B179" s="961" t="str">
        <f>+Portafolio_Cronograma!E178</f>
        <v xml:space="preserve">8.4.5. Fortalecer y ampliar la caracterización integral de la cadena de la acuicultura, con el liderazgo del MinAgricultura y la AUNAP y el apoyo del Consejo Nacional Cadena de la Acuicultura, abarcando las principales variables requeridas por especie (tilapia, trucha, cachama y camarón de cultivo) como la identificación de la producción a nivel regional, productividad, sistemas de producción, condiciones de calidad de vida, formación básica y técnica de los acuicultores, clasificación de los acuicultores, tenencia de la tierra, plantas de procesamiento, comercializadores, organizaciones, formalización de la actividad, esquemas asociativos y de integración, infraestructura, nivel tecnológico, capacidades empresariales, oferta de productos, nivel de desempeño, modelos de negocio exitosos, manejo ambiental, evaluación costo – beneficio de la innovación, procesos logísticos, talento humano, entre otros aspectos, considerando el fortalecimiento y los avances de las herramientas desarrolladas por el SEPEC, GIPRO y otros ejercicios regionales. </v>
      </c>
      <c r="C179" s="962"/>
      <c r="D179" s="962"/>
      <c r="E179" s="962"/>
      <c r="F179" s="962"/>
      <c r="G179" s="962"/>
      <c r="H179" s="962"/>
      <c r="I179" s="962"/>
      <c r="J179" s="962"/>
      <c r="K179" s="962"/>
      <c r="L179" s="963"/>
    </row>
    <row r="180" spans="2:12" ht="48" customHeight="1">
      <c r="B180" s="961" t="str">
        <f>+Portafolio_Cronograma!E179</f>
        <v>8.4.6. Realizar estudios especializados liderados por MinAgricultura, MinComercio y el Consejo Nacional Cadena de la Acuicultura, que incluyan el análisis de estructura e inteligencia de mercados nacionales e internacionales, correlación comparativa con países referentes por especie, productos diferenciados, consumidores, tendencias, preferencias y segmentos de mercado, estudios de mercado de nuevos productos a partir del aprovechamiento de los subproductos del cultivo y procesamiento, así como estudios que permitan conocer el nivel de cumplimiento de los requisitos de calidad e inocuidad en el mercado nacional, la productividad actual y sanidad de las especies incluidas en el POP de la cadena de la acuicultura.</v>
      </c>
      <c r="C180" s="962"/>
      <c r="D180" s="962"/>
      <c r="E180" s="962"/>
      <c r="F180" s="962"/>
      <c r="G180" s="962"/>
      <c r="H180" s="962"/>
      <c r="I180" s="962"/>
      <c r="J180" s="962"/>
      <c r="K180" s="962"/>
      <c r="L180" s="963"/>
    </row>
    <row r="181" spans="2:12" ht="48" customHeight="1">
      <c r="B181" s="961" t="str">
        <f>+Portafolio_Cronograma!E180</f>
        <v>8.4.7. Realizar estudios de línea base de modelos regionales para estimación y captura de Gases de Efecto Invernadero (GEI), desarrollar metodologías para la medición de huella de carbono y estimación de huella hídrica, por especie y adaptadas a cada región productora.</v>
      </c>
      <c r="C181" s="962"/>
      <c r="D181" s="962"/>
      <c r="E181" s="962"/>
      <c r="F181" s="962"/>
      <c r="G181" s="962"/>
      <c r="H181" s="962"/>
      <c r="I181" s="962"/>
      <c r="J181" s="962"/>
      <c r="K181" s="962"/>
      <c r="L181" s="963"/>
    </row>
    <row r="182" spans="2:12" ht="48" customHeight="1">
      <c r="B182" s="961" t="str">
        <f>+Portafolio_Cronograma!E181</f>
        <v xml:space="preserve">8.4.8. Impulsar la formulación y concertación del plan de tecnología de información para la cadena de la acuicultura, estableciendo una visión estratégica, tendencias y dinámicas, en materia de Tecnologías de la Información y Comunicación, realizando su actualización periódica y promoviendo el fortalecimiento de las entidades generadoras de información requerida por la cadena, así como la aplicación de soluciones basadas en tecnologías emergentes, considerando los avances de Acuicultura digital y sistemas expertos de otras cadenas.  </v>
      </c>
      <c r="C182" s="962"/>
      <c r="D182" s="962"/>
      <c r="E182" s="962"/>
      <c r="F182" s="962"/>
      <c r="G182" s="962"/>
      <c r="H182" s="962"/>
      <c r="I182" s="962"/>
      <c r="J182" s="962"/>
      <c r="K182" s="962"/>
      <c r="L182" s="963"/>
    </row>
    <row r="183" spans="2:12" ht="48" customHeight="1">
      <c r="B183" s="961" t="str">
        <f>+Portafolio_Cronograma!E182</f>
        <v xml:space="preserve">8.4.9. Diseñar estrategias para socializar y difundir la oferta institucional relacionada con el uso y desarrollo de soluciones basadas en tecnologías de la información, red de extensionistas y asistentes técnicos, agencias de empleo y formación por competencias, empresas de servicios, disponibilidad de recursos para participar en convocatorias que apunten al desarrollo de la investigación, entre otros aspectos, con el fin de acercar a los actores de la cadena con la oferta de servicios disponible para el sector. </v>
      </c>
      <c r="C183" s="962"/>
      <c r="D183" s="962"/>
      <c r="E183" s="962"/>
      <c r="F183" s="962"/>
      <c r="G183" s="962"/>
      <c r="H183" s="962"/>
      <c r="I183" s="962"/>
      <c r="J183" s="962"/>
      <c r="K183" s="962"/>
      <c r="L183" s="963"/>
    </row>
    <row r="184" spans="2:12">
      <c r="B184" s="3"/>
      <c r="C184" s="3"/>
      <c r="D184" s="3"/>
      <c r="E184" s="3"/>
      <c r="F184" s="3"/>
      <c r="G184" s="3"/>
      <c r="H184" s="3"/>
      <c r="I184" s="3"/>
      <c r="J184" s="3"/>
      <c r="K184" s="3"/>
      <c r="L184" s="3"/>
    </row>
    <row r="185" spans="2:12">
      <c r="B185" s="3"/>
      <c r="C185" s="3"/>
      <c r="D185" s="3"/>
      <c r="E185" s="3"/>
      <c r="F185" s="3"/>
      <c r="G185" s="3"/>
      <c r="H185" s="3"/>
      <c r="I185" s="3"/>
      <c r="J185" s="3"/>
      <c r="K185" s="3"/>
      <c r="L185" s="3"/>
    </row>
    <row r="186" spans="2:12" ht="24.95" customHeight="1">
      <c r="B186" s="511" t="s">
        <v>1122</v>
      </c>
      <c r="C186" s="3"/>
      <c r="D186" s="3"/>
      <c r="E186" s="3"/>
      <c r="F186" s="3"/>
      <c r="G186" s="3"/>
      <c r="H186" s="3"/>
      <c r="I186" s="3"/>
      <c r="J186" s="3"/>
      <c r="K186" s="3"/>
      <c r="L186" s="3"/>
    </row>
    <row r="187" spans="2:12">
      <c r="B187" s="3"/>
      <c r="C187" s="3"/>
      <c r="D187" s="3"/>
      <c r="E187" s="3"/>
      <c r="F187" s="3"/>
      <c r="G187" s="3"/>
      <c r="H187" s="3"/>
      <c r="I187" s="3"/>
      <c r="J187" s="3"/>
      <c r="K187" s="3"/>
      <c r="L187" s="3"/>
    </row>
    <row r="188" spans="2:12" ht="30" customHeight="1">
      <c r="B188" s="3"/>
      <c r="C188" s="155" t="s">
        <v>1123</v>
      </c>
      <c r="D188" s="155" t="s">
        <v>1124</v>
      </c>
      <c r="E188" s="3"/>
      <c r="F188" s="3"/>
      <c r="G188" s="3"/>
      <c r="H188" s="3"/>
      <c r="I188" s="3"/>
      <c r="J188" s="3"/>
      <c r="K188" s="3"/>
      <c r="L188" s="3"/>
    </row>
    <row r="189" spans="2:12" ht="30" customHeight="1">
      <c r="B189" s="3"/>
      <c r="C189" s="190" t="str">
        <f>+Portafolio_Cronograma!L174</f>
        <v>Mes 7 del año 1</v>
      </c>
      <c r="D189" s="190" t="str">
        <f>+Portafolio_Cronograma!M174</f>
        <v>Mes 12 del año 20</v>
      </c>
      <c r="E189" s="3"/>
      <c r="F189" s="3"/>
      <c r="G189" s="8"/>
      <c r="H189" s="3"/>
      <c r="I189" s="3"/>
      <c r="J189" s="3"/>
      <c r="K189" s="3"/>
      <c r="L189" s="3"/>
    </row>
    <row r="190" spans="2:12" ht="45" customHeight="1">
      <c r="B190" s="517" t="s">
        <v>638</v>
      </c>
      <c r="C190" s="517" t="s">
        <v>1125</v>
      </c>
      <c r="D190" s="517" t="s">
        <v>1572</v>
      </c>
      <c r="E190" s="517" t="s">
        <v>639</v>
      </c>
      <c r="F190" s="517" t="s">
        <v>1573</v>
      </c>
      <c r="G190" s="517" t="s">
        <v>1574</v>
      </c>
      <c r="H190" s="517" t="s">
        <v>1126</v>
      </c>
      <c r="I190" s="945" t="s">
        <v>1575</v>
      </c>
      <c r="J190" s="945"/>
      <c r="K190" s="517" t="s">
        <v>1491</v>
      </c>
      <c r="L190" s="3"/>
    </row>
    <row r="191" spans="2:12">
      <c r="B191" s="531" t="s">
        <v>1132</v>
      </c>
      <c r="C191" s="624" t="s">
        <v>1129</v>
      </c>
      <c r="D191" s="533">
        <f>19*2</f>
        <v>38</v>
      </c>
      <c r="E191" s="534">
        <f>+'Categoria de Costos'!C333</f>
        <v>300000</v>
      </c>
      <c r="F191" s="535"/>
      <c r="G191" s="536"/>
      <c r="H191" s="537">
        <f>+E191*D191</f>
        <v>11400000</v>
      </c>
      <c r="I191" s="942" t="s">
        <v>1549</v>
      </c>
      <c r="J191" s="942"/>
      <c r="K191" s="538" t="s">
        <v>1134</v>
      </c>
      <c r="L191" s="3"/>
    </row>
    <row r="192" spans="2:12">
      <c r="B192" s="531" t="s">
        <v>1301</v>
      </c>
      <c r="C192" s="624" t="s">
        <v>1129</v>
      </c>
      <c r="D192" s="533">
        <v>29</v>
      </c>
      <c r="E192" s="534">
        <f>+'Categoria de Costos'!C342</f>
        <v>900000</v>
      </c>
      <c r="F192" s="535"/>
      <c r="G192" s="536"/>
      <c r="H192" s="537">
        <f>+E192*D192</f>
        <v>26100000</v>
      </c>
      <c r="I192" s="942" t="s">
        <v>1549</v>
      </c>
      <c r="J192" s="942"/>
      <c r="K192" s="539" t="s">
        <v>1207</v>
      </c>
      <c r="L192" s="3"/>
    </row>
    <row r="193" spans="2:12">
      <c r="B193" s="531" t="s">
        <v>1304</v>
      </c>
      <c r="C193" s="624" t="s">
        <v>1129</v>
      </c>
      <c r="D193" s="533">
        <f>29*2</f>
        <v>58</v>
      </c>
      <c r="E193" s="534">
        <f>+'Categoria de Costos'!C350</f>
        <v>60000</v>
      </c>
      <c r="F193" s="535"/>
      <c r="G193" s="536"/>
      <c r="H193" s="537">
        <f>+E193*D193</f>
        <v>3480000</v>
      </c>
      <c r="I193" s="942" t="s">
        <v>1549</v>
      </c>
      <c r="J193" s="942"/>
      <c r="K193" s="539" t="s">
        <v>1131</v>
      </c>
      <c r="L193" s="3"/>
    </row>
    <row r="194" spans="2:12">
      <c r="B194" s="531" t="s">
        <v>1135</v>
      </c>
      <c r="C194" s="532" t="s">
        <v>1210</v>
      </c>
      <c r="D194" s="533">
        <v>29</v>
      </c>
      <c r="E194" s="534">
        <f>+'Categoria de Costos'!C362</f>
        <v>3000000</v>
      </c>
      <c r="F194" s="535"/>
      <c r="G194" s="536"/>
      <c r="H194" s="537">
        <f>+E194*D194</f>
        <v>87000000</v>
      </c>
      <c r="I194" s="942" t="s">
        <v>1550</v>
      </c>
      <c r="J194" s="942"/>
      <c r="K194" s="539" t="s">
        <v>1137</v>
      </c>
    </row>
    <row r="195" spans="2:12" ht="15">
      <c r="B195" s="540" t="s">
        <v>1138</v>
      </c>
      <c r="C195" s="541"/>
      <c r="D195" s="542"/>
      <c r="E195" s="543"/>
      <c r="F195" s="543"/>
      <c r="G195" s="544"/>
      <c r="H195" s="545">
        <f>SUM(H191:H194)</f>
        <v>127980000</v>
      </c>
      <c r="I195" s="943"/>
      <c r="J195" s="943"/>
      <c r="K195" s="547"/>
    </row>
    <row r="196" spans="2:12">
      <c r="B196" s="548" t="s">
        <v>1652</v>
      </c>
      <c r="C196" s="560" t="s">
        <v>1163</v>
      </c>
      <c r="D196" s="533">
        <v>4</v>
      </c>
      <c r="E196" s="534">
        <f>+'Categoria de Costos'!D127</f>
        <v>12426345.1</v>
      </c>
      <c r="F196" s="535">
        <v>6</v>
      </c>
      <c r="G196" s="536">
        <v>1</v>
      </c>
      <c r="H196" s="537">
        <f>+D196*E196*F196*G196</f>
        <v>298232282.39999998</v>
      </c>
      <c r="I196" s="942" t="s">
        <v>1551</v>
      </c>
      <c r="J196" s="942"/>
      <c r="K196" s="539" t="s">
        <v>1142</v>
      </c>
    </row>
    <row r="197" spans="2:12">
      <c r="B197" s="548" t="s">
        <v>1653</v>
      </c>
      <c r="C197" s="560" t="s">
        <v>1163</v>
      </c>
      <c r="D197" s="533">
        <v>2</v>
      </c>
      <c r="E197" s="534">
        <f>+'Categoria de Costos'!D132</f>
        <v>8283866.5</v>
      </c>
      <c r="F197" s="535">
        <v>6</v>
      </c>
      <c r="G197" s="536">
        <v>1</v>
      </c>
      <c r="H197" s="537">
        <f>+E197*D197*F197*G197</f>
        <v>99406398</v>
      </c>
      <c r="I197" s="942" t="s">
        <v>1551</v>
      </c>
      <c r="J197" s="942"/>
      <c r="K197" s="539" t="s">
        <v>1142</v>
      </c>
    </row>
    <row r="198" spans="2:12" ht="28.5">
      <c r="B198" s="548" t="s">
        <v>1654</v>
      </c>
      <c r="C198" s="560" t="s">
        <v>1163</v>
      </c>
      <c r="D198" s="533">
        <v>1</v>
      </c>
      <c r="E198" s="534">
        <f>+'Categoria de Costos'!D128</f>
        <v>11886448.6</v>
      </c>
      <c r="F198" s="535">
        <v>6</v>
      </c>
      <c r="G198" s="536">
        <v>1</v>
      </c>
      <c r="H198" s="537">
        <f>+E198*D198*F198*G198</f>
        <v>71318691.599999994</v>
      </c>
      <c r="I198" s="942" t="s">
        <v>1552</v>
      </c>
      <c r="J198" s="942"/>
      <c r="K198" s="539" t="s">
        <v>1142</v>
      </c>
    </row>
    <row r="199" spans="2:12">
      <c r="B199" s="548" t="s">
        <v>1143</v>
      </c>
      <c r="C199" s="560" t="s">
        <v>1163</v>
      </c>
      <c r="D199" s="533">
        <v>29</v>
      </c>
      <c r="E199" s="620">
        <f>+'Categoria de Costos'!D135</f>
        <v>5763258.7999999998</v>
      </c>
      <c r="F199" s="535">
        <v>6</v>
      </c>
      <c r="G199" s="536">
        <v>1</v>
      </c>
      <c r="H199" s="537">
        <f>+E199*D199*F199*G199</f>
        <v>1002807031.1999999</v>
      </c>
      <c r="I199" s="942" t="s">
        <v>1553</v>
      </c>
      <c r="J199" s="942"/>
      <c r="K199" s="627" t="s">
        <v>1142</v>
      </c>
    </row>
    <row r="200" spans="2:12" ht="15">
      <c r="B200" s="540" t="s">
        <v>1144</v>
      </c>
      <c r="C200" s="541"/>
      <c r="D200" s="542"/>
      <c r="E200" s="543"/>
      <c r="F200" s="543"/>
      <c r="G200" s="544"/>
      <c r="H200" s="545">
        <f>SUM(H196:H199)</f>
        <v>1471764403.1999998</v>
      </c>
      <c r="I200" s="943"/>
      <c r="J200" s="943"/>
      <c r="K200" s="547"/>
    </row>
    <row r="201" spans="2:12">
      <c r="B201" s="550" t="s">
        <v>1255</v>
      </c>
      <c r="C201" s="532" t="s">
        <v>1554</v>
      </c>
      <c r="D201" s="533">
        <v>1</v>
      </c>
      <c r="E201" s="534">
        <f>+'Categoria de Costos'!C507</f>
        <v>48200000</v>
      </c>
      <c r="F201" s="535"/>
      <c r="G201" s="536"/>
      <c r="H201" s="537">
        <f>+E201*D201</f>
        <v>48200000</v>
      </c>
      <c r="I201" s="942" t="s">
        <v>1550</v>
      </c>
      <c r="J201" s="942"/>
      <c r="K201" s="539" t="s">
        <v>1257</v>
      </c>
    </row>
    <row r="202" spans="2:12" ht="15.75" customHeight="1">
      <c r="B202" s="550" t="s">
        <v>1555</v>
      </c>
      <c r="C202" s="532" t="s">
        <v>1556</v>
      </c>
      <c r="D202" s="533">
        <v>1</v>
      </c>
      <c r="E202" s="534">
        <f>+'Categoria de Costos'!E515</f>
        <v>33600000</v>
      </c>
      <c r="F202" s="535"/>
      <c r="G202" s="536"/>
      <c r="H202" s="537">
        <f>+E202*D202</f>
        <v>33600000</v>
      </c>
      <c r="I202" s="942" t="s">
        <v>1550</v>
      </c>
      <c r="J202" s="942"/>
      <c r="K202" s="539" t="s">
        <v>1183</v>
      </c>
    </row>
    <row r="203" spans="2:12">
      <c r="B203" s="550" t="s">
        <v>1253</v>
      </c>
      <c r="C203" s="532" t="s">
        <v>1713</v>
      </c>
      <c r="D203" s="533">
        <v>1</v>
      </c>
      <c r="E203" s="534">
        <f>+'Categoria de Costos'!C551</f>
        <v>5000000</v>
      </c>
      <c r="F203" s="535"/>
      <c r="G203" s="536"/>
      <c r="H203" s="537">
        <f>+E203*D203</f>
        <v>5000000</v>
      </c>
      <c r="I203" s="942" t="s">
        <v>1550</v>
      </c>
      <c r="J203" s="942"/>
      <c r="K203" s="539" t="s">
        <v>1154</v>
      </c>
    </row>
    <row r="204" spans="2:12" ht="15">
      <c r="B204" s="540" t="s">
        <v>1155</v>
      </c>
      <c r="C204" s="541"/>
      <c r="D204" s="542"/>
      <c r="E204" s="543"/>
      <c r="F204" s="543"/>
      <c r="G204" s="544"/>
      <c r="H204" s="545">
        <f>SUM(H201:H203)</f>
        <v>86800000</v>
      </c>
      <c r="I204" s="943"/>
      <c r="J204" s="943"/>
      <c r="K204" s="547"/>
    </row>
    <row r="205" spans="2:12">
      <c r="B205" s="531" t="s">
        <v>1655</v>
      </c>
      <c r="C205" s="532" t="s">
        <v>1157</v>
      </c>
      <c r="D205" s="533">
        <v>29</v>
      </c>
      <c r="E205" s="534">
        <f>+'Categoria de Costos'!C213</f>
        <v>900000</v>
      </c>
      <c r="F205" s="535"/>
      <c r="G205" s="536"/>
      <c r="H205" s="552">
        <f>+E205*D205</f>
        <v>26100000</v>
      </c>
      <c r="I205" s="942" t="s">
        <v>1551</v>
      </c>
      <c r="J205" s="942"/>
      <c r="K205" s="538" t="s">
        <v>1809</v>
      </c>
    </row>
    <row r="206" spans="2:12" ht="16.5" customHeight="1">
      <c r="B206" s="625" t="s">
        <v>1656</v>
      </c>
      <c r="C206" s="560" t="s">
        <v>1525</v>
      </c>
      <c r="D206" s="533">
        <f>29*3</f>
        <v>87</v>
      </c>
      <c r="E206" s="534">
        <f>+'Categoria de Costos'!E166</f>
        <v>694352.7084</v>
      </c>
      <c r="F206" s="535"/>
      <c r="G206" s="536"/>
      <c r="H206" s="552">
        <f>+E206*D206</f>
        <v>60408685.630800001</v>
      </c>
      <c r="I206" s="942" t="s">
        <v>1551</v>
      </c>
      <c r="J206" s="942"/>
      <c r="K206" s="539" t="s">
        <v>1161</v>
      </c>
    </row>
    <row r="207" spans="2:12">
      <c r="B207" s="625" t="s">
        <v>1526</v>
      </c>
      <c r="C207" s="560" t="s">
        <v>1527</v>
      </c>
      <c r="D207" s="619">
        <v>29</v>
      </c>
      <c r="E207" s="620">
        <f>+'Categoria de Costos'!C260</f>
        <v>700000</v>
      </c>
      <c r="F207" s="621">
        <v>6</v>
      </c>
      <c r="G207" s="622"/>
      <c r="H207" s="626">
        <f>+D207*E207*F207</f>
        <v>121800000</v>
      </c>
      <c r="I207" s="959" t="s">
        <v>1553</v>
      </c>
      <c r="J207" s="959"/>
      <c r="K207" s="566" t="s">
        <v>1499</v>
      </c>
    </row>
    <row r="208" spans="2:12">
      <c r="B208" s="653" t="s">
        <v>1740</v>
      </c>
      <c r="C208" s="653" t="s">
        <v>1458</v>
      </c>
      <c r="D208" s="619">
        <f>29*5</f>
        <v>145</v>
      </c>
      <c r="E208" s="620">
        <f>+'Categoria de Costos'!E175</f>
        <v>325424.52409999998</v>
      </c>
      <c r="F208" s="621">
        <v>12</v>
      </c>
      <c r="G208" s="622"/>
      <c r="H208" s="626">
        <f>+D208*E208*F208</f>
        <v>566238671.93400002</v>
      </c>
      <c r="I208" s="959" t="s">
        <v>1553</v>
      </c>
      <c r="J208" s="959"/>
      <c r="K208" s="566" t="s">
        <v>1161</v>
      </c>
    </row>
    <row r="209" spans="2:12" ht="15">
      <c r="B209" s="540" t="s">
        <v>1164</v>
      </c>
      <c r="C209" s="541"/>
      <c r="D209" s="542"/>
      <c r="E209" s="543"/>
      <c r="F209" s="543"/>
      <c r="G209" s="544"/>
      <c r="H209" s="545">
        <f>SUM(H205:H208)</f>
        <v>774547357.56480002</v>
      </c>
      <c r="I209" s="943"/>
      <c r="J209" s="943"/>
      <c r="K209" s="547"/>
    </row>
    <row r="210" spans="2:12" ht="84" customHeight="1">
      <c r="B210" s="532" t="s">
        <v>1712</v>
      </c>
      <c r="C210" s="532"/>
      <c r="D210" s="533"/>
      <c r="E210" s="534"/>
      <c r="F210" s="535"/>
      <c r="G210" s="536"/>
      <c r="H210" s="552" t="s">
        <v>1347</v>
      </c>
      <c r="I210" s="942" t="s">
        <v>1557</v>
      </c>
      <c r="J210" s="942"/>
      <c r="K210" s="538"/>
    </row>
    <row r="211" spans="2:12" ht="24.95" customHeight="1">
      <c r="B211" s="949" t="s">
        <v>1167</v>
      </c>
      <c r="C211" s="949"/>
      <c r="D211" s="949"/>
      <c r="E211" s="949"/>
      <c r="F211" s="949"/>
      <c r="G211" s="949"/>
      <c r="H211" s="509">
        <f>+H209+H204+H200+H195</f>
        <v>2461091760.7648001</v>
      </c>
      <c r="J211" s="3"/>
      <c r="K211" s="3"/>
      <c r="L211" s="3"/>
    </row>
    <row r="212" spans="2:12" ht="15">
      <c r="B212" s="947" t="s">
        <v>1168</v>
      </c>
      <c r="C212" s="947"/>
      <c r="D212" s="947"/>
      <c r="E212" s="947"/>
      <c r="F212" s="947"/>
      <c r="G212" s="947"/>
      <c r="H212" s="557">
        <f>+H211/12</f>
        <v>205090980.06373334</v>
      </c>
      <c r="J212" s="3"/>
      <c r="K212" s="3"/>
      <c r="L212" s="3"/>
    </row>
    <row r="213" spans="2:12" ht="15">
      <c r="B213" s="947" t="s">
        <v>1702</v>
      </c>
      <c r="C213" s="947"/>
      <c r="D213" s="947"/>
      <c r="E213" s="947"/>
      <c r="F213" s="947"/>
      <c r="G213" s="947"/>
      <c r="H213" s="557">
        <f>+H212*6</f>
        <v>1230545880.3824</v>
      </c>
      <c r="J213" s="3"/>
      <c r="K213" s="3"/>
      <c r="L213" s="3"/>
    </row>
    <row r="214" spans="2:12" ht="15">
      <c r="B214" s="947" t="s">
        <v>1605</v>
      </c>
      <c r="C214" s="947"/>
      <c r="D214" s="947"/>
      <c r="E214" s="947"/>
      <c r="F214" s="947"/>
      <c r="G214" s="947"/>
      <c r="H214" s="557">
        <f>+H211-H199-H207-H208</f>
        <v>770246057.63080025</v>
      </c>
      <c r="I214" s="7"/>
      <c r="J214" s="3"/>
      <c r="K214" s="3"/>
      <c r="L214" s="3"/>
    </row>
    <row r="215" spans="2:12" ht="15">
      <c r="B215" s="947" t="s">
        <v>1606</v>
      </c>
      <c r="C215" s="947"/>
      <c r="D215" s="947"/>
      <c r="E215" s="947"/>
      <c r="F215" s="947"/>
      <c r="G215" s="947"/>
      <c r="H215" s="557">
        <f>+H211-H199-H207-H208-H194</f>
        <v>683246057.63080025</v>
      </c>
      <c r="J215" s="3"/>
      <c r="K215" s="3"/>
      <c r="L215" s="3"/>
    </row>
    <row r="217" spans="2:12" ht="33.950000000000003" customHeight="1">
      <c r="B217" s="964" t="s">
        <v>1169</v>
      </c>
      <c r="C217" s="964"/>
    </row>
    <row r="218" spans="2:12" ht="147.75" customHeight="1">
      <c r="B218" s="948" t="s">
        <v>1828</v>
      </c>
      <c r="C218" s="948"/>
      <c r="D218" s="948"/>
      <c r="E218" s="948"/>
      <c r="F218" s="948"/>
      <c r="G218" s="948"/>
      <c r="H218" s="948"/>
      <c r="I218" s="948"/>
      <c r="J218" s="948"/>
      <c r="K218" s="948"/>
      <c r="L218" s="948"/>
    </row>
  </sheetData>
  <mergeCells count="171">
    <mergeCell ref="B114:G114"/>
    <mergeCell ref="B111:G111"/>
    <mergeCell ref="I87:J87"/>
    <mergeCell ref="I89:J89"/>
    <mergeCell ref="I107:J107"/>
    <mergeCell ref="I149:J149"/>
    <mergeCell ref="I88:J88"/>
    <mergeCell ref="I103:J103"/>
    <mergeCell ref="B110:G110"/>
    <mergeCell ref="I102:J102"/>
    <mergeCell ref="B113:G113"/>
    <mergeCell ref="B117:L117"/>
    <mergeCell ref="B116:C116"/>
    <mergeCell ref="B109:G109"/>
    <mergeCell ref="I90:J90"/>
    <mergeCell ref="I91:J91"/>
    <mergeCell ref="I98:J98"/>
    <mergeCell ref="I99:J99"/>
    <mergeCell ref="I159:J159"/>
    <mergeCell ref="I145:J145"/>
    <mergeCell ref="I147:J147"/>
    <mergeCell ref="I158:J158"/>
    <mergeCell ref="B125:L125"/>
    <mergeCell ref="B126:L126"/>
    <mergeCell ref="I133:J133"/>
    <mergeCell ref="I143:J143"/>
    <mergeCell ref="I134:J134"/>
    <mergeCell ref="I135:J135"/>
    <mergeCell ref="I136:J136"/>
    <mergeCell ref="I137:J137"/>
    <mergeCell ref="I138:J138"/>
    <mergeCell ref="I139:J139"/>
    <mergeCell ref="I140:J140"/>
    <mergeCell ref="I141:J141"/>
    <mergeCell ref="I142:J142"/>
    <mergeCell ref="I153:J153"/>
    <mergeCell ref="I144:J144"/>
    <mergeCell ref="I154:J154"/>
    <mergeCell ref="I155:J155"/>
    <mergeCell ref="I156:J156"/>
    <mergeCell ref="I157:J157"/>
    <mergeCell ref="I52:J52"/>
    <mergeCell ref="B56:G56"/>
    <mergeCell ref="B57:G57"/>
    <mergeCell ref="I93:J93"/>
    <mergeCell ref="B72:L72"/>
    <mergeCell ref="B73:L73"/>
    <mergeCell ref="B59:C59"/>
    <mergeCell ref="B70:L70"/>
    <mergeCell ref="B60:L60"/>
    <mergeCell ref="B64:L64"/>
    <mergeCell ref="B65:L65"/>
    <mergeCell ref="B66:L66"/>
    <mergeCell ref="B67:L67"/>
    <mergeCell ref="I81:J81"/>
    <mergeCell ref="I82:J82"/>
    <mergeCell ref="I83:J83"/>
    <mergeCell ref="I85:J85"/>
    <mergeCell ref="B63:L63"/>
    <mergeCell ref="B71:L71"/>
    <mergeCell ref="B54:G54"/>
    <mergeCell ref="B55:G55"/>
    <mergeCell ref="B68:L68"/>
    <mergeCell ref="B69:L69"/>
    <mergeCell ref="I86:J86"/>
    <mergeCell ref="I41:J41"/>
    <mergeCell ref="B23:L23"/>
    <mergeCell ref="B24:L24"/>
    <mergeCell ref="B25:L25"/>
    <mergeCell ref="I50:J50"/>
    <mergeCell ref="I42:J42"/>
    <mergeCell ref="I43:J43"/>
    <mergeCell ref="I33:J33"/>
    <mergeCell ref="I34:J34"/>
    <mergeCell ref="I35:J35"/>
    <mergeCell ref="I84:J84"/>
    <mergeCell ref="B5:D5"/>
    <mergeCell ref="I37:J37"/>
    <mergeCell ref="I44:J44"/>
    <mergeCell ref="I45:J45"/>
    <mergeCell ref="I46:J46"/>
    <mergeCell ref="I47:J47"/>
    <mergeCell ref="I48:J48"/>
    <mergeCell ref="I32:J32"/>
    <mergeCell ref="B53:G53"/>
    <mergeCell ref="I36:J36"/>
    <mergeCell ref="I38:J38"/>
    <mergeCell ref="I51:J51"/>
    <mergeCell ref="B22:L22"/>
    <mergeCell ref="B21:L21"/>
    <mergeCell ref="B20:L20"/>
    <mergeCell ref="B15:L15"/>
    <mergeCell ref="B16:L16"/>
    <mergeCell ref="B17:L17"/>
    <mergeCell ref="I80:J80"/>
    <mergeCell ref="B18:L18"/>
    <mergeCell ref="B19:L19"/>
    <mergeCell ref="I39:J39"/>
    <mergeCell ref="I40:J40"/>
    <mergeCell ref="I199:J199"/>
    <mergeCell ref="I200:J200"/>
    <mergeCell ref="I201:J201"/>
    <mergeCell ref="I204:J204"/>
    <mergeCell ref="B124:L124"/>
    <mergeCell ref="I92:J92"/>
    <mergeCell ref="I100:J100"/>
    <mergeCell ref="I105:J105"/>
    <mergeCell ref="B120:L120"/>
    <mergeCell ref="I148:J148"/>
    <mergeCell ref="I150:J150"/>
    <mergeCell ref="I151:J151"/>
    <mergeCell ref="I152:J152"/>
    <mergeCell ref="B121:L121"/>
    <mergeCell ref="B122:L122"/>
    <mergeCell ref="B123:L123"/>
    <mergeCell ref="I94:J94"/>
    <mergeCell ref="I95:J95"/>
    <mergeCell ref="I96:J96"/>
    <mergeCell ref="I97:J97"/>
    <mergeCell ref="I106:J106"/>
    <mergeCell ref="I101:J101"/>
    <mergeCell ref="B108:G108"/>
    <mergeCell ref="B112:G112"/>
    <mergeCell ref="B211:G211"/>
    <mergeCell ref="B212:G212"/>
    <mergeCell ref="B213:G213"/>
    <mergeCell ref="B214:G214"/>
    <mergeCell ref="B217:C217"/>
    <mergeCell ref="B218:L218"/>
    <mergeCell ref="B160:G160"/>
    <mergeCell ref="B161:G161"/>
    <mergeCell ref="B162:G162"/>
    <mergeCell ref="B164:G164"/>
    <mergeCell ref="B166:G166"/>
    <mergeCell ref="B167:G167"/>
    <mergeCell ref="B163:G163"/>
    <mergeCell ref="I191:J191"/>
    <mergeCell ref="I192:J192"/>
    <mergeCell ref="B170:C170"/>
    <mergeCell ref="B168:G168"/>
    <mergeCell ref="B182:L182"/>
    <mergeCell ref="B183:L183"/>
    <mergeCell ref="I190:J190"/>
    <mergeCell ref="B165:G165"/>
    <mergeCell ref="I209:J209"/>
    <mergeCell ref="I197:J197"/>
    <mergeCell ref="I198:J198"/>
    <mergeCell ref="I208:J208"/>
    <mergeCell ref="I146:J146"/>
    <mergeCell ref="I104:J104"/>
    <mergeCell ref="I49:J49"/>
    <mergeCell ref="B215:G215"/>
    <mergeCell ref="I202:J202"/>
    <mergeCell ref="I203:J203"/>
    <mergeCell ref="I205:J205"/>
    <mergeCell ref="I206:J206"/>
    <mergeCell ref="I210:J210"/>
    <mergeCell ref="I196:J196"/>
    <mergeCell ref="B171:L171"/>
    <mergeCell ref="B174:L174"/>
    <mergeCell ref="B175:L175"/>
    <mergeCell ref="B176:L176"/>
    <mergeCell ref="B177:L177"/>
    <mergeCell ref="B178:L178"/>
    <mergeCell ref="B179:L179"/>
    <mergeCell ref="B180:L180"/>
    <mergeCell ref="B181:L181"/>
    <mergeCell ref="I193:J193"/>
    <mergeCell ref="I194:J194"/>
    <mergeCell ref="I195:J195"/>
    <mergeCell ref="I207:J207"/>
  </mergeCells>
  <phoneticPr fontId="23" type="noConversion"/>
  <pageMargins left="0.7" right="0.7" top="0.75" bottom="0.75" header="0.3" footer="0.3"/>
  <ignoredErrors>
    <ignoredError sqref="E45 K8:K11 I10 P8:P11 S10 T9 U8:U10 W9:W10 Q9:Q11 I11:J11 L11:M11 N9:N11 W11 U11 S11 R11 T11 V11 X11 H204 H9 O11 H147 H92"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3D123-C38A-44CB-9828-7DD54BAFDD68}">
  <dimension ref="B2:S173"/>
  <sheetViews>
    <sheetView showGridLines="0" topLeftCell="C80" zoomScale="80" zoomScaleNormal="80" workbookViewId="0">
      <selection activeCell="K85" sqref="K85"/>
    </sheetView>
  </sheetViews>
  <sheetFormatPr baseColWidth="10" defaultRowHeight="15.75"/>
  <cols>
    <col min="1" max="1" width="11.42578125" style="674"/>
    <col min="2" max="2" width="52.140625" style="674" customWidth="1"/>
    <col min="3" max="3" width="15.140625" style="684" customWidth="1"/>
    <col min="4" max="4" width="13.85546875" style="674" customWidth="1"/>
    <col min="5" max="5" width="11.42578125" style="674" customWidth="1"/>
    <col min="6" max="6" width="13.85546875" style="674" customWidth="1"/>
    <col min="7" max="7" width="12" style="674" customWidth="1"/>
    <col min="8" max="8" width="11.7109375" style="674" customWidth="1"/>
    <col min="9" max="9" width="11.42578125" style="674" customWidth="1"/>
    <col min="10" max="11" width="20.140625" style="674" customWidth="1"/>
    <col min="12" max="12" width="11.42578125" style="674" customWidth="1"/>
    <col min="13" max="13" width="22.85546875" style="674" bestFit="1" customWidth="1"/>
    <col min="14" max="14" width="26.42578125" style="674" customWidth="1"/>
    <col min="15" max="15" width="24.42578125" style="674" customWidth="1"/>
    <col min="16" max="16" width="25" style="674" customWidth="1"/>
    <col min="17" max="16384" width="11.42578125" style="674"/>
  </cols>
  <sheetData>
    <row r="2" spans="2:11">
      <c r="B2" s="969" t="s">
        <v>1829</v>
      </c>
      <c r="C2" s="969"/>
      <c r="D2" s="969"/>
      <c r="E2" s="969"/>
      <c r="F2" s="969"/>
    </row>
    <row r="4" spans="2:11" ht="48" customHeight="1">
      <c r="B4" s="675" t="s">
        <v>1775</v>
      </c>
      <c r="C4" s="676" t="s">
        <v>1088</v>
      </c>
      <c r="D4" s="676" t="s">
        <v>1589</v>
      </c>
      <c r="E4" s="676" t="s">
        <v>1590</v>
      </c>
      <c r="F4" s="676" t="s">
        <v>1591</v>
      </c>
    </row>
    <row r="5" spans="2:11" ht="45" customHeight="1">
      <c r="B5" s="688" t="str">
        <f>+Portafolio_Cronograma!C3</f>
        <v>1. Aumento del consumo y posicionamiento de los productos de la acuicultura colombiana en el mercado nacional y mundial</v>
      </c>
      <c r="C5" s="689">
        <v>174048</v>
      </c>
      <c r="D5" s="689">
        <v>28604</v>
      </c>
      <c r="E5" s="689">
        <v>70952</v>
      </c>
      <c r="F5" s="689">
        <v>74491</v>
      </c>
    </row>
    <row r="6" spans="2:11" ht="45" customHeight="1">
      <c r="B6" s="692" t="str">
        <f>+Portafolio_Cronograma!D3</f>
        <v>1.1. Promoción y posicionamiento de los productos de la acuicultura colombiana en el mercado internacional</v>
      </c>
      <c r="C6" s="700">
        <v>23571</v>
      </c>
      <c r="D6" s="700">
        <v>4466</v>
      </c>
      <c r="E6" s="700">
        <v>7783</v>
      </c>
      <c r="F6" s="700">
        <v>11321</v>
      </c>
      <c r="I6" s="708" t="s">
        <v>1589</v>
      </c>
      <c r="J6" s="708" t="s">
        <v>1590</v>
      </c>
      <c r="K6" s="708" t="s">
        <v>1591</v>
      </c>
    </row>
    <row r="7" spans="2:11" ht="45" customHeight="1">
      <c r="B7" s="692" t="str">
        <f>+Portafolio_Cronograma!D11</f>
        <v>1.2. Eficiencia en la dinámica comercial nacional</v>
      </c>
      <c r="C7" s="700">
        <v>132949</v>
      </c>
      <c r="D7" s="700">
        <v>20990</v>
      </c>
      <c r="E7" s="700">
        <v>55978</v>
      </c>
      <c r="F7" s="700">
        <v>55978</v>
      </c>
      <c r="H7" s="710">
        <v>0.99999999999999978</v>
      </c>
      <c r="I7" s="709">
        <f>+D43</f>
        <v>0.17089010695932202</v>
      </c>
      <c r="J7" s="709">
        <f>+E43</f>
        <v>0.37003002716111305</v>
      </c>
      <c r="K7" s="709">
        <f>+F43</f>
        <v>0.45907920244250988</v>
      </c>
    </row>
    <row r="8" spans="2:11" ht="45" customHeight="1">
      <c r="B8" s="692" t="str">
        <f>+Portafolio_Cronograma!D18</f>
        <v>1.3. Modernización y optimización de los servicios logísticos especializados</v>
      </c>
      <c r="C8" s="700">
        <v>17528</v>
      </c>
      <c r="D8" s="700">
        <v>3146</v>
      </c>
      <c r="E8" s="700">
        <v>7191</v>
      </c>
      <c r="F8" s="700">
        <v>7191</v>
      </c>
    </row>
    <row r="9" spans="2:11" ht="45" customHeight="1">
      <c r="B9" s="688" t="str">
        <f>+Portafolio_Cronograma!C24</f>
        <v>2. Mejora del desempeño productivo primario e industrial de la cadena</v>
      </c>
      <c r="C9" s="689">
        <v>677161</v>
      </c>
      <c r="D9" s="689">
        <v>101284</v>
      </c>
      <c r="E9" s="689">
        <v>217307</v>
      </c>
      <c r="F9" s="689">
        <v>358568</v>
      </c>
    </row>
    <row r="10" spans="2:11" ht="45" customHeight="1">
      <c r="B10" s="692" t="str">
        <f>+Portafolio_Cronograma!D24</f>
        <v>2.1. Conformación de clústeres en las regiones de mayor producción de la acuicultura</v>
      </c>
      <c r="C10" s="700">
        <v>33663</v>
      </c>
      <c r="D10" s="700">
        <v>5958</v>
      </c>
      <c r="E10" s="700">
        <v>13695</v>
      </c>
      <c r="F10" s="700">
        <v>14009</v>
      </c>
    </row>
    <row r="11" spans="2:11" ht="45" customHeight="1">
      <c r="B11" s="692" t="str">
        <f>+Portafolio_Cronograma!D30</f>
        <v>2.2. Mejora de la eficiencia productiva de los acuicultores de subsistencia y pequeños acuicultores</v>
      </c>
      <c r="C11" s="700">
        <v>420350</v>
      </c>
      <c r="D11" s="700">
        <v>34254</v>
      </c>
      <c r="E11" s="700">
        <v>126436</v>
      </c>
      <c r="F11" s="700">
        <v>259659</v>
      </c>
    </row>
    <row r="12" spans="2:11" ht="45" customHeight="1">
      <c r="B12" s="692" t="str">
        <f>+Portafolio_Cronograma!D37</f>
        <v>2.3. Incremento de la productividad en sistemas de medianos y grandes acuicultores</v>
      </c>
      <c r="C12" s="700">
        <v>100129</v>
      </c>
      <c r="D12" s="700">
        <v>35772</v>
      </c>
      <c r="E12" s="700">
        <v>28316</v>
      </c>
      <c r="F12" s="700">
        <v>36040</v>
      </c>
    </row>
    <row r="13" spans="2:11" ht="45" customHeight="1">
      <c r="B13" s="692" t="str">
        <f>+Portafolio_Cronograma!D42</f>
        <v>2.4. Mejora en la generación de valor agregado y en los procesos industriales</v>
      </c>
      <c r="C13" s="701">
        <v>123017</v>
      </c>
      <c r="D13" s="700">
        <v>25299</v>
      </c>
      <c r="E13" s="700">
        <v>48859</v>
      </c>
      <c r="F13" s="700">
        <v>48859</v>
      </c>
    </row>
    <row r="14" spans="2:11" ht="45" customHeight="1">
      <c r="B14" s="688" t="str">
        <f>+Portafolio_Cronograma!C50</f>
        <v xml:space="preserve">3. Mejora del entorno y desarrollo social  de la cadena </v>
      </c>
      <c r="C14" s="696">
        <v>42443</v>
      </c>
      <c r="D14" s="696">
        <v>7319</v>
      </c>
      <c r="E14" s="696">
        <v>17562</v>
      </c>
      <c r="F14" s="696">
        <v>17562</v>
      </c>
    </row>
    <row r="15" spans="2:11" ht="45" customHeight="1">
      <c r="B15" s="692" t="str">
        <f>+Portafolio_Cronograma!D50</f>
        <v xml:space="preserve">3.1. Mejora del nivel educativo y desarrollo de competencias de los acuicultores de subsistencia y pequeños acuicultores </v>
      </c>
      <c r="C15" s="700">
        <v>4198</v>
      </c>
      <c r="D15" s="700">
        <v>662</v>
      </c>
      <c r="E15" s="700">
        <v>1767</v>
      </c>
      <c r="F15" s="700">
        <v>1767</v>
      </c>
    </row>
    <row r="16" spans="2:11" ht="45" customHeight="1">
      <c r="B16" s="692" t="str">
        <f>+Portafolio_Cronograma!D53</f>
        <v>3.2. Fomento de la integración generacional en la cadena</v>
      </c>
      <c r="C16" s="701">
        <v>30941</v>
      </c>
      <c r="D16" s="700">
        <v>5503</v>
      </c>
      <c r="E16" s="700">
        <v>12719</v>
      </c>
      <c r="F16" s="700">
        <v>12719</v>
      </c>
    </row>
    <row r="17" spans="2:7" ht="45" customHeight="1">
      <c r="B17" s="692" t="str">
        <f>+Portafolio_Cronograma!D57</f>
        <v>3.3. Gestión para el fortalecimiento y mejora de la calidad de vida de los acuicultores de subsistencia y pequeños acuicultores</v>
      </c>
      <c r="C17" s="702">
        <v>7302</v>
      </c>
      <c r="D17" s="700">
        <v>1153</v>
      </c>
      <c r="E17" s="700">
        <v>3074</v>
      </c>
      <c r="F17" s="700">
        <v>3074</v>
      </c>
    </row>
    <row r="18" spans="2:7" ht="45" customHeight="1">
      <c r="B18" s="688" t="str">
        <f>+Portafolio_Cronograma!C63</f>
        <v>4. Promoción de la formalización de los acuicultores, y del ordenamiento productivo y social de la propiedad rural en la cadena</v>
      </c>
      <c r="C18" s="697">
        <v>138532</v>
      </c>
      <c r="D18" s="697">
        <v>24556</v>
      </c>
      <c r="E18" s="697">
        <v>56967</v>
      </c>
      <c r="F18" s="697">
        <v>57009</v>
      </c>
    </row>
    <row r="19" spans="2:7" ht="45" customHeight="1">
      <c r="B19" s="692" t="str">
        <f>+Portafolio_Cronograma!D63</f>
        <v>4.1. Fomento de la formalización ambiental, productiva y sanitaria de los acuicultores</v>
      </c>
      <c r="C19" s="700">
        <v>37419</v>
      </c>
      <c r="D19" s="700">
        <v>5543</v>
      </c>
      <c r="E19" s="700">
        <v>15965</v>
      </c>
      <c r="F19" s="700">
        <v>15911</v>
      </c>
      <c r="G19" s="685"/>
    </row>
    <row r="20" spans="2:7" ht="45" customHeight="1">
      <c r="B20" s="692" t="str">
        <f>+Portafolio_Cronograma!D68</f>
        <v>4.2. Promoción de la formalización empresarial y laboral en la cadena</v>
      </c>
      <c r="C20" s="700">
        <v>22128</v>
      </c>
      <c r="D20" s="700">
        <v>4116</v>
      </c>
      <c r="E20" s="700">
        <v>8957</v>
      </c>
      <c r="F20" s="700">
        <v>9053</v>
      </c>
      <c r="G20" s="685"/>
    </row>
    <row r="21" spans="2:7" ht="45" customHeight="1">
      <c r="B21" s="692" t="str">
        <f>+Portafolio_Cronograma!D72</f>
        <v>4.3. Gestión de la formalización, acceso y tenencia de la tierra</v>
      </c>
      <c r="C21" s="701">
        <v>32850</v>
      </c>
      <c r="D21" s="700">
        <v>5896</v>
      </c>
      <c r="E21" s="700">
        <v>13477</v>
      </c>
      <c r="F21" s="700">
        <v>13477</v>
      </c>
      <c r="G21" s="685"/>
    </row>
    <row r="22" spans="2:7" ht="45" customHeight="1">
      <c r="B22" s="692" t="str">
        <f>+Portafolio_Cronograma!D76</f>
        <v>4.4. Promoción y articulación de la gestión territorial para la acuicultura</v>
      </c>
      <c r="C22" s="700">
        <v>46134</v>
      </c>
      <c r="D22" s="700">
        <v>9000</v>
      </c>
      <c r="E22" s="700">
        <v>18567</v>
      </c>
      <c r="F22" s="700">
        <v>18567</v>
      </c>
      <c r="G22" s="685"/>
    </row>
    <row r="23" spans="2:7" ht="45" customHeight="1">
      <c r="B23" s="688" t="str">
        <f>+Portafolio_Cronograma!C81</f>
        <v>5. Fortalecimiento de la sostenibilidad ambiental en la cadena</v>
      </c>
      <c r="C23" s="697">
        <v>94598</v>
      </c>
      <c r="D23" s="697">
        <v>19579</v>
      </c>
      <c r="E23" s="697">
        <v>39042</v>
      </c>
      <c r="F23" s="697">
        <v>35976</v>
      </c>
    </row>
    <row r="24" spans="2:7" ht="45" customHeight="1">
      <c r="B24" s="692" t="str">
        <f>+Portafolio_Cronograma!D81</f>
        <v>5.1. Mejora de la gestión integral y aprovechamiento del recurso hídrico en la cadena</v>
      </c>
      <c r="C24" s="701">
        <v>33066</v>
      </c>
      <c r="D24" s="700">
        <v>7547</v>
      </c>
      <c r="E24" s="700">
        <v>14292</v>
      </c>
      <c r="F24" s="700">
        <v>11226</v>
      </c>
    </row>
    <row r="25" spans="2:7" ht="45" customHeight="1">
      <c r="B25" s="692" t="str">
        <f>+Portafolio_Cronograma!D86</f>
        <v>5.2. Mejora en la gestión ante la variabilidad y el cambio climático, y los riesgos ambientales en la cadena</v>
      </c>
      <c r="C25" s="700">
        <v>15580</v>
      </c>
      <c r="D25" s="700">
        <v>3268</v>
      </c>
      <c r="E25" s="700">
        <v>6155</v>
      </c>
      <c r="F25" s="700">
        <v>6155</v>
      </c>
    </row>
    <row r="26" spans="2:7" ht="45" customHeight="1">
      <c r="B26" s="692" t="str">
        <f>+Portafolio_Cronograma!D92</f>
        <v>5.3. Escalamiento de modelos de aprovechamiento integral de los subproductos de la acuicultura</v>
      </c>
      <c r="C26" s="702">
        <v>22733</v>
      </c>
      <c r="D26" s="700">
        <v>5275</v>
      </c>
      <c r="E26" s="700">
        <v>8728</v>
      </c>
      <c r="F26" s="700">
        <v>8728</v>
      </c>
    </row>
    <row r="27" spans="2:7" ht="45" customHeight="1">
      <c r="B27" s="692" t="str">
        <f>+Portafolio_Cronograma!D95</f>
        <v>5.4. Mejora en la gestión de la divulgación e implementación del marco normativo ambiental para la cadena</v>
      </c>
      <c r="C27" s="702">
        <v>23217</v>
      </c>
      <c r="D27" s="700">
        <v>3486</v>
      </c>
      <c r="E27" s="700">
        <v>9865</v>
      </c>
      <c r="F27" s="700">
        <v>9865</v>
      </c>
    </row>
    <row r="28" spans="2:7" ht="45" customHeight="1">
      <c r="B28" s="688" t="str">
        <f>+Portafolio_Cronograma!C101</f>
        <v>6. Fortalecimiento en la gestión organizacional de la cadena</v>
      </c>
      <c r="C28" s="697">
        <v>46072</v>
      </c>
      <c r="D28" s="697">
        <v>8900</v>
      </c>
      <c r="E28" s="697">
        <v>18674</v>
      </c>
      <c r="F28" s="697">
        <v>18497</v>
      </c>
    </row>
    <row r="29" spans="2:7" ht="45" customHeight="1">
      <c r="B29" s="692" t="str">
        <f>+Portafolio_Cronograma!D101</f>
        <v>6.1. Adopción, promoción y seguimiento de la política pública de la cadena de la acuicultura para especies de consumo humano</v>
      </c>
      <c r="C29" s="702">
        <v>13205</v>
      </c>
      <c r="D29" s="700">
        <v>2805</v>
      </c>
      <c r="E29" s="700">
        <v>5200</v>
      </c>
      <c r="F29" s="700">
        <v>5200</v>
      </c>
    </row>
    <row r="30" spans="2:7" ht="45" customHeight="1">
      <c r="B30" s="692" t="str">
        <f>+Portafolio_Cronograma!D107</f>
        <v xml:space="preserve">6.2. Fortalecimiento de las capacidades de gestión de la Organización de la Cadena Productiva de la Acuicultura </v>
      </c>
      <c r="C30" s="702">
        <v>4435</v>
      </c>
      <c r="D30" s="700">
        <v>796</v>
      </c>
      <c r="E30" s="700">
        <v>1819</v>
      </c>
      <c r="F30" s="700">
        <v>1819</v>
      </c>
    </row>
    <row r="31" spans="2:7" ht="45" customHeight="1">
      <c r="B31" s="692" t="str">
        <f>+Portafolio_Cronograma!D110</f>
        <v>6.3. Promoción y fortalecimiento de la asociatividad y la integración en la cadena de la acuicultura</v>
      </c>
      <c r="C31" s="702">
        <v>24250</v>
      </c>
      <c r="D31" s="700">
        <v>4547</v>
      </c>
      <c r="E31" s="700">
        <v>9940</v>
      </c>
      <c r="F31" s="700">
        <v>9763</v>
      </c>
    </row>
    <row r="32" spans="2:7" ht="45" customHeight="1">
      <c r="B32" s="692" t="str">
        <f>+Portafolio_Cronograma!D115</f>
        <v>6.4. Fortalecimiento y creación de instrumentos de fomento, financiamiento y gestión de riesgos para la cadena</v>
      </c>
      <c r="C32" s="702">
        <v>4181</v>
      </c>
      <c r="D32" s="700">
        <v>751</v>
      </c>
      <c r="E32" s="700">
        <v>1715</v>
      </c>
      <c r="F32" s="700">
        <v>1715</v>
      </c>
    </row>
    <row r="33" spans="2:6" ht="45" customHeight="1">
      <c r="B33" s="688" t="str">
        <f>+Portafolio_Cronograma!C125</f>
        <v>7. Fortalecimiento de las capacidades institucionales para el incremento de la formalización sectorial y la optimización del desempeño de la cadena</v>
      </c>
      <c r="C33" s="697">
        <v>69541</v>
      </c>
      <c r="D33" s="697">
        <v>14701</v>
      </c>
      <c r="E33" s="697">
        <v>27481</v>
      </c>
      <c r="F33" s="697">
        <v>27358</v>
      </c>
    </row>
    <row r="34" spans="2:6" ht="45" customHeight="1">
      <c r="B34" s="692" t="str">
        <f>+Portafolio_Cronograma!D125</f>
        <v>7.1. Gestión y articulación interinstitucional en la generación de capacidades para la formalización ambiental de la cadena</v>
      </c>
      <c r="C34" s="702">
        <v>6038</v>
      </c>
      <c r="D34" s="700">
        <v>1336</v>
      </c>
      <c r="E34" s="700">
        <v>2350</v>
      </c>
      <c r="F34" s="700">
        <v>2350</v>
      </c>
    </row>
    <row r="35" spans="2:6" ht="45" customHeight="1">
      <c r="B35" s="692" t="str">
        <f>+Portafolio_Cronograma!D133</f>
        <v>7.2. Fortalecimiento y articulación de las entidades para la formalización productiva y sanitaria, así como para la calidad e inocuidad en la cadena</v>
      </c>
      <c r="C35" s="702">
        <v>5654</v>
      </c>
      <c r="D35" s="700">
        <v>1168</v>
      </c>
      <c r="E35" s="700">
        <v>2304</v>
      </c>
      <c r="F35" s="700">
        <v>2181</v>
      </c>
    </row>
    <row r="36" spans="2:6" ht="45" customHeight="1">
      <c r="B36" s="692" t="str">
        <f>+Portafolio_Cronograma!D144</f>
        <v>7.3. Diseño e implementación del sistema de trazabilidad para la cadena de la acuicultura</v>
      </c>
      <c r="C36" s="702">
        <v>57848</v>
      </c>
      <c r="D36" s="700">
        <v>12197</v>
      </c>
      <c r="E36" s="700">
        <v>22825</v>
      </c>
      <c r="F36" s="700">
        <v>22825</v>
      </c>
    </row>
    <row r="37" spans="2:6" ht="45" customHeight="1">
      <c r="B37" s="688" t="str">
        <f>+Portafolio_Cronograma!C158</f>
        <v>8. Fortalecimiento de la generación, divulgación y apropiación social del conocimiento relacionado con la cadena</v>
      </c>
      <c r="C37" s="697">
        <v>264904</v>
      </c>
      <c r="D37" s="697">
        <v>52636</v>
      </c>
      <c r="E37" s="697">
        <v>109759</v>
      </c>
      <c r="F37" s="697">
        <v>102508</v>
      </c>
    </row>
    <row r="38" spans="2:6" ht="45" customHeight="1">
      <c r="B38" s="692" t="str">
        <f>+Portafolio_Cronograma!D148</f>
        <v>8.1. Fortalecimiento de la investigación, desarrollo tecnológico e innovación para la cadena</v>
      </c>
      <c r="C38" s="702">
        <v>63735</v>
      </c>
      <c r="D38" s="700">
        <v>11718</v>
      </c>
      <c r="E38" s="700">
        <v>26209</v>
      </c>
      <c r="F38" s="700">
        <v>25807</v>
      </c>
    </row>
    <row r="39" spans="2:6" ht="45" customHeight="1">
      <c r="B39" s="692" t="str">
        <f>+Portafolio_Cronograma!D158</f>
        <v>8.2. Fortalecimiento de la extensión agropecuaria y asistencia técnica e industrial para la cadena de la acuicultura</v>
      </c>
      <c r="C39" s="702">
        <v>79831</v>
      </c>
      <c r="D39" s="700">
        <v>14966</v>
      </c>
      <c r="E39" s="700">
        <v>32425</v>
      </c>
      <c r="F39" s="700">
        <v>32440</v>
      </c>
    </row>
    <row r="40" spans="2:6" ht="45" customHeight="1">
      <c r="B40" s="692" t="str">
        <f>+Portafolio_Cronograma!D168</f>
        <v>8.3. Fortalecimiento del talento humano en investigación y desarrollo tecnológico y en extensión agropecuaria, y asistencia técnica e industrial para la cadena</v>
      </c>
      <c r="C40" s="701">
        <v>106168</v>
      </c>
      <c r="D40" s="700">
        <v>22410</v>
      </c>
      <c r="E40" s="700">
        <v>45310</v>
      </c>
      <c r="F40" s="700">
        <v>38446</v>
      </c>
    </row>
    <row r="41" spans="2:6" ht="45" customHeight="1">
      <c r="B41" s="692" t="str">
        <f>+Portafolio_Cronograma!D174</f>
        <v>8.4. Mejora de la gestión integral y coordinada de la información en la cadena</v>
      </c>
      <c r="C41" s="702">
        <v>15169</v>
      </c>
      <c r="D41" s="700">
        <v>3541</v>
      </c>
      <c r="E41" s="700">
        <v>5813</v>
      </c>
      <c r="F41" s="700">
        <v>5813</v>
      </c>
    </row>
    <row r="42" spans="2:6" ht="45" customHeight="1">
      <c r="B42" s="675" t="s">
        <v>1088</v>
      </c>
      <c r="C42" s="677">
        <v>1507302</v>
      </c>
      <c r="D42" s="677">
        <v>257583</v>
      </c>
      <c r="E42" s="677">
        <v>557747</v>
      </c>
      <c r="F42" s="677">
        <v>691971</v>
      </c>
    </row>
    <row r="43" spans="2:6" ht="45" customHeight="1">
      <c r="B43" s="703" t="s">
        <v>1776</v>
      </c>
      <c r="C43" s="704">
        <v>0.99999999999999978</v>
      </c>
      <c r="D43" s="705">
        <f>+D42/C42</f>
        <v>0.17089010695932202</v>
      </c>
      <c r="E43" s="705">
        <f>+E42/C42</f>
        <v>0.37003002716111305</v>
      </c>
      <c r="F43" s="705">
        <f>+F42/C42</f>
        <v>0.45907920244250988</v>
      </c>
    </row>
    <row r="46" spans="2:6">
      <c r="B46" s="969" t="s">
        <v>1830</v>
      </c>
      <c r="C46" s="969"/>
      <c r="D46" s="969"/>
    </row>
    <row r="49" spans="2:4" ht="48.75" customHeight="1">
      <c r="B49" s="676" t="s">
        <v>1777</v>
      </c>
      <c r="C49" s="676" t="s">
        <v>1778</v>
      </c>
      <c r="D49" s="676" t="s">
        <v>1779</v>
      </c>
    </row>
    <row r="50" spans="2:4" ht="37.5" customHeight="1">
      <c r="B50" s="678" t="str">
        <f>+Portafolio_Cronograma!C3</f>
        <v>1. Aumento del consumo y posicionamiento de los productos de la acuicultura colombiana en el mercado nacional y mundial</v>
      </c>
      <c r="C50" s="679">
        <f>+C5</f>
        <v>174048</v>
      </c>
      <c r="D50" s="680">
        <f>+C50/C58</f>
        <v>0.1154698925630033</v>
      </c>
    </row>
    <row r="51" spans="2:4" ht="32.25" customHeight="1">
      <c r="B51" s="678" t="str">
        <f>+Portafolio_Cronograma!C24</f>
        <v>2. Mejora del desempeño productivo primario e industrial de la cadena</v>
      </c>
      <c r="C51" s="679">
        <f>+C9</f>
        <v>677161</v>
      </c>
      <c r="D51" s="680">
        <f>+C51/C58</f>
        <v>0.44925369965673767</v>
      </c>
    </row>
    <row r="52" spans="2:4" ht="30.75" customHeight="1">
      <c r="B52" s="678" t="str">
        <f>+Portafolio_Cronograma!C50</f>
        <v xml:space="preserve">3. Mejora del entorno y desarrollo social  de la cadena </v>
      </c>
      <c r="C52" s="679">
        <f>+C14</f>
        <v>42443</v>
      </c>
      <c r="D52" s="680">
        <f>+C52/C58</f>
        <v>2.8158258928867606E-2</v>
      </c>
    </row>
    <row r="53" spans="2:4" ht="36">
      <c r="B53" s="678" t="str">
        <f>+Portafolio_Cronograma!C63</f>
        <v>4. Promoción de la formalización de los acuicultores, y del ordenamiento productivo y social de la propiedad rural en la cadena</v>
      </c>
      <c r="C53" s="679">
        <f>+C18</f>
        <v>138532</v>
      </c>
      <c r="D53" s="680">
        <f>+C53/C58</f>
        <v>9.1907262114692342E-2</v>
      </c>
    </row>
    <row r="54" spans="2:4" ht="30.75" customHeight="1">
      <c r="B54" s="678" t="str">
        <f>+Portafolio_Cronograma!C81</f>
        <v>5. Fortalecimiento de la sostenibilidad ambiental en la cadena</v>
      </c>
      <c r="C54" s="679">
        <f>+C23</f>
        <v>94598</v>
      </c>
      <c r="D54" s="680">
        <f>+C54/C58</f>
        <v>6.2759818536696696E-2</v>
      </c>
    </row>
    <row r="55" spans="2:4" ht="35.25" customHeight="1">
      <c r="B55" s="678" t="str">
        <f>+Portafolio_Cronograma!C101</f>
        <v>6. Fortalecimiento en la gestión organizacional de la cadena</v>
      </c>
      <c r="C55" s="679">
        <f>+C28</f>
        <v>46072</v>
      </c>
      <c r="D55" s="680">
        <f>+C55/C58</f>
        <v>3.0565872001762088E-2</v>
      </c>
    </row>
    <row r="56" spans="2:4" ht="36">
      <c r="B56" s="678" t="str">
        <f>+Portafolio_Cronograma!C125</f>
        <v>7. Fortalecimiento de las capacidades institucionales para el incremento de la formalización sectorial y la optimización del desempeño de la cadena</v>
      </c>
      <c r="C56" s="679">
        <f>+C33</f>
        <v>69541</v>
      </c>
      <c r="D56" s="680">
        <f>+C56/C58</f>
        <v>4.6136076247493864E-2</v>
      </c>
    </row>
    <row r="57" spans="2:4" ht="39" customHeight="1">
      <c r="B57" s="678" t="str">
        <f>+Portafolio_Cronograma!C148</f>
        <v>8. Fortalecimiento de la generación, divulgación y apropiación social del conocimiento relacionado con la cadena</v>
      </c>
      <c r="C57" s="679">
        <f>+C37</f>
        <v>264904</v>
      </c>
      <c r="D57" s="680">
        <f>+C57/C58</f>
        <v>0.1757471296395812</v>
      </c>
    </row>
    <row r="58" spans="2:4">
      <c r="B58" s="676" t="s">
        <v>1088</v>
      </c>
      <c r="C58" s="681">
        <f>+C42</f>
        <v>1507302</v>
      </c>
      <c r="D58" s="682">
        <f>SUM(D50:D57)</f>
        <v>0.99999800968883468</v>
      </c>
    </row>
    <row r="61" spans="2:4">
      <c r="B61" s="969" t="s">
        <v>1831</v>
      </c>
      <c r="C61" s="969"/>
      <c r="D61" s="969"/>
    </row>
    <row r="64" spans="2:4" ht="51" customHeight="1">
      <c r="B64" s="676" t="s">
        <v>1777</v>
      </c>
      <c r="C64" s="676" t="s">
        <v>1778</v>
      </c>
      <c r="D64" s="676" t="s">
        <v>1779</v>
      </c>
    </row>
    <row r="65" spans="2:9" ht="45" customHeight="1">
      <c r="B65" s="678" t="s">
        <v>1780</v>
      </c>
      <c r="C65" s="679">
        <f>+C51</f>
        <v>677161</v>
      </c>
      <c r="D65" s="680">
        <f>+D51</f>
        <v>0.44925369965673767</v>
      </c>
    </row>
    <row r="66" spans="2:9" ht="45" customHeight="1">
      <c r="B66" s="678" t="s">
        <v>1781</v>
      </c>
      <c r="C66" s="679">
        <f>+C57</f>
        <v>264904</v>
      </c>
      <c r="D66" s="680">
        <f>+D57</f>
        <v>0.1757471296395812</v>
      </c>
    </row>
    <row r="67" spans="2:9" ht="45" customHeight="1">
      <c r="B67" s="678" t="s">
        <v>1782</v>
      </c>
      <c r="C67" s="679">
        <f>+C50</f>
        <v>174048</v>
      </c>
      <c r="D67" s="680">
        <f>+D50</f>
        <v>0.1154698925630033</v>
      </c>
    </row>
    <row r="68" spans="2:9" ht="45" customHeight="1">
      <c r="B68" s="678" t="s">
        <v>1783</v>
      </c>
      <c r="C68" s="679">
        <f>+C53</f>
        <v>138532</v>
      </c>
      <c r="D68" s="680">
        <f>+D53</f>
        <v>9.1907262114692342E-2</v>
      </c>
    </row>
    <row r="69" spans="2:9" ht="45" customHeight="1">
      <c r="B69" s="678" t="s">
        <v>1784</v>
      </c>
      <c r="C69" s="679">
        <f>+C54</f>
        <v>94598</v>
      </c>
      <c r="D69" s="680">
        <f>+D54</f>
        <v>6.2759818536696696E-2</v>
      </c>
    </row>
    <row r="70" spans="2:9" ht="45" customHeight="1">
      <c r="B70" s="678" t="s">
        <v>1785</v>
      </c>
      <c r="C70" s="679">
        <f>+C56</f>
        <v>69541</v>
      </c>
      <c r="D70" s="680">
        <f>+D56</f>
        <v>4.6136076247493864E-2</v>
      </c>
    </row>
    <row r="71" spans="2:9" ht="45" customHeight="1">
      <c r="B71" s="678" t="s">
        <v>1786</v>
      </c>
      <c r="C71" s="679">
        <f>+C55</f>
        <v>46072</v>
      </c>
      <c r="D71" s="680">
        <f>+D55</f>
        <v>3.0565872001762088E-2</v>
      </c>
    </row>
    <row r="72" spans="2:9" ht="45" customHeight="1">
      <c r="B72" s="678" t="s">
        <v>1974</v>
      </c>
      <c r="C72" s="679">
        <f>+C52</f>
        <v>42443</v>
      </c>
      <c r="D72" s="680">
        <f>+D52</f>
        <v>2.8158258928867606E-2</v>
      </c>
    </row>
    <row r="73" spans="2:9" ht="32.25" customHeight="1">
      <c r="B73" s="676" t="s">
        <v>1088</v>
      </c>
      <c r="C73" s="681">
        <f>+C58</f>
        <v>1507302</v>
      </c>
      <c r="D73" s="682">
        <f>SUM(D65:D72)</f>
        <v>0.99999800968883468</v>
      </c>
    </row>
    <row r="77" spans="2:9">
      <c r="B77" s="969" t="s">
        <v>1811</v>
      </c>
      <c r="C77" s="969"/>
      <c r="D77" s="969"/>
      <c r="E77" s="969"/>
      <c r="F77" s="969"/>
      <c r="G77" s="969"/>
      <c r="H77" s="969"/>
      <c r="I77" s="969"/>
    </row>
    <row r="80" spans="2:9" ht="54.75" customHeight="1">
      <c r="B80" s="676" t="s">
        <v>1787</v>
      </c>
      <c r="C80" s="676" t="s">
        <v>1788</v>
      </c>
      <c r="D80" s="676" t="s">
        <v>1559</v>
      </c>
      <c r="E80" s="676" t="s">
        <v>1560</v>
      </c>
      <c r="F80" s="676" t="s">
        <v>1561</v>
      </c>
      <c r="G80" s="676" t="s">
        <v>1562</v>
      </c>
      <c r="H80" s="676" t="s">
        <v>1563</v>
      </c>
      <c r="I80" s="676" t="s">
        <v>1564</v>
      </c>
    </row>
    <row r="81" spans="2:13" ht="36" customHeight="1">
      <c r="B81" s="688" t="str">
        <f>+Portafolio_Cronograma!C3</f>
        <v>1. Aumento del consumo y posicionamiento de los productos de la acuicultura colombiana en el mercado nacional y mundial</v>
      </c>
      <c r="C81" s="689">
        <f t="shared" ref="C81:C109" si="0">+C5</f>
        <v>174048</v>
      </c>
      <c r="D81" s="690">
        <f>G81/C81</f>
        <v>0.77968577633756209</v>
      </c>
      <c r="E81" s="690">
        <f>H81/C81</f>
        <v>7.0314223662437961E-2</v>
      </c>
      <c r="F81" s="690">
        <f>I81/C81</f>
        <v>0.15</v>
      </c>
      <c r="G81" s="691">
        <f>SUM(G82:G84)</f>
        <v>135702.75</v>
      </c>
      <c r="H81" s="691">
        <f t="shared" ref="H81:I81" si="1">SUM(H82:H84)</f>
        <v>12238.050000000001</v>
      </c>
      <c r="I81" s="691">
        <f t="shared" si="1"/>
        <v>26107.200000000001</v>
      </c>
      <c r="K81" s="708" t="s">
        <v>1789</v>
      </c>
      <c r="L81" s="708" t="s">
        <v>1790</v>
      </c>
      <c r="M81" s="708" t="s">
        <v>1791</v>
      </c>
    </row>
    <row r="82" spans="2:13" ht="36" customHeight="1">
      <c r="B82" s="692" t="str">
        <f>+Portafolio_Cronograma!D3</f>
        <v>1.1. Promoción y posicionamiento de los productos de la acuicultura colombiana en el mercado internacional</v>
      </c>
      <c r="C82" s="693">
        <f t="shared" si="0"/>
        <v>23571</v>
      </c>
      <c r="D82" s="694">
        <f>+Fuentes_Financiación!C7</f>
        <v>0.65</v>
      </c>
      <c r="E82" s="694">
        <f>+Fuentes_Financiación!D7</f>
        <v>0.2</v>
      </c>
      <c r="F82" s="694">
        <f>+Fuentes_Financiación!E7</f>
        <v>0.15</v>
      </c>
      <c r="G82" s="695">
        <f>+C82*D82</f>
        <v>15321.15</v>
      </c>
      <c r="H82" s="695">
        <f>+E82*C82</f>
        <v>4714.2</v>
      </c>
      <c r="I82" s="695">
        <f>+C82*F82</f>
        <v>3535.65</v>
      </c>
      <c r="K82" s="709">
        <f>+D118</f>
        <v>0.79140742863739322</v>
      </c>
      <c r="L82" s="709">
        <f>+E118</f>
        <v>0.09</v>
      </c>
      <c r="M82" s="709">
        <f>+F118</f>
        <v>0.12386966911740314</v>
      </c>
    </row>
    <row r="83" spans="2:13" ht="36" customHeight="1">
      <c r="B83" s="692" t="str">
        <f>+Portafolio_Cronograma!D11</f>
        <v>1.2. Eficiencia en la dinámica comercial nacional</v>
      </c>
      <c r="C83" s="693">
        <f t="shared" si="0"/>
        <v>132949</v>
      </c>
      <c r="D83" s="694">
        <f>+Fuentes_Financiación!C8</f>
        <v>0.8</v>
      </c>
      <c r="E83" s="694">
        <f>+Fuentes_Financiación!D8</f>
        <v>0.05</v>
      </c>
      <c r="F83" s="694">
        <f>+Fuentes_Financiación!E8</f>
        <v>0.15</v>
      </c>
      <c r="G83" s="695">
        <f>D83*C83</f>
        <v>106359.20000000001</v>
      </c>
      <c r="H83" s="695">
        <f t="shared" ref="H83:H84" si="2">C83*E83</f>
        <v>6647.4500000000007</v>
      </c>
      <c r="I83" s="695">
        <f t="shared" ref="I83:I84" si="3">C83*F83</f>
        <v>19942.349999999999</v>
      </c>
    </row>
    <row r="84" spans="2:13" ht="36" customHeight="1">
      <c r="B84" s="692" t="str">
        <f>+Portafolio_Cronograma!D18</f>
        <v>1.3. Modernización y optimización de los servicios logísticos especializados</v>
      </c>
      <c r="C84" s="693">
        <f t="shared" si="0"/>
        <v>17528</v>
      </c>
      <c r="D84" s="694">
        <f>+Fuentes_Financiación!C9</f>
        <v>0.8</v>
      </c>
      <c r="E84" s="694">
        <f>+Fuentes_Financiación!D9</f>
        <v>0.05</v>
      </c>
      <c r="F84" s="694">
        <f>+Fuentes_Financiación!E9</f>
        <v>0.15</v>
      </c>
      <c r="G84" s="695">
        <f>D84*C84</f>
        <v>14022.400000000001</v>
      </c>
      <c r="H84" s="695">
        <f t="shared" si="2"/>
        <v>876.40000000000009</v>
      </c>
      <c r="I84" s="695">
        <f t="shared" si="3"/>
        <v>2629.2</v>
      </c>
    </row>
    <row r="85" spans="2:13" ht="36" customHeight="1">
      <c r="B85" s="688" t="str">
        <f>+Portafolio_Cronograma!C24</f>
        <v>2. Mejora del desempeño productivo primario e industrial de la cadena</v>
      </c>
      <c r="C85" s="689">
        <f t="shared" si="0"/>
        <v>677161</v>
      </c>
      <c r="D85" s="690">
        <f>+G85/C85</f>
        <v>0.80337763102127857</v>
      </c>
      <c r="E85" s="690">
        <f>H85/C85</f>
        <v>7.3869729650703445E-2</v>
      </c>
      <c r="F85" s="690">
        <f>I85/C85</f>
        <v>0.12274968582065415</v>
      </c>
      <c r="G85" s="691">
        <f>SUM(G86:G89)</f>
        <v>544016</v>
      </c>
      <c r="H85" s="691">
        <f t="shared" ref="H85:I85" si="4">SUM(H86:H89)</f>
        <v>50021.7</v>
      </c>
      <c r="I85" s="691">
        <f t="shared" si="4"/>
        <v>83121.299999999988</v>
      </c>
    </row>
    <row r="86" spans="2:13" ht="36" customHeight="1">
      <c r="B86" s="692" t="str">
        <f>+Portafolio_Cronograma!D24</f>
        <v>2.1. Conformación de clústeres en las regiones de mayor producción de la acuicultura</v>
      </c>
      <c r="C86" s="693">
        <f t="shared" si="0"/>
        <v>33663</v>
      </c>
      <c r="D86" s="694">
        <f>+Fuentes_Financiación!C11</f>
        <v>0.8</v>
      </c>
      <c r="E86" s="694">
        <f>+Fuentes_Financiación!D11</f>
        <v>0.05</v>
      </c>
      <c r="F86" s="694">
        <f>+Fuentes_Financiación!E11</f>
        <v>0.15</v>
      </c>
      <c r="G86" s="695">
        <f>C86*D86</f>
        <v>26930.400000000001</v>
      </c>
      <c r="H86" s="695">
        <f>C86*E86</f>
        <v>1683.15</v>
      </c>
      <c r="I86" s="695">
        <f>C86*F86</f>
        <v>5049.45</v>
      </c>
    </row>
    <row r="87" spans="2:13" ht="36" customHeight="1">
      <c r="B87" s="692" t="str">
        <f>+Portafolio_Cronograma!D30</f>
        <v>2.2. Mejora de la eficiencia productiva de los acuicultores de subsistencia y pequeños acuicultores</v>
      </c>
      <c r="C87" s="693">
        <f t="shared" si="0"/>
        <v>420350</v>
      </c>
      <c r="D87" s="694">
        <f>+Fuentes_Financiación!C12</f>
        <v>0.8</v>
      </c>
      <c r="E87" s="694">
        <f>+Fuentes_Financiación!D12</f>
        <v>0.05</v>
      </c>
      <c r="F87" s="694">
        <f>+Fuentes_Financiación!E12</f>
        <v>0.15</v>
      </c>
      <c r="G87" s="695">
        <f>C87*D87</f>
        <v>336280</v>
      </c>
      <c r="H87" s="695">
        <f t="shared" ref="H87:H98" si="5">C87*E87</f>
        <v>21017.5</v>
      </c>
      <c r="I87" s="695">
        <f t="shared" ref="I87:I98" si="6">C87*F87</f>
        <v>63052.5</v>
      </c>
    </row>
    <row r="88" spans="2:13" ht="36" customHeight="1">
      <c r="B88" s="692" t="str">
        <f>+Portafolio_Cronograma!D37</f>
        <v>2.3. Incremento de la productividad en sistemas de medianos y grandes acuicultores</v>
      </c>
      <c r="C88" s="693">
        <f t="shared" si="0"/>
        <v>100129</v>
      </c>
      <c r="D88" s="694">
        <f>+Fuentes_Financiación!C13</f>
        <v>0.7</v>
      </c>
      <c r="E88" s="694">
        <f>+Fuentes_Financiación!D13</f>
        <v>0.15</v>
      </c>
      <c r="F88" s="694">
        <f>+Fuentes_Financiación!E13</f>
        <v>0.15</v>
      </c>
      <c r="G88" s="695">
        <f>C88*D88</f>
        <v>70090.299999999988</v>
      </c>
      <c r="H88" s="695">
        <f t="shared" si="5"/>
        <v>15019.349999999999</v>
      </c>
      <c r="I88" s="695">
        <f t="shared" si="6"/>
        <v>15019.349999999999</v>
      </c>
    </row>
    <row r="89" spans="2:13" ht="36" customHeight="1">
      <c r="B89" s="692" t="str">
        <f>+Portafolio_Cronograma!D42</f>
        <v>2.4. Mejora en la generación de valor agregado y en los procesos industriales</v>
      </c>
      <c r="C89" s="693">
        <f t="shared" si="0"/>
        <v>123017</v>
      </c>
      <c r="D89" s="694">
        <f>+Fuentes_Financiación!C14</f>
        <v>0.9</v>
      </c>
      <c r="E89" s="694">
        <f>+Fuentes_Financiación!D14</f>
        <v>0.1</v>
      </c>
      <c r="F89" s="694">
        <f>+Fuentes_Financiación!E14</f>
        <v>0</v>
      </c>
      <c r="G89" s="695">
        <f>C89*D89</f>
        <v>110715.3</v>
      </c>
      <c r="H89" s="695">
        <f t="shared" si="5"/>
        <v>12301.7</v>
      </c>
      <c r="I89" s="695">
        <f t="shared" si="6"/>
        <v>0</v>
      </c>
    </row>
    <row r="90" spans="2:13" ht="36" customHeight="1">
      <c r="B90" s="688" t="str">
        <f>+Portafolio_Cronograma!C50</f>
        <v xml:space="preserve">3. Mejora del entorno y desarrollo social  de la cadena </v>
      </c>
      <c r="C90" s="696">
        <f t="shared" si="0"/>
        <v>42443</v>
      </c>
      <c r="D90" s="690">
        <f>G90/C90</f>
        <v>0.79996230238201826</v>
      </c>
      <c r="E90" s="690">
        <f>H90/C90</f>
        <v>4.483636877694791E-2</v>
      </c>
      <c r="F90" s="690">
        <f>I90/C90</f>
        <v>0.15515420681855663</v>
      </c>
      <c r="G90" s="691">
        <f>SUM(G91:G93)</f>
        <v>33952.800000000003</v>
      </c>
      <c r="H90" s="691">
        <f t="shared" ref="H90" si="7">SUM(H91:H93)</f>
        <v>1902.9900000000002</v>
      </c>
      <c r="I90" s="691">
        <f>SUM(I91:I93)</f>
        <v>6585.2099999999991</v>
      </c>
    </row>
    <row r="91" spans="2:13" ht="36" customHeight="1">
      <c r="B91" s="692" t="str">
        <f>+Portafolio_Cronograma!D50</f>
        <v xml:space="preserve">3.1. Mejora del nivel educativo y desarrollo de competencias de los acuicultores de subsistencia y pequeños acuicultores </v>
      </c>
      <c r="C91" s="693">
        <f t="shared" si="0"/>
        <v>4198</v>
      </c>
      <c r="D91" s="694">
        <f>+Fuentes_Financiación!C16</f>
        <v>0.8</v>
      </c>
      <c r="E91" s="694">
        <f>+Fuentes_Financiación!D16</f>
        <v>0.05</v>
      </c>
      <c r="F91" s="694">
        <f>+Fuentes_Financiación!E16</f>
        <v>0.15</v>
      </c>
      <c r="G91" s="695">
        <f>C91*D91</f>
        <v>3358.4</v>
      </c>
      <c r="H91" s="695">
        <f>C91*E91</f>
        <v>209.9</v>
      </c>
      <c r="I91" s="695">
        <f>C91*F91</f>
        <v>629.69999999999993</v>
      </c>
    </row>
    <row r="92" spans="2:13" ht="36" customHeight="1">
      <c r="B92" s="692" t="str">
        <f>+Portafolio_Cronograma!D53</f>
        <v>3.2. Fomento de la integración generacional en la cadena</v>
      </c>
      <c r="C92" s="693">
        <f t="shared" si="0"/>
        <v>30941</v>
      </c>
      <c r="D92" s="694">
        <f>+Fuentes_Financiación!C17</f>
        <v>0.8</v>
      </c>
      <c r="E92" s="694">
        <f>+Fuentes_Financiación!D17</f>
        <v>0.05</v>
      </c>
      <c r="F92" s="694">
        <f>+Fuentes_Financiación!E17</f>
        <v>0.15</v>
      </c>
      <c r="G92" s="695">
        <f>C92*D92</f>
        <v>24752.800000000003</v>
      </c>
      <c r="H92" s="695">
        <f>C92*E92</f>
        <v>1547.0500000000002</v>
      </c>
      <c r="I92" s="695">
        <f>C92*F92</f>
        <v>4641.1499999999996</v>
      </c>
    </row>
    <row r="93" spans="2:13" ht="36" customHeight="1">
      <c r="B93" s="692" t="str">
        <f>+Portafolio_Cronograma!D57</f>
        <v>3.3. Gestión para el fortalecimiento y mejora de la calidad de vida de los acuicultores de subsistencia y pequeños acuicultores</v>
      </c>
      <c r="C93" s="693">
        <f t="shared" si="0"/>
        <v>7302</v>
      </c>
      <c r="D93" s="694">
        <f>+Fuentes_Financiación!C18</f>
        <v>0.8</v>
      </c>
      <c r="E93" s="694">
        <f>+Fuentes_Financiación!D18</f>
        <v>0.02</v>
      </c>
      <c r="F93" s="694">
        <f>+Fuentes_Financiación!E18</f>
        <v>0.18</v>
      </c>
      <c r="G93" s="695">
        <f>C93*D93</f>
        <v>5841.6</v>
      </c>
      <c r="H93" s="695">
        <f>C93*E93</f>
        <v>146.04</v>
      </c>
      <c r="I93" s="695">
        <f>C93*F93</f>
        <v>1314.36</v>
      </c>
    </row>
    <row r="94" spans="2:13" ht="36" customHeight="1">
      <c r="B94" s="688" t="str">
        <f>+Portafolio_Cronograma!C63</f>
        <v>4. Promoción de la formalización de los acuicultores, y del ordenamiento productivo y social de la propiedad rural en la cadena</v>
      </c>
      <c r="C94" s="697">
        <f t="shared" si="0"/>
        <v>138532</v>
      </c>
      <c r="D94" s="690">
        <f>G94/C94</f>
        <v>0.86402455750295948</v>
      </c>
      <c r="E94" s="690">
        <f>H94/C94</f>
        <v>0.11999501920133977</v>
      </c>
      <c r="F94" s="690">
        <f>I94/C94</f>
        <v>1.5973204746917682E-2</v>
      </c>
      <c r="G94" s="691">
        <f>SUM(G95:G98)</f>
        <v>119695.04999999999</v>
      </c>
      <c r="H94" s="691">
        <f>SUM(H95:H98)</f>
        <v>16623.150000000001</v>
      </c>
      <c r="I94" s="691">
        <f>SUM(I95:I98)</f>
        <v>2212.8000000000002</v>
      </c>
    </row>
    <row r="95" spans="2:13" ht="36" customHeight="1">
      <c r="B95" s="692" t="str">
        <f>+Portafolio_Cronograma!D63</f>
        <v>4.1. Fomento de la formalización ambiental, productiva y sanitaria de los acuicultores</v>
      </c>
      <c r="C95" s="693">
        <f t="shared" si="0"/>
        <v>37419</v>
      </c>
      <c r="D95" s="694">
        <f>+Fuentes_Financiación!C20</f>
        <v>0.75</v>
      </c>
      <c r="E95" s="694">
        <f>+Fuentes_Financiación!D20</f>
        <v>0.25</v>
      </c>
      <c r="F95" s="694">
        <f>+Fuentes_Financiación!E20</f>
        <v>0</v>
      </c>
      <c r="G95" s="695">
        <f t="shared" ref="G95:G98" si="8">C95*D95</f>
        <v>28064.25</v>
      </c>
      <c r="H95" s="695">
        <f t="shared" si="5"/>
        <v>9354.75</v>
      </c>
      <c r="I95" s="695">
        <f t="shared" si="6"/>
        <v>0</v>
      </c>
    </row>
    <row r="96" spans="2:13" ht="36" customHeight="1">
      <c r="B96" s="692" t="str">
        <f>+Portafolio_Cronograma!D68</f>
        <v>4.2. Promoción de la formalización empresarial y laboral en la cadena</v>
      </c>
      <c r="C96" s="693">
        <f t="shared" si="0"/>
        <v>22128</v>
      </c>
      <c r="D96" s="694">
        <f>+Fuentes_Financiación!C21</f>
        <v>0.75</v>
      </c>
      <c r="E96" s="694">
        <f>+Fuentes_Financiación!D21</f>
        <v>0.15</v>
      </c>
      <c r="F96" s="694">
        <f>+Fuentes_Financiación!E21</f>
        <v>0.1</v>
      </c>
      <c r="G96" s="695">
        <f t="shared" si="8"/>
        <v>16596</v>
      </c>
      <c r="H96" s="695">
        <f t="shared" si="5"/>
        <v>3319.2</v>
      </c>
      <c r="I96" s="695">
        <f t="shared" si="6"/>
        <v>2212.8000000000002</v>
      </c>
    </row>
    <row r="97" spans="2:19" ht="36" customHeight="1">
      <c r="B97" s="692" t="str">
        <f>+Portafolio_Cronograma!D72</f>
        <v>4.3. Gestión de la formalización, acceso y tenencia de la tierra</v>
      </c>
      <c r="C97" s="693">
        <f t="shared" si="0"/>
        <v>32850</v>
      </c>
      <c r="D97" s="694">
        <f>+Fuentes_Financiación!C22</f>
        <v>0.95</v>
      </c>
      <c r="E97" s="694">
        <f>+Fuentes_Financiación!D22</f>
        <v>0.05</v>
      </c>
      <c r="F97" s="694">
        <f>+Fuentes_Financiación!E22</f>
        <v>0</v>
      </c>
      <c r="G97" s="695">
        <f t="shared" si="8"/>
        <v>31207.5</v>
      </c>
      <c r="H97" s="695">
        <f t="shared" si="5"/>
        <v>1642.5</v>
      </c>
      <c r="I97" s="695">
        <f t="shared" si="6"/>
        <v>0</v>
      </c>
    </row>
    <row r="98" spans="2:19" ht="36" customHeight="1">
      <c r="B98" s="692" t="str">
        <f>+Portafolio_Cronograma!D76</f>
        <v>4.4. Promoción y articulación de la gestión territorial para la acuicultura</v>
      </c>
      <c r="C98" s="693">
        <f t="shared" si="0"/>
        <v>46134</v>
      </c>
      <c r="D98" s="694">
        <f>+Fuentes_Financiación!C23</f>
        <v>0.95</v>
      </c>
      <c r="E98" s="694">
        <f>+Fuentes_Financiación!D23</f>
        <v>0.05</v>
      </c>
      <c r="F98" s="694">
        <f>+Fuentes_Financiación!E23</f>
        <v>0</v>
      </c>
      <c r="G98" s="695">
        <f t="shared" si="8"/>
        <v>43827.299999999996</v>
      </c>
      <c r="H98" s="695">
        <f t="shared" si="5"/>
        <v>2306.7000000000003</v>
      </c>
      <c r="I98" s="695">
        <f t="shared" si="6"/>
        <v>0</v>
      </c>
    </row>
    <row r="99" spans="2:19" ht="36" customHeight="1">
      <c r="B99" s="688" t="str">
        <f>+Portafolio_Cronograma!C81</f>
        <v>5. Fortalecimiento de la sostenibilidad ambiental en la cadena</v>
      </c>
      <c r="C99" s="697">
        <f t="shared" si="0"/>
        <v>94598</v>
      </c>
      <c r="D99" s="690">
        <f>G99/C99</f>
        <v>0.82478170785851701</v>
      </c>
      <c r="E99" s="690">
        <f>H99/C99</f>
        <v>6.2014524619970833E-2</v>
      </c>
      <c r="F99" s="690">
        <f>I99/C99</f>
        <v>0.11318262542548467</v>
      </c>
      <c r="G99" s="691">
        <f>SUM(G100:G103)</f>
        <v>78022.7</v>
      </c>
      <c r="H99" s="691">
        <f t="shared" ref="H99:I99" si="9">SUM(H100:H103)</f>
        <v>5866.4500000000007</v>
      </c>
      <c r="I99" s="691">
        <f t="shared" si="9"/>
        <v>10706.849999999999</v>
      </c>
    </row>
    <row r="100" spans="2:19" ht="36" customHeight="1">
      <c r="B100" s="692" t="str">
        <f>+Portafolio_Cronograma!D81</f>
        <v>5.1. Mejora de la gestión integral y aprovechamiento del recurso hídrico en la cadena</v>
      </c>
      <c r="C100" s="698">
        <f t="shared" si="0"/>
        <v>33066</v>
      </c>
      <c r="D100" s="694">
        <f>+Fuentes_Financiación!C25</f>
        <v>0.8</v>
      </c>
      <c r="E100" s="694">
        <f>+Fuentes_Financiación!D25</f>
        <v>0.05</v>
      </c>
      <c r="F100" s="694">
        <f>+Fuentes_Financiación!E25</f>
        <v>0.15</v>
      </c>
      <c r="G100" s="695">
        <f t="shared" ref="G100:G103" si="10">C100*D100</f>
        <v>26452.800000000003</v>
      </c>
      <c r="H100" s="695">
        <f t="shared" ref="H100:H103" si="11">C100*E100</f>
        <v>1653.3000000000002</v>
      </c>
      <c r="I100" s="695">
        <f t="shared" ref="I100:I102" si="12">C100*F100</f>
        <v>4959.8999999999996</v>
      </c>
    </row>
    <row r="101" spans="2:19" ht="36" customHeight="1">
      <c r="B101" s="692" t="str">
        <f>+Portafolio_Cronograma!D86</f>
        <v>5.2. Mejora en la gestión ante la variabilidad y el cambio climático, y los riesgos ambientales en la cadena</v>
      </c>
      <c r="C101" s="698">
        <f t="shared" si="0"/>
        <v>15580</v>
      </c>
      <c r="D101" s="694">
        <f>+Fuentes_Financiación!C26</f>
        <v>0.8</v>
      </c>
      <c r="E101" s="694">
        <f>+Fuentes_Financiación!D26</f>
        <v>0.05</v>
      </c>
      <c r="F101" s="694">
        <f>+Fuentes_Financiación!E26</f>
        <v>0.15</v>
      </c>
      <c r="G101" s="695">
        <f t="shared" si="10"/>
        <v>12464</v>
      </c>
      <c r="H101" s="695">
        <f t="shared" si="11"/>
        <v>779</v>
      </c>
      <c r="I101" s="695">
        <f t="shared" si="12"/>
        <v>2337</v>
      </c>
    </row>
    <row r="102" spans="2:19" ht="36" customHeight="1">
      <c r="B102" s="692" t="str">
        <f>+Portafolio_Cronograma!D92</f>
        <v>5.3. Escalamiento de modelos de aprovechamiento integral de los subproductos de la acuicultura</v>
      </c>
      <c r="C102" s="698">
        <f t="shared" si="0"/>
        <v>22733</v>
      </c>
      <c r="D102" s="694">
        <f>+Fuentes_Financiación!C27</f>
        <v>0.75</v>
      </c>
      <c r="E102" s="694">
        <f>+Fuentes_Financiación!D27</f>
        <v>0.1</v>
      </c>
      <c r="F102" s="694">
        <f>+Fuentes_Financiación!E27</f>
        <v>0.15</v>
      </c>
      <c r="G102" s="695">
        <f t="shared" si="10"/>
        <v>17049.75</v>
      </c>
      <c r="H102" s="695">
        <f t="shared" si="11"/>
        <v>2273.3000000000002</v>
      </c>
      <c r="I102" s="695">
        <f t="shared" si="12"/>
        <v>3409.95</v>
      </c>
    </row>
    <row r="103" spans="2:19" ht="36" customHeight="1">
      <c r="B103" s="692" t="str">
        <f>+Portafolio_Cronograma!D95</f>
        <v>5.4. Mejora en la gestión de la divulgación e implementación del marco normativo ambiental para la cadena</v>
      </c>
      <c r="C103" s="698">
        <f t="shared" si="0"/>
        <v>23217</v>
      </c>
      <c r="D103" s="694">
        <f>+Fuentes_Financiación!C28</f>
        <v>0.95</v>
      </c>
      <c r="E103" s="694">
        <f>+Fuentes_Financiación!D28</f>
        <v>0.05</v>
      </c>
      <c r="F103" s="694">
        <f>+Fuentes_Financiación!E28</f>
        <v>0</v>
      </c>
      <c r="G103" s="695">
        <f t="shared" si="10"/>
        <v>22056.149999999998</v>
      </c>
      <c r="H103" s="695">
        <f t="shared" si="11"/>
        <v>1160.8500000000001</v>
      </c>
      <c r="I103" s="695">
        <f>C103*F103</f>
        <v>0</v>
      </c>
    </row>
    <row r="104" spans="2:19" ht="36" customHeight="1">
      <c r="B104" s="688" t="str">
        <f>+Portafolio_Cronograma!C101</f>
        <v>6. Fortalecimiento en la gestión organizacional de la cadena</v>
      </c>
      <c r="C104" s="697">
        <f t="shared" si="0"/>
        <v>46072</v>
      </c>
      <c r="D104" s="690">
        <f>G104/C104</f>
        <v>0.89269838513630839</v>
      </c>
      <c r="E104" s="690">
        <f>H104/C104</f>
        <v>3.294560687619378E-2</v>
      </c>
      <c r="F104" s="690">
        <f>I104/C104</f>
        <v>7.4334302830352486E-2</v>
      </c>
      <c r="G104" s="691">
        <f>SUM(G105:G108)</f>
        <v>41128.400000000001</v>
      </c>
      <c r="H104" s="691">
        <f t="shared" ref="H104:I104" si="13">SUM(H105:H108)</f>
        <v>1517.87</v>
      </c>
      <c r="I104" s="691">
        <f t="shared" si="13"/>
        <v>3424.73</v>
      </c>
    </row>
    <row r="105" spans="2:19" ht="36" customHeight="1">
      <c r="B105" s="692" t="str">
        <f>+Portafolio_Cronograma!D101</f>
        <v>6.1. Adopción, promoción y seguimiento de la política pública de la cadena de la acuicultura para especies de consumo humano</v>
      </c>
      <c r="C105" s="699">
        <f t="shared" si="0"/>
        <v>13205</v>
      </c>
      <c r="D105" s="694">
        <f>+Fuentes_Financiación!C30</f>
        <v>1</v>
      </c>
      <c r="E105" s="694">
        <f>+Fuentes_Financiación!D30</f>
        <v>0</v>
      </c>
      <c r="F105" s="694">
        <f>+Fuentes_Financiación!E30</f>
        <v>0</v>
      </c>
      <c r="G105" s="695">
        <f t="shared" ref="G105:G112" si="14">C105*D105</f>
        <v>13205</v>
      </c>
      <c r="H105" s="695">
        <f t="shared" ref="H105:H112" si="15">C105*E105</f>
        <v>0</v>
      </c>
      <c r="I105" s="695">
        <f t="shared" ref="I105:I112" si="16">C105*F105</f>
        <v>0</v>
      </c>
    </row>
    <row r="106" spans="2:19" ht="36" customHeight="1">
      <c r="B106" s="692" t="str">
        <f>+Portafolio_Cronograma!D107</f>
        <v xml:space="preserve">6.2. Fortalecimiento de las capacidades de gestión de la Organización de la Cadena Productiva de la Acuicultura </v>
      </c>
      <c r="C106" s="699">
        <f t="shared" si="0"/>
        <v>4435</v>
      </c>
      <c r="D106" s="694">
        <f>+Fuentes_Financiación!C31</f>
        <v>0.8</v>
      </c>
      <c r="E106" s="694">
        <f>+Fuentes_Financiación!D31</f>
        <v>0.05</v>
      </c>
      <c r="F106" s="694">
        <f>+Fuentes_Financiación!E31</f>
        <v>0.15</v>
      </c>
      <c r="G106" s="695">
        <f t="shared" si="14"/>
        <v>3548</v>
      </c>
      <c r="H106" s="695">
        <f t="shared" si="15"/>
        <v>221.75</v>
      </c>
      <c r="I106" s="695">
        <f t="shared" si="16"/>
        <v>665.25</v>
      </c>
    </row>
    <row r="107" spans="2:19" ht="36" customHeight="1">
      <c r="B107" s="692" t="str">
        <f>+Portafolio_Cronograma!D110</f>
        <v>6.3. Promoción y fortalecimiento de la asociatividad y la integración en la cadena de la acuicultura</v>
      </c>
      <c r="C107" s="699">
        <f t="shared" si="0"/>
        <v>24250</v>
      </c>
      <c r="D107" s="694">
        <f>+Fuentes_Financiación!C32</f>
        <v>0.85</v>
      </c>
      <c r="E107" s="694">
        <f>+Fuentes_Financiación!D32</f>
        <v>0.05</v>
      </c>
      <c r="F107" s="694">
        <f>+Fuentes_Financiación!E32</f>
        <v>0.1</v>
      </c>
      <c r="G107" s="695">
        <f t="shared" si="14"/>
        <v>20612.5</v>
      </c>
      <c r="H107" s="695">
        <f t="shared" si="15"/>
        <v>1212.5</v>
      </c>
      <c r="I107" s="695">
        <f t="shared" si="16"/>
        <v>2425</v>
      </c>
    </row>
    <row r="108" spans="2:19" ht="36" customHeight="1">
      <c r="B108" s="692" t="str">
        <f>+Portafolio_Cronograma!D115</f>
        <v>6.4. Fortalecimiento y creación de instrumentos de fomento, financiamiento y gestión de riesgos para la cadena</v>
      </c>
      <c r="C108" s="699">
        <f t="shared" si="0"/>
        <v>4181</v>
      </c>
      <c r="D108" s="694">
        <f>+Fuentes_Financiación!C33</f>
        <v>0.9</v>
      </c>
      <c r="E108" s="694">
        <f>+Fuentes_Financiación!D33</f>
        <v>0.02</v>
      </c>
      <c r="F108" s="694">
        <f>+Fuentes_Financiación!E33</f>
        <v>0.08</v>
      </c>
      <c r="G108" s="695">
        <f t="shared" si="14"/>
        <v>3762.9</v>
      </c>
      <c r="H108" s="695">
        <f t="shared" si="15"/>
        <v>83.62</v>
      </c>
      <c r="I108" s="695">
        <f t="shared" si="16"/>
        <v>334.48</v>
      </c>
    </row>
    <row r="109" spans="2:19" ht="36" customHeight="1">
      <c r="B109" s="688" t="str">
        <f>+Portafolio_Cronograma!C125</f>
        <v>7. Fortalecimiento de las capacidades institucionales para el incremento de la formalización sectorial y la optimización del desempeño de la cadena</v>
      </c>
      <c r="C109" s="697">
        <f t="shared" si="0"/>
        <v>69541</v>
      </c>
      <c r="D109" s="690">
        <f>G109/C109</f>
        <v>0.70042996218058418</v>
      </c>
      <c r="E109" s="690">
        <f>H109/C109</f>
        <v>9.1592010468644403E-2</v>
      </c>
      <c r="F109" s="690">
        <f>I109/C109</f>
        <v>0.20796364734473188</v>
      </c>
      <c r="G109" s="691">
        <f>SUM(G110:G112)</f>
        <v>48708.600000000006</v>
      </c>
      <c r="H109" s="691">
        <f t="shared" ref="H109:I109" si="17">SUM(H110:H112)</f>
        <v>6369.4000000000005</v>
      </c>
      <c r="I109" s="691">
        <f t="shared" si="17"/>
        <v>14462</v>
      </c>
    </row>
    <row r="110" spans="2:19" ht="36" customHeight="1">
      <c r="B110" s="692" t="str">
        <f>+Portafolio_Cronograma!D125</f>
        <v>7.1. Gestión y articulación interinstitucional en la generación de capacidades para la formalización ambiental de la cadena</v>
      </c>
      <c r="C110" s="699">
        <f>+Tablas_Gráficas!C34</f>
        <v>6038</v>
      </c>
      <c r="D110" s="694">
        <f>+Fuentes_Financiación!C35</f>
        <v>0.95</v>
      </c>
      <c r="E110" s="694">
        <f>+Fuentes_Financiación!D35</f>
        <v>0.05</v>
      </c>
      <c r="F110" s="694">
        <f>+Fuentes_Financiación!E35</f>
        <v>0</v>
      </c>
      <c r="G110" s="695">
        <f t="shared" si="14"/>
        <v>5736.0999999999995</v>
      </c>
      <c r="H110" s="695">
        <f t="shared" si="15"/>
        <v>301.90000000000003</v>
      </c>
      <c r="I110" s="695">
        <f t="shared" si="16"/>
        <v>0</v>
      </c>
    </row>
    <row r="111" spans="2:19" ht="36" customHeight="1">
      <c r="B111" s="692" t="str">
        <f>+Portafolio_Cronograma!D133</f>
        <v>7.2. Fortalecimiento y articulación de las entidades para la formalización productiva y sanitaria, así como para la calidad e inocuidad en la cadena</v>
      </c>
      <c r="C111" s="699">
        <f>+Tablas_Gráficas!C35</f>
        <v>5654</v>
      </c>
      <c r="D111" s="694">
        <f>+Fuentes_Financiación!C36</f>
        <v>0.95</v>
      </c>
      <c r="E111" s="694">
        <f>+Fuentes_Financiación!D36</f>
        <v>0.05</v>
      </c>
      <c r="F111" s="694">
        <f>+Fuentes_Financiación!E36</f>
        <v>0</v>
      </c>
      <c r="G111" s="695">
        <f t="shared" si="14"/>
        <v>5371.3</v>
      </c>
      <c r="H111" s="695">
        <f t="shared" si="15"/>
        <v>282.7</v>
      </c>
      <c r="I111" s="695">
        <f t="shared" si="16"/>
        <v>0</v>
      </c>
      <c r="P111"/>
      <c r="Q111"/>
      <c r="R111"/>
      <c r="S111"/>
    </row>
    <row r="112" spans="2:19" ht="36" customHeight="1">
      <c r="B112" s="692" t="str">
        <f>+Portafolio_Cronograma!D144</f>
        <v>7.3. Diseño e implementación del sistema de trazabilidad para la cadena de la acuicultura</v>
      </c>
      <c r="C112" s="699">
        <f>+Tablas_Gráficas!C36</f>
        <v>57848</v>
      </c>
      <c r="D112" s="694">
        <f>+Fuentes_Financiación!C37</f>
        <v>0.65</v>
      </c>
      <c r="E112" s="694">
        <f>+Fuentes_Financiación!D37</f>
        <v>0.1</v>
      </c>
      <c r="F112" s="694">
        <f>+Fuentes_Financiación!E37</f>
        <v>0.25</v>
      </c>
      <c r="G112" s="695">
        <f t="shared" si="14"/>
        <v>37601.200000000004</v>
      </c>
      <c r="H112" s="695">
        <f t="shared" si="15"/>
        <v>5784.8</v>
      </c>
      <c r="I112" s="695">
        <f t="shared" si="16"/>
        <v>14462</v>
      </c>
      <c r="P112"/>
      <c r="Q112" s="686"/>
      <c r="R112"/>
      <c r="S112"/>
    </row>
    <row r="113" spans="2:19" ht="36" customHeight="1">
      <c r="B113" s="688" t="str">
        <f>+Portafolio_Cronograma!C148</f>
        <v>8. Fortalecimiento de la generación, divulgación y apropiación social del conocimiento relacionado con la cadena</v>
      </c>
      <c r="C113" s="697">
        <f>+C37</f>
        <v>264904</v>
      </c>
      <c r="D113" s="690">
        <f>G113/C113</f>
        <v>0.72347963790656233</v>
      </c>
      <c r="E113" s="690">
        <f>H113/C113</f>
        <v>0.1251845951741008</v>
      </c>
      <c r="F113" s="690">
        <f>I113/C113</f>
        <v>0.1513319919669012</v>
      </c>
      <c r="G113" s="691">
        <f>SUM(G114:G117)</f>
        <v>191652.65</v>
      </c>
      <c r="H113" s="691">
        <f t="shared" ref="H113:I113" si="18">SUM(H114:H117)</f>
        <v>33161.9</v>
      </c>
      <c r="I113" s="691">
        <f t="shared" si="18"/>
        <v>40088.449999999997</v>
      </c>
      <c r="P113"/>
      <c r="Q113" s="686"/>
      <c r="R113"/>
      <c r="S113"/>
    </row>
    <row r="114" spans="2:19" ht="36" customHeight="1">
      <c r="B114" s="692" t="str">
        <f>+Portafolio_Cronograma!D148</f>
        <v>8.1. Fortalecimiento de la investigación, desarrollo tecnológico e innovación para la cadena</v>
      </c>
      <c r="C114" s="699">
        <f>+C38</f>
        <v>63735</v>
      </c>
      <c r="D114" s="694">
        <f>+Fuentes_Financiación!C39</f>
        <v>0.75</v>
      </c>
      <c r="E114" s="694">
        <f>+Fuentes_Financiación!D39</f>
        <v>0.05</v>
      </c>
      <c r="F114" s="694">
        <f>+Fuentes_Financiación!E39</f>
        <v>0.2</v>
      </c>
      <c r="G114" s="695">
        <f t="shared" ref="G114:G117" si="19">C114*D114</f>
        <v>47801.25</v>
      </c>
      <c r="H114" s="695">
        <f t="shared" ref="H114:H117" si="20">C114*E114</f>
        <v>3186.75</v>
      </c>
      <c r="I114" s="695">
        <f t="shared" ref="I114:I117" si="21">C114*F114</f>
        <v>12747</v>
      </c>
      <c r="P114"/>
      <c r="Q114" s="686"/>
      <c r="R114"/>
      <c r="S114"/>
    </row>
    <row r="115" spans="2:19" ht="36" customHeight="1">
      <c r="B115" s="692" t="str">
        <f>+Portafolio_Cronograma!D158</f>
        <v>8.2. Fortalecimiento de la extensión agropecuaria y asistencia técnica e industrial para la cadena de la acuicultura</v>
      </c>
      <c r="C115" s="699">
        <f t="shared" ref="C115:C117" si="22">+C39</f>
        <v>79831</v>
      </c>
      <c r="D115" s="694">
        <f>+Fuentes_Financiación!C40</f>
        <v>0.7</v>
      </c>
      <c r="E115" s="694">
        <f>+Fuentes_Financiación!D40</f>
        <v>0.1</v>
      </c>
      <c r="F115" s="694">
        <f>+Fuentes_Financiación!E40</f>
        <v>0.2</v>
      </c>
      <c r="G115" s="695">
        <f t="shared" si="19"/>
        <v>55881.7</v>
      </c>
      <c r="H115" s="695">
        <f t="shared" si="20"/>
        <v>7983.1</v>
      </c>
      <c r="I115" s="695">
        <f t="shared" si="21"/>
        <v>15966.2</v>
      </c>
    </row>
    <row r="116" spans="2:19" ht="36" customHeight="1">
      <c r="B116" s="692" t="str">
        <f>+Portafolio_Cronograma!D168</f>
        <v>8.3. Fortalecimiento del talento humano en investigación y desarrollo tecnológico y en extensión agropecuaria, y asistencia técnica e industrial para la cadena</v>
      </c>
      <c r="C116" s="699">
        <f t="shared" si="22"/>
        <v>106168</v>
      </c>
      <c r="D116" s="694">
        <f>+Fuentes_Financiación!C41</f>
        <v>0.7</v>
      </c>
      <c r="E116" s="694">
        <f>+Fuentes_Financiación!D41</f>
        <v>0.2</v>
      </c>
      <c r="F116" s="694">
        <f>+Fuentes_Financiación!E41</f>
        <v>0.1</v>
      </c>
      <c r="G116" s="695">
        <f t="shared" si="19"/>
        <v>74317.599999999991</v>
      </c>
      <c r="H116" s="695">
        <f t="shared" si="20"/>
        <v>21233.600000000002</v>
      </c>
      <c r="I116" s="695">
        <f t="shared" si="21"/>
        <v>10616.800000000001</v>
      </c>
    </row>
    <row r="117" spans="2:19" ht="36" customHeight="1">
      <c r="B117" s="692" t="str">
        <f>+Portafolio_Cronograma!D174</f>
        <v>8.4. Mejora de la gestión integral y coordinada de la información en la cadena</v>
      </c>
      <c r="C117" s="699">
        <f t="shared" si="22"/>
        <v>15169</v>
      </c>
      <c r="D117" s="694">
        <f>+Fuentes_Financiación!C42</f>
        <v>0.9</v>
      </c>
      <c r="E117" s="694">
        <f>+Fuentes_Financiación!D42</f>
        <v>0.05</v>
      </c>
      <c r="F117" s="694">
        <f>+Fuentes_Financiación!E42</f>
        <v>0.05</v>
      </c>
      <c r="G117" s="695">
        <f t="shared" si="19"/>
        <v>13652.1</v>
      </c>
      <c r="H117" s="695">
        <f t="shared" si="20"/>
        <v>758.45</v>
      </c>
      <c r="I117" s="695">
        <f t="shared" si="21"/>
        <v>758.45</v>
      </c>
    </row>
    <row r="118" spans="2:19" ht="36" customHeight="1">
      <c r="B118" s="675" t="s">
        <v>1088</v>
      </c>
      <c r="C118" s="683">
        <f>+C42</f>
        <v>1507302</v>
      </c>
      <c r="D118" s="687">
        <f>+G118/C118</f>
        <v>0.79140742863739322</v>
      </c>
      <c r="E118" s="687">
        <v>0.09</v>
      </c>
      <c r="F118" s="687">
        <f>+I118/C118</f>
        <v>0.12386966911740314</v>
      </c>
      <c r="G118" s="683">
        <v>1192890</v>
      </c>
      <c r="H118" s="683">
        <v>127702</v>
      </c>
      <c r="I118" s="683">
        <v>186709</v>
      </c>
    </row>
    <row r="119" spans="2:19">
      <c r="C119" s="674"/>
    </row>
    <row r="120" spans="2:19">
      <c r="C120" s="674"/>
      <c r="J120" s="711"/>
      <c r="K120" s="711"/>
      <c r="L120" s="711"/>
    </row>
    <row r="121" spans="2:19">
      <c r="C121" s="674"/>
    </row>
    <row r="124" spans="2:19">
      <c r="C124" s="674"/>
    </row>
    <row r="125" spans="2:19" ht="42.75" customHeight="1"/>
    <row r="126" spans="2:19" ht="30" customHeight="1">
      <c r="C126" s="706" t="s">
        <v>1571</v>
      </c>
      <c r="D126" s="706" t="s">
        <v>1977</v>
      </c>
      <c r="E126" s="706" t="s">
        <v>1975</v>
      </c>
      <c r="F126" s="706" t="s">
        <v>1976</v>
      </c>
    </row>
    <row r="127" spans="2:19">
      <c r="C127" s="707">
        <f>+Fuentes_Financiación!L43</f>
        <v>1.2003484119346724E-2</v>
      </c>
      <c r="D127" s="707">
        <f>+Fuentes_Financiación!J43</f>
        <v>6.8598178563536449E-2</v>
      </c>
      <c r="E127" s="707">
        <f>+Fuentes_Financiación!K43</f>
        <v>0.11176216432037137</v>
      </c>
      <c r="F127" s="707">
        <f>+Fuentes_Financiación!I43</f>
        <v>0.80763617299674562</v>
      </c>
    </row>
    <row r="128" spans="2:19">
      <c r="C128" s="674"/>
    </row>
    <row r="129" spans="3:3">
      <c r="C129" s="674"/>
    </row>
    <row r="130" spans="3:3">
      <c r="C130" s="674"/>
    </row>
    <row r="131" spans="3:3">
      <c r="C131" s="674"/>
    </row>
    <row r="132" spans="3:3">
      <c r="C132" s="674"/>
    </row>
    <row r="133" spans="3:3">
      <c r="C133" s="674"/>
    </row>
    <row r="134" spans="3:3">
      <c r="C134" s="674"/>
    </row>
    <row r="135" spans="3:3">
      <c r="C135" s="674"/>
    </row>
    <row r="136" spans="3:3">
      <c r="C136" s="674"/>
    </row>
    <row r="137" spans="3:3">
      <c r="C137" s="674"/>
    </row>
    <row r="138" spans="3:3">
      <c r="C138" s="674"/>
    </row>
    <row r="139" spans="3:3">
      <c r="C139" s="674"/>
    </row>
    <row r="140" spans="3:3">
      <c r="C140" s="674"/>
    </row>
    <row r="146" spans="3:8">
      <c r="F146" s="684"/>
      <c r="G146" s="684"/>
      <c r="H146" s="684"/>
    </row>
    <row r="148" spans="3:8">
      <c r="C148" s="674"/>
    </row>
    <row r="149" spans="3:8">
      <c r="C149" s="674"/>
    </row>
    <row r="150" spans="3:8">
      <c r="C150" s="674"/>
    </row>
    <row r="151" spans="3:8">
      <c r="C151" s="674"/>
    </row>
    <row r="152" spans="3:8">
      <c r="C152" s="674"/>
    </row>
    <row r="153" spans="3:8">
      <c r="C153" s="674"/>
    </row>
    <row r="154" spans="3:8">
      <c r="C154" s="674"/>
    </row>
    <row r="155" spans="3:8">
      <c r="C155" s="674"/>
    </row>
    <row r="156" spans="3:8">
      <c r="C156" s="674"/>
    </row>
    <row r="157" spans="3:8">
      <c r="C157" s="674"/>
    </row>
    <row r="158" spans="3:8">
      <c r="C158" s="674"/>
    </row>
    <row r="159" spans="3:8">
      <c r="C159" s="674"/>
    </row>
    <row r="160" spans="3:8">
      <c r="C160" s="674"/>
    </row>
    <row r="161" spans="3:3">
      <c r="C161" s="674"/>
    </row>
    <row r="162" spans="3:3">
      <c r="C162" s="674"/>
    </row>
    <row r="163" spans="3:3">
      <c r="C163" s="674"/>
    </row>
    <row r="164" spans="3:3">
      <c r="C164" s="674"/>
    </row>
    <row r="165" spans="3:3">
      <c r="C165" s="674"/>
    </row>
    <row r="166" spans="3:3">
      <c r="C166" s="674"/>
    </row>
    <row r="167" spans="3:3">
      <c r="C167" s="674"/>
    </row>
    <row r="168" spans="3:3">
      <c r="C168" s="674"/>
    </row>
    <row r="169" spans="3:3">
      <c r="C169" s="674"/>
    </row>
    <row r="170" spans="3:3">
      <c r="C170" s="674"/>
    </row>
    <row r="171" spans="3:3">
      <c r="C171" s="674"/>
    </row>
    <row r="172" spans="3:3">
      <c r="C172" s="674"/>
    </row>
    <row r="173" spans="3:3">
      <c r="C173" s="674"/>
    </row>
  </sheetData>
  <mergeCells count="4">
    <mergeCell ref="B2:F2"/>
    <mergeCell ref="B77:I77"/>
    <mergeCell ref="B46:D46"/>
    <mergeCell ref="B61:D61"/>
  </mergeCells>
  <pageMargins left="0.7" right="0.7" top="0.75" bottom="0.75" header="0.3" footer="0.3"/>
  <ignoredErrors>
    <ignoredError sqref="G90:I90 H85:I85 G94:I94 G109:I109 G113:I113 G99:I99 G104:I104" formula="1"/>
  </ignoredError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47C7E-E5B3-4425-9B03-935431019534}">
  <dimension ref="A1:AK606"/>
  <sheetViews>
    <sheetView topLeftCell="C1" zoomScale="60" zoomScaleNormal="60" workbookViewId="0">
      <pane xSplit="3" ySplit="2" topLeftCell="F3" activePane="bottomRight" state="frozen"/>
      <selection activeCell="C1" sqref="C1"/>
      <selection pane="topRight" activeCell="F1" sqref="F1"/>
      <selection pane="bottomLeft" activeCell="C6" sqref="C6"/>
      <selection pane="bottomRight" activeCell="E3" sqref="E3"/>
    </sheetView>
  </sheetViews>
  <sheetFormatPr baseColWidth="10" defaultColWidth="11.42578125" defaultRowHeight="12.75"/>
  <cols>
    <col min="1" max="1" width="29.5703125" style="45" hidden="1" customWidth="1"/>
    <col min="2" max="2" width="35.7109375" style="45" hidden="1" customWidth="1"/>
    <col min="3" max="3" width="31.7109375" style="45" customWidth="1"/>
    <col min="4" max="4" width="40.28515625" style="45" customWidth="1"/>
    <col min="5" max="5" width="110.7109375" style="46" customWidth="1"/>
    <col min="6" max="6" width="38.140625" style="46" customWidth="1"/>
    <col min="7" max="7" width="26" style="46" customWidth="1"/>
    <col min="8" max="8" width="20.5703125" style="46" customWidth="1"/>
    <col min="9" max="9" width="38.7109375" style="46" customWidth="1"/>
    <col min="10" max="10" width="26.42578125" style="46" customWidth="1"/>
    <col min="11" max="11" width="24.85546875" style="47" customWidth="1"/>
    <col min="12" max="12" width="20.7109375" style="46" customWidth="1"/>
    <col min="13" max="13" width="22" style="46" customWidth="1"/>
    <col min="14" max="14" width="27.140625" style="46" customWidth="1"/>
    <col min="15" max="15" width="20.28515625" style="46" customWidth="1"/>
    <col min="16" max="16" width="30.140625" style="46" customWidth="1"/>
    <col min="17" max="17" width="27.7109375" style="46" customWidth="1"/>
    <col min="18" max="36" width="4.140625" style="46" customWidth="1"/>
    <col min="37" max="37" width="4.5703125" style="46" customWidth="1"/>
    <col min="38" max="16384" width="11.42578125" style="46"/>
  </cols>
  <sheetData>
    <row r="1" spans="1:37" ht="15" customHeight="1">
      <c r="A1" s="810" t="s">
        <v>0</v>
      </c>
      <c r="B1" s="810" t="s">
        <v>1</v>
      </c>
      <c r="C1" s="811" t="s">
        <v>2</v>
      </c>
      <c r="D1" s="807" t="s">
        <v>1658</v>
      </c>
      <c r="E1" s="811" t="s">
        <v>3</v>
      </c>
      <c r="F1" s="807" t="s">
        <v>1659</v>
      </c>
      <c r="G1" s="807" t="s">
        <v>4</v>
      </c>
      <c r="H1" s="807" t="s">
        <v>5</v>
      </c>
      <c r="I1" s="807" t="s">
        <v>6</v>
      </c>
      <c r="J1" s="807" t="s">
        <v>7</v>
      </c>
      <c r="K1" s="807" t="s">
        <v>8</v>
      </c>
      <c r="L1" s="807" t="s">
        <v>9</v>
      </c>
      <c r="M1" s="807" t="s">
        <v>10</v>
      </c>
      <c r="N1" s="807" t="s">
        <v>11</v>
      </c>
      <c r="O1" s="807" t="s">
        <v>12</v>
      </c>
      <c r="P1" s="807" t="s">
        <v>13</v>
      </c>
      <c r="Q1" s="807" t="s">
        <v>14</v>
      </c>
      <c r="R1" s="809" t="s">
        <v>15</v>
      </c>
      <c r="S1" s="809"/>
      <c r="T1" s="809"/>
      <c r="U1" s="809"/>
      <c r="V1" s="809"/>
      <c r="W1" s="809"/>
      <c r="X1" s="809"/>
      <c r="Y1" s="809"/>
      <c r="Z1" s="809"/>
      <c r="AA1" s="809"/>
      <c r="AB1" s="809"/>
      <c r="AC1" s="809"/>
      <c r="AD1" s="809"/>
      <c r="AE1" s="809"/>
      <c r="AF1" s="809"/>
      <c r="AG1" s="809"/>
      <c r="AH1" s="809"/>
      <c r="AI1" s="809"/>
      <c r="AJ1" s="809"/>
      <c r="AK1" s="809"/>
    </row>
    <row r="2" spans="1:37" ht="82.5" customHeight="1">
      <c r="A2" s="810"/>
      <c r="B2" s="810"/>
      <c r="C2" s="811"/>
      <c r="D2" s="811"/>
      <c r="E2" s="812"/>
      <c r="F2" s="808"/>
      <c r="G2" s="808"/>
      <c r="H2" s="808"/>
      <c r="I2" s="808"/>
      <c r="J2" s="808"/>
      <c r="K2" s="808"/>
      <c r="L2" s="808"/>
      <c r="M2" s="808"/>
      <c r="N2" s="808"/>
      <c r="O2" s="808"/>
      <c r="P2" s="808"/>
      <c r="Q2" s="808"/>
      <c r="R2" s="631">
        <v>1</v>
      </c>
      <c r="S2" s="631">
        <v>2</v>
      </c>
      <c r="T2" s="631">
        <v>3</v>
      </c>
      <c r="U2" s="631">
        <v>4</v>
      </c>
      <c r="V2" s="631">
        <v>5</v>
      </c>
      <c r="W2" s="631">
        <v>6</v>
      </c>
      <c r="X2" s="631">
        <v>7</v>
      </c>
      <c r="Y2" s="631">
        <v>8</v>
      </c>
      <c r="Z2" s="631">
        <v>9</v>
      </c>
      <c r="AA2" s="631">
        <v>10</v>
      </c>
      <c r="AB2" s="631">
        <v>11</v>
      </c>
      <c r="AC2" s="631">
        <v>12</v>
      </c>
      <c r="AD2" s="631">
        <v>13</v>
      </c>
      <c r="AE2" s="631">
        <v>14</v>
      </c>
      <c r="AF2" s="631">
        <v>15</v>
      </c>
      <c r="AG2" s="631">
        <v>16</v>
      </c>
      <c r="AH2" s="631">
        <v>17</v>
      </c>
      <c r="AI2" s="631">
        <v>18</v>
      </c>
      <c r="AJ2" s="631">
        <v>19</v>
      </c>
      <c r="AK2" s="631">
        <v>20</v>
      </c>
    </row>
    <row r="3" spans="1:37" s="161" customFormat="1" ht="103.5" customHeight="1">
      <c r="A3" s="796" t="s">
        <v>16</v>
      </c>
      <c r="B3" s="796" t="s">
        <v>17</v>
      </c>
      <c r="C3" s="804" t="s">
        <v>18</v>
      </c>
      <c r="D3" s="804" t="s">
        <v>19</v>
      </c>
      <c r="E3" s="714" t="s">
        <v>20</v>
      </c>
      <c r="F3" s="156" t="s">
        <v>21</v>
      </c>
      <c r="G3" s="156" t="s">
        <v>22</v>
      </c>
      <c r="H3" s="156"/>
      <c r="I3" s="156" t="s">
        <v>23</v>
      </c>
      <c r="J3" s="156">
        <v>6</v>
      </c>
      <c r="K3" s="795" t="str">
        <f>+[11]Precedencia_Acuicultura!AF3</f>
        <v xml:space="preserve">Segundo nivel </v>
      </c>
      <c r="L3" s="795" t="s">
        <v>24</v>
      </c>
      <c r="M3" s="795" t="s">
        <v>25</v>
      </c>
      <c r="N3" s="795" t="s">
        <v>26</v>
      </c>
      <c r="O3" s="156" t="s">
        <v>24</v>
      </c>
      <c r="P3" s="157" t="s">
        <v>27</v>
      </c>
      <c r="Q3" s="157" t="s">
        <v>28</v>
      </c>
      <c r="R3" s="158"/>
      <c r="S3" s="159"/>
      <c r="T3" s="158"/>
      <c r="U3" s="160"/>
      <c r="V3" s="158"/>
      <c r="W3" s="160"/>
      <c r="X3" s="158"/>
      <c r="Y3" s="160"/>
      <c r="Z3" s="158"/>
      <c r="AA3" s="160"/>
      <c r="AB3" s="158"/>
      <c r="AC3" s="160"/>
      <c r="AD3" s="158"/>
      <c r="AE3" s="160"/>
      <c r="AF3" s="158"/>
      <c r="AG3" s="160"/>
      <c r="AH3" s="158"/>
      <c r="AI3" s="160"/>
      <c r="AJ3" s="158"/>
      <c r="AK3" s="160"/>
    </row>
    <row r="4" spans="1:37" s="161" customFormat="1" ht="135" customHeight="1">
      <c r="A4" s="797"/>
      <c r="B4" s="797"/>
      <c r="C4" s="805"/>
      <c r="D4" s="805"/>
      <c r="E4" s="714" t="s">
        <v>1660</v>
      </c>
      <c r="F4" s="156" t="s">
        <v>21</v>
      </c>
      <c r="G4" s="156" t="s">
        <v>22</v>
      </c>
      <c r="H4" s="156"/>
      <c r="I4" s="157" t="s">
        <v>1661</v>
      </c>
      <c r="J4" s="156">
        <v>12</v>
      </c>
      <c r="K4" s="795"/>
      <c r="L4" s="795"/>
      <c r="M4" s="795"/>
      <c r="N4" s="795"/>
      <c r="O4" s="156" t="s">
        <v>24</v>
      </c>
      <c r="P4" s="156" t="s">
        <v>27</v>
      </c>
      <c r="Q4" s="157" t="s">
        <v>29</v>
      </c>
      <c r="R4" s="158"/>
      <c r="S4" s="159"/>
      <c r="T4" s="158"/>
      <c r="U4" s="158"/>
      <c r="V4" s="159"/>
      <c r="W4" s="158"/>
      <c r="X4" s="158"/>
      <c r="Y4" s="159"/>
      <c r="Z4" s="158"/>
      <c r="AA4" s="158"/>
      <c r="AB4" s="159"/>
      <c r="AC4" s="158"/>
      <c r="AD4" s="158"/>
      <c r="AE4" s="159"/>
      <c r="AF4" s="158"/>
      <c r="AG4" s="158"/>
      <c r="AH4" s="159"/>
      <c r="AI4" s="158"/>
      <c r="AJ4" s="158"/>
      <c r="AK4" s="159"/>
    </row>
    <row r="5" spans="1:37" s="161" customFormat="1" ht="80.25" customHeight="1">
      <c r="A5" s="797"/>
      <c r="B5" s="797"/>
      <c r="C5" s="805"/>
      <c r="D5" s="805"/>
      <c r="E5" s="715" t="s">
        <v>30</v>
      </c>
      <c r="F5" s="156" t="s">
        <v>21</v>
      </c>
      <c r="G5" s="156" t="s">
        <v>22</v>
      </c>
      <c r="H5" s="156"/>
      <c r="I5" s="157" t="s">
        <v>1662</v>
      </c>
      <c r="J5" s="156">
        <v>12</v>
      </c>
      <c r="K5" s="795"/>
      <c r="L5" s="795"/>
      <c r="M5" s="795"/>
      <c r="N5" s="795"/>
      <c r="O5" s="156" t="s">
        <v>24</v>
      </c>
      <c r="P5" s="156" t="s">
        <v>25</v>
      </c>
      <c r="Q5" s="157" t="s">
        <v>31</v>
      </c>
      <c r="R5" s="158"/>
      <c r="S5" s="159"/>
      <c r="T5" s="158"/>
      <c r="U5" s="158"/>
      <c r="V5" s="159"/>
      <c r="W5" s="158"/>
      <c r="X5" s="158"/>
      <c r="Y5" s="159"/>
      <c r="Z5" s="158"/>
      <c r="AA5" s="158"/>
      <c r="AB5" s="159"/>
      <c r="AC5" s="158"/>
      <c r="AD5" s="158"/>
      <c r="AE5" s="159"/>
      <c r="AF5" s="158"/>
      <c r="AG5" s="158"/>
      <c r="AH5" s="159"/>
      <c r="AI5" s="158"/>
      <c r="AJ5" s="158"/>
      <c r="AK5" s="160"/>
    </row>
    <row r="6" spans="1:37" s="161" customFormat="1" ht="109.5" customHeight="1">
      <c r="A6" s="797"/>
      <c r="B6" s="797"/>
      <c r="C6" s="805"/>
      <c r="D6" s="805"/>
      <c r="E6" s="714" t="s">
        <v>1984</v>
      </c>
      <c r="F6" s="156" t="s">
        <v>21</v>
      </c>
      <c r="G6" s="156" t="s">
        <v>32</v>
      </c>
      <c r="H6" s="156"/>
      <c r="I6" s="156" t="s">
        <v>33</v>
      </c>
      <c r="J6" s="156">
        <v>4</v>
      </c>
      <c r="K6" s="795"/>
      <c r="L6" s="795"/>
      <c r="M6" s="795"/>
      <c r="N6" s="795"/>
      <c r="O6" s="157" t="s">
        <v>34</v>
      </c>
      <c r="P6" s="156" t="s">
        <v>35</v>
      </c>
      <c r="Q6" s="156" t="s">
        <v>26</v>
      </c>
      <c r="R6" s="158"/>
      <c r="S6" s="159"/>
      <c r="T6" s="159"/>
      <c r="U6" s="159"/>
      <c r="V6" s="159"/>
      <c r="W6" s="159"/>
      <c r="X6" s="159"/>
      <c r="Y6" s="159"/>
      <c r="Z6" s="159"/>
      <c r="AA6" s="159"/>
      <c r="AB6" s="159"/>
      <c r="AC6" s="159"/>
      <c r="AD6" s="159"/>
      <c r="AE6" s="159"/>
      <c r="AF6" s="159"/>
      <c r="AG6" s="159"/>
      <c r="AH6" s="159"/>
      <c r="AI6" s="159"/>
      <c r="AJ6" s="159"/>
      <c r="AK6" s="159"/>
    </row>
    <row r="7" spans="1:37" s="161" customFormat="1" ht="94.5" customHeight="1">
      <c r="A7" s="797"/>
      <c r="B7" s="797"/>
      <c r="C7" s="805"/>
      <c r="D7" s="805"/>
      <c r="E7" s="714" t="s">
        <v>36</v>
      </c>
      <c r="F7" s="156" t="s">
        <v>21</v>
      </c>
      <c r="G7" s="156" t="s">
        <v>32</v>
      </c>
      <c r="H7" s="156"/>
      <c r="I7" s="156" t="s">
        <v>37</v>
      </c>
      <c r="J7" s="156">
        <v>3</v>
      </c>
      <c r="K7" s="795"/>
      <c r="L7" s="795"/>
      <c r="M7" s="795"/>
      <c r="N7" s="795"/>
      <c r="O7" s="157" t="s">
        <v>38</v>
      </c>
      <c r="P7" s="156" t="s">
        <v>39</v>
      </c>
      <c r="Q7" s="156" t="s">
        <v>26</v>
      </c>
      <c r="R7" s="158"/>
      <c r="S7" s="159"/>
      <c r="T7" s="159"/>
      <c r="U7" s="159"/>
      <c r="V7" s="159"/>
      <c r="W7" s="159"/>
      <c r="X7" s="159"/>
      <c r="Y7" s="159"/>
      <c r="Z7" s="159"/>
      <c r="AA7" s="159"/>
      <c r="AB7" s="159"/>
      <c r="AC7" s="159"/>
      <c r="AD7" s="159"/>
      <c r="AE7" s="159"/>
      <c r="AF7" s="159"/>
      <c r="AG7" s="159"/>
      <c r="AH7" s="159"/>
      <c r="AI7" s="159"/>
      <c r="AJ7" s="159"/>
      <c r="AK7" s="159"/>
    </row>
    <row r="8" spans="1:37" s="161" customFormat="1" ht="90" customHeight="1">
      <c r="A8" s="797"/>
      <c r="B8" s="797"/>
      <c r="C8" s="805"/>
      <c r="D8" s="805"/>
      <c r="E8" s="714" t="s">
        <v>40</v>
      </c>
      <c r="F8" s="156" t="s">
        <v>21</v>
      </c>
      <c r="G8" s="156" t="s">
        <v>32</v>
      </c>
      <c r="H8" s="156"/>
      <c r="I8" s="156" t="s">
        <v>41</v>
      </c>
      <c r="J8" s="156">
        <v>12</v>
      </c>
      <c r="K8" s="795"/>
      <c r="L8" s="795"/>
      <c r="M8" s="795"/>
      <c r="N8" s="795"/>
      <c r="O8" s="156" t="s">
        <v>24</v>
      </c>
      <c r="P8" s="156" t="s">
        <v>25</v>
      </c>
      <c r="Q8" s="156" t="s">
        <v>26</v>
      </c>
      <c r="R8" s="158"/>
      <c r="S8" s="159"/>
      <c r="T8" s="159"/>
      <c r="U8" s="159"/>
      <c r="V8" s="159"/>
      <c r="W8" s="159"/>
      <c r="X8" s="159"/>
      <c r="Y8" s="159"/>
      <c r="Z8" s="159"/>
      <c r="AA8" s="159"/>
      <c r="AB8" s="159"/>
      <c r="AC8" s="159"/>
      <c r="AD8" s="159"/>
      <c r="AE8" s="159"/>
      <c r="AF8" s="159"/>
      <c r="AG8" s="159"/>
      <c r="AH8" s="159"/>
      <c r="AI8" s="159"/>
      <c r="AJ8" s="159"/>
      <c r="AK8" s="159"/>
    </row>
    <row r="9" spans="1:37" s="161" customFormat="1" ht="61.5" customHeight="1">
      <c r="A9" s="797"/>
      <c r="B9" s="797"/>
      <c r="C9" s="805"/>
      <c r="D9" s="805"/>
      <c r="E9" s="714" t="s">
        <v>42</v>
      </c>
      <c r="F9" s="156" t="s">
        <v>21</v>
      </c>
      <c r="G9" s="156" t="s">
        <v>22</v>
      </c>
      <c r="H9" s="156"/>
      <c r="I9" s="157" t="s">
        <v>43</v>
      </c>
      <c r="J9" s="156">
        <v>12</v>
      </c>
      <c r="K9" s="795"/>
      <c r="L9" s="795"/>
      <c r="M9" s="795"/>
      <c r="N9" s="795"/>
      <c r="O9" s="156" t="s">
        <v>24</v>
      </c>
      <c r="P9" s="156" t="s">
        <v>44</v>
      </c>
      <c r="Q9" s="156" t="s">
        <v>45</v>
      </c>
      <c r="R9" s="158"/>
      <c r="S9" s="159"/>
      <c r="T9" s="159"/>
      <c r="U9" s="158"/>
      <c r="V9" s="158"/>
      <c r="W9" s="158"/>
      <c r="X9" s="158"/>
      <c r="Y9" s="159"/>
      <c r="Z9" s="158"/>
      <c r="AA9" s="158"/>
      <c r="AB9" s="158"/>
      <c r="AC9" s="158"/>
      <c r="AD9" s="159"/>
      <c r="AE9" s="158"/>
      <c r="AF9" s="158"/>
      <c r="AG9" s="158"/>
      <c r="AH9" s="158"/>
      <c r="AI9" s="159"/>
      <c r="AJ9" s="158"/>
      <c r="AK9" s="158"/>
    </row>
    <row r="10" spans="1:37" s="161" customFormat="1" ht="70.5" customHeight="1">
      <c r="A10" s="798"/>
      <c r="B10" s="798"/>
      <c r="C10" s="806"/>
      <c r="D10" s="806"/>
      <c r="E10" s="714" t="s">
        <v>1663</v>
      </c>
      <c r="F10" s="156" t="s">
        <v>21</v>
      </c>
      <c r="G10" s="156" t="s">
        <v>22</v>
      </c>
      <c r="H10" s="156"/>
      <c r="I10" s="156" t="s">
        <v>46</v>
      </c>
      <c r="J10" s="156">
        <v>3</v>
      </c>
      <c r="K10" s="795"/>
      <c r="L10" s="795"/>
      <c r="M10" s="795"/>
      <c r="N10" s="795"/>
      <c r="O10" s="157" t="s">
        <v>24</v>
      </c>
      <c r="P10" s="156" t="s">
        <v>39</v>
      </c>
      <c r="Q10" s="157" t="s">
        <v>28</v>
      </c>
      <c r="R10" s="158"/>
      <c r="S10" s="159"/>
      <c r="T10" s="158"/>
      <c r="U10" s="159"/>
      <c r="V10" s="158"/>
      <c r="W10" s="159"/>
      <c r="X10" s="158"/>
      <c r="Y10" s="159"/>
      <c r="Z10" s="158"/>
      <c r="AA10" s="159"/>
      <c r="AB10" s="158"/>
      <c r="AC10" s="159"/>
      <c r="AD10" s="158"/>
      <c r="AE10" s="159"/>
      <c r="AF10" s="158"/>
      <c r="AG10" s="159"/>
      <c r="AH10" s="158"/>
      <c r="AI10" s="159"/>
      <c r="AJ10" s="158"/>
      <c r="AK10" s="159"/>
    </row>
    <row r="11" spans="1:37" s="161" customFormat="1" ht="82.5" customHeight="1">
      <c r="A11" s="796" t="s">
        <v>16</v>
      </c>
      <c r="B11" s="796" t="s">
        <v>17</v>
      </c>
      <c r="C11" s="799" t="s">
        <v>18</v>
      </c>
      <c r="D11" s="799" t="s">
        <v>47</v>
      </c>
      <c r="E11" s="714" t="s">
        <v>48</v>
      </c>
      <c r="F11" s="156" t="s">
        <v>21</v>
      </c>
      <c r="G11" s="156" t="s">
        <v>22</v>
      </c>
      <c r="H11" s="156"/>
      <c r="I11" s="156" t="s">
        <v>46</v>
      </c>
      <c r="J11" s="156">
        <v>3</v>
      </c>
      <c r="K11" s="795" t="str">
        <f>+[11]Precedencia_Acuicultura!AF4</f>
        <v xml:space="preserve">Segundo nivel </v>
      </c>
      <c r="L11" s="795" t="s">
        <v>24</v>
      </c>
      <c r="M11" s="795" t="s">
        <v>25</v>
      </c>
      <c r="N11" s="795" t="s">
        <v>26</v>
      </c>
      <c r="O11" s="157" t="s">
        <v>24</v>
      </c>
      <c r="P11" s="156" t="s">
        <v>27</v>
      </c>
      <c r="Q11" s="157" t="s">
        <v>49</v>
      </c>
      <c r="R11" s="158"/>
      <c r="S11" s="159"/>
      <c r="T11" s="158"/>
      <c r="U11" s="159"/>
      <c r="V11" s="158"/>
      <c r="W11" s="159"/>
      <c r="X11" s="158"/>
      <c r="Y11" s="159"/>
      <c r="Z11" s="158"/>
      <c r="AA11" s="159"/>
      <c r="AB11" s="158"/>
      <c r="AC11" s="159"/>
      <c r="AD11" s="158"/>
      <c r="AE11" s="159"/>
      <c r="AF11" s="158"/>
      <c r="AG11" s="159"/>
      <c r="AH11" s="158"/>
      <c r="AI11" s="159"/>
      <c r="AJ11" s="158"/>
      <c r="AK11" s="159"/>
    </row>
    <row r="12" spans="1:37" s="161" customFormat="1" ht="97.5" customHeight="1">
      <c r="A12" s="797"/>
      <c r="B12" s="797"/>
      <c r="C12" s="800"/>
      <c r="D12" s="800"/>
      <c r="E12" s="714" t="s">
        <v>50</v>
      </c>
      <c r="F12" s="156" t="s">
        <v>21</v>
      </c>
      <c r="G12" s="156" t="s">
        <v>32</v>
      </c>
      <c r="H12" s="156"/>
      <c r="I12" s="156" t="s">
        <v>51</v>
      </c>
      <c r="J12" s="156">
        <v>6</v>
      </c>
      <c r="K12" s="795"/>
      <c r="L12" s="795"/>
      <c r="M12" s="795"/>
      <c r="N12" s="795"/>
      <c r="O12" s="156" t="s">
        <v>52</v>
      </c>
      <c r="P12" s="156" t="s">
        <v>25</v>
      </c>
      <c r="Q12" s="156" t="s">
        <v>59</v>
      </c>
      <c r="R12" s="158"/>
      <c r="S12" s="159"/>
      <c r="T12" s="159"/>
      <c r="U12" s="159"/>
      <c r="V12" s="159"/>
      <c r="W12" s="159"/>
      <c r="X12" s="159"/>
      <c r="Y12" s="159"/>
      <c r="Z12" s="159"/>
      <c r="AA12" s="159"/>
      <c r="AB12" s="159"/>
      <c r="AC12" s="159"/>
      <c r="AD12" s="159"/>
      <c r="AE12" s="159"/>
      <c r="AF12" s="159"/>
      <c r="AG12" s="159"/>
      <c r="AH12" s="159"/>
      <c r="AI12" s="159"/>
      <c r="AJ12" s="159"/>
      <c r="AK12" s="159"/>
    </row>
    <row r="13" spans="1:37" s="161" customFormat="1" ht="81" customHeight="1">
      <c r="A13" s="797"/>
      <c r="B13" s="797"/>
      <c r="C13" s="800"/>
      <c r="D13" s="800"/>
      <c r="E13" s="714" t="s">
        <v>53</v>
      </c>
      <c r="F13" s="156" t="s">
        <v>21</v>
      </c>
      <c r="G13" s="156" t="s">
        <v>32</v>
      </c>
      <c r="H13" s="156"/>
      <c r="I13" s="156" t="s">
        <v>51</v>
      </c>
      <c r="J13" s="156">
        <v>6</v>
      </c>
      <c r="K13" s="795"/>
      <c r="L13" s="795"/>
      <c r="M13" s="795"/>
      <c r="N13" s="795"/>
      <c r="O13" s="156" t="s">
        <v>52</v>
      </c>
      <c r="P13" s="156" t="s">
        <v>25</v>
      </c>
      <c r="Q13" s="156" t="s">
        <v>59</v>
      </c>
      <c r="R13" s="158"/>
      <c r="S13" s="159"/>
      <c r="T13" s="159"/>
      <c r="U13" s="159"/>
      <c r="V13" s="159"/>
      <c r="W13" s="159"/>
      <c r="X13" s="159"/>
      <c r="Y13" s="159"/>
      <c r="Z13" s="159"/>
      <c r="AA13" s="159"/>
      <c r="AB13" s="159"/>
      <c r="AC13" s="159"/>
      <c r="AD13" s="159"/>
      <c r="AE13" s="159"/>
      <c r="AF13" s="159"/>
      <c r="AG13" s="159"/>
      <c r="AH13" s="159"/>
      <c r="AI13" s="159"/>
      <c r="AJ13" s="159"/>
      <c r="AK13" s="159"/>
    </row>
    <row r="14" spans="1:37" s="161" customFormat="1" ht="83.25" customHeight="1">
      <c r="A14" s="797"/>
      <c r="B14" s="797"/>
      <c r="C14" s="800"/>
      <c r="D14" s="800"/>
      <c r="E14" s="714" t="s">
        <v>1664</v>
      </c>
      <c r="F14" s="156" t="s">
        <v>21</v>
      </c>
      <c r="G14" s="156" t="s">
        <v>22</v>
      </c>
      <c r="H14" s="156"/>
      <c r="I14" s="157" t="s">
        <v>54</v>
      </c>
      <c r="J14" s="156">
        <v>12</v>
      </c>
      <c r="K14" s="795"/>
      <c r="L14" s="795"/>
      <c r="M14" s="795"/>
      <c r="N14" s="795"/>
      <c r="O14" s="156" t="s">
        <v>55</v>
      </c>
      <c r="P14" s="156" t="s">
        <v>56</v>
      </c>
      <c r="Q14" s="157" t="s">
        <v>57</v>
      </c>
      <c r="R14" s="158"/>
      <c r="S14" s="158"/>
      <c r="T14" s="159"/>
      <c r="U14" s="158"/>
      <c r="V14" s="159"/>
      <c r="W14" s="158"/>
      <c r="X14" s="159"/>
      <c r="Y14" s="158"/>
      <c r="Z14" s="159"/>
      <c r="AA14" s="158"/>
      <c r="AB14" s="159"/>
      <c r="AC14" s="158"/>
      <c r="AD14" s="159"/>
      <c r="AE14" s="158"/>
      <c r="AF14" s="159"/>
      <c r="AG14" s="158"/>
      <c r="AH14" s="159"/>
      <c r="AI14" s="158"/>
      <c r="AJ14" s="159"/>
      <c r="AK14" s="158"/>
    </row>
    <row r="15" spans="1:37" s="161" customFormat="1" ht="82.5" customHeight="1">
      <c r="A15" s="797"/>
      <c r="B15" s="797"/>
      <c r="C15" s="800"/>
      <c r="D15" s="800"/>
      <c r="E15" s="714" t="s">
        <v>58</v>
      </c>
      <c r="F15" s="156" t="s">
        <v>21</v>
      </c>
      <c r="G15" s="156" t="s">
        <v>32</v>
      </c>
      <c r="H15" s="156"/>
      <c r="I15" s="156" t="s">
        <v>37</v>
      </c>
      <c r="J15" s="156">
        <v>3</v>
      </c>
      <c r="K15" s="795"/>
      <c r="L15" s="795"/>
      <c r="M15" s="795"/>
      <c r="N15" s="795"/>
      <c r="O15" s="157" t="s">
        <v>38</v>
      </c>
      <c r="P15" s="156" t="s">
        <v>39</v>
      </c>
      <c r="Q15" s="156" t="s">
        <v>59</v>
      </c>
      <c r="R15" s="158"/>
      <c r="S15" s="159"/>
      <c r="T15" s="159"/>
      <c r="U15" s="159"/>
      <c r="V15" s="159"/>
      <c r="W15" s="159"/>
      <c r="X15" s="159"/>
      <c r="Y15" s="159"/>
      <c r="Z15" s="159"/>
      <c r="AA15" s="159"/>
      <c r="AB15" s="159"/>
      <c r="AC15" s="159"/>
      <c r="AD15" s="159"/>
      <c r="AE15" s="159"/>
      <c r="AF15" s="159"/>
      <c r="AG15" s="159"/>
      <c r="AH15" s="159"/>
      <c r="AI15" s="159"/>
      <c r="AJ15" s="159"/>
      <c r="AK15" s="159"/>
    </row>
    <row r="16" spans="1:37" s="161" customFormat="1" ht="90.75" customHeight="1">
      <c r="A16" s="797"/>
      <c r="B16" s="797"/>
      <c r="C16" s="800"/>
      <c r="D16" s="800"/>
      <c r="E16" s="714" t="s">
        <v>60</v>
      </c>
      <c r="F16" s="156" t="s">
        <v>21</v>
      </c>
      <c r="G16" s="156" t="s">
        <v>22</v>
      </c>
      <c r="H16" s="156"/>
      <c r="I16" s="157" t="s">
        <v>61</v>
      </c>
      <c r="J16" s="156">
        <v>12</v>
      </c>
      <c r="K16" s="795"/>
      <c r="L16" s="795"/>
      <c r="M16" s="795"/>
      <c r="N16" s="795"/>
      <c r="O16" s="156" t="s">
        <v>24</v>
      </c>
      <c r="P16" s="156" t="s">
        <v>44</v>
      </c>
      <c r="Q16" s="156" t="s">
        <v>62</v>
      </c>
      <c r="R16" s="158"/>
      <c r="S16" s="159"/>
      <c r="T16" s="159"/>
      <c r="U16" s="159"/>
      <c r="V16" s="159"/>
      <c r="W16" s="159"/>
      <c r="X16" s="162"/>
      <c r="Y16" s="162"/>
      <c r="Z16" s="162"/>
      <c r="AA16" s="163"/>
      <c r="AB16" s="162"/>
      <c r="AC16" s="162"/>
      <c r="AD16" s="162"/>
      <c r="AE16" s="163"/>
      <c r="AF16" s="162"/>
      <c r="AG16" s="162"/>
      <c r="AH16" s="162"/>
      <c r="AI16" s="163"/>
      <c r="AJ16" s="162"/>
      <c r="AK16" s="162"/>
    </row>
    <row r="17" spans="1:37" s="161" customFormat="1" ht="69.75" customHeight="1">
      <c r="A17" s="798"/>
      <c r="B17" s="798"/>
      <c r="C17" s="800"/>
      <c r="D17" s="800"/>
      <c r="E17" s="714" t="s">
        <v>63</v>
      </c>
      <c r="F17" s="156" t="s">
        <v>21</v>
      </c>
      <c r="G17" s="156" t="s">
        <v>22</v>
      </c>
      <c r="H17" s="156"/>
      <c r="I17" s="157" t="s">
        <v>64</v>
      </c>
      <c r="J17" s="156">
        <v>6</v>
      </c>
      <c r="K17" s="795"/>
      <c r="L17" s="795"/>
      <c r="M17" s="795"/>
      <c r="N17" s="795"/>
      <c r="O17" s="156" t="s">
        <v>24</v>
      </c>
      <c r="P17" s="157" t="s">
        <v>27</v>
      </c>
      <c r="Q17" s="157" t="s">
        <v>65</v>
      </c>
      <c r="R17" s="158"/>
      <c r="S17" s="159"/>
      <c r="T17" s="159"/>
      <c r="U17" s="159"/>
      <c r="V17" s="159"/>
      <c r="W17" s="162"/>
      <c r="X17" s="162"/>
      <c r="Y17" s="159"/>
      <c r="Z17" s="162"/>
      <c r="AA17" s="162"/>
      <c r="AB17" s="159"/>
      <c r="AC17" s="162"/>
      <c r="AD17" s="162"/>
      <c r="AE17" s="159"/>
      <c r="AF17" s="162"/>
      <c r="AG17" s="162"/>
      <c r="AH17" s="159"/>
      <c r="AI17" s="162"/>
      <c r="AJ17" s="162"/>
      <c r="AK17" s="159"/>
    </row>
    <row r="18" spans="1:37" s="161" customFormat="1" ht="82.5" customHeight="1">
      <c r="A18" s="796" t="s">
        <v>16</v>
      </c>
      <c r="B18" s="796" t="s">
        <v>17</v>
      </c>
      <c r="C18" s="799" t="s">
        <v>18</v>
      </c>
      <c r="D18" s="799" t="s">
        <v>66</v>
      </c>
      <c r="E18" s="714" t="s">
        <v>1665</v>
      </c>
      <c r="F18" s="156" t="s">
        <v>21</v>
      </c>
      <c r="G18" s="156" t="s">
        <v>22</v>
      </c>
      <c r="H18" s="156"/>
      <c r="I18" s="157" t="s">
        <v>67</v>
      </c>
      <c r="J18" s="156">
        <v>12</v>
      </c>
      <c r="K18" s="795" t="str">
        <f>+[11]Precedencia_Acuicultura!AF5</f>
        <v xml:space="preserve">Primer nivel </v>
      </c>
      <c r="L18" s="795" t="s">
        <v>68</v>
      </c>
      <c r="M18" s="795" t="s">
        <v>25</v>
      </c>
      <c r="N18" s="795" t="s">
        <v>69</v>
      </c>
      <c r="O18" s="156" t="s">
        <v>24</v>
      </c>
      <c r="P18" s="156" t="s">
        <v>44</v>
      </c>
      <c r="Q18" s="157" t="s">
        <v>70</v>
      </c>
      <c r="R18" s="162"/>
      <c r="S18" s="159"/>
      <c r="T18" s="162"/>
      <c r="U18" s="162"/>
      <c r="V18" s="162"/>
      <c r="W18" s="159"/>
      <c r="X18" s="162"/>
      <c r="Y18" s="162"/>
      <c r="Z18" s="162"/>
      <c r="AA18" s="159"/>
      <c r="AB18" s="162"/>
      <c r="AC18" s="162"/>
      <c r="AD18" s="162"/>
      <c r="AE18" s="159"/>
      <c r="AF18" s="162"/>
      <c r="AG18" s="162"/>
      <c r="AH18" s="162"/>
      <c r="AI18" s="159"/>
      <c r="AJ18" s="162"/>
      <c r="AK18" s="162"/>
    </row>
    <row r="19" spans="1:37" s="161" customFormat="1" ht="100.5" customHeight="1">
      <c r="A19" s="797"/>
      <c r="B19" s="797"/>
      <c r="C19" s="800"/>
      <c r="D19" s="800"/>
      <c r="E19" s="714" t="s">
        <v>1666</v>
      </c>
      <c r="F19" s="156" t="s">
        <v>21</v>
      </c>
      <c r="G19" s="156" t="s">
        <v>22</v>
      </c>
      <c r="H19" s="156"/>
      <c r="I19" s="157" t="s">
        <v>71</v>
      </c>
      <c r="J19" s="156">
        <v>12</v>
      </c>
      <c r="K19" s="795"/>
      <c r="L19" s="795"/>
      <c r="M19" s="795"/>
      <c r="N19" s="795"/>
      <c r="O19" s="156" t="s">
        <v>55</v>
      </c>
      <c r="P19" s="156" t="s">
        <v>44</v>
      </c>
      <c r="Q19" s="157" t="s">
        <v>72</v>
      </c>
      <c r="R19" s="158"/>
      <c r="S19" s="158"/>
      <c r="T19" s="159"/>
      <c r="U19" s="158"/>
      <c r="V19" s="158"/>
      <c r="W19" s="159"/>
      <c r="X19" s="158"/>
      <c r="Y19" s="158"/>
      <c r="Z19" s="159"/>
      <c r="AA19" s="158"/>
      <c r="AB19" s="158"/>
      <c r="AC19" s="159"/>
      <c r="AD19" s="158"/>
      <c r="AE19" s="158"/>
      <c r="AF19" s="159"/>
      <c r="AG19" s="158"/>
      <c r="AH19" s="158"/>
      <c r="AI19" s="159"/>
      <c r="AJ19" s="158"/>
      <c r="AK19" s="158"/>
    </row>
    <row r="20" spans="1:37" s="161" customFormat="1" ht="80.25" customHeight="1">
      <c r="A20" s="797"/>
      <c r="B20" s="797"/>
      <c r="C20" s="800"/>
      <c r="D20" s="800"/>
      <c r="E20" s="714" t="s">
        <v>73</v>
      </c>
      <c r="F20" s="156" t="s">
        <v>21</v>
      </c>
      <c r="G20" s="156" t="s">
        <v>22</v>
      </c>
      <c r="H20" s="156"/>
      <c r="I20" s="157" t="s">
        <v>74</v>
      </c>
      <c r="J20" s="156">
        <v>3</v>
      </c>
      <c r="K20" s="795"/>
      <c r="L20" s="795"/>
      <c r="M20" s="795"/>
      <c r="N20" s="795"/>
      <c r="O20" s="156" t="s">
        <v>38</v>
      </c>
      <c r="P20" s="156" t="s">
        <v>39</v>
      </c>
      <c r="Q20" s="157" t="s">
        <v>28</v>
      </c>
      <c r="R20" s="158"/>
      <c r="S20" s="159"/>
      <c r="T20" s="158"/>
      <c r="U20" s="159"/>
      <c r="V20" s="158"/>
      <c r="W20" s="159"/>
      <c r="X20" s="158"/>
      <c r="Y20" s="159"/>
      <c r="Z20" s="158"/>
      <c r="AA20" s="159"/>
      <c r="AB20" s="158"/>
      <c r="AC20" s="159"/>
      <c r="AD20" s="158"/>
      <c r="AE20" s="159"/>
      <c r="AF20" s="158"/>
      <c r="AG20" s="159"/>
      <c r="AH20" s="158"/>
      <c r="AI20" s="159"/>
      <c r="AJ20" s="158"/>
      <c r="AK20" s="159"/>
    </row>
    <row r="21" spans="1:37" s="161" customFormat="1" ht="70.5" customHeight="1">
      <c r="A21" s="797"/>
      <c r="B21" s="797"/>
      <c r="C21" s="800"/>
      <c r="D21" s="800"/>
      <c r="E21" s="714" t="s">
        <v>1985</v>
      </c>
      <c r="F21" s="156" t="s">
        <v>21</v>
      </c>
      <c r="G21" s="156" t="s">
        <v>32</v>
      </c>
      <c r="H21" s="156"/>
      <c r="I21" s="157" t="s">
        <v>41</v>
      </c>
      <c r="J21" s="156">
        <v>12</v>
      </c>
      <c r="K21" s="795"/>
      <c r="L21" s="795"/>
      <c r="M21" s="795"/>
      <c r="N21" s="795"/>
      <c r="O21" s="156" t="s">
        <v>24</v>
      </c>
      <c r="P21" s="156" t="s">
        <v>25</v>
      </c>
      <c r="Q21" s="157" t="s">
        <v>26</v>
      </c>
      <c r="R21" s="158"/>
      <c r="S21" s="159"/>
      <c r="T21" s="159"/>
      <c r="U21" s="159"/>
      <c r="V21" s="159"/>
      <c r="W21" s="159"/>
      <c r="X21" s="159"/>
      <c r="Y21" s="159"/>
      <c r="Z21" s="159"/>
      <c r="AA21" s="159"/>
      <c r="AB21" s="159"/>
      <c r="AC21" s="159"/>
      <c r="AD21" s="159"/>
      <c r="AE21" s="159"/>
      <c r="AF21" s="159"/>
      <c r="AG21" s="159"/>
      <c r="AH21" s="159"/>
      <c r="AI21" s="159"/>
      <c r="AJ21" s="159"/>
      <c r="AK21" s="159"/>
    </row>
    <row r="22" spans="1:37" s="161" customFormat="1" ht="54" customHeight="1">
      <c r="A22" s="797"/>
      <c r="B22" s="797"/>
      <c r="C22" s="800"/>
      <c r="D22" s="800"/>
      <c r="E22" s="714" t="s">
        <v>75</v>
      </c>
      <c r="F22" s="156" t="s">
        <v>21</v>
      </c>
      <c r="G22" s="156" t="s">
        <v>22</v>
      </c>
      <c r="H22" s="156"/>
      <c r="I22" s="157" t="s">
        <v>76</v>
      </c>
      <c r="J22" s="156">
        <v>12</v>
      </c>
      <c r="K22" s="795"/>
      <c r="L22" s="795"/>
      <c r="M22" s="795"/>
      <c r="N22" s="795"/>
      <c r="O22" s="156" t="s">
        <v>68</v>
      </c>
      <c r="P22" s="156" t="s">
        <v>44</v>
      </c>
      <c r="Q22" s="157" t="s">
        <v>77</v>
      </c>
      <c r="R22" s="159"/>
      <c r="S22" s="159"/>
      <c r="T22" s="159"/>
      <c r="U22" s="162"/>
      <c r="V22" s="162"/>
      <c r="W22" s="162"/>
      <c r="X22" s="162"/>
      <c r="Y22" s="159"/>
      <c r="Z22" s="162"/>
      <c r="AA22" s="162"/>
      <c r="AB22" s="162"/>
      <c r="AC22" s="158"/>
      <c r="AD22" s="159"/>
      <c r="AE22" s="158"/>
      <c r="AF22" s="158"/>
      <c r="AG22" s="158"/>
      <c r="AH22" s="158"/>
      <c r="AI22" s="159"/>
      <c r="AJ22" s="158"/>
      <c r="AK22" s="158"/>
    </row>
    <row r="23" spans="1:37" s="161" customFormat="1" ht="68.25" customHeight="1">
      <c r="A23" s="797"/>
      <c r="B23" s="797"/>
      <c r="C23" s="800"/>
      <c r="D23" s="800"/>
      <c r="E23" s="714" t="s">
        <v>78</v>
      </c>
      <c r="F23" s="156" t="s">
        <v>21</v>
      </c>
      <c r="G23" s="156" t="s">
        <v>22</v>
      </c>
      <c r="H23" s="156"/>
      <c r="I23" s="157" t="s">
        <v>79</v>
      </c>
      <c r="J23" s="156">
        <v>6</v>
      </c>
      <c r="K23" s="795"/>
      <c r="L23" s="795"/>
      <c r="M23" s="795"/>
      <c r="N23" s="795"/>
      <c r="O23" s="156" t="s">
        <v>55</v>
      </c>
      <c r="P23" s="156" t="s">
        <v>80</v>
      </c>
      <c r="Q23" s="157" t="s">
        <v>2011</v>
      </c>
      <c r="R23" s="158"/>
      <c r="S23" s="158"/>
      <c r="T23" s="159"/>
      <c r="U23" s="158"/>
      <c r="V23" s="158"/>
      <c r="W23" s="158"/>
      <c r="X23" s="158"/>
      <c r="Y23" s="159"/>
      <c r="Z23" s="158"/>
      <c r="AA23" s="158"/>
      <c r="AB23" s="158"/>
      <c r="AC23" s="158"/>
      <c r="AD23" s="159"/>
      <c r="AE23" s="158"/>
      <c r="AF23" s="158"/>
      <c r="AG23" s="158"/>
      <c r="AH23" s="158"/>
      <c r="AI23" s="159"/>
      <c r="AJ23" s="158"/>
      <c r="AK23" s="158"/>
    </row>
    <row r="24" spans="1:37" s="161" customFormat="1" ht="57">
      <c r="A24" s="796" t="s">
        <v>16</v>
      </c>
      <c r="B24" s="796" t="s">
        <v>81</v>
      </c>
      <c r="C24" s="799" t="s">
        <v>82</v>
      </c>
      <c r="D24" s="799" t="s">
        <v>83</v>
      </c>
      <c r="E24" s="714" t="s">
        <v>1667</v>
      </c>
      <c r="F24" s="156" t="s">
        <v>21</v>
      </c>
      <c r="G24" s="156" t="s">
        <v>32</v>
      </c>
      <c r="H24" s="156"/>
      <c r="I24" s="157" t="s">
        <v>84</v>
      </c>
      <c r="J24" s="156">
        <v>6</v>
      </c>
      <c r="K24" s="795" t="str">
        <f>+[11]Precedencia_Acuicultura!AF6</f>
        <v xml:space="preserve">Segundo nivel </v>
      </c>
      <c r="L24" s="795" t="s">
        <v>24</v>
      </c>
      <c r="M24" s="795" t="s">
        <v>25</v>
      </c>
      <c r="N24" s="795" t="s">
        <v>69</v>
      </c>
      <c r="O24" s="157" t="s">
        <v>24</v>
      </c>
      <c r="P24" s="157" t="s">
        <v>27</v>
      </c>
      <c r="Q24" s="157" t="s">
        <v>85</v>
      </c>
      <c r="R24" s="164"/>
      <c r="S24" s="165"/>
      <c r="T24" s="165"/>
      <c r="U24" s="165"/>
      <c r="V24" s="165"/>
      <c r="W24" s="165"/>
      <c r="X24" s="165"/>
      <c r="Y24" s="165"/>
      <c r="Z24" s="165"/>
      <c r="AA24" s="165"/>
      <c r="AB24" s="165"/>
      <c r="AC24" s="165"/>
      <c r="AD24" s="165"/>
      <c r="AE24" s="165"/>
      <c r="AF24" s="165"/>
      <c r="AG24" s="165"/>
      <c r="AH24" s="165"/>
      <c r="AI24" s="165"/>
      <c r="AJ24" s="165"/>
      <c r="AK24" s="165"/>
    </row>
    <row r="25" spans="1:37" s="161" customFormat="1" ht="98.25" customHeight="1">
      <c r="A25" s="797"/>
      <c r="B25" s="797"/>
      <c r="C25" s="800"/>
      <c r="D25" s="800"/>
      <c r="E25" s="714" t="s">
        <v>1668</v>
      </c>
      <c r="F25" s="156" t="s">
        <v>21</v>
      </c>
      <c r="G25" s="156" t="s">
        <v>22</v>
      </c>
      <c r="H25" s="156"/>
      <c r="I25" s="157" t="s">
        <v>67</v>
      </c>
      <c r="J25" s="156">
        <v>12</v>
      </c>
      <c r="K25" s="795"/>
      <c r="L25" s="795"/>
      <c r="M25" s="795"/>
      <c r="N25" s="795"/>
      <c r="O25" s="157" t="s">
        <v>24</v>
      </c>
      <c r="P25" s="157" t="s">
        <v>44</v>
      </c>
      <c r="Q25" s="157" t="s">
        <v>86</v>
      </c>
      <c r="R25" s="164"/>
      <c r="S25" s="165"/>
      <c r="T25" s="164"/>
      <c r="U25" s="164"/>
      <c r="V25" s="164"/>
      <c r="W25" s="165"/>
      <c r="X25" s="164"/>
      <c r="Y25" s="164"/>
      <c r="Z25" s="164"/>
      <c r="AA25" s="165"/>
      <c r="AB25" s="164"/>
      <c r="AC25" s="164"/>
      <c r="AD25" s="164"/>
      <c r="AE25" s="165"/>
      <c r="AF25" s="164"/>
      <c r="AG25" s="164"/>
      <c r="AH25" s="164"/>
      <c r="AI25" s="165"/>
      <c r="AJ25" s="164"/>
      <c r="AK25" s="164"/>
    </row>
    <row r="26" spans="1:37" s="161" customFormat="1" ht="66" customHeight="1">
      <c r="A26" s="797"/>
      <c r="B26" s="797"/>
      <c r="C26" s="800"/>
      <c r="D26" s="800"/>
      <c r="E26" s="714" t="s">
        <v>87</v>
      </c>
      <c r="F26" s="156" t="s">
        <v>21</v>
      </c>
      <c r="G26" s="156" t="s">
        <v>32</v>
      </c>
      <c r="H26" s="156"/>
      <c r="I26" s="157" t="s">
        <v>88</v>
      </c>
      <c r="J26" s="156">
        <v>12</v>
      </c>
      <c r="K26" s="795"/>
      <c r="L26" s="795"/>
      <c r="M26" s="795"/>
      <c r="N26" s="795"/>
      <c r="O26" s="157" t="s">
        <v>24</v>
      </c>
      <c r="P26" s="157" t="s">
        <v>25</v>
      </c>
      <c r="Q26" s="157" t="s">
        <v>26</v>
      </c>
      <c r="R26" s="164"/>
      <c r="S26" s="165"/>
      <c r="T26" s="165"/>
      <c r="U26" s="165"/>
      <c r="V26" s="165"/>
      <c r="W26" s="165"/>
      <c r="X26" s="165"/>
      <c r="Y26" s="165"/>
      <c r="Z26" s="165"/>
      <c r="AA26" s="165"/>
      <c r="AB26" s="165"/>
      <c r="AC26" s="165"/>
      <c r="AD26" s="165"/>
      <c r="AE26" s="165"/>
      <c r="AF26" s="165"/>
      <c r="AG26" s="165"/>
      <c r="AH26" s="165"/>
      <c r="AI26" s="165"/>
      <c r="AJ26" s="165"/>
      <c r="AK26" s="165"/>
    </row>
    <row r="27" spans="1:37" s="161" customFormat="1" ht="138" customHeight="1">
      <c r="A27" s="797"/>
      <c r="B27" s="797"/>
      <c r="C27" s="800"/>
      <c r="D27" s="800"/>
      <c r="E27" s="714" t="s">
        <v>1986</v>
      </c>
      <c r="F27" s="156" t="s">
        <v>21</v>
      </c>
      <c r="G27" s="156" t="s">
        <v>22</v>
      </c>
      <c r="H27" s="156"/>
      <c r="I27" s="157" t="s">
        <v>43</v>
      </c>
      <c r="J27" s="156">
        <v>12</v>
      </c>
      <c r="K27" s="795"/>
      <c r="L27" s="795"/>
      <c r="M27" s="795"/>
      <c r="N27" s="795"/>
      <c r="O27" s="157" t="s">
        <v>38</v>
      </c>
      <c r="P27" s="157" t="s">
        <v>89</v>
      </c>
      <c r="Q27" s="157" t="s">
        <v>90</v>
      </c>
      <c r="R27" s="164"/>
      <c r="S27" s="165"/>
      <c r="T27" s="165"/>
      <c r="U27" s="165"/>
      <c r="V27" s="162"/>
      <c r="W27" s="162"/>
      <c r="X27" s="162"/>
      <c r="Y27" s="162"/>
      <c r="Z27" s="165"/>
      <c r="AA27" s="162"/>
      <c r="AB27" s="162"/>
      <c r="AC27" s="162"/>
      <c r="AD27" s="162"/>
      <c r="AE27" s="165"/>
      <c r="AF27" s="162"/>
      <c r="AG27" s="162"/>
      <c r="AH27" s="162"/>
      <c r="AI27" s="162"/>
      <c r="AJ27" s="165"/>
      <c r="AK27" s="162"/>
    </row>
    <row r="28" spans="1:37" s="161" customFormat="1" ht="54" customHeight="1">
      <c r="A28" s="797"/>
      <c r="B28" s="797"/>
      <c r="C28" s="800"/>
      <c r="D28" s="800"/>
      <c r="E28" s="714" t="s">
        <v>91</v>
      </c>
      <c r="F28" s="156" t="s">
        <v>21</v>
      </c>
      <c r="G28" s="156" t="s">
        <v>22</v>
      </c>
      <c r="H28" s="156"/>
      <c r="I28" s="157" t="s">
        <v>43</v>
      </c>
      <c r="J28" s="156">
        <v>12</v>
      </c>
      <c r="K28" s="795"/>
      <c r="L28" s="795"/>
      <c r="M28" s="795"/>
      <c r="N28" s="795"/>
      <c r="O28" s="157" t="s">
        <v>38</v>
      </c>
      <c r="P28" s="157" t="s">
        <v>89</v>
      </c>
      <c r="Q28" s="157" t="s">
        <v>90</v>
      </c>
      <c r="R28" s="164"/>
      <c r="S28" s="165"/>
      <c r="T28" s="165"/>
      <c r="U28" s="165"/>
      <c r="V28" s="162"/>
      <c r="W28" s="162"/>
      <c r="X28" s="162"/>
      <c r="Y28" s="162"/>
      <c r="Z28" s="165"/>
      <c r="AA28" s="162"/>
      <c r="AB28" s="162"/>
      <c r="AC28" s="162"/>
      <c r="AD28" s="162"/>
      <c r="AE28" s="165"/>
      <c r="AF28" s="162"/>
      <c r="AG28" s="162"/>
      <c r="AH28" s="162"/>
      <c r="AI28" s="162"/>
      <c r="AJ28" s="165"/>
      <c r="AK28" s="164"/>
    </row>
    <row r="29" spans="1:37" s="161" customFormat="1" ht="81" customHeight="1">
      <c r="A29" s="798"/>
      <c r="B29" s="798"/>
      <c r="C29" s="801"/>
      <c r="D29" s="801"/>
      <c r="E29" s="714" t="s">
        <v>92</v>
      </c>
      <c r="F29" s="156" t="s">
        <v>21</v>
      </c>
      <c r="G29" s="156" t="s">
        <v>22</v>
      </c>
      <c r="H29" s="156"/>
      <c r="I29" s="157" t="s">
        <v>43</v>
      </c>
      <c r="J29" s="156">
        <v>12</v>
      </c>
      <c r="K29" s="795"/>
      <c r="L29" s="795"/>
      <c r="M29" s="795"/>
      <c r="N29" s="795"/>
      <c r="O29" s="157" t="s">
        <v>38</v>
      </c>
      <c r="P29" s="157" t="s">
        <v>89</v>
      </c>
      <c r="Q29" s="157" t="s">
        <v>90</v>
      </c>
      <c r="R29" s="164"/>
      <c r="S29" s="165"/>
      <c r="T29" s="165"/>
      <c r="U29" s="165"/>
      <c r="V29" s="162"/>
      <c r="W29" s="162"/>
      <c r="X29" s="162"/>
      <c r="Y29" s="162"/>
      <c r="Z29" s="165"/>
      <c r="AA29" s="162"/>
      <c r="AB29" s="162"/>
      <c r="AC29" s="162"/>
      <c r="AD29" s="162"/>
      <c r="AE29" s="165"/>
      <c r="AF29" s="162"/>
      <c r="AG29" s="162"/>
      <c r="AH29" s="162"/>
      <c r="AI29" s="162"/>
      <c r="AJ29" s="165"/>
      <c r="AK29" s="164"/>
    </row>
    <row r="30" spans="1:37" s="161" customFormat="1" ht="99" customHeight="1">
      <c r="A30" s="796" t="s">
        <v>16</v>
      </c>
      <c r="B30" s="796" t="s">
        <v>81</v>
      </c>
      <c r="C30" s="799" t="s">
        <v>82</v>
      </c>
      <c r="D30" s="799" t="s">
        <v>93</v>
      </c>
      <c r="E30" s="714" t="s">
        <v>1669</v>
      </c>
      <c r="F30" s="156" t="s">
        <v>21</v>
      </c>
      <c r="G30" s="156" t="s">
        <v>32</v>
      </c>
      <c r="H30" s="156"/>
      <c r="I30" s="157" t="s">
        <v>88</v>
      </c>
      <c r="J30" s="156">
        <v>12</v>
      </c>
      <c r="K30" s="795" t="str">
        <f>+[11]Precedencia_Acuicultura!AF7</f>
        <v xml:space="preserve">Segundo nivel </v>
      </c>
      <c r="L30" s="795" t="s">
        <v>24</v>
      </c>
      <c r="M30" s="795" t="s">
        <v>25</v>
      </c>
      <c r="N30" s="795" t="s">
        <v>26</v>
      </c>
      <c r="O30" s="157" t="s">
        <v>24</v>
      </c>
      <c r="P30" s="157" t="s">
        <v>25</v>
      </c>
      <c r="Q30" s="157" t="s">
        <v>26</v>
      </c>
      <c r="R30" s="164"/>
      <c r="S30" s="165"/>
      <c r="T30" s="165"/>
      <c r="U30" s="165"/>
      <c r="V30" s="165"/>
      <c r="W30" s="165"/>
      <c r="X30" s="165"/>
      <c r="Y30" s="165"/>
      <c r="Z30" s="165"/>
      <c r="AA30" s="165"/>
      <c r="AB30" s="165"/>
      <c r="AC30" s="165"/>
      <c r="AD30" s="165"/>
      <c r="AE30" s="165"/>
      <c r="AF30" s="165"/>
      <c r="AG30" s="165"/>
      <c r="AH30" s="165"/>
      <c r="AI30" s="165"/>
      <c r="AJ30" s="165"/>
      <c r="AK30" s="165"/>
    </row>
    <row r="31" spans="1:37" s="161" customFormat="1" ht="120" customHeight="1">
      <c r="A31" s="797"/>
      <c r="B31" s="797"/>
      <c r="C31" s="800"/>
      <c r="D31" s="800"/>
      <c r="E31" s="714" t="s">
        <v>1670</v>
      </c>
      <c r="F31" s="156" t="s">
        <v>21</v>
      </c>
      <c r="G31" s="156" t="s">
        <v>22</v>
      </c>
      <c r="H31" s="156"/>
      <c r="I31" s="157" t="s">
        <v>54</v>
      </c>
      <c r="J31" s="156">
        <v>12</v>
      </c>
      <c r="K31" s="795"/>
      <c r="L31" s="795"/>
      <c r="M31" s="795"/>
      <c r="N31" s="795"/>
      <c r="O31" s="157" t="s">
        <v>24</v>
      </c>
      <c r="P31" s="157" t="s">
        <v>25</v>
      </c>
      <c r="Q31" s="157" t="s">
        <v>28</v>
      </c>
      <c r="R31" s="164"/>
      <c r="S31" s="165"/>
      <c r="T31" s="164"/>
      <c r="U31" s="165"/>
      <c r="V31" s="162"/>
      <c r="W31" s="165"/>
      <c r="X31" s="162"/>
      <c r="Y31" s="165"/>
      <c r="Z31" s="162"/>
      <c r="AA31" s="165"/>
      <c r="AB31" s="162"/>
      <c r="AC31" s="165"/>
      <c r="AD31" s="162"/>
      <c r="AE31" s="165"/>
      <c r="AF31" s="162"/>
      <c r="AG31" s="165"/>
      <c r="AH31" s="162"/>
      <c r="AI31" s="165"/>
      <c r="AJ31" s="162"/>
      <c r="AK31" s="165"/>
    </row>
    <row r="32" spans="1:37" s="161" customFormat="1" ht="166.5" customHeight="1">
      <c r="A32" s="797"/>
      <c r="B32" s="797"/>
      <c r="C32" s="800"/>
      <c r="D32" s="800"/>
      <c r="E32" s="714" t="s">
        <v>1987</v>
      </c>
      <c r="F32" s="156" t="s">
        <v>21</v>
      </c>
      <c r="G32" s="156" t="s">
        <v>32</v>
      </c>
      <c r="H32" s="156"/>
      <c r="I32" s="157" t="s">
        <v>88</v>
      </c>
      <c r="J32" s="156">
        <v>12</v>
      </c>
      <c r="K32" s="795"/>
      <c r="L32" s="795"/>
      <c r="M32" s="795"/>
      <c r="N32" s="795"/>
      <c r="O32" s="157" t="s">
        <v>24</v>
      </c>
      <c r="P32" s="157" t="s">
        <v>25</v>
      </c>
      <c r="Q32" s="157" t="s">
        <v>26</v>
      </c>
      <c r="R32" s="164"/>
      <c r="S32" s="165"/>
      <c r="T32" s="165"/>
      <c r="U32" s="165"/>
      <c r="V32" s="165"/>
      <c r="W32" s="165"/>
      <c r="X32" s="165"/>
      <c r="Y32" s="165"/>
      <c r="Z32" s="165"/>
      <c r="AA32" s="165"/>
      <c r="AB32" s="165"/>
      <c r="AC32" s="165"/>
      <c r="AD32" s="165"/>
      <c r="AE32" s="165"/>
      <c r="AF32" s="165"/>
      <c r="AG32" s="165"/>
      <c r="AH32" s="165"/>
      <c r="AI32" s="165"/>
      <c r="AJ32" s="165"/>
      <c r="AK32" s="165"/>
    </row>
    <row r="33" spans="1:37" s="161" customFormat="1" ht="111" customHeight="1">
      <c r="A33" s="797"/>
      <c r="B33" s="797"/>
      <c r="C33" s="800"/>
      <c r="D33" s="800"/>
      <c r="E33" s="714" t="s">
        <v>1671</v>
      </c>
      <c r="F33" s="156" t="s">
        <v>21</v>
      </c>
      <c r="G33" s="156" t="s">
        <v>32</v>
      </c>
      <c r="H33" s="156"/>
      <c r="I33" s="157" t="s">
        <v>88</v>
      </c>
      <c r="J33" s="156">
        <v>12</v>
      </c>
      <c r="K33" s="795"/>
      <c r="L33" s="795"/>
      <c r="M33" s="795"/>
      <c r="N33" s="795"/>
      <c r="O33" s="157" t="s">
        <v>94</v>
      </c>
      <c r="P33" s="157" t="s">
        <v>25</v>
      </c>
      <c r="Q33" s="157" t="s">
        <v>95</v>
      </c>
      <c r="R33" s="158"/>
      <c r="S33" s="164"/>
      <c r="T33" s="164"/>
      <c r="U33" s="164"/>
      <c r="V33" s="165"/>
      <c r="W33" s="165"/>
      <c r="X33" s="165"/>
      <c r="Y33" s="165"/>
      <c r="Z33" s="165"/>
      <c r="AA33" s="165"/>
      <c r="AB33" s="165"/>
      <c r="AC33" s="165"/>
      <c r="AD33" s="165"/>
      <c r="AE33" s="165"/>
      <c r="AF33" s="165"/>
      <c r="AG33" s="165"/>
      <c r="AH33" s="165"/>
      <c r="AI33" s="165"/>
      <c r="AJ33" s="165"/>
      <c r="AK33" s="165"/>
    </row>
    <row r="34" spans="1:37" s="161" customFormat="1" ht="108" customHeight="1">
      <c r="A34" s="797"/>
      <c r="B34" s="797"/>
      <c r="C34" s="800"/>
      <c r="D34" s="800"/>
      <c r="E34" s="714" t="s">
        <v>1672</v>
      </c>
      <c r="F34" s="156" t="s">
        <v>21</v>
      </c>
      <c r="G34" s="156" t="s">
        <v>22</v>
      </c>
      <c r="H34" s="156"/>
      <c r="I34" s="157" t="s">
        <v>96</v>
      </c>
      <c r="J34" s="156">
        <v>12</v>
      </c>
      <c r="K34" s="795"/>
      <c r="L34" s="795"/>
      <c r="M34" s="795"/>
      <c r="N34" s="795"/>
      <c r="O34" s="157" t="s">
        <v>38</v>
      </c>
      <c r="P34" s="157" t="s">
        <v>44</v>
      </c>
      <c r="Q34" s="157" t="s">
        <v>97</v>
      </c>
      <c r="R34" s="158"/>
      <c r="S34" s="165"/>
      <c r="T34" s="165"/>
      <c r="U34" s="158"/>
      <c r="V34" s="164"/>
      <c r="W34" s="165"/>
      <c r="X34" s="162"/>
      <c r="Y34" s="164"/>
      <c r="Z34" s="165"/>
      <c r="AA34" s="162"/>
      <c r="AB34" s="164"/>
      <c r="AC34" s="165"/>
      <c r="AD34" s="162"/>
      <c r="AE34" s="164"/>
      <c r="AF34" s="165"/>
      <c r="AG34" s="164"/>
      <c r="AH34" s="164"/>
      <c r="AI34" s="165"/>
      <c r="AJ34" s="162"/>
      <c r="AK34" s="164"/>
    </row>
    <row r="35" spans="1:37" s="161" customFormat="1" ht="54" customHeight="1">
      <c r="A35" s="797"/>
      <c r="B35" s="797"/>
      <c r="C35" s="800"/>
      <c r="D35" s="800"/>
      <c r="E35" s="714" t="s">
        <v>1673</v>
      </c>
      <c r="F35" s="156" t="s">
        <v>21</v>
      </c>
      <c r="G35" s="156" t="s">
        <v>32</v>
      </c>
      <c r="H35" s="156"/>
      <c r="I35" s="157" t="s">
        <v>88</v>
      </c>
      <c r="J35" s="156">
        <v>12</v>
      </c>
      <c r="K35" s="795"/>
      <c r="L35" s="795"/>
      <c r="M35" s="795"/>
      <c r="N35" s="795"/>
      <c r="O35" s="157" t="s">
        <v>38</v>
      </c>
      <c r="P35" s="157" t="s">
        <v>25</v>
      </c>
      <c r="Q35" s="157" t="s">
        <v>26</v>
      </c>
      <c r="R35" s="158"/>
      <c r="S35" s="165"/>
      <c r="T35" s="165"/>
      <c r="U35" s="159"/>
      <c r="V35" s="165"/>
      <c r="W35" s="165"/>
      <c r="X35" s="159"/>
      <c r="Y35" s="165"/>
      <c r="Z35" s="165"/>
      <c r="AA35" s="159"/>
      <c r="AB35" s="165"/>
      <c r="AC35" s="165"/>
      <c r="AD35" s="159"/>
      <c r="AE35" s="165"/>
      <c r="AF35" s="165"/>
      <c r="AG35" s="159"/>
      <c r="AH35" s="165"/>
      <c r="AI35" s="165"/>
      <c r="AJ35" s="159"/>
      <c r="AK35" s="165"/>
    </row>
    <row r="36" spans="1:37" s="161" customFormat="1" ht="80.25" customHeight="1">
      <c r="A36" s="797"/>
      <c r="B36" s="797"/>
      <c r="C36" s="800"/>
      <c r="D36" s="800"/>
      <c r="E36" s="714" t="s">
        <v>98</v>
      </c>
      <c r="F36" s="156" t="s">
        <v>21</v>
      </c>
      <c r="G36" s="156" t="s">
        <v>32</v>
      </c>
      <c r="H36" s="156"/>
      <c r="I36" s="157" t="s">
        <v>88</v>
      </c>
      <c r="J36" s="156">
        <v>12</v>
      </c>
      <c r="K36" s="795"/>
      <c r="L36" s="795"/>
      <c r="M36" s="795"/>
      <c r="N36" s="795"/>
      <c r="O36" s="157" t="s">
        <v>24</v>
      </c>
      <c r="P36" s="157" t="s">
        <v>25</v>
      </c>
      <c r="Q36" s="157" t="s">
        <v>26</v>
      </c>
      <c r="R36" s="158"/>
      <c r="S36" s="165"/>
      <c r="T36" s="165"/>
      <c r="U36" s="165"/>
      <c r="V36" s="165"/>
      <c r="W36" s="165"/>
      <c r="X36" s="165"/>
      <c r="Y36" s="165"/>
      <c r="Z36" s="165"/>
      <c r="AA36" s="165"/>
      <c r="AB36" s="165"/>
      <c r="AC36" s="165"/>
      <c r="AD36" s="165"/>
      <c r="AE36" s="165"/>
      <c r="AF36" s="165"/>
      <c r="AG36" s="165"/>
      <c r="AH36" s="165"/>
      <c r="AI36" s="165"/>
      <c r="AJ36" s="165"/>
      <c r="AK36" s="165"/>
    </row>
    <row r="37" spans="1:37" s="161" customFormat="1" ht="66" customHeight="1">
      <c r="A37" s="796" t="s">
        <v>16</v>
      </c>
      <c r="B37" s="796" t="s">
        <v>81</v>
      </c>
      <c r="C37" s="799" t="s">
        <v>82</v>
      </c>
      <c r="D37" s="799" t="s">
        <v>99</v>
      </c>
      <c r="E37" s="714" t="s">
        <v>1988</v>
      </c>
      <c r="F37" s="156" t="s">
        <v>21</v>
      </c>
      <c r="G37" s="156" t="s">
        <v>22</v>
      </c>
      <c r="H37" s="156"/>
      <c r="I37" s="157" t="s">
        <v>100</v>
      </c>
      <c r="J37" s="156">
        <v>12</v>
      </c>
      <c r="K37" s="795" t="str">
        <f>+[11]Precedencia_Acuicultura!AF8</f>
        <v xml:space="preserve">Primer nivel </v>
      </c>
      <c r="L37" s="795" t="s">
        <v>68</v>
      </c>
      <c r="M37" s="795" t="s">
        <v>25</v>
      </c>
      <c r="N37" s="795" t="s">
        <v>69</v>
      </c>
      <c r="O37" s="157" t="s">
        <v>68</v>
      </c>
      <c r="P37" s="157" t="s">
        <v>89</v>
      </c>
      <c r="Q37" s="157" t="s">
        <v>101</v>
      </c>
      <c r="R37" s="165"/>
      <c r="S37" s="165"/>
      <c r="T37" s="165"/>
      <c r="U37" s="165"/>
      <c r="V37" s="158"/>
      <c r="W37" s="158"/>
      <c r="X37" s="158"/>
      <c r="Y37" s="158"/>
      <c r="Z37" s="165"/>
      <c r="AA37" s="158"/>
      <c r="AB37" s="158"/>
      <c r="AC37" s="158"/>
      <c r="AD37" s="158"/>
      <c r="AE37" s="165"/>
      <c r="AF37" s="158"/>
      <c r="AG37" s="158"/>
      <c r="AH37" s="158"/>
      <c r="AI37" s="158"/>
      <c r="AJ37" s="165"/>
      <c r="AK37" s="158"/>
    </row>
    <row r="38" spans="1:37" s="161" customFormat="1" ht="95.25" customHeight="1">
      <c r="A38" s="797"/>
      <c r="B38" s="797"/>
      <c r="C38" s="800"/>
      <c r="D38" s="800"/>
      <c r="E38" s="714" t="s">
        <v>102</v>
      </c>
      <c r="F38" s="156" t="s">
        <v>21</v>
      </c>
      <c r="G38" s="156" t="s">
        <v>22</v>
      </c>
      <c r="H38" s="156"/>
      <c r="I38" s="157" t="s">
        <v>100</v>
      </c>
      <c r="J38" s="156">
        <v>12</v>
      </c>
      <c r="K38" s="795"/>
      <c r="L38" s="795"/>
      <c r="M38" s="795"/>
      <c r="N38" s="795"/>
      <c r="O38" s="157" t="s">
        <v>68</v>
      </c>
      <c r="P38" s="157" t="s">
        <v>89</v>
      </c>
      <c r="Q38" s="157" t="s">
        <v>101</v>
      </c>
      <c r="R38" s="165"/>
      <c r="S38" s="165"/>
      <c r="T38" s="165"/>
      <c r="U38" s="165"/>
      <c r="V38" s="158"/>
      <c r="W38" s="158"/>
      <c r="X38" s="158"/>
      <c r="Y38" s="158"/>
      <c r="Z38" s="165"/>
      <c r="AA38" s="158"/>
      <c r="AB38" s="158"/>
      <c r="AC38" s="158"/>
      <c r="AD38" s="158"/>
      <c r="AE38" s="165"/>
      <c r="AF38" s="158"/>
      <c r="AG38" s="158"/>
      <c r="AH38" s="158"/>
      <c r="AI38" s="158"/>
      <c r="AJ38" s="165"/>
      <c r="AK38" s="158"/>
    </row>
    <row r="39" spans="1:37" s="161" customFormat="1" ht="112.5" customHeight="1">
      <c r="A39" s="797"/>
      <c r="B39" s="797"/>
      <c r="C39" s="800"/>
      <c r="D39" s="800"/>
      <c r="E39" s="714" t="s">
        <v>103</v>
      </c>
      <c r="F39" s="156" t="s">
        <v>21</v>
      </c>
      <c r="G39" s="156" t="s">
        <v>22</v>
      </c>
      <c r="H39" s="156"/>
      <c r="I39" s="157" t="s">
        <v>23</v>
      </c>
      <c r="J39" s="156">
        <v>6</v>
      </c>
      <c r="K39" s="795"/>
      <c r="L39" s="795"/>
      <c r="M39" s="795"/>
      <c r="N39" s="795"/>
      <c r="O39" s="157" t="s">
        <v>94</v>
      </c>
      <c r="P39" s="157" t="s">
        <v>104</v>
      </c>
      <c r="Q39" s="157" t="s">
        <v>105</v>
      </c>
      <c r="R39" s="164"/>
      <c r="S39" s="164"/>
      <c r="T39" s="162"/>
      <c r="U39" s="164"/>
      <c r="V39" s="165"/>
      <c r="W39" s="164"/>
      <c r="X39" s="165"/>
      <c r="Y39" s="164"/>
      <c r="Z39" s="165"/>
      <c r="AA39" s="164"/>
      <c r="AB39" s="165"/>
      <c r="AC39" s="164"/>
      <c r="AD39" s="165"/>
      <c r="AE39" s="164"/>
      <c r="AF39" s="165"/>
      <c r="AG39" s="164"/>
      <c r="AH39" s="165"/>
      <c r="AI39" s="164"/>
      <c r="AJ39" s="165"/>
      <c r="AK39" s="164"/>
    </row>
    <row r="40" spans="1:37" s="161" customFormat="1" ht="68.25" customHeight="1">
      <c r="A40" s="797"/>
      <c r="B40" s="797"/>
      <c r="C40" s="800"/>
      <c r="D40" s="800"/>
      <c r="E40" s="714" t="s">
        <v>106</v>
      </c>
      <c r="F40" s="156" t="s">
        <v>21</v>
      </c>
      <c r="G40" s="156" t="s">
        <v>22</v>
      </c>
      <c r="H40" s="156"/>
      <c r="I40" s="157" t="s">
        <v>107</v>
      </c>
      <c r="J40" s="156">
        <v>12</v>
      </c>
      <c r="K40" s="795"/>
      <c r="L40" s="795"/>
      <c r="M40" s="795"/>
      <c r="N40" s="795"/>
      <c r="O40" s="157" t="s">
        <v>24</v>
      </c>
      <c r="P40" s="157" t="s">
        <v>25</v>
      </c>
      <c r="Q40" s="157" t="s">
        <v>31</v>
      </c>
      <c r="R40" s="158"/>
      <c r="S40" s="165"/>
      <c r="T40" s="158"/>
      <c r="U40" s="158"/>
      <c r="V40" s="165"/>
      <c r="W40" s="158"/>
      <c r="X40" s="158"/>
      <c r="Y40" s="165"/>
      <c r="Z40" s="158"/>
      <c r="AA40" s="158"/>
      <c r="AB40" s="165"/>
      <c r="AC40" s="158"/>
      <c r="AD40" s="158"/>
      <c r="AE40" s="165"/>
      <c r="AF40" s="158"/>
      <c r="AG40" s="158"/>
      <c r="AH40" s="165"/>
      <c r="AI40" s="158"/>
      <c r="AJ40" s="158"/>
      <c r="AK40" s="165"/>
    </row>
    <row r="41" spans="1:37" s="161" customFormat="1" ht="100.5" customHeight="1">
      <c r="A41" s="798"/>
      <c r="B41" s="798"/>
      <c r="C41" s="801"/>
      <c r="D41" s="801"/>
      <c r="E41" s="714" t="s">
        <v>1989</v>
      </c>
      <c r="F41" s="156" t="s">
        <v>21</v>
      </c>
      <c r="G41" s="156" t="s">
        <v>32</v>
      </c>
      <c r="H41" s="156"/>
      <c r="I41" s="157" t="s">
        <v>88</v>
      </c>
      <c r="J41" s="156">
        <v>12</v>
      </c>
      <c r="K41" s="795"/>
      <c r="L41" s="795"/>
      <c r="M41" s="795"/>
      <c r="N41" s="795"/>
      <c r="O41" s="157" t="s">
        <v>68</v>
      </c>
      <c r="P41" s="157" t="s">
        <v>25</v>
      </c>
      <c r="Q41" s="157" t="s">
        <v>69</v>
      </c>
      <c r="R41" s="165"/>
      <c r="S41" s="165"/>
      <c r="T41" s="165"/>
      <c r="U41" s="165"/>
      <c r="V41" s="165"/>
      <c r="W41" s="165"/>
      <c r="X41" s="165"/>
      <c r="Y41" s="165"/>
      <c r="Z41" s="165"/>
      <c r="AA41" s="165"/>
      <c r="AB41" s="165"/>
      <c r="AC41" s="165"/>
      <c r="AD41" s="165"/>
      <c r="AE41" s="165"/>
      <c r="AF41" s="165"/>
      <c r="AG41" s="165"/>
      <c r="AH41" s="165"/>
      <c r="AI41" s="165"/>
      <c r="AJ41" s="165"/>
      <c r="AK41" s="165"/>
    </row>
    <row r="42" spans="1:37" s="161" customFormat="1" ht="82.5" customHeight="1">
      <c r="A42" s="796" t="s">
        <v>16</v>
      </c>
      <c r="B42" s="796" t="s">
        <v>81</v>
      </c>
      <c r="C42" s="799" t="s">
        <v>82</v>
      </c>
      <c r="D42" s="799" t="s">
        <v>108</v>
      </c>
      <c r="E42" s="714" t="s">
        <v>109</v>
      </c>
      <c r="F42" s="156" t="s">
        <v>21</v>
      </c>
      <c r="G42" s="156" t="s">
        <v>22</v>
      </c>
      <c r="H42" s="156"/>
      <c r="I42" s="157" t="s">
        <v>43</v>
      </c>
      <c r="J42" s="156">
        <v>12</v>
      </c>
      <c r="K42" s="795" t="str">
        <f>+[11]Precedencia_Acuicultura!AF9</f>
        <v xml:space="preserve">Primer nivel </v>
      </c>
      <c r="L42" s="795" t="s">
        <v>68</v>
      </c>
      <c r="M42" s="795" t="s">
        <v>25</v>
      </c>
      <c r="N42" s="795" t="s">
        <v>69</v>
      </c>
      <c r="O42" s="157" t="s">
        <v>68</v>
      </c>
      <c r="P42" s="157" t="s">
        <v>44</v>
      </c>
      <c r="Q42" s="157" t="s">
        <v>110</v>
      </c>
      <c r="R42" s="165"/>
      <c r="S42" s="165"/>
      <c r="T42" s="165"/>
      <c r="U42" s="158"/>
      <c r="V42" s="158"/>
      <c r="W42" s="158"/>
      <c r="X42" s="158"/>
      <c r="Y42" s="165"/>
      <c r="Z42" s="158"/>
      <c r="AA42" s="158"/>
      <c r="AB42" s="158"/>
      <c r="AC42" s="158"/>
      <c r="AD42" s="165"/>
      <c r="AE42" s="158"/>
      <c r="AF42" s="158"/>
      <c r="AG42" s="158"/>
      <c r="AH42" s="158"/>
      <c r="AI42" s="165"/>
      <c r="AJ42" s="158"/>
      <c r="AK42" s="158"/>
    </row>
    <row r="43" spans="1:37" s="161" customFormat="1" ht="62.25" customHeight="1">
      <c r="A43" s="797"/>
      <c r="B43" s="797"/>
      <c r="C43" s="800"/>
      <c r="D43" s="800"/>
      <c r="E43" s="714" t="s">
        <v>1674</v>
      </c>
      <c r="F43" s="156" t="s">
        <v>21</v>
      </c>
      <c r="G43" s="156" t="s">
        <v>22</v>
      </c>
      <c r="H43" s="156"/>
      <c r="I43" s="157" t="s">
        <v>111</v>
      </c>
      <c r="J43" s="156">
        <v>12</v>
      </c>
      <c r="K43" s="795"/>
      <c r="L43" s="795"/>
      <c r="M43" s="795"/>
      <c r="N43" s="795"/>
      <c r="O43" s="157" t="s">
        <v>68</v>
      </c>
      <c r="P43" s="157" t="s">
        <v>25</v>
      </c>
      <c r="Q43" s="157" t="s">
        <v>112</v>
      </c>
      <c r="R43" s="165"/>
      <c r="S43" s="165"/>
      <c r="T43" s="165"/>
      <c r="U43" s="165"/>
      <c r="V43" s="162"/>
      <c r="W43" s="165"/>
      <c r="X43" s="162"/>
      <c r="Y43" s="165"/>
      <c r="Z43" s="162"/>
      <c r="AA43" s="165"/>
      <c r="AB43" s="162"/>
      <c r="AC43" s="165"/>
      <c r="AD43" s="162"/>
      <c r="AE43" s="165"/>
      <c r="AF43" s="162"/>
      <c r="AG43" s="165"/>
      <c r="AH43" s="162"/>
      <c r="AI43" s="165"/>
      <c r="AJ43" s="162"/>
      <c r="AK43" s="165"/>
    </row>
    <row r="44" spans="1:37" s="161" customFormat="1" ht="68.25" customHeight="1">
      <c r="A44" s="797"/>
      <c r="B44" s="797"/>
      <c r="C44" s="800"/>
      <c r="D44" s="800"/>
      <c r="E44" s="714" t="s">
        <v>113</v>
      </c>
      <c r="F44" s="156" t="s">
        <v>21</v>
      </c>
      <c r="G44" s="156" t="s">
        <v>32</v>
      </c>
      <c r="H44" s="156"/>
      <c r="I44" s="157" t="s">
        <v>88</v>
      </c>
      <c r="J44" s="156">
        <v>12</v>
      </c>
      <c r="K44" s="795"/>
      <c r="L44" s="795"/>
      <c r="M44" s="795"/>
      <c r="N44" s="795"/>
      <c r="O44" s="157" t="s">
        <v>68</v>
      </c>
      <c r="P44" s="157" t="s">
        <v>25</v>
      </c>
      <c r="Q44" s="157" t="s">
        <v>69</v>
      </c>
      <c r="R44" s="165"/>
      <c r="S44" s="165"/>
      <c r="T44" s="165"/>
      <c r="U44" s="165"/>
      <c r="V44" s="165"/>
      <c r="W44" s="165"/>
      <c r="X44" s="165"/>
      <c r="Y44" s="165"/>
      <c r="Z44" s="165"/>
      <c r="AA44" s="165"/>
      <c r="AB44" s="165"/>
      <c r="AC44" s="165"/>
      <c r="AD44" s="165"/>
      <c r="AE44" s="165"/>
      <c r="AF44" s="165"/>
      <c r="AG44" s="165"/>
      <c r="AH44" s="165"/>
      <c r="AI44" s="165"/>
      <c r="AJ44" s="165"/>
      <c r="AK44" s="165"/>
    </row>
    <row r="45" spans="1:37" s="161" customFormat="1" ht="94.5" customHeight="1">
      <c r="A45" s="797"/>
      <c r="B45" s="797"/>
      <c r="C45" s="800"/>
      <c r="D45" s="800"/>
      <c r="E45" s="714" t="s">
        <v>1675</v>
      </c>
      <c r="F45" s="156" t="s">
        <v>21</v>
      </c>
      <c r="G45" s="156" t="s">
        <v>22</v>
      </c>
      <c r="H45" s="156"/>
      <c r="I45" s="157" t="s">
        <v>114</v>
      </c>
      <c r="J45" s="156">
        <v>12</v>
      </c>
      <c r="K45" s="795"/>
      <c r="L45" s="795"/>
      <c r="M45" s="795"/>
      <c r="N45" s="795"/>
      <c r="O45" s="157" t="s">
        <v>68</v>
      </c>
      <c r="P45" s="157" t="s">
        <v>25</v>
      </c>
      <c r="Q45" s="157" t="s">
        <v>115</v>
      </c>
      <c r="R45" s="165"/>
      <c r="S45" s="165"/>
      <c r="T45" s="164"/>
      <c r="U45" s="165"/>
      <c r="V45" s="158"/>
      <c r="W45" s="165"/>
      <c r="X45" s="158"/>
      <c r="Y45" s="165"/>
      <c r="Z45" s="158"/>
      <c r="AA45" s="165"/>
      <c r="AB45" s="158"/>
      <c r="AC45" s="165"/>
      <c r="AD45" s="158"/>
      <c r="AE45" s="165"/>
      <c r="AF45" s="158"/>
      <c r="AG45" s="165"/>
      <c r="AH45" s="158"/>
      <c r="AI45" s="165"/>
      <c r="AJ45" s="158"/>
      <c r="AK45" s="165"/>
    </row>
    <row r="46" spans="1:37" s="161" customFormat="1" ht="84" customHeight="1">
      <c r="A46" s="797"/>
      <c r="B46" s="797"/>
      <c r="C46" s="800"/>
      <c r="D46" s="800"/>
      <c r="E46" s="714" t="s">
        <v>1676</v>
      </c>
      <c r="F46" s="156" t="s">
        <v>21</v>
      </c>
      <c r="G46" s="156" t="s">
        <v>22</v>
      </c>
      <c r="H46" s="156"/>
      <c r="I46" s="157" t="s">
        <v>116</v>
      </c>
      <c r="J46" s="156">
        <v>12</v>
      </c>
      <c r="K46" s="795"/>
      <c r="L46" s="795"/>
      <c r="M46" s="795"/>
      <c r="N46" s="795"/>
      <c r="O46" s="157" t="s">
        <v>68</v>
      </c>
      <c r="P46" s="157" t="s">
        <v>89</v>
      </c>
      <c r="Q46" s="157" t="s">
        <v>117</v>
      </c>
      <c r="R46" s="165"/>
      <c r="S46" s="165"/>
      <c r="T46" s="165"/>
      <c r="U46" s="164"/>
      <c r="V46" s="165"/>
      <c r="W46" s="164"/>
      <c r="X46" s="165"/>
      <c r="Y46" s="164"/>
      <c r="Z46" s="165"/>
      <c r="AA46" s="164"/>
      <c r="AB46" s="165"/>
      <c r="AC46" s="164"/>
      <c r="AD46" s="165"/>
      <c r="AE46" s="164"/>
      <c r="AF46" s="165"/>
      <c r="AG46" s="164"/>
      <c r="AH46" s="165"/>
      <c r="AI46" s="164"/>
      <c r="AJ46" s="165"/>
      <c r="AK46" s="164"/>
    </row>
    <row r="47" spans="1:37" s="161" customFormat="1" ht="73.5" customHeight="1">
      <c r="A47" s="797"/>
      <c r="B47" s="797"/>
      <c r="C47" s="800"/>
      <c r="D47" s="800"/>
      <c r="E47" s="714" t="s">
        <v>118</v>
      </c>
      <c r="F47" s="156" t="s">
        <v>21</v>
      </c>
      <c r="G47" s="156" t="s">
        <v>22</v>
      </c>
      <c r="H47" s="156"/>
      <c r="I47" s="157" t="s">
        <v>119</v>
      </c>
      <c r="J47" s="156">
        <v>12</v>
      </c>
      <c r="K47" s="795"/>
      <c r="L47" s="795"/>
      <c r="M47" s="795"/>
      <c r="N47" s="795"/>
      <c r="O47" s="157" t="s">
        <v>68</v>
      </c>
      <c r="P47" s="157" t="s">
        <v>44</v>
      </c>
      <c r="Q47" s="157" t="s">
        <v>120</v>
      </c>
      <c r="R47" s="165"/>
      <c r="S47" s="165"/>
      <c r="T47" s="165"/>
      <c r="U47" s="162"/>
      <c r="V47" s="162"/>
      <c r="W47" s="165"/>
      <c r="X47" s="162"/>
      <c r="Y47" s="164"/>
      <c r="Z47" s="165"/>
      <c r="AA47" s="162"/>
      <c r="AB47" s="162"/>
      <c r="AC47" s="165"/>
      <c r="AD47" s="164"/>
      <c r="AE47" s="162"/>
      <c r="AF47" s="165"/>
      <c r="AG47" s="162"/>
      <c r="AH47" s="162"/>
      <c r="AI47" s="165"/>
      <c r="AJ47" s="162"/>
      <c r="AK47" s="162"/>
    </row>
    <row r="48" spans="1:37" s="161" customFormat="1" ht="87.75" customHeight="1">
      <c r="A48" s="797"/>
      <c r="B48" s="797"/>
      <c r="C48" s="800"/>
      <c r="D48" s="800"/>
      <c r="E48" s="714" t="s">
        <v>121</v>
      </c>
      <c r="F48" s="156" t="s">
        <v>21</v>
      </c>
      <c r="G48" s="156" t="s">
        <v>22</v>
      </c>
      <c r="H48" s="156"/>
      <c r="I48" s="157" t="s">
        <v>111</v>
      </c>
      <c r="J48" s="156">
        <v>12</v>
      </c>
      <c r="K48" s="795"/>
      <c r="L48" s="795"/>
      <c r="M48" s="795"/>
      <c r="N48" s="795"/>
      <c r="O48" s="157" t="s">
        <v>68</v>
      </c>
      <c r="P48" s="157" t="s">
        <v>25</v>
      </c>
      <c r="Q48" s="157" t="s">
        <v>112</v>
      </c>
      <c r="R48" s="165"/>
      <c r="S48" s="165"/>
      <c r="T48" s="165"/>
      <c r="U48" s="165"/>
      <c r="V48" s="162"/>
      <c r="W48" s="165"/>
      <c r="X48" s="162"/>
      <c r="Y48" s="165"/>
      <c r="Z48" s="162"/>
      <c r="AA48" s="165"/>
      <c r="AB48" s="162"/>
      <c r="AC48" s="165"/>
      <c r="AD48" s="162"/>
      <c r="AE48" s="165"/>
      <c r="AF48" s="162"/>
      <c r="AG48" s="165"/>
      <c r="AH48" s="162"/>
      <c r="AI48" s="165"/>
      <c r="AJ48" s="162"/>
      <c r="AK48" s="165"/>
    </row>
    <row r="49" spans="1:37" s="161" customFormat="1" ht="66.75" customHeight="1">
      <c r="A49" s="798"/>
      <c r="B49" s="798"/>
      <c r="C49" s="801"/>
      <c r="D49" s="801"/>
      <c r="E49" s="714" t="s">
        <v>122</v>
      </c>
      <c r="F49" s="156" t="s">
        <v>21</v>
      </c>
      <c r="G49" s="156" t="s">
        <v>22</v>
      </c>
      <c r="H49" s="156"/>
      <c r="I49" s="157" t="s">
        <v>43</v>
      </c>
      <c r="J49" s="156">
        <v>12</v>
      </c>
      <c r="K49" s="795"/>
      <c r="L49" s="795"/>
      <c r="M49" s="795"/>
      <c r="N49" s="795"/>
      <c r="O49" s="157" t="s">
        <v>68</v>
      </c>
      <c r="P49" s="157" t="s">
        <v>44</v>
      </c>
      <c r="Q49" s="157" t="s">
        <v>110</v>
      </c>
      <c r="R49" s="165"/>
      <c r="S49" s="165"/>
      <c r="T49" s="165"/>
      <c r="U49" s="158"/>
      <c r="V49" s="158"/>
      <c r="W49" s="158"/>
      <c r="X49" s="158"/>
      <c r="Y49" s="165"/>
      <c r="Z49" s="158"/>
      <c r="AA49" s="158"/>
      <c r="AB49" s="158"/>
      <c r="AC49" s="158"/>
      <c r="AD49" s="165"/>
      <c r="AE49" s="158"/>
      <c r="AF49" s="158"/>
      <c r="AG49" s="158"/>
      <c r="AH49" s="158"/>
      <c r="AI49" s="165"/>
      <c r="AJ49" s="158"/>
      <c r="AK49" s="158"/>
    </row>
    <row r="50" spans="1:37" s="161" customFormat="1" ht="84" customHeight="1">
      <c r="A50" s="796" t="s">
        <v>123</v>
      </c>
      <c r="B50" s="796" t="s">
        <v>124</v>
      </c>
      <c r="C50" s="799" t="s">
        <v>125</v>
      </c>
      <c r="D50" s="799" t="s">
        <v>126</v>
      </c>
      <c r="E50" s="714" t="s">
        <v>127</v>
      </c>
      <c r="F50" s="156" t="s">
        <v>21</v>
      </c>
      <c r="G50" s="156" t="s">
        <v>22</v>
      </c>
      <c r="H50" s="156"/>
      <c r="I50" s="157" t="s">
        <v>128</v>
      </c>
      <c r="J50" s="156">
        <v>6</v>
      </c>
      <c r="K50" s="795" t="str">
        <f>+[11]Precedencia_Acuicultura!AF10</f>
        <v xml:space="preserve">Primer nivel </v>
      </c>
      <c r="L50" s="795" t="s">
        <v>68</v>
      </c>
      <c r="M50" s="795" t="s">
        <v>104</v>
      </c>
      <c r="N50" s="795" t="s">
        <v>1677</v>
      </c>
      <c r="O50" s="157" t="s">
        <v>68</v>
      </c>
      <c r="P50" s="156" t="s">
        <v>80</v>
      </c>
      <c r="Q50" s="157" t="s">
        <v>129</v>
      </c>
      <c r="R50" s="166"/>
      <c r="S50" s="162"/>
      <c r="T50" s="162"/>
      <c r="U50" s="162"/>
      <c r="V50" s="159"/>
      <c r="W50" s="162"/>
      <c r="X50" s="162"/>
      <c r="Y50" s="162"/>
      <c r="Z50" s="159"/>
      <c r="AA50" s="162"/>
      <c r="AB50" s="162"/>
      <c r="AC50" s="162"/>
      <c r="AD50" s="159"/>
      <c r="AE50" s="162"/>
      <c r="AF50" s="162"/>
      <c r="AG50" s="162"/>
      <c r="AH50" s="159"/>
      <c r="AI50" s="162"/>
      <c r="AJ50" s="162"/>
      <c r="AK50" s="162"/>
    </row>
    <row r="51" spans="1:37" s="161" customFormat="1" ht="105" customHeight="1">
      <c r="A51" s="797"/>
      <c r="B51" s="797"/>
      <c r="C51" s="800"/>
      <c r="D51" s="800"/>
      <c r="E51" s="714" t="s">
        <v>130</v>
      </c>
      <c r="F51" s="156" t="s">
        <v>21</v>
      </c>
      <c r="G51" s="156" t="s">
        <v>22</v>
      </c>
      <c r="H51" s="156"/>
      <c r="I51" s="157" t="s">
        <v>131</v>
      </c>
      <c r="J51" s="156">
        <v>6</v>
      </c>
      <c r="K51" s="795"/>
      <c r="L51" s="795"/>
      <c r="M51" s="795"/>
      <c r="N51" s="795"/>
      <c r="O51" s="157" t="s">
        <v>68</v>
      </c>
      <c r="P51" s="156" t="s">
        <v>104</v>
      </c>
      <c r="Q51" s="157" t="s">
        <v>132</v>
      </c>
      <c r="R51" s="166"/>
      <c r="S51" s="162"/>
      <c r="T51" s="159"/>
      <c r="U51" s="48"/>
      <c r="V51" s="159"/>
      <c r="W51" s="162"/>
      <c r="X51" s="166"/>
      <c r="Y51" s="162"/>
      <c r="Z51" s="159"/>
      <c r="AA51" s="48"/>
      <c r="AB51" s="159"/>
      <c r="AC51" s="162"/>
      <c r="AD51" s="166"/>
      <c r="AE51" s="162"/>
      <c r="AF51" s="159"/>
      <c r="AG51" s="48"/>
      <c r="AH51" s="159"/>
      <c r="AI51" s="162"/>
      <c r="AJ51" s="166"/>
      <c r="AK51" s="162"/>
    </row>
    <row r="52" spans="1:37" s="161" customFormat="1" ht="55.5" customHeight="1">
      <c r="A52" s="798"/>
      <c r="B52" s="798"/>
      <c r="C52" s="801"/>
      <c r="D52" s="801"/>
      <c r="E52" s="714" t="s">
        <v>133</v>
      </c>
      <c r="F52" s="156" t="s">
        <v>21</v>
      </c>
      <c r="G52" s="156" t="s">
        <v>22</v>
      </c>
      <c r="H52" s="156"/>
      <c r="I52" s="157" t="s">
        <v>131</v>
      </c>
      <c r="J52" s="156">
        <v>6</v>
      </c>
      <c r="K52" s="795"/>
      <c r="L52" s="795"/>
      <c r="M52" s="795"/>
      <c r="N52" s="795"/>
      <c r="O52" s="157" t="s">
        <v>68</v>
      </c>
      <c r="P52" s="156" t="s">
        <v>104</v>
      </c>
      <c r="Q52" s="157" t="s">
        <v>132</v>
      </c>
      <c r="R52" s="166"/>
      <c r="S52" s="162"/>
      <c r="T52" s="159"/>
      <c r="U52" s="48"/>
      <c r="V52" s="159"/>
      <c r="W52" s="162"/>
      <c r="X52" s="166"/>
      <c r="Y52" s="162"/>
      <c r="Z52" s="159"/>
      <c r="AA52" s="48"/>
      <c r="AB52" s="159"/>
      <c r="AC52" s="162"/>
      <c r="AD52" s="166"/>
      <c r="AE52" s="162"/>
      <c r="AF52" s="159"/>
      <c r="AG52" s="48"/>
      <c r="AH52" s="159"/>
      <c r="AI52" s="162"/>
      <c r="AJ52" s="166"/>
      <c r="AK52" s="162"/>
    </row>
    <row r="53" spans="1:37" s="161" customFormat="1" ht="51.75" customHeight="1">
      <c r="A53" s="796" t="s">
        <v>123</v>
      </c>
      <c r="B53" s="796" t="s">
        <v>124</v>
      </c>
      <c r="C53" s="799" t="s">
        <v>125</v>
      </c>
      <c r="D53" s="799" t="s">
        <v>135</v>
      </c>
      <c r="E53" s="714" t="s">
        <v>136</v>
      </c>
      <c r="F53" s="156" t="s">
        <v>21</v>
      </c>
      <c r="G53" s="156" t="s">
        <v>32</v>
      </c>
      <c r="H53" s="156"/>
      <c r="I53" s="157" t="s">
        <v>137</v>
      </c>
      <c r="J53" s="156">
        <v>12</v>
      </c>
      <c r="K53" s="795" t="str">
        <f>+[11]Precedencia_Acuicultura!AF11</f>
        <v xml:space="preserve">Primer nivel </v>
      </c>
      <c r="L53" s="795" t="s">
        <v>68</v>
      </c>
      <c r="M53" s="795" t="s">
        <v>25</v>
      </c>
      <c r="N53" s="795" t="s">
        <v>69</v>
      </c>
      <c r="O53" s="157" t="s">
        <v>68</v>
      </c>
      <c r="P53" s="156" t="s">
        <v>25</v>
      </c>
      <c r="Q53" s="157" t="s">
        <v>138</v>
      </c>
      <c r="R53" s="166"/>
      <c r="S53" s="166"/>
      <c r="T53" s="166"/>
      <c r="U53" s="166"/>
      <c r="V53" s="166"/>
      <c r="W53" s="166"/>
      <c r="X53" s="166"/>
      <c r="Y53" s="166"/>
      <c r="Z53" s="166"/>
      <c r="AA53" s="166"/>
      <c r="AB53" s="166"/>
      <c r="AC53" s="166"/>
      <c r="AD53" s="166"/>
      <c r="AE53" s="166"/>
      <c r="AF53" s="166"/>
      <c r="AG53" s="166"/>
      <c r="AH53" s="166"/>
      <c r="AI53" s="166"/>
      <c r="AJ53" s="166"/>
      <c r="AK53" s="166"/>
    </row>
    <row r="54" spans="1:37" s="161" customFormat="1" ht="68.25" customHeight="1">
      <c r="A54" s="797"/>
      <c r="B54" s="797"/>
      <c r="C54" s="800"/>
      <c r="D54" s="800"/>
      <c r="E54" s="714" t="s">
        <v>139</v>
      </c>
      <c r="F54" s="156" t="s">
        <v>21</v>
      </c>
      <c r="G54" s="156" t="s">
        <v>32</v>
      </c>
      <c r="H54" s="156"/>
      <c r="I54" s="157" t="s">
        <v>140</v>
      </c>
      <c r="J54" s="156">
        <v>6</v>
      </c>
      <c r="K54" s="795"/>
      <c r="L54" s="795"/>
      <c r="M54" s="795"/>
      <c r="N54" s="795"/>
      <c r="O54" s="157" t="s">
        <v>68</v>
      </c>
      <c r="P54" s="156" t="s">
        <v>141</v>
      </c>
      <c r="Q54" s="157" t="s">
        <v>138</v>
      </c>
      <c r="R54" s="166"/>
      <c r="S54" s="166"/>
      <c r="T54" s="166"/>
      <c r="U54" s="166"/>
      <c r="V54" s="166"/>
      <c r="W54" s="166"/>
      <c r="X54" s="166"/>
      <c r="Y54" s="166"/>
      <c r="Z54" s="166"/>
      <c r="AA54" s="166"/>
      <c r="AB54" s="166"/>
      <c r="AC54" s="166"/>
      <c r="AD54" s="166"/>
      <c r="AE54" s="166"/>
      <c r="AF54" s="166"/>
      <c r="AG54" s="166"/>
      <c r="AH54" s="166"/>
      <c r="AI54" s="166"/>
      <c r="AJ54" s="166"/>
      <c r="AK54" s="166"/>
    </row>
    <row r="55" spans="1:37" s="161" customFormat="1" ht="100.5" customHeight="1">
      <c r="A55" s="797"/>
      <c r="B55" s="797"/>
      <c r="C55" s="800"/>
      <c r="D55" s="800"/>
      <c r="E55" s="714" t="s">
        <v>142</v>
      </c>
      <c r="F55" s="156" t="s">
        <v>21</v>
      </c>
      <c r="G55" s="156" t="s">
        <v>22</v>
      </c>
      <c r="H55" s="156"/>
      <c r="I55" s="157" t="s">
        <v>23</v>
      </c>
      <c r="J55" s="156">
        <v>6</v>
      </c>
      <c r="K55" s="795"/>
      <c r="L55" s="795"/>
      <c r="M55" s="795"/>
      <c r="N55" s="795"/>
      <c r="O55" s="157" t="s">
        <v>68</v>
      </c>
      <c r="P55" s="156" t="s">
        <v>104</v>
      </c>
      <c r="Q55" s="157" t="s">
        <v>132</v>
      </c>
      <c r="R55" s="166"/>
      <c r="S55" s="162"/>
      <c r="T55" s="159"/>
      <c r="U55" s="162"/>
      <c r="V55" s="159"/>
      <c r="W55" s="162"/>
      <c r="X55" s="159"/>
      <c r="Y55" s="162"/>
      <c r="Z55" s="159"/>
      <c r="AA55" s="162"/>
      <c r="AB55" s="159"/>
      <c r="AC55" s="162"/>
      <c r="AD55" s="159"/>
      <c r="AE55" s="162"/>
      <c r="AF55" s="159"/>
      <c r="AG55" s="162"/>
      <c r="AH55" s="159"/>
      <c r="AI55" s="162"/>
      <c r="AJ55" s="159"/>
      <c r="AK55" s="162"/>
    </row>
    <row r="56" spans="1:37" s="161" customFormat="1" ht="72" customHeight="1">
      <c r="A56" s="798"/>
      <c r="B56" s="798"/>
      <c r="C56" s="801"/>
      <c r="D56" s="801"/>
      <c r="E56" s="714" t="s">
        <v>143</v>
      </c>
      <c r="F56" s="156" t="s">
        <v>21</v>
      </c>
      <c r="G56" s="156" t="s">
        <v>22</v>
      </c>
      <c r="H56" s="156"/>
      <c r="I56" s="157" t="s">
        <v>144</v>
      </c>
      <c r="J56" s="156">
        <v>3</v>
      </c>
      <c r="K56" s="795"/>
      <c r="L56" s="795"/>
      <c r="M56" s="795"/>
      <c r="N56" s="795"/>
      <c r="O56" s="157" t="s">
        <v>68</v>
      </c>
      <c r="P56" s="157" t="s">
        <v>145</v>
      </c>
      <c r="Q56" s="157" t="s">
        <v>129</v>
      </c>
      <c r="R56" s="166"/>
      <c r="S56" s="162"/>
      <c r="T56" s="162"/>
      <c r="U56" s="48"/>
      <c r="V56" s="166"/>
      <c r="W56" s="162"/>
      <c r="X56" s="162"/>
      <c r="Y56" s="48"/>
      <c r="Z56" s="166"/>
      <c r="AA56" s="162"/>
      <c r="AB56" s="162"/>
      <c r="AC56" s="162"/>
      <c r="AD56" s="166"/>
      <c r="AE56" s="162"/>
      <c r="AF56" s="162"/>
      <c r="AG56" s="162"/>
      <c r="AH56" s="166"/>
      <c r="AI56" s="162"/>
      <c r="AJ56" s="162"/>
      <c r="AK56" s="162"/>
    </row>
    <row r="57" spans="1:37" s="161" customFormat="1" ht="68.25" customHeight="1">
      <c r="A57" s="796" t="s">
        <v>123</v>
      </c>
      <c r="B57" s="796" t="s">
        <v>124</v>
      </c>
      <c r="C57" s="799" t="s">
        <v>125</v>
      </c>
      <c r="D57" s="799" t="s">
        <v>147</v>
      </c>
      <c r="E57" s="714" t="s">
        <v>148</v>
      </c>
      <c r="F57" s="156" t="s">
        <v>21</v>
      </c>
      <c r="G57" s="156" t="s">
        <v>22</v>
      </c>
      <c r="H57" s="156"/>
      <c r="I57" s="157" t="s">
        <v>23</v>
      </c>
      <c r="J57" s="156">
        <v>6</v>
      </c>
      <c r="K57" s="795" t="str">
        <f>+[11]Precedencia_Acuicultura!AF12</f>
        <v xml:space="preserve">Primer nivel </v>
      </c>
      <c r="L57" s="795" t="s">
        <v>68</v>
      </c>
      <c r="M57" s="795" t="s">
        <v>104</v>
      </c>
      <c r="N57" s="795" t="s">
        <v>1677</v>
      </c>
      <c r="O57" s="157" t="s">
        <v>68</v>
      </c>
      <c r="P57" s="157" t="s">
        <v>104</v>
      </c>
      <c r="Q57" s="632" t="s">
        <v>132</v>
      </c>
      <c r="R57" s="633"/>
      <c r="S57" s="634"/>
      <c r="T57" s="633"/>
      <c r="U57" s="634"/>
      <c r="V57" s="633"/>
      <c r="W57" s="634"/>
      <c r="X57" s="633"/>
      <c r="Y57" s="634"/>
      <c r="Z57" s="633"/>
      <c r="AA57" s="634"/>
      <c r="AB57" s="633"/>
      <c r="AC57" s="634"/>
      <c r="AD57" s="633"/>
      <c r="AE57" s="634"/>
      <c r="AF57" s="633"/>
      <c r="AG57" s="634"/>
      <c r="AH57" s="633"/>
      <c r="AI57" s="634"/>
      <c r="AJ57" s="633"/>
      <c r="AK57" s="634"/>
    </row>
    <row r="58" spans="1:37" s="161" customFormat="1" ht="69.75" customHeight="1">
      <c r="A58" s="797"/>
      <c r="B58" s="797"/>
      <c r="C58" s="800"/>
      <c r="D58" s="800"/>
      <c r="E58" s="714" t="s">
        <v>149</v>
      </c>
      <c r="F58" s="156" t="s">
        <v>21</v>
      </c>
      <c r="G58" s="156" t="s">
        <v>22</v>
      </c>
      <c r="H58" s="156"/>
      <c r="I58" s="157" t="s">
        <v>23</v>
      </c>
      <c r="J58" s="156">
        <v>6</v>
      </c>
      <c r="K58" s="795"/>
      <c r="L58" s="795"/>
      <c r="M58" s="795"/>
      <c r="N58" s="795"/>
      <c r="O58" s="157" t="s">
        <v>68</v>
      </c>
      <c r="P58" s="157" t="s">
        <v>104</v>
      </c>
      <c r="Q58" s="632" t="s">
        <v>132</v>
      </c>
      <c r="R58" s="633"/>
      <c r="S58" s="634"/>
      <c r="T58" s="633"/>
      <c r="U58" s="634"/>
      <c r="V58" s="633"/>
      <c r="W58" s="634"/>
      <c r="X58" s="633"/>
      <c r="Y58" s="634"/>
      <c r="Z58" s="633"/>
      <c r="AA58" s="634"/>
      <c r="AB58" s="633"/>
      <c r="AC58" s="634"/>
      <c r="AD58" s="633"/>
      <c r="AE58" s="634"/>
      <c r="AF58" s="633"/>
      <c r="AG58" s="634"/>
      <c r="AH58" s="633"/>
      <c r="AI58" s="634"/>
      <c r="AJ58" s="633"/>
      <c r="AK58" s="634"/>
    </row>
    <row r="59" spans="1:37" s="161" customFormat="1" ht="98.25" customHeight="1">
      <c r="A59" s="797"/>
      <c r="B59" s="797"/>
      <c r="C59" s="800"/>
      <c r="D59" s="800"/>
      <c r="E59" s="714" t="s">
        <v>1990</v>
      </c>
      <c r="F59" s="156" t="s">
        <v>21</v>
      </c>
      <c r="G59" s="156" t="s">
        <v>22</v>
      </c>
      <c r="H59" s="156"/>
      <c r="I59" s="157" t="s">
        <v>23</v>
      </c>
      <c r="J59" s="156">
        <v>6</v>
      </c>
      <c r="K59" s="795"/>
      <c r="L59" s="795"/>
      <c r="M59" s="795"/>
      <c r="N59" s="795"/>
      <c r="O59" s="157" t="s">
        <v>68</v>
      </c>
      <c r="P59" s="157" t="s">
        <v>104</v>
      </c>
      <c r="Q59" s="632" t="s">
        <v>132</v>
      </c>
      <c r="R59" s="633"/>
      <c r="S59" s="634"/>
      <c r="T59" s="633"/>
      <c r="U59" s="634"/>
      <c r="V59" s="633"/>
      <c r="W59" s="634"/>
      <c r="X59" s="633"/>
      <c r="Y59" s="634"/>
      <c r="Z59" s="633"/>
      <c r="AA59" s="634"/>
      <c r="AB59" s="633"/>
      <c r="AC59" s="634"/>
      <c r="AD59" s="633"/>
      <c r="AE59" s="634"/>
      <c r="AF59" s="633"/>
      <c r="AG59" s="634"/>
      <c r="AH59" s="633"/>
      <c r="AI59" s="634"/>
      <c r="AJ59" s="633"/>
      <c r="AK59" s="634"/>
    </row>
    <row r="60" spans="1:37" s="161" customFormat="1" ht="66.75" customHeight="1">
      <c r="A60" s="797"/>
      <c r="B60" s="797"/>
      <c r="C60" s="800"/>
      <c r="D60" s="800"/>
      <c r="E60" s="714" t="s">
        <v>150</v>
      </c>
      <c r="F60" s="156" t="s">
        <v>21</v>
      </c>
      <c r="G60" s="156" t="s">
        <v>22</v>
      </c>
      <c r="H60" s="156"/>
      <c r="I60" s="157" t="s">
        <v>23</v>
      </c>
      <c r="J60" s="156">
        <v>6</v>
      </c>
      <c r="K60" s="795"/>
      <c r="L60" s="795"/>
      <c r="M60" s="795"/>
      <c r="N60" s="795"/>
      <c r="O60" s="157" t="s">
        <v>68</v>
      </c>
      <c r="P60" s="157" t="s">
        <v>104</v>
      </c>
      <c r="Q60" s="632" t="s">
        <v>132</v>
      </c>
      <c r="R60" s="633"/>
      <c r="S60" s="634"/>
      <c r="T60" s="633"/>
      <c r="U60" s="634"/>
      <c r="V60" s="633"/>
      <c r="W60" s="634"/>
      <c r="X60" s="633"/>
      <c r="Y60" s="634"/>
      <c r="Z60" s="633"/>
      <c r="AA60" s="634"/>
      <c r="AB60" s="633"/>
      <c r="AC60" s="634"/>
      <c r="AD60" s="633"/>
      <c r="AE60" s="634"/>
      <c r="AF60" s="633"/>
      <c r="AG60" s="634"/>
      <c r="AH60" s="633"/>
      <c r="AI60" s="634"/>
      <c r="AJ60" s="633"/>
      <c r="AK60" s="634"/>
    </row>
    <row r="61" spans="1:37" s="161" customFormat="1" ht="64.5" customHeight="1">
      <c r="A61" s="797"/>
      <c r="B61" s="797"/>
      <c r="C61" s="800"/>
      <c r="D61" s="800"/>
      <c r="E61" s="714" t="s">
        <v>151</v>
      </c>
      <c r="F61" s="156" t="s">
        <v>21</v>
      </c>
      <c r="G61" s="156" t="s">
        <v>22</v>
      </c>
      <c r="H61" s="156"/>
      <c r="I61" s="157" t="s">
        <v>23</v>
      </c>
      <c r="J61" s="156">
        <v>6</v>
      </c>
      <c r="K61" s="795"/>
      <c r="L61" s="795"/>
      <c r="M61" s="795"/>
      <c r="N61" s="795"/>
      <c r="O61" s="157" t="s">
        <v>68</v>
      </c>
      <c r="P61" s="157" t="s">
        <v>104</v>
      </c>
      <c r="Q61" s="632" t="s">
        <v>132</v>
      </c>
      <c r="R61" s="633"/>
      <c r="S61" s="634"/>
      <c r="T61" s="633"/>
      <c r="U61" s="634"/>
      <c r="V61" s="633"/>
      <c r="W61" s="634"/>
      <c r="X61" s="633"/>
      <c r="Y61" s="634"/>
      <c r="Z61" s="633"/>
      <c r="AA61" s="634"/>
      <c r="AB61" s="633"/>
      <c r="AC61" s="634"/>
      <c r="AD61" s="633"/>
      <c r="AE61" s="634"/>
      <c r="AF61" s="633"/>
      <c r="AG61" s="634"/>
      <c r="AH61" s="633"/>
      <c r="AI61" s="634"/>
      <c r="AJ61" s="633"/>
      <c r="AK61" s="634"/>
    </row>
    <row r="62" spans="1:37" s="161" customFormat="1" ht="82.5" customHeight="1">
      <c r="A62" s="798"/>
      <c r="B62" s="798"/>
      <c r="C62" s="801"/>
      <c r="D62" s="801"/>
      <c r="E62" s="714" t="s">
        <v>1991</v>
      </c>
      <c r="F62" s="156" t="s">
        <v>21</v>
      </c>
      <c r="G62" s="156" t="s">
        <v>22</v>
      </c>
      <c r="H62" s="156"/>
      <c r="I62" s="157" t="s">
        <v>23</v>
      </c>
      <c r="J62" s="156">
        <v>6</v>
      </c>
      <c r="K62" s="795"/>
      <c r="L62" s="795"/>
      <c r="M62" s="795"/>
      <c r="N62" s="795"/>
      <c r="O62" s="157" t="s">
        <v>68</v>
      </c>
      <c r="P62" s="156" t="s">
        <v>104</v>
      </c>
      <c r="Q62" s="632" t="s">
        <v>132</v>
      </c>
      <c r="R62" s="633"/>
      <c r="S62" s="634"/>
      <c r="T62" s="633"/>
      <c r="U62" s="634"/>
      <c r="V62" s="633"/>
      <c r="W62" s="634"/>
      <c r="X62" s="633"/>
      <c r="Y62" s="634"/>
      <c r="Z62" s="633"/>
      <c r="AA62" s="634"/>
      <c r="AB62" s="633"/>
      <c r="AC62" s="634"/>
      <c r="AD62" s="633"/>
      <c r="AE62" s="634"/>
      <c r="AF62" s="633"/>
      <c r="AG62" s="634"/>
      <c r="AH62" s="633"/>
      <c r="AI62" s="634"/>
      <c r="AJ62" s="633"/>
      <c r="AK62" s="634"/>
    </row>
    <row r="63" spans="1:37" s="161" customFormat="1" ht="126.75" customHeight="1">
      <c r="A63" s="796" t="s">
        <v>123</v>
      </c>
      <c r="B63" s="796" t="s">
        <v>124</v>
      </c>
      <c r="C63" s="799" t="s">
        <v>1978</v>
      </c>
      <c r="D63" s="799" t="s">
        <v>153</v>
      </c>
      <c r="E63" s="714" t="s">
        <v>154</v>
      </c>
      <c r="F63" s="156" t="s">
        <v>21</v>
      </c>
      <c r="G63" s="156" t="s">
        <v>22</v>
      </c>
      <c r="H63" s="156"/>
      <c r="I63" s="157" t="s">
        <v>155</v>
      </c>
      <c r="J63" s="156">
        <v>9</v>
      </c>
      <c r="K63" s="795" t="str">
        <f>+[11]Precedencia_Acuicultura!AF13</f>
        <v xml:space="preserve">Segundo nivel </v>
      </c>
      <c r="L63" s="795" t="s">
        <v>34</v>
      </c>
      <c r="M63" s="795" t="s">
        <v>39</v>
      </c>
      <c r="N63" s="795" t="s">
        <v>26</v>
      </c>
      <c r="O63" s="156" t="s">
        <v>34</v>
      </c>
      <c r="P63" s="157" t="s">
        <v>39</v>
      </c>
      <c r="Q63" s="157" t="s">
        <v>156</v>
      </c>
      <c r="R63" s="48"/>
      <c r="S63" s="160"/>
      <c r="T63" s="159"/>
      <c r="U63" s="159"/>
      <c r="V63" s="159"/>
      <c r="W63" s="159"/>
      <c r="X63" s="162"/>
      <c r="Y63" s="159"/>
      <c r="Z63" s="162"/>
      <c r="AA63" s="159"/>
      <c r="AB63" s="162"/>
      <c r="AC63" s="159"/>
      <c r="AD63" s="162"/>
      <c r="AE63" s="159"/>
      <c r="AF63" s="162"/>
      <c r="AG63" s="159"/>
      <c r="AH63" s="162"/>
      <c r="AI63" s="159"/>
      <c r="AJ63" s="162"/>
      <c r="AK63" s="159"/>
    </row>
    <row r="64" spans="1:37" s="161" customFormat="1" ht="108.75" customHeight="1">
      <c r="A64" s="797"/>
      <c r="B64" s="797"/>
      <c r="C64" s="800"/>
      <c r="D64" s="800"/>
      <c r="E64" s="714" t="s">
        <v>157</v>
      </c>
      <c r="F64" s="156" t="s">
        <v>21</v>
      </c>
      <c r="G64" s="156" t="s">
        <v>22</v>
      </c>
      <c r="H64" s="156"/>
      <c r="I64" s="157" t="s">
        <v>158</v>
      </c>
      <c r="J64" s="156">
        <v>12</v>
      </c>
      <c r="K64" s="795"/>
      <c r="L64" s="795"/>
      <c r="M64" s="795"/>
      <c r="N64" s="795"/>
      <c r="O64" s="156" t="s">
        <v>34</v>
      </c>
      <c r="P64" s="156" t="s">
        <v>89</v>
      </c>
      <c r="Q64" s="157" t="s">
        <v>159</v>
      </c>
      <c r="R64" s="48"/>
      <c r="S64" s="166"/>
      <c r="T64" s="166"/>
      <c r="U64" s="166"/>
      <c r="V64" s="166"/>
      <c r="W64" s="159"/>
      <c r="X64" s="159"/>
      <c r="Y64" s="48"/>
      <c r="Z64" s="159"/>
      <c r="AA64" s="162"/>
      <c r="AB64" s="166"/>
      <c r="AC64" s="162"/>
      <c r="AD64" s="159"/>
      <c r="AE64" s="48"/>
      <c r="AF64" s="159"/>
      <c r="AG64" s="162"/>
      <c r="AH64" s="166"/>
      <c r="AI64" s="162"/>
      <c r="AJ64" s="159"/>
      <c r="AK64" s="48"/>
    </row>
    <row r="65" spans="1:37" s="161" customFormat="1" ht="84" customHeight="1">
      <c r="A65" s="797"/>
      <c r="B65" s="797"/>
      <c r="C65" s="800"/>
      <c r="D65" s="800"/>
      <c r="E65" s="714" t="s">
        <v>1678</v>
      </c>
      <c r="F65" s="156" t="s">
        <v>21</v>
      </c>
      <c r="G65" s="156" t="s">
        <v>22</v>
      </c>
      <c r="H65" s="156"/>
      <c r="I65" s="157" t="s">
        <v>155</v>
      </c>
      <c r="J65" s="156">
        <v>9</v>
      </c>
      <c r="K65" s="795"/>
      <c r="L65" s="795"/>
      <c r="M65" s="795"/>
      <c r="N65" s="795"/>
      <c r="O65" s="156" t="s">
        <v>34</v>
      </c>
      <c r="P65" s="156" t="s">
        <v>39</v>
      </c>
      <c r="Q65" s="157" t="s">
        <v>156</v>
      </c>
      <c r="R65" s="48"/>
      <c r="S65" s="166"/>
      <c r="T65" s="166"/>
      <c r="U65" s="166"/>
      <c r="V65" s="166"/>
      <c r="W65" s="159"/>
      <c r="X65" s="162"/>
      <c r="Y65" s="159"/>
      <c r="Z65" s="162"/>
      <c r="AA65" s="159"/>
      <c r="AB65" s="162"/>
      <c r="AC65" s="159"/>
      <c r="AD65" s="162"/>
      <c r="AE65" s="159"/>
      <c r="AF65" s="162"/>
      <c r="AG65" s="159"/>
      <c r="AH65" s="162"/>
      <c r="AI65" s="159"/>
      <c r="AJ65" s="162"/>
      <c r="AK65" s="159"/>
    </row>
    <row r="66" spans="1:37" s="161" customFormat="1" ht="70.5" customHeight="1">
      <c r="A66" s="797"/>
      <c r="B66" s="797"/>
      <c r="C66" s="800"/>
      <c r="D66" s="800"/>
      <c r="E66" s="714" t="s">
        <v>160</v>
      </c>
      <c r="F66" s="156" t="s">
        <v>21</v>
      </c>
      <c r="G66" s="156" t="s">
        <v>22</v>
      </c>
      <c r="H66" s="156"/>
      <c r="I66" s="157" t="s">
        <v>161</v>
      </c>
      <c r="J66" s="156">
        <v>9</v>
      </c>
      <c r="K66" s="795"/>
      <c r="L66" s="795"/>
      <c r="M66" s="795"/>
      <c r="N66" s="795"/>
      <c r="O66" s="156" t="s">
        <v>34</v>
      </c>
      <c r="P66" s="156" t="s">
        <v>39</v>
      </c>
      <c r="Q66" s="157" t="s">
        <v>31</v>
      </c>
      <c r="R66" s="48"/>
      <c r="S66" s="159"/>
      <c r="T66" s="162"/>
      <c r="U66" s="162"/>
      <c r="V66" s="159"/>
      <c r="W66" s="162"/>
      <c r="X66" s="162"/>
      <c r="Y66" s="159"/>
      <c r="Z66" s="162"/>
      <c r="AA66" s="162"/>
      <c r="AB66" s="159"/>
      <c r="AC66" s="162"/>
      <c r="AD66" s="162"/>
      <c r="AE66" s="159"/>
      <c r="AF66" s="162"/>
      <c r="AG66" s="162"/>
      <c r="AH66" s="159"/>
      <c r="AI66" s="162"/>
      <c r="AJ66" s="162"/>
      <c r="AK66" s="159"/>
    </row>
    <row r="67" spans="1:37" s="161" customFormat="1" ht="114.75" customHeight="1">
      <c r="A67" s="798"/>
      <c r="B67" s="798"/>
      <c r="C67" s="801"/>
      <c r="D67" s="801"/>
      <c r="E67" s="714" t="s">
        <v>1679</v>
      </c>
      <c r="F67" s="156" t="s">
        <v>21</v>
      </c>
      <c r="G67" s="156" t="s">
        <v>22</v>
      </c>
      <c r="H67" s="156"/>
      <c r="I67" s="157" t="s">
        <v>158</v>
      </c>
      <c r="J67" s="156">
        <v>12</v>
      </c>
      <c r="K67" s="795"/>
      <c r="L67" s="795"/>
      <c r="M67" s="795"/>
      <c r="N67" s="795"/>
      <c r="O67" s="156" t="s">
        <v>34</v>
      </c>
      <c r="P67" s="156" t="s">
        <v>56</v>
      </c>
      <c r="Q67" s="157" t="s">
        <v>159</v>
      </c>
      <c r="R67" s="48"/>
      <c r="S67" s="166"/>
      <c r="T67" s="166"/>
      <c r="U67" s="166"/>
      <c r="V67" s="166"/>
      <c r="W67" s="166"/>
      <c r="X67" s="166"/>
      <c r="Y67" s="48"/>
      <c r="Z67" s="166"/>
      <c r="AA67" s="48"/>
      <c r="AB67" s="166"/>
      <c r="AC67" s="48"/>
      <c r="AD67" s="166"/>
      <c r="AE67" s="48"/>
      <c r="AF67" s="166"/>
      <c r="AG67" s="48"/>
      <c r="AH67" s="166"/>
      <c r="AI67" s="48"/>
      <c r="AJ67" s="166"/>
      <c r="AK67" s="48"/>
    </row>
    <row r="68" spans="1:37" s="161" customFormat="1" ht="91.5" customHeight="1">
      <c r="A68" s="796" t="s">
        <v>123</v>
      </c>
      <c r="B68" s="796" t="s">
        <v>124</v>
      </c>
      <c r="C68" s="799" t="s">
        <v>1978</v>
      </c>
      <c r="D68" s="799" t="s">
        <v>162</v>
      </c>
      <c r="E68" s="714" t="s">
        <v>163</v>
      </c>
      <c r="F68" s="156" t="s">
        <v>21</v>
      </c>
      <c r="G68" s="156" t="s">
        <v>22</v>
      </c>
      <c r="H68" s="156"/>
      <c r="I68" s="157" t="s">
        <v>164</v>
      </c>
      <c r="J68" s="156">
        <v>7</v>
      </c>
      <c r="K68" s="795" t="str">
        <f>+[11]Precedencia_Acuicultura!AF14</f>
        <v xml:space="preserve">Primer nivel </v>
      </c>
      <c r="L68" s="795" t="s">
        <v>68</v>
      </c>
      <c r="M68" s="795" t="s">
        <v>25</v>
      </c>
      <c r="N68" s="795" t="s">
        <v>69</v>
      </c>
      <c r="O68" s="156" t="s">
        <v>68</v>
      </c>
      <c r="P68" s="156" t="s">
        <v>165</v>
      </c>
      <c r="Q68" s="157" t="s">
        <v>2012</v>
      </c>
      <c r="R68" s="166"/>
      <c r="S68" s="159"/>
      <c r="T68" s="162"/>
      <c r="U68" s="162"/>
      <c r="V68" s="162"/>
      <c r="W68" s="159"/>
      <c r="X68" s="162"/>
      <c r="Y68" s="162"/>
      <c r="Z68" s="162"/>
      <c r="AA68" s="159"/>
      <c r="AB68" s="162"/>
      <c r="AC68" s="162"/>
      <c r="AD68" s="162"/>
      <c r="AE68" s="159"/>
      <c r="AF68" s="162"/>
      <c r="AG68" s="162"/>
      <c r="AH68" s="162"/>
      <c r="AI68" s="159"/>
      <c r="AJ68" s="162"/>
      <c r="AK68" s="162"/>
    </row>
    <row r="69" spans="1:37" s="161" customFormat="1" ht="75.75" customHeight="1">
      <c r="A69" s="797"/>
      <c r="B69" s="797"/>
      <c r="C69" s="800"/>
      <c r="D69" s="800"/>
      <c r="E69" s="714" t="s">
        <v>166</v>
      </c>
      <c r="F69" s="156" t="s">
        <v>21</v>
      </c>
      <c r="G69" s="156" t="s">
        <v>32</v>
      </c>
      <c r="H69" s="156"/>
      <c r="I69" s="157" t="s">
        <v>137</v>
      </c>
      <c r="J69" s="156">
        <v>12</v>
      </c>
      <c r="K69" s="795"/>
      <c r="L69" s="795"/>
      <c r="M69" s="795"/>
      <c r="N69" s="795"/>
      <c r="O69" s="156" t="s">
        <v>68</v>
      </c>
      <c r="P69" s="156" t="s">
        <v>25</v>
      </c>
      <c r="Q69" s="157" t="s">
        <v>138</v>
      </c>
      <c r="R69" s="166"/>
      <c r="S69" s="166"/>
      <c r="T69" s="166"/>
      <c r="U69" s="166"/>
      <c r="V69" s="166"/>
      <c r="W69" s="166"/>
      <c r="X69" s="166"/>
      <c r="Y69" s="166"/>
      <c r="Z69" s="166"/>
      <c r="AA69" s="166"/>
      <c r="AB69" s="166"/>
      <c r="AC69" s="166"/>
      <c r="AD69" s="166"/>
      <c r="AE69" s="166"/>
      <c r="AF69" s="166"/>
      <c r="AG69" s="166"/>
      <c r="AH69" s="166"/>
      <c r="AI69" s="166"/>
      <c r="AJ69" s="166"/>
      <c r="AK69" s="166"/>
    </row>
    <row r="70" spans="1:37" s="161" customFormat="1" ht="129" customHeight="1">
      <c r="A70" s="797"/>
      <c r="B70" s="797"/>
      <c r="C70" s="800"/>
      <c r="D70" s="800"/>
      <c r="E70" s="714" t="s">
        <v>167</v>
      </c>
      <c r="F70" s="156" t="s">
        <v>21</v>
      </c>
      <c r="G70" s="156" t="s">
        <v>22</v>
      </c>
      <c r="H70" s="156"/>
      <c r="I70" s="157" t="s">
        <v>168</v>
      </c>
      <c r="J70" s="156">
        <v>6</v>
      </c>
      <c r="K70" s="795"/>
      <c r="L70" s="795"/>
      <c r="M70" s="795"/>
      <c r="N70" s="795"/>
      <c r="O70" s="156" t="s">
        <v>68</v>
      </c>
      <c r="P70" s="156" t="s">
        <v>80</v>
      </c>
      <c r="Q70" s="157" t="s">
        <v>77</v>
      </c>
      <c r="R70" s="166"/>
      <c r="S70" s="166"/>
      <c r="T70" s="166"/>
      <c r="U70" s="168"/>
      <c r="V70" s="168"/>
      <c r="W70" s="168"/>
      <c r="X70" s="168"/>
      <c r="Y70" s="166"/>
      <c r="Z70" s="168"/>
      <c r="AA70" s="168"/>
      <c r="AB70" s="168"/>
      <c r="AC70" s="168"/>
      <c r="AD70" s="166"/>
      <c r="AE70" s="168"/>
      <c r="AF70" s="168"/>
      <c r="AG70" s="168"/>
      <c r="AH70" s="168"/>
      <c r="AI70" s="166"/>
      <c r="AJ70" s="168"/>
      <c r="AK70" s="168"/>
    </row>
    <row r="71" spans="1:37" s="161" customFormat="1" ht="68.25" customHeight="1">
      <c r="A71" s="797"/>
      <c r="B71" s="797"/>
      <c r="C71" s="800"/>
      <c r="D71" s="800"/>
      <c r="E71" s="715" t="s">
        <v>169</v>
      </c>
      <c r="F71" s="156" t="s">
        <v>21</v>
      </c>
      <c r="G71" s="156" t="s">
        <v>22</v>
      </c>
      <c r="H71" s="156"/>
      <c r="I71" s="157" t="s">
        <v>168</v>
      </c>
      <c r="J71" s="156">
        <v>6</v>
      </c>
      <c r="K71" s="795"/>
      <c r="L71" s="795"/>
      <c r="M71" s="795"/>
      <c r="N71" s="795"/>
      <c r="O71" s="156" t="s">
        <v>68</v>
      </c>
      <c r="P71" s="156" t="s">
        <v>80</v>
      </c>
      <c r="Q71" s="157" t="s">
        <v>77</v>
      </c>
      <c r="R71" s="166"/>
      <c r="S71" s="166"/>
      <c r="T71" s="166"/>
      <c r="U71" s="168"/>
      <c r="V71" s="168"/>
      <c r="W71" s="168"/>
      <c r="X71" s="168"/>
      <c r="Y71" s="166"/>
      <c r="Z71" s="168"/>
      <c r="AA71" s="168"/>
      <c r="AB71" s="168"/>
      <c r="AC71" s="168"/>
      <c r="AD71" s="166"/>
      <c r="AE71" s="168"/>
      <c r="AF71" s="168"/>
      <c r="AG71" s="168"/>
      <c r="AH71" s="168"/>
      <c r="AI71" s="166"/>
      <c r="AJ71" s="168"/>
      <c r="AK71" s="168"/>
    </row>
    <row r="72" spans="1:37" s="161" customFormat="1" ht="84" customHeight="1">
      <c r="A72" s="796" t="s">
        <v>123</v>
      </c>
      <c r="B72" s="796" t="s">
        <v>124</v>
      </c>
      <c r="C72" s="799" t="s">
        <v>1978</v>
      </c>
      <c r="D72" s="799" t="s">
        <v>170</v>
      </c>
      <c r="E72" s="714" t="s">
        <v>171</v>
      </c>
      <c r="F72" s="156" t="s">
        <v>21</v>
      </c>
      <c r="G72" s="156" t="s">
        <v>22</v>
      </c>
      <c r="H72" s="156"/>
      <c r="I72" s="157" t="s">
        <v>172</v>
      </c>
      <c r="J72" s="156">
        <v>7</v>
      </c>
      <c r="K72" s="795" t="str">
        <f>+[11]Precedencia_Acuicultura!AF15</f>
        <v xml:space="preserve">Primer nivel </v>
      </c>
      <c r="L72" s="795" t="s">
        <v>68</v>
      </c>
      <c r="M72" s="795" t="s">
        <v>25</v>
      </c>
      <c r="N72" s="795" t="s">
        <v>69</v>
      </c>
      <c r="O72" s="156" t="s">
        <v>68</v>
      </c>
      <c r="P72" s="156" t="s">
        <v>152</v>
      </c>
      <c r="Q72" s="157" t="s">
        <v>173</v>
      </c>
      <c r="R72" s="166"/>
      <c r="S72" s="166"/>
      <c r="T72" s="166"/>
      <c r="U72" s="159"/>
      <c r="V72" s="162"/>
      <c r="W72" s="162"/>
      <c r="X72" s="159"/>
      <c r="Y72" s="162"/>
      <c r="Z72" s="162"/>
      <c r="AA72" s="159"/>
      <c r="AB72" s="162"/>
      <c r="AC72" s="162"/>
      <c r="AD72" s="159"/>
      <c r="AE72" s="162"/>
      <c r="AF72" s="162"/>
      <c r="AG72" s="159"/>
      <c r="AH72" s="162"/>
      <c r="AI72" s="162"/>
      <c r="AJ72" s="159"/>
      <c r="AK72" s="162"/>
    </row>
    <row r="73" spans="1:37" s="161" customFormat="1" ht="72" customHeight="1">
      <c r="A73" s="797"/>
      <c r="B73" s="797"/>
      <c r="C73" s="800"/>
      <c r="D73" s="800"/>
      <c r="E73" s="714" t="s">
        <v>174</v>
      </c>
      <c r="F73" s="156" t="s">
        <v>21</v>
      </c>
      <c r="G73" s="156" t="s">
        <v>32</v>
      </c>
      <c r="H73" s="156"/>
      <c r="I73" s="157" t="s">
        <v>175</v>
      </c>
      <c r="J73" s="156">
        <v>12</v>
      </c>
      <c r="K73" s="795"/>
      <c r="L73" s="795"/>
      <c r="M73" s="795"/>
      <c r="N73" s="795"/>
      <c r="O73" s="156" t="s">
        <v>68</v>
      </c>
      <c r="P73" s="156" t="s">
        <v>176</v>
      </c>
      <c r="Q73" s="157" t="s">
        <v>69</v>
      </c>
      <c r="R73" s="166"/>
      <c r="S73" s="166"/>
      <c r="T73" s="166"/>
      <c r="U73" s="166"/>
      <c r="V73" s="166"/>
      <c r="W73" s="166"/>
      <c r="X73" s="166"/>
      <c r="Y73" s="166"/>
      <c r="Z73" s="166"/>
      <c r="AA73" s="166"/>
      <c r="AB73" s="166"/>
      <c r="AC73" s="166"/>
      <c r="AD73" s="166"/>
      <c r="AE73" s="166"/>
      <c r="AF73" s="166"/>
      <c r="AG73" s="166"/>
      <c r="AH73" s="166"/>
      <c r="AI73" s="166"/>
      <c r="AJ73" s="166"/>
      <c r="AK73" s="166"/>
    </row>
    <row r="74" spans="1:37" s="161" customFormat="1" ht="84" customHeight="1">
      <c r="A74" s="797"/>
      <c r="B74" s="797"/>
      <c r="C74" s="800"/>
      <c r="D74" s="800"/>
      <c r="E74" s="714" t="s">
        <v>1992</v>
      </c>
      <c r="F74" s="156" t="s">
        <v>21</v>
      </c>
      <c r="G74" s="156" t="s">
        <v>22</v>
      </c>
      <c r="H74" s="156"/>
      <c r="I74" s="157" t="s">
        <v>177</v>
      </c>
      <c r="J74" s="156">
        <v>12</v>
      </c>
      <c r="K74" s="795"/>
      <c r="L74" s="795"/>
      <c r="M74" s="795"/>
      <c r="N74" s="795"/>
      <c r="O74" s="156" t="s">
        <v>68</v>
      </c>
      <c r="P74" s="156" t="s">
        <v>25</v>
      </c>
      <c r="Q74" s="157" t="s">
        <v>178</v>
      </c>
      <c r="R74" s="166"/>
      <c r="S74" s="166"/>
      <c r="T74" s="166"/>
      <c r="U74" s="166"/>
      <c r="V74" s="166"/>
      <c r="W74" s="159"/>
      <c r="X74" s="162"/>
      <c r="Y74" s="159"/>
      <c r="Z74" s="162"/>
      <c r="AA74" s="159"/>
      <c r="AB74" s="162"/>
      <c r="AC74" s="159"/>
      <c r="AD74" s="162"/>
      <c r="AE74" s="159"/>
      <c r="AF74" s="162"/>
      <c r="AG74" s="159"/>
      <c r="AH74" s="162"/>
      <c r="AI74" s="159"/>
      <c r="AJ74" s="162"/>
      <c r="AK74" s="159"/>
    </row>
    <row r="75" spans="1:37" s="161" customFormat="1" ht="95.25" customHeight="1">
      <c r="A75" s="798"/>
      <c r="B75" s="798"/>
      <c r="C75" s="801"/>
      <c r="D75" s="801"/>
      <c r="E75" s="714" t="s">
        <v>1680</v>
      </c>
      <c r="F75" s="156" t="s">
        <v>21</v>
      </c>
      <c r="G75" s="156" t="s">
        <v>22</v>
      </c>
      <c r="H75" s="156"/>
      <c r="I75" s="157" t="s">
        <v>177</v>
      </c>
      <c r="J75" s="156">
        <v>12</v>
      </c>
      <c r="K75" s="795"/>
      <c r="L75" s="795"/>
      <c r="M75" s="795"/>
      <c r="N75" s="795"/>
      <c r="O75" s="156" t="s">
        <v>68</v>
      </c>
      <c r="P75" s="156" t="s">
        <v>25</v>
      </c>
      <c r="Q75" s="157" t="s">
        <v>178</v>
      </c>
      <c r="R75" s="166"/>
      <c r="S75" s="166"/>
      <c r="T75" s="166"/>
      <c r="U75" s="166"/>
      <c r="V75" s="166"/>
      <c r="W75" s="159"/>
      <c r="X75" s="162"/>
      <c r="Y75" s="159"/>
      <c r="Z75" s="162"/>
      <c r="AA75" s="159"/>
      <c r="AB75" s="162"/>
      <c r="AC75" s="159"/>
      <c r="AD75" s="162"/>
      <c r="AE75" s="159"/>
      <c r="AF75" s="162"/>
      <c r="AG75" s="159"/>
      <c r="AH75" s="162"/>
      <c r="AI75" s="159"/>
      <c r="AJ75" s="162"/>
      <c r="AK75" s="159"/>
    </row>
    <row r="76" spans="1:37" s="161" customFormat="1" ht="70.5" customHeight="1">
      <c r="A76" s="796" t="s">
        <v>123</v>
      </c>
      <c r="B76" s="796" t="s">
        <v>124</v>
      </c>
      <c r="C76" s="799" t="s">
        <v>1978</v>
      </c>
      <c r="D76" s="799" t="s">
        <v>1979</v>
      </c>
      <c r="E76" s="714" t="s">
        <v>1993</v>
      </c>
      <c r="F76" s="156" t="s">
        <v>21</v>
      </c>
      <c r="G76" s="156" t="s">
        <v>22</v>
      </c>
      <c r="H76" s="156"/>
      <c r="I76" s="157" t="s">
        <v>179</v>
      </c>
      <c r="J76" s="156">
        <v>6</v>
      </c>
      <c r="K76" s="795" t="str">
        <f>+[11]Precedencia_Acuicultura!AF16</f>
        <v xml:space="preserve">Primer nivel </v>
      </c>
      <c r="L76" s="795" t="s">
        <v>68</v>
      </c>
      <c r="M76" s="795" t="s">
        <v>25</v>
      </c>
      <c r="N76" s="795" t="s">
        <v>69</v>
      </c>
      <c r="O76" s="156" t="s">
        <v>68</v>
      </c>
      <c r="P76" s="156" t="s">
        <v>180</v>
      </c>
      <c r="Q76" s="157" t="s">
        <v>181</v>
      </c>
      <c r="R76" s="166"/>
      <c r="S76" s="166"/>
      <c r="T76" s="166"/>
      <c r="U76" s="166"/>
      <c r="V76" s="166"/>
      <c r="W76" s="162"/>
      <c r="X76" s="162"/>
      <c r="Y76" s="162"/>
      <c r="Z76" s="159"/>
      <c r="AA76" s="162"/>
      <c r="AB76" s="162"/>
      <c r="AC76" s="162"/>
      <c r="AD76" s="159"/>
      <c r="AE76" s="162"/>
      <c r="AF76" s="162"/>
      <c r="AG76" s="162"/>
      <c r="AH76" s="159"/>
      <c r="AI76" s="162"/>
      <c r="AJ76" s="162"/>
      <c r="AK76" s="162"/>
    </row>
    <row r="77" spans="1:37" s="161" customFormat="1" ht="96.75" customHeight="1">
      <c r="A77" s="797"/>
      <c r="B77" s="797"/>
      <c r="C77" s="800"/>
      <c r="D77" s="800"/>
      <c r="E77" s="714" t="s">
        <v>182</v>
      </c>
      <c r="F77" s="156" t="s">
        <v>21</v>
      </c>
      <c r="G77" s="156" t="s">
        <v>22</v>
      </c>
      <c r="H77" s="156"/>
      <c r="I77" s="157" t="s">
        <v>179</v>
      </c>
      <c r="J77" s="156">
        <v>6</v>
      </c>
      <c r="K77" s="795"/>
      <c r="L77" s="795"/>
      <c r="M77" s="795"/>
      <c r="N77" s="795"/>
      <c r="O77" s="156" t="s">
        <v>68</v>
      </c>
      <c r="P77" s="156" t="s">
        <v>180</v>
      </c>
      <c r="Q77" s="157" t="s">
        <v>181</v>
      </c>
      <c r="R77" s="166"/>
      <c r="S77" s="166"/>
      <c r="T77" s="166"/>
      <c r="U77" s="166"/>
      <c r="V77" s="166"/>
      <c r="W77" s="162"/>
      <c r="X77" s="162"/>
      <c r="Y77" s="162"/>
      <c r="Z77" s="159"/>
      <c r="AA77" s="162"/>
      <c r="AB77" s="162"/>
      <c r="AC77" s="162"/>
      <c r="AD77" s="159"/>
      <c r="AE77" s="162"/>
      <c r="AF77" s="162"/>
      <c r="AG77" s="162"/>
      <c r="AH77" s="159"/>
      <c r="AI77" s="162"/>
      <c r="AJ77" s="162"/>
      <c r="AK77" s="162"/>
    </row>
    <row r="78" spans="1:37" s="161" customFormat="1" ht="82.5" customHeight="1">
      <c r="A78" s="797"/>
      <c r="B78" s="797"/>
      <c r="C78" s="800"/>
      <c r="D78" s="800"/>
      <c r="E78" s="714" t="s">
        <v>183</v>
      </c>
      <c r="F78" s="156" t="s">
        <v>21</v>
      </c>
      <c r="G78" s="156" t="s">
        <v>184</v>
      </c>
      <c r="H78" s="156"/>
      <c r="I78" s="157" t="s">
        <v>137</v>
      </c>
      <c r="J78" s="156">
        <v>12</v>
      </c>
      <c r="K78" s="795"/>
      <c r="L78" s="795"/>
      <c r="M78" s="795"/>
      <c r="N78" s="795"/>
      <c r="O78" s="156" t="s">
        <v>68</v>
      </c>
      <c r="P78" s="156" t="s">
        <v>176</v>
      </c>
      <c r="Q78" s="157" t="s">
        <v>69</v>
      </c>
      <c r="R78" s="166"/>
      <c r="S78" s="166"/>
      <c r="T78" s="166"/>
      <c r="U78" s="166"/>
      <c r="V78" s="166"/>
      <c r="W78" s="166"/>
      <c r="X78" s="166"/>
      <c r="Y78" s="166"/>
      <c r="Z78" s="166"/>
      <c r="AA78" s="166"/>
      <c r="AB78" s="166"/>
      <c r="AC78" s="166"/>
      <c r="AD78" s="166"/>
      <c r="AE78" s="166"/>
      <c r="AF78" s="166"/>
      <c r="AG78" s="166"/>
      <c r="AH78" s="166"/>
      <c r="AI78" s="166"/>
      <c r="AJ78" s="166"/>
      <c r="AK78" s="166"/>
    </row>
    <row r="79" spans="1:37" s="161" customFormat="1" ht="52.5" customHeight="1">
      <c r="A79" s="797"/>
      <c r="B79" s="797"/>
      <c r="C79" s="800"/>
      <c r="D79" s="800"/>
      <c r="E79" s="714" t="s">
        <v>185</v>
      </c>
      <c r="F79" s="156" t="s">
        <v>21</v>
      </c>
      <c r="G79" s="156" t="s">
        <v>22</v>
      </c>
      <c r="H79" s="156"/>
      <c r="I79" s="157" t="s">
        <v>186</v>
      </c>
      <c r="J79" s="156">
        <v>8</v>
      </c>
      <c r="K79" s="795"/>
      <c r="L79" s="795"/>
      <c r="M79" s="795"/>
      <c r="N79" s="795"/>
      <c r="O79" s="156" t="s">
        <v>68</v>
      </c>
      <c r="P79" s="156" t="s">
        <v>187</v>
      </c>
      <c r="Q79" s="157" t="s">
        <v>188</v>
      </c>
      <c r="R79" s="166"/>
      <c r="S79" s="166"/>
      <c r="T79" s="166"/>
      <c r="U79" s="166"/>
      <c r="V79" s="166"/>
      <c r="W79" s="159"/>
      <c r="X79" s="162"/>
      <c r="Y79" s="162"/>
      <c r="Z79" s="162"/>
      <c r="AA79" s="159"/>
      <c r="AB79" s="162"/>
      <c r="AC79" s="162"/>
      <c r="AD79" s="162"/>
      <c r="AE79" s="159"/>
      <c r="AF79" s="162"/>
      <c r="AG79" s="162"/>
      <c r="AH79" s="162"/>
      <c r="AI79" s="159"/>
      <c r="AJ79" s="162"/>
      <c r="AK79" s="162"/>
    </row>
    <row r="80" spans="1:37" s="161" customFormat="1" ht="70.5" customHeight="1">
      <c r="A80" s="798"/>
      <c r="B80" s="798"/>
      <c r="C80" s="801"/>
      <c r="D80" s="801"/>
      <c r="E80" s="714" t="s">
        <v>1681</v>
      </c>
      <c r="F80" s="156" t="s">
        <v>21</v>
      </c>
      <c r="G80" s="157" t="s">
        <v>184</v>
      </c>
      <c r="H80" s="156"/>
      <c r="I80" s="157" t="s">
        <v>189</v>
      </c>
      <c r="J80" s="156">
        <v>2</v>
      </c>
      <c r="K80" s="795"/>
      <c r="L80" s="795"/>
      <c r="M80" s="795"/>
      <c r="N80" s="795"/>
      <c r="O80" s="156" t="s">
        <v>68</v>
      </c>
      <c r="P80" s="156" t="s">
        <v>190</v>
      </c>
      <c r="Q80" s="157" t="s">
        <v>188</v>
      </c>
      <c r="R80" s="166"/>
      <c r="S80" s="166"/>
      <c r="T80" s="166"/>
      <c r="U80" s="166"/>
      <c r="V80" s="166"/>
      <c r="W80" s="159"/>
      <c r="X80" s="159"/>
      <c r="Y80" s="159"/>
      <c r="Z80" s="159"/>
      <c r="AA80" s="159"/>
      <c r="AB80" s="159"/>
      <c r="AC80" s="159"/>
      <c r="AD80" s="159"/>
      <c r="AE80" s="159"/>
      <c r="AF80" s="159"/>
      <c r="AG80" s="159"/>
      <c r="AH80" s="159"/>
      <c r="AI80" s="159"/>
      <c r="AJ80" s="159"/>
      <c r="AK80" s="159"/>
    </row>
    <row r="81" spans="1:37" s="161" customFormat="1" ht="88.5" customHeight="1">
      <c r="A81" s="796" t="s">
        <v>191</v>
      </c>
      <c r="B81" s="796" t="s">
        <v>192</v>
      </c>
      <c r="C81" s="799" t="s">
        <v>193</v>
      </c>
      <c r="D81" s="799" t="s">
        <v>194</v>
      </c>
      <c r="E81" s="714" t="s">
        <v>195</v>
      </c>
      <c r="F81" s="156" t="s">
        <v>21</v>
      </c>
      <c r="G81" s="157" t="s">
        <v>32</v>
      </c>
      <c r="H81" s="156"/>
      <c r="I81" s="157" t="s">
        <v>196</v>
      </c>
      <c r="J81" s="157">
        <v>10</v>
      </c>
      <c r="K81" s="795" t="str">
        <f>+[11]Precedencia_Acuicultura!AF17</f>
        <v xml:space="preserve">Segundo nivel </v>
      </c>
      <c r="L81" s="795" t="s">
        <v>34</v>
      </c>
      <c r="M81" s="795" t="s">
        <v>197</v>
      </c>
      <c r="N81" s="795" t="s">
        <v>26</v>
      </c>
      <c r="O81" s="157" t="s">
        <v>34</v>
      </c>
      <c r="P81" s="157" t="s">
        <v>197</v>
      </c>
      <c r="Q81" s="157" t="s">
        <v>26</v>
      </c>
      <c r="R81" s="48"/>
      <c r="S81" s="166"/>
      <c r="T81" s="166"/>
      <c r="U81" s="166"/>
      <c r="V81" s="166"/>
      <c r="W81" s="166"/>
      <c r="X81" s="166"/>
      <c r="Y81" s="166"/>
      <c r="Z81" s="166"/>
      <c r="AA81" s="166"/>
      <c r="AB81" s="166"/>
      <c r="AC81" s="166"/>
      <c r="AD81" s="166"/>
      <c r="AE81" s="166"/>
      <c r="AF81" s="166"/>
      <c r="AG81" s="166"/>
      <c r="AH81" s="166"/>
      <c r="AI81" s="166"/>
      <c r="AJ81" s="166"/>
      <c r="AK81" s="166"/>
    </row>
    <row r="82" spans="1:37" s="161" customFormat="1" ht="125.25" customHeight="1">
      <c r="A82" s="797"/>
      <c r="B82" s="797"/>
      <c r="C82" s="800"/>
      <c r="D82" s="800"/>
      <c r="E82" s="715" t="s">
        <v>1994</v>
      </c>
      <c r="F82" s="156" t="s">
        <v>21</v>
      </c>
      <c r="G82" s="156" t="s">
        <v>184</v>
      </c>
      <c r="H82" s="156"/>
      <c r="I82" s="157" t="s">
        <v>196</v>
      </c>
      <c r="J82" s="157">
        <v>10</v>
      </c>
      <c r="K82" s="803"/>
      <c r="L82" s="795"/>
      <c r="M82" s="795"/>
      <c r="N82" s="803"/>
      <c r="O82" s="157" t="s">
        <v>34</v>
      </c>
      <c r="P82" s="157" t="s">
        <v>197</v>
      </c>
      <c r="Q82" s="157" t="s">
        <v>26</v>
      </c>
      <c r="R82" s="48"/>
      <c r="S82" s="166"/>
      <c r="T82" s="166"/>
      <c r="U82" s="166"/>
      <c r="V82" s="166"/>
      <c r="W82" s="166"/>
      <c r="X82" s="166"/>
      <c r="Y82" s="166"/>
      <c r="Z82" s="166"/>
      <c r="AA82" s="166"/>
      <c r="AB82" s="166"/>
      <c r="AC82" s="166"/>
      <c r="AD82" s="166"/>
      <c r="AE82" s="166"/>
      <c r="AF82" s="166"/>
      <c r="AG82" s="166"/>
      <c r="AH82" s="166"/>
      <c r="AI82" s="166"/>
      <c r="AJ82" s="166"/>
      <c r="AK82" s="166"/>
    </row>
    <row r="83" spans="1:37" s="161" customFormat="1" ht="55.5" customHeight="1">
      <c r="A83" s="797"/>
      <c r="B83" s="797"/>
      <c r="C83" s="800"/>
      <c r="D83" s="800"/>
      <c r="E83" s="714" t="s">
        <v>198</v>
      </c>
      <c r="F83" s="156" t="s">
        <v>21</v>
      </c>
      <c r="G83" s="156" t="s">
        <v>184</v>
      </c>
      <c r="H83" s="156"/>
      <c r="I83" s="157" t="s">
        <v>196</v>
      </c>
      <c r="J83" s="157">
        <v>10</v>
      </c>
      <c r="K83" s="803"/>
      <c r="L83" s="795"/>
      <c r="M83" s="795"/>
      <c r="N83" s="803"/>
      <c r="O83" s="157" t="s">
        <v>34</v>
      </c>
      <c r="P83" s="157" t="s">
        <v>197</v>
      </c>
      <c r="Q83" s="157" t="s">
        <v>26</v>
      </c>
      <c r="R83" s="48"/>
      <c r="S83" s="166"/>
      <c r="T83" s="166"/>
      <c r="U83" s="166"/>
      <c r="V83" s="166"/>
      <c r="W83" s="166"/>
      <c r="X83" s="166"/>
      <c r="Y83" s="166"/>
      <c r="Z83" s="166"/>
      <c r="AA83" s="166"/>
      <c r="AB83" s="166"/>
      <c r="AC83" s="166"/>
      <c r="AD83" s="166"/>
      <c r="AE83" s="166"/>
      <c r="AF83" s="166"/>
      <c r="AG83" s="166"/>
      <c r="AH83" s="166"/>
      <c r="AI83" s="166"/>
      <c r="AJ83" s="166"/>
      <c r="AK83" s="166"/>
    </row>
    <row r="84" spans="1:37" s="161" customFormat="1" ht="66" customHeight="1">
      <c r="A84" s="797"/>
      <c r="B84" s="797"/>
      <c r="C84" s="800"/>
      <c r="D84" s="800"/>
      <c r="E84" s="714" t="s">
        <v>199</v>
      </c>
      <c r="F84" s="156" t="s">
        <v>21</v>
      </c>
      <c r="G84" s="156" t="s">
        <v>22</v>
      </c>
      <c r="H84" s="156"/>
      <c r="I84" s="157" t="s">
        <v>200</v>
      </c>
      <c r="J84" s="157">
        <v>6</v>
      </c>
      <c r="K84" s="803"/>
      <c r="L84" s="795"/>
      <c r="M84" s="795"/>
      <c r="N84" s="803"/>
      <c r="O84" s="157" t="s">
        <v>201</v>
      </c>
      <c r="P84" s="157" t="s">
        <v>104</v>
      </c>
      <c r="Q84" s="157" t="s">
        <v>2014</v>
      </c>
      <c r="R84" s="48"/>
      <c r="S84" s="166"/>
      <c r="T84" s="166"/>
      <c r="U84" s="48"/>
      <c r="V84" s="166"/>
      <c r="W84" s="48"/>
      <c r="X84" s="166"/>
      <c r="Y84" s="48"/>
      <c r="Z84" s="166"/>
      <c r="AA84" s="48"/>
      <c r="AB84" s="166"/>
      <c r="AC84" s="48"/>
      <c r="AD84" s="166"/>
      <c r="AE84" s="48"/>
      <c r="AF84" s="166"/>
      <c r="AG84" s="48"/>
      <c r="AH84" s="166"/>
      <c r="AI84" s="48"/>
      <c r="AJ84" s="166"/>
      <c r="AK84" s="48"/>
    </row>
    <row r="85" spans="1:37" s="161" customFormat="1" ht="66" customHeight="1">
      <c r="A85" s="798"/>
      <c r="B85" s="798"/>
      <c r="C85" s="801"/>
      <c r="D85" s="801"/>
      <c r="E85" s="714" t="s">
        <v>202</v>
      </c>
      <c r="F85" s="156" t="s">
        <v>21</v>
      </c>
      <c r="G85" s="156" t="s">
        <v>22</v>
      </c>
      <c r="H85" s="156"/>
      <c r="I85" s="157" t="s">
        <v>200</v>
      </c>
      <c r="J85" s="157">
        <v>6</v>
      </c>
      <c r="K85" s="803"/>
      <c r="L85" s="795"/>
      <c r="M85" s="795"/>
      <c r="N85" s="803"/>
      <c r="O85" s="157" t="s">
        <v>203</v>
      </c>
      <c r="P85" s="157" t="s">
        <v>104</v>
      </c>
      <c r="Q85" s="157" t="s">
        <v>2013</v>
      </c>
      <c r="R85" s="48"/>
      <c r="S85" s="48"/>
      <c r="T85" s="166"/>
      <c r="U85" s="48"/>
      <c r="V85" s="166"/>
      <c r="W85" s="48"/>
      <c r="X85" s="166"/>
      <c r="Y85" s="48"/>
      <c r="Z85" s="166"/>
      <c r="AA85" s="48"/>
      <c r="AB85" s="166"/>
      <c r="AC85" s="48"/>
      <c r="AD85" s="166"/>
      <c r="AE85" s="48"/>
      <c r="AF85" s="166"/>
      <c r="AG85" s="48"/>
      <c r="AH85" s="166"/>
      <c r="AI85" s="48"/>
      <c r="AJ85" s="166"/>
      <c r="AK85" s="48"/>
    </row>
    <row r="86" spans="1:37" s="161" customFormat="1" ht="121.5" customHeight="1">
      <c r="A86" s="796" t="s">
        <v>191</v>
      </c>
      <c r="B86" s="796" t="s">
        <v>192</v>
      </c>
      <c r="C86" s="799" t="s">
        <v>193</v>
      </c>
      <c r="D86" s="799" t="s">
        <v>1980</v>
      </c>
      <c r="E86" s="715" t="s">
        <v>204</v>
      </c>
      <c r="F86" s="156" t="s">
        <v>21</v>
      </c>
      <c r="G86" s="156" t="s">
        <v>22</v>
      </c>
      <c r="H86" s="156"/>
      <c r="I86" s="157" t="s">
        <v>205</v>
      </c>
      <c r="J86" s="157">
        <v>6</v>
      </c>
      <c r="K86" s="795" t="str">
        <f>+[11]Precedencia_Acuicultura!AF18</f>
        <v xml:space="preserve">Primer nivel </v>
      </c>
      <c r="L86" s="795" t="s">
        <v>68</v>
      </c>
      <c r="M86" s="795" t="s">
        <v>27</v>
      </c>
      <c r="N86" s="795" t="s">
        <v>69</v>
      </c>
      <c r="O86" s="157" t="s">
        <v>68</v>
      </c>
      <c r="P86" s="157" t="s">
        <v>104</v>
      </c>
      <c r="Q86" s="157" t="s">
        <v>1682</v>
      </c>
      <c r="R86" s="635"/>
      <c r="S86" s="635"/>
      <c r="T86" s="635"/>
      <c r="U86" s="635"/>
      <c r="V86" s="635"/>
      <c r="W86" s="636"/>
      <c r="X86" s="635"/>
      <c r="Y86" s="636"/>
      <c r="Z86" s="635"/>
      <c r="AA86" s="636"/>
      <c r="AB86" s="635"/>
      <c r="AC86" s="636"/>
      <c r="AD86" s="635"/>
      <c r="AE86" s="637"/>
      <c r="AF86" s="638"/>
      <c r="AG86" s="637"/>
      <c r="AH86" s="635"/>
      <c r="AI86" s="637"/>
      <c r="AJ86" s="638"/>
      <c r="AK86" s="637"/>
    </row>
    <row r="87" spans="1:37" s="161" customFormat="1" ht="123" customHeight="1">
      <c r="A87" s="797"/>
      <c r="B87" s="797"/>
      <c r="C87" s="800"/>
      <c r="D87" s="800"/>
      <c r="E87" s="714" t="s">
        <v>1995</v>
      </c>
      <c r="F87" s="156" t="s">
        <v>21</v>
      </c>
      <c r="G87" s="156" t="s">
        <v>1770</v>
      </c>
      <c r="H87" s="156"/>
      <c r="I87" s="157" t="s">
        <v>51</v>
      </c>
      <c r="J87" s="157">
        <v>6</v>
      </c>
      <c r="K87" s="795"/>
      <c r="L87" s="795"/>
      <c r="M87" s="795"/>
      <c r="N87" s="795"/>
      <c r="O87" s="157" t="s">
        <v>68</v>
      </c>
      <c r="P87" s="157" t="s">
        <v>27</v>
      </c>
      <c r="Q87" s="157" t="s">
        <v>69</v>
      </c>
      <c r="R87" s="635"/>
      <c r="S87" s="635"/>
      <c r="T87" s="635"/>
      <c r="U87" s="635"/>
      <c r="V87" s="635"/>
      <c r="W87" s="635"/>
      <c r="X87" s="635"/>
      <c r="Y87" s="635"/>
      <c r="Z87" s="635"/>
      <c r="AA87" s="635"/>
      <c r="AB87" s="635"/>
      <c r="AC87" s="635"/>
      <c r="AD87" s="635"/>
      <c r="AE87" s="635"/>
      <c r="AF87" s="635"/>
      <c r="AG87" s="635"/>
      <c r="AH87" s="635"/>
      <c r="AI87" s="635"/>
      <c r="AJ87" s="635"/>
      <c r="AK87" s="635"/>
    </row>
    <row r="88" spans="1:37" s="161" customFormat="1" ht="138" customHeight="1">
      <c r="A88" s="797"/>
      <c r="B88" s="797"/>
      <c r="C88" s="800"/>
      <c r="D88" s="800"/>
      <c r="E88" s="714" t="s">
        <v>206</v>
      </c>
      <c r="F88" s="156" t="s">
        <v>21</v>
      </c>
      <c r="G88" s="156" t="s">
        <v>1770</v>
      </c>
      <c r="H88" s="156"/>
      <c r="I88" s="157" t="s">
        <v>51</v>
      </c>
      <c r="J88" s="157">
        <v>6</v>
      </c>
      <c r="K88" s="795"/>
      <c r="L88" s="795"/>
      <c r="M88" s="795"/>
      <c r="N88" s="795"/>
      <c r="O88" s="157" t="s">
        <v>68</v>
      </c>
      <c r="P88" s="157" t="s">
        <v>27</v>
      </c>
      <c r="Q88" s="157" t="s">
        <v>69</v>
      </c>
      <c r="R88" s="635"/>
      <c r="S88" s="635"/>
      <c r="T88" s="635"/>
      <c r="U88" s="635"/>
      <c r="V88" s="635"/>
      <c r="W88" s="635"/>
      <c r="X88" s="635"/>
      <c r="Y88" s="635"/>
      <c r="Z88" s="635"/>
      <c r="AA88" s="635"/>
      <c r="AB88" s="635"/>
      <c r="AC88" s="635"/>
      <c r="AD88" s="635"/>
      <c r="AE88" s="635"/>
      <c r="AF88" s="635"/>
      <c r="AG88" s="635"/>
      <c r="AH88" s="635"/>
      <c r="AI88" s="635"/>
      <c r="AJ88" s="635"/>
      <c r="AK88" s="635"/>
    </row>
    <row r="89" spans="1:37" s="161" customFormat="1" ht="86.25" customHeight="1">
      <c r="A89" s="797"/>
      <c r="B89" s="797"/>
      <c r="C89" s="800"/>
      <c r="D89" s="800"/>
      <c r="E89" s="714" t="s">
        <v>207</v>
      </c>
      <c r="F89" s="156" t="s">
        <v>21</v>
      </c>
      <c r="G89" s="156" t="s">
        <v>1770</v>
      </c>
      <c r="H89" s="156"/>
      <c r="I89" s="157" t="s">
        <v>51</v>
      </c>
      <c r="J89" s="157">
        <v>6</v>
      </c>
      <c r="K89" s="795"/>
      <c r="L89" s="795"/>
      <c r="M89" s="795"/>
      <c r="N89" s="795"/>
      <c r="O89" s="157" t="s">
        <v>68</v>
      </c>
      <c r="P89" s="157" t="s">
        <v>27</v>
      </c>
      <c r="Q89" s="157" t="s">
        <v>69</v>
      </c>
      <c r="R89" s="635"/>
      <c r="S89" s="635"/>
      <c r="T89" s="635"/>
      <c r="U89" s="635"/>
      <c r="V89" s="635"/>
      <c r="W89" s="635"/>
      <c r="X89" s="635"/>
      <c r="Y89" s="635"/>
      <c r="Z89" s="635"/>
      <c r="AA89" s="635"/>
      <c r="AB89" s="635"/>
      <c r="AC89" s="635"/>
      <c r="AD89" s="635"/>
      <c r="AE89" s="635"/>
      <c r="AF89" s="635"/>
      <c r="AG89" s="635"/>
      <c r="AH89" s="635"/>
      <c r="AI89" s="635"/>
      <c r="AJ89" s="635"/>
      <c r="AK89" s="635"/>
    </row>
    <row r="90" spans="1:37" s="161" customFormat="1" ht="81" customHeight="1">
      <c r="A90" s="797"/>
      <c r="B90" s="797"/>
      <c r="C90" s="800"/>
      <c r="D90" s="800"/>
      <c r="E90" s="715" t="s">
        <v>1683</v>
      </c>
      <c r="F90" s="156" t="s">
        <v>21</v>
      </c>
      <c r="G90" s="156" t="s">
        <v>22</v>
      </c>
      <c r="H90" s="156"/>
      <c r="I90" s="157" t="s">
        <v>205</v>
      </c>
      <c r="J90" s="157">
        <v>6</v>
      </c>
      <c r="K90" s="795"/>
      <c r="L90" s="795"/>
      <c r="M90" s="795"/>
      <c r="N90" s="795"/>
      <c r="O90" s="157" t="s">
        <v>68</v>
      </c>
      <c r="P90" s="157" t="s">
        <v>104</v>
      </c>
      <c r="Q90" s="157" t="s">
        <v>1682</v>
      </c>
      <c r="R90" s="635"/>
      <c r="S90" s="635"/>
      <c r="T90" s="635"/>
      <c r="U90" s="635"/>
      <c r="V90" s="635"/>
      <c r="W90" s="636"/>
      <c r="X90" s="635"/>
      <c r="Y90" s="636"/>
      <c r="Z90" s="635"/>
      <c r="AA90" s="636"/>
      <c r="AB90" s="635"/>
      <c r="AC90" s="636"/>
      <c r="AD90" s="635"/>
      <c r="AE90" s="637"/>
      <c r="AF90" s="638"/>
      <c r="AG90" s="637"/>
      <c r="AH90" s="635"/>
      <c r="AI90" s="637"/>
      <c r="AJ90" s="638"/>
      <c r="AK90" s="637"/>
    </row>
    <row r="91" spans="1:37" s="161" customFormat="1" ht="75.75" customHeight="1">
      <c r="A91" s="798"/>
      <c r="B91" s="798"/>
      <c r="C91" s="801"/>
      <c r="D91" s="801"/>
      <c r="E91" s="714" t="s">
        <v>208</v>
      </c>
      <c r="F91" s="156" t="s">
        <v>21</v>
      </c>
      <c r="G91" s="156" t="s">
        <v>1770</v>
      </c>
      <c r="H91" s="156"/>
      <c r="I91" s="157" t="s">
        <v>51</v>
      </c>
      <c r="J91" s="157">
        <v>6</v>
      </c>
      <c r="K91" s="795"/>
      <c r="L91" s="795"/>
      <c r="M91" s="795"/>
      <c r="N91" s="795"/>
      <c r="O91" s="157" t="s">
        <v>201</v>
      </c>
      <c r="P91" s="157" t="s">
        <v>27</v>
      </c>
      <c r="Q91" s="157" t="s">
        <v>26</v>
      </c>
      <c r="R91" s="671"/>
      <c r="S91" s="635"/>
      <c r="T91" s="635"/>
      <c r="U91" s="635"/>
      <c r="V91" s="635"/>
      <c r="W91" s="635"/>
      <c r="X91" s="635"/>
      <c r="Y91" s="635"/>
      <c r="Z91" s="635"/>
      <c r="AA91" s="635"/>
      <c r="AB91" s="635"/>
      <c r="AC91" s="635"/>
      <c r="AD91" s="635"/>
      <c r="AE91" s="635"/>
      <c r="AF91" s="635"/>
      <c r="AG91" s="635"/>
      <c r="AH91" s="635"/>
      <c r="AI91" s="635"/>
      <c r="AJ91" s="635"/>
      <c r="AK91" s="635"/>
    </row>
    <row r="92" spans="1:37" s="161" customFormat="1" ht="129" customHeight="1">
      <c r="A92" s="796" t="s">
        <v>191</v>
      </c>
      <c r="B92" s="796" t="s">
        <v>192</v>
      </c>
      <c r="C92" s="799" t="s">
        <v>193</v>
      </c>
      <c r="D92" s="799" t="s">
        <v>1981</v>
      </c>
      <c r="E92" s="714" t="s">
        <v>209</v>
      </c>
      <c r="F92" s="156" t="s">
        <v>21</v>
      </c>
      <c r="G92" s="156" t="s">
        <v>32</v>
      </c>
      <c r="H92" s="156"/>
      <c r="I92" s="157" t="s">
        <v>51</v>
      </c>
      <c r="J92" s="157">
        <v>6</v>
      </c>
      <c r="K92" s="795" t="str">
        <f>+[11]Precedencia_Acuicultura!AF19</f>
        <v xml:space="preserve">Primer nivel </v>
      </c>
      <c r="L92" s="795" t="s">
        <v>68</v>
      </c>
      <c r="M92" s="802" t="s">
        <v>27</v>
      </c>
      <c r="N92" s="802" t="s">
        <v>69</v>
      </c>
      <c r="O92" s="157" t="s">
        <v>68</v>
      </c>
      <c r="P92" s="157" t="s">
        <v>27</v>
      </c>
      <c r="Q92" s="157" t="s">
        <v>69</v>
      </c>
      <c r="R92" s="638"/>
      <c r="S92" s="638"/>
      <c r="T92" s="638"/>
      <c r="U92" s="638"/>
      <c r="V92" s="638"/>
      <c r="W92" s="638"/>
      <c r="X92" s="638"/>
      <c r="Y92" s="638"/>
      <c r="Z92" s="638"/>
      <c r="AA92" s="638"/>
      <c r="AB92" s="638"/>
      <c r="AC92" s="638"/>
      <c r="AD92" s="638"/>
      <c r="AE92" s="638"/>
      <c r="AF92" s="638"/>
      <c r="AG92" s="638"/>
      <c r="AH92" s="638"/>
      <c r="AI92" s="638"/>
      <c r="AJ92" s="638"/>
      <c r="AK92" s="638"/>
    </row>
    <row r="93" spans="1:37" s="161" customFormat="1" ht="94.5" customHeight="1">
      <c r="A93" s="797"/>
      <c r="B93" s="797"/>
      <c r="C93" s="800"/>
      <c r="D93" s="800"/>
      <c r="E93" s="714" t="s">
        <v>210</v>
      </c>
      <c r="F93" s="156" t="s">
        <v>21</v>
      </c>
      <c r="G93" s="156" t="s">
        <v>32</v>
      </c>
      <c r="H93" s="156"/>
      <c r="I93" s="157" t="s">
        <v>51</v>
      </c>
      <c r="J93" s="157">
        <v>6</v>
      </c>
      <c r="K93" s="795"/>
      <c r="L93" s="795"/>
      <c r="M93" s="802"/>
      <c r="N93" s="802"/>
      <c r="O93" s="157" t="s">
        <v>68</v>
      </c>
      <c r="P93" s="157" t="s">
        <v>27</v>
      </c>
      <c r="Q93" s="157" t="s">
        <v>69</v>
      </c>
      <c r="R93" s="638"/>
      <c r="S93" s="638"/>
      <c r="T93" s="638"/>
      <c r="U93" s="638"/>
      <c r="V93" s="638"/>
      <c r="W93" s="638"/>
      <c r="X93" s="638"/>
      <c r="Y93" s="638"/>
      <c r="Z93" s="638"/>
      <c r="AA93" s="638"/>
      <c r="AB93" s="638"/>
      <c r="AC93" s="638"/>
      <c r="AD93" s="638"/>
      <c r="AE93" s="638"/>
      <c r="AF93" s="638"/>
      <c r="AG93" s="638"/>
      <c r="AH93" s="638"/>
      <c r="AI93" s="638"/>
      <c r="AJ93" s="638"/>
      <c r="AK93" s="638"/>
    </row>
    <row r="94" spans="1:37" s="161" customFormat="1" ht="114.75" customHeight="1">
      <c r="A94" s="798"/>
      <c r="B94" s="798"/>
      <c r="C94" s="801"/>
      <c r="D94" s="801"/>
      <c r="E94" s="715" t="s">
        <v>211</v>
      </c>
      <c r="F94" s="156" t="s">
        <v>21</v>
      </c>
      <c r="G94" s="156" t="s">
        <v>32</v>
      </c>
      <c r="H94" s="156"/>
      <c r="I94" s="157" t="s">
        <v>51</v>
      </c>
      <c r="J94" s="157">
        <v>6</v>
      </c>
      <c r="K94" s="795"/>
      <c r="L94" s="795"/>
      <c r="M94" s="802"/>
      <c r="N94" s="802"/>
      <c r="O94" s="157" t="s">
        <v>68</v>
      </c>
      <c r="P94" s="157" t="s">
        <v>27</v>
      </c>
      <c r="Q94" s="157" t="s">
        <v>69</v>
      </c>
      <c r="R94" s="638"/>
      <c r="S94" s="638"/>
      <c r="T94" s="638"/>
      <c r="U94" s="638"/>
      <c r="V94" s="638"/>
      <c r="W94" s="638"/>
      <c r="X94" s="638"/>
      <c r="Y94" s="638"/>
      <c r="Z94" s="638"/>
      <c r="AA94" s="638"/>
      <c r="AB94" s="638"/>
      <c r="AC94" s="638"/>
      <c r="AD94" s="638"/>
      <c r="AE94" s="638"/>
      <c r="AF94" s="638"/>
      <c r="AG94" s="638"/>
      <c r="AH94" s="638"/>
      <c r="AI94" s="638"/>
      <c r="AJ94" s="638"/>
      <c r="AK94" s="638"/>
    </row>
    <row r="95" spans="1:37" s="161" customFormat="1" ht="102.75" customHeight="1">
      <c r="A95" s="796" t="s">
        <v>191</v>
      </c>
      <c r="B95" s="796" t="s">
        <v>192</v>
      </c>
      <c r="C95" s="799" t="s">
        <v>193</v>
      </c>
      <c r="D95" s="799" t="s">
        <v>212</v>
      </c>
      <c r="E95" s="714" t="s">
        <v>213</v>
      </c>
      <c r="F95" s="156" t="s">
        <v>21</v>
      </c>
      <c r="G95" s="156" t="s">
        <v>184</v>
      </c>
      <c r="H95" s="156"/>
      <c r="I95" s="157" t="s">
        <v>1684</v>
      </c>
      <c r="J95" s="157">
        <v>10</v>
      </c>
      <c r="K95" s="795" t="str">
        <f>+[11]Precedencia_Acuicultura!AF20</f>
        <v xml:space="preserve">Segundo nivel </v>
      </c>
      <c r="L95" s="795" t="s">
        <v>34</v>
      </c>
      <c r="M95" s="795" t="s">
        <v>197</v>
      </c>
      <c r="N95" s="795" t="s">
        <v>26</v>
      </c>
      <c r="O95" s="157" t="s">
        <v>34</v>
      </c>
      <c r="P95" s="157" t="s">
        <v>197</v>
      </c>
      <c r="Q95" s="157" t="s">
        <v>26</v>
      </c>
      <c r="R95" s="48"/>
      <c r="S95" s="166"/>
      <c r="T95" s="166"/>
      <c r="U95" s="166"/>
      <c r="V95" s="166"/>
      <c r="W95" s="166"/>
      <c r="X95" s="166"/>
      <c r="Y95" s="166"/>
      <c r="Z95" s="166"/>
      <c r="AA95" s="166"/>
      <c r="AB95" s="166"/>
      <c r="AC95" s="166"/>
      <c r="AD95" s="166"/>
      <c r="AE95" s="166"/>
      <c r="AF95" s="166"/>
      <c r="AG95" s="166"/>
      <c r="AH95" s="166"/>
      <c r="AI95" s="166"/>
      <c r="AJ95" s="166"/>
      <c r="AK95" s="166"/>
    </row>
    <row r="96" spans="1:37" s="161" customFormat="1" ht="52.5" customHeight="1">
      <c r="A96" s="797"/>
      <c r="B96" s="797"/>
      <c r="C96" s="800"/>
      <c r="D96" s="800"/>
      <c r="E96" s="714" t="s">
        <v>214</v>
      </c>
      <c r="F96" s="156" t="s">
        <v>21</v>
      </c>
      <c r="G96" s="156" t="s">
        <v>184</v>
      </c>
      <c r="H96" s="156"/>
      <c r="I96" s="157" t="s">
        <v>1684</v>
      </c>
      <c r="J96" s="157">
        <v>10</v>
      </c>
      <c r="K96" s="795"/>
      <c r="L96" s="795"/>
      <c r="M96" s="795"/>
      <c r="N96" s="795"/>
      <c r="O96" s="157" t="s">
        <v>34</v>
      </c>
      <c r="P96" s="157" t="s">
        <v>197</v>
      </c>
      <c r="Q96" s="157" t="s">
        <v>26</v>
      </c>
      <c r="R96" s="48"/>
      <c r="S96" s="166"/>
      <c r="T96" s="166"/>
      <c r="U96" s="166"/>
      <c r="V96" s="166"/>
      <c r="W96" s="166"/>
      <c r="X96" s="166"/>
      <c r="Y96" s="166"/>
      <c r="Z96" s="166"/>
      <c r="AA96" s="166"/>
      <c r="AB96" s="166"/>
      <c r="AC96" s="166"/>
      <c r="AD96" s="166"/>
      <c r="AE96" s="166"/>
      <c r="AF96" s="166"/>
      <c r="AG96" s="166"/>
      <c r="AH96" s="166"/>
      <c r="AI96" s="166"/>
      <c r="AJ96" s="166"/>
      <c r="AK96" s="166"/>
    </row>
    <row r="97" spans="1:37" s="161" customFormat="1" ht="57.75" customHeight="1">
      <c r="A97" s="797"/>
      <c r="B97" s="797"/>
      <c r="C97" s="800"/>
      <c r="D97" s="800"/>
      <c r="E97" s="714" t="s">
        <v>215</v>
      </c>
      <c r="F97" s="156" t="s">
        <v>21</v>
      </c>
      <c r="G97" s="156" t="s">
        <v>184</v>
      </c>
      <c r="H97" s="156"/>
      <c r="I97" s="157" t="s">
        <v>216</v>
      </c>
      <c r="J97" s="157">
        <v>4</v>
      </c>
      <c r="K97" s="795"/>
      <c r="L97" s="795"/>
      <c r="M97" s="795"/>
      <c r="N97" s="795"/>
      <c r="O97" s="157" t="s">
        <v>34</v>
      </c>
      <c r="P97" s="157" t="s">
        <v>217</v>
      </c>
      <c r="Q97" s="157" t="s">
        <v>26</v>
      </c>
      <c r="R97" s="48"/>
      <c r="S97" s="166"/>
      <c r="T97" s="166"/>
      <c r="U97" s="166"/>
      <c r="V97" s="166"/>
      <c r="W97" s="166"/>
      <c r="X97" s="166"/>
      <c r="Y97" s="166"/>
      <c r="Z97" s="166"/>
      <c r="AA97" s="166"/>
      <c r="AB97" s="166"/>
      <c r="AC97" s="166"/>
      <c r="AD97" s="166"/>
      <c r="AE97" s="166"/>
      <c r="AF97" s="166"/>
      <c r="AG97" s="166"/>
      <c r="AH97" s="166"/>
      <c r="AI97" s="166"/>
      <c r="AJ97" s="166"/>
      <c r="AK97" s="166"/>
    </row>
    <row r="98" spans="1:37" s="161" customFormat="1" ht="84.75" customHeight="1">
      <c r="A98" s="797"/>
      <c r="B98" s="797"/>
      <c r="C98" s="800"/>
      <c r="D98" s="800"/>
      <c r="E98" s="714" t="s">
        <v>1996</v>
      </c>
      <c r="F98" s="156" t="s">
        <v>21</v>
      </c>
      <c r="G98" s="156" t="s">
        <v>22</v>
      </c>
      <c r="H98" s="156"/>
      <c r="I98" s="157" t="s">
        <v>218</v>
      </c>
      <c r="J98" s="157">
        <v>10</v>
      </c>
      <c r="K98" s="795"/>
      <c r="L98" s="795"/>
      <c r="M98" s="795"/>
      <c r="N98" s="795"/>
      <c r="O98" s="157" t="s">
        <v>34</v>
      </c>
      <c r="P98" s="157" t="s">
        <v>219</v>
      </c>
      <c r="Q98" s="157" t="s">
        <v>220</v>
      </c>
      <c r="R98" s="48"/>
      <c r="S98" s="166"/>
      <c r="T98" s="166"/>
      <c r="U98" s="166"/>
      <c r="V98" s="166"/>
      <c r="W98" s="166"/>
      <c r="X98" s="166"/>
      <c r="Y98" s="48"/>
      <c r="Z98" s="48"/>
      <c r="AA98" s="48"/>
      <c r="AB98" s="48"/>
      <c r="AC98" s="166"/>
      <c r="AD98" s="48"/>
      <c r="AE98" s="48"/>
      <c r="AF98" s="48"/>
      <c r="AG98" s="48"/>
      <c r="AH98" s="166"/>
      <c r="AI98" s="48"/>
      <c r="AJ98" s="48"/>
      <c r="AK98" s="48"/>
    </row>
    <row r="99" spans="1:37" s="161" customFormat="1" ht="112.5" customHeight="1">
      <c r="A99" s="797"/>
      <c r="B99" s="797"/>
      <c r="C99" s="800"/>
      <c r="D99" s="800"/>
      <c r="E99" s="715" t="s">
        <v>1997</v>
      </c>
      <c r="F99" s="156" t="s">
        <v>21</v>
      </c>
      <c r="G99" s="156" t="s">
        <v>32</v>
      </c>
      <c r="H99" s="156"/>
      <c r="I99" s="157" t="s">
        <v>84</v>
      </c>
      <c r="J99" s="157">
        <v>6</v>
      </c>
      <c r="K99" s="795"/>
      <c r="L99" s="795"/>
      <c r="M99" s="795"/>
      <c r="N99" s="795"/>
      <c r="O99" s="157" t="s">
        <v>34</v>
      </c>
      <c r="P99" s="157" t="s">
        <v>27</v>
      </c>
      <c r="Q99" s="157" t="s">
        <v>26</v>
      </c>
      <c r="R99" s="48"/>
      <c r="S99" s="166"/>
      <c r="T99" s="166"/>
      <c r="U99" s="166"/>
      <c r="V99" s="166"/>
      <c r="W99" s="166"/>
      <c r="X99" s="166"/>
      <c r="Y99" s="166"/>
      <c r="Z99" s="166"/>
      <c r="AA99" s="166"/>
      <c r="AB99" s="166"/>
      <c r="AC99" s="166"/>
      <c r="AD99" s="166"/>
      <c r="AE99" s="166"/>
      <c r="AF99" s="166"/>
      <c r="AG99" s="166"/>
      <c r="AH99" s="166"/>
      <c r="AI99" s="166"/>
      <c r="AJ99" s="166"/>
      <c r="AK99" s="166"/>
    </row>
    <row r="100" spans="1:37" s="161" customFormat="1" ht="84.75" customHeight="1">
      <c r="A100" s="798"/>
      <c r="B100" s="798"/>
      <c r="C100" s="801"/>
      <c r="D100" s="801"/>
      <c r="E100" s="714" t="s">
        <v>221</v>
      </c>
      <c r="F100" s="156" t="s">
        <v>21</v>
      </c>
      <c r="G100" s="156" t="s">
        <v>22</v>
      </c>
      <c r="H100" s="156"/>
      <c r="I100" s="157" t="s">
        <v>200</v>
      </c>
      <c r="J100" s="157">
        <v>6</v>
      </c>
      <c r="K100" s="795"/>
      <c r="L100" s="795"/>
      <c r="M100" s="795"/>
      <c r="N100" s="795"/>
      <c r="O100" s="157" t="s">
        <v>34</v>
      </c>
      <c r="P100" s="157" t="s">
        <v>27</v>
      </c>
      <c r="Q100" s="157" t="s">
        <v>28</v>
      </c>
      <c r="R100" s="48"/>
      <c r="S100" s="166"/>
      <c r="T100" s="48"/>
      <c r="U100" s="166"/>
      <c r="V100" s="48"/>
      <c r="W100" s="166"/>
      <c r="X100" s="48"/>
      <c r="Y100" s="166"/>
      <c r="Z100" s="48"/>
      <c r="AA100" s="166"/>
      <c r="AB100" s="48"/>
      <c r="AC100" s="166"/>
      <c r="AD100" s="48"/>
      <c r="AE100" s="166"/>
      <c r="AF100" s="48"/>
      <c r="AG100" s="166"/>
      <c r="AH100" s="48"/>
      <c r="AI100" s="166"/>
      <c r="AJ100" s="48"/>
      <c r="AK100" s="166"/>
    </row>
    <row r="101" spans="1:37" s="161" customFormat="1" ht="55.5" customHeight="1">
      <c r="A101" s="796" t="s">
        <v>222</v>
      </c>
      <c r="B101" s="796" t="s">
        <v>223</v>
      </c>
      <c r="C101" s="799" t="s">
        <v>224</v>
      </c>
      <c r="D101" s="799" t="s">
        <v>225</v>
      </c>
      <c r="E101" s="714" t="s">
        <v>226</v>
      </c>
      <c r="F101" s="156" t="s">
        <v>21</v>
      </c>
      <c r="G101" s="156" t="s">
        <v>227</v>
      </c>
      <c r="H101" s="156" t="s">
        <v>228</v>
      </c>
      <c r="I101" s="157"/>
      <c r="J101" s="157"/>
      <c r="K101" s="795" t="str">
        <f>+[11]Precedencia_Acuicultura!AF21</f>
        <v xml:space="preserve">Primer nivel </v>
      </c>
      <c r="L101" s="795" t="s">
        <v>229</v>
      </c>
      <c r="M101" s="795" t="s">
        <v>25</v>
      </c>
      <c r="N101" s="795" t="s">
        <v>69</v>
      </c>
      <c r="O101" s="157" t="s">
        <v>229</v>
      </c>
      <c r="P101" s="157" t="s">
        <v>1685</v>
      </c>
      <c r="Q101" s="157" t="s">
        <v>230</v>
      </c>
      <c r="R101" s="166"/>
      <c r="S101" s="48"/>
      <c r="T101" s="48"/>
      <c r="U101" s="48"/>
      <c r="V101" s="48"/>
      <c r="W101" s="48"/>
      <c r="X101" s="48"/>
      <c r="Y101" s="48"/>
      <c r="Z101" s="48"/>
      <c r="AA101" s="48"/>
      <c r="AB101" s="48"/>
      <c r="AC101" s="48"/>
      <c r="AD101" s="48"/>
      <c r="AE101" s="48"/>
      <c r="AF101" s="48"/>
      <c r="AG101" s="48"/>
      <c r="AH101" s="48"/>
      <c r="AI101" s="48"/>
      <c r="AJ101" s="48"/>
      <c r="AK101" s="48"/>
    </row>
    <row r="102" spans="1:37" s="161" customFormat="1" ht="84.75" customHeight="1">
      <c r="A102" s="797"/>
      <c r="B102" s="797"/>
      <c r="C102" s="800"/>
      <c r="D102" s="800"/>
      <c r="E102" s="714" t="s">
        <v>1686</v>
      </c>
      <c r="F102" s="156" t="s">
        <v>21</v>
      </c>
      <c r="G102" s="156" t="s">
        <v>227</v>
      </c>
      <c r="H102" s="156">
        <v>6</v>
      </c>
      <c r="I102" s="157"/>
      <c r="J102" s="157"/>
      <c r="K102" s="795"/>
      <c r="L102" s="795"/>
      <c r="M102" s="795"/>
      <c r="N102" s="795"/>
      <c r="O102" s="157" t="s">
        <v>229</v>
      </c>
      <c r="P102" s="157" t="s">
        <v>231</v>
      </c>
      <c r="Q102" s="157" t="s">
        <v>230</v>
      </c>
      <c r="R102" s="166"/>
      <c r="S102" s="48"/>
      <c r="T102" s="48"/>
      <c r="U102" s="48"/>
      <c r="V102" s="48"/>
      <c r="W102" s="48"/>
      <c r="X102" s="48"/>
      <c r="Y102" s="48"/>
      <c r="Z102" s="48"/>
      <c r="AA102" s="48"/>
      <c r="AB102" s="48"/>
      <c r="AC102" s="48"/>
      <c r="AD102" s="48"/>
      <c r="AE102" s="48"/>
      <c r="AF102" s="48"/>
      <c r="AG102" s="48"/>
      <c r="AH102" s="48"/>
      <c r="AI102" s="48"/>
      <c r="AJ102" s="48"/>
      <c r="AK102" s="48"/>
    </row>
    <row r="103" spans="1:37" s="161" customFormat="1" ht="70.5" customHeight="1">
      <c r="A103" s="797"/>
      <c r="B103" s="797"/>
      <c r="C103" s="800"/>
      <c r="D103" s="800"/>
      <c r="E103" s="714" t="s">
        <v>1687</v>
      </c>
      <c r="F103" s="156" t="s">
        <v>232</v>
      </c>
      <c r="G103" s="156" t="s">
        <v>32</v>
      </c>
      <c r="H103" s="156"/>
      <c r="I103" s="157" t="s">
        <v>233</v>
      </c>
      <c r="J103" s="157">
        <v>2</v>
      </c>
      <c r="K103" s="795"/>
      <c r="L103" s="795"/>
      <c r="M103" s="795"/>
      <c r="N103" s="795"/>
      <c r="O103" s="157" t="s">
        <v>229</v>
      </c>
      <c r="P103" s="157" t="s">
        <v>190</v>
      </c>
      <c r="Q103" s="157" t="s">
        <v>69</v>
      </c>
      <c r="R103" s="166"/>
      <c r="S103" s="166"/>
      <c r="T103" s="166"/>
      <c r="U103" s="166"/>
      <c r="V103" s="166"/>
      <c r="W103" s="166"/>
      <c r="X103" s="166"/>
      <c r="Y103" s="166"/>
      <c r="Z103" s="166"/>
      <c r="AA103" s="166"/>
      <c r="AB103" s="166"/>
      <c r="AC103" s="166"/>
      <c r="AD103" s="166"/>
      <c r="AE103" s="166"/>
      <c r="AF103" s="166"/>
      <c r="AG103" s="166"/>
      <c r="AH103" s="166"/>
      <c r="AI103" s="166"/>
      <c r="AJ103" s="166"/>
      <c r="AK103" s="166"/>
    </row>
    <row r="104" spans="1:37" s="161" customFormat="1" ht="81.75" customHeight="1">
      <c r="A104" s="797"/>
      <c r="B104" s="797"/>
      <c r="C104" s="800"/>
      <c r="D104" s="800"/>
      <c r="E104" s="714" t="s">
        <v>234</v>
      </c>
      <c r="F104" s="156" t="s">
        <v>232</v>
      </c>
      <c r="G104" s="156" t="s">
        <v>32</v>
      </c>
      <c r="H104" s="156"/>
      <c r="I104" s="157" t="s">
        <v>41</v>
      </c>
      <c r="J104" s="157">
        <v>12</v>
      </c>
      <c r="K104" s="795"/>
      <c r="L104" s="795"/>
      <c r="M104" s="795"/>
      <c r="N104" s="795"/>
      <c r="O104" s="157" t="s">
        <v>229</v>
      </c>
      <c r="P104" s="157" t="s">
        <v>25</v>
      </c>
      <c r="Q104" s="157" t="s">
        <v>69</v>
      </c>
      <c r="R104" s="166"/>
      <c r="S104" s="166"/>
      <c r="T104" s="166"/>
      <c r="U104" s="166"/>
      <c r="V104" s="166"/>
      <c r="W104" s="166"/>
      <c r="X104" s="166"/>
      <c r="Y104" s="166"/>
      <c r="Z104" s="166"/>
      <c r="AA104" s="166"/>
      <c r="AB104" s="166"/>
      <c r="AC104" s="166"/>
      <c r="AD104" s="166"/>
      <c r="AE104" s="166"/>
      <c r="AF104" s="166"/>
      <c r="AG104" s="166"/>
      <c r="AH104" s="166"/>
      <c r="AI104" s="166"/>
      <c r="AJ104" s="166"/>
      <c r="AK104" s="166"/>
    </row>
    <row r="105" spans="1:37" s="161" customFormat="1" ht="66" customHeight="1">
      <c r="A105" s="797"/>
      <c r="B105" s="797"/>
      <c r="C105" s="800"/>
      <c r="D105" s="800"/>
      <c r="E105" s="714" t="s">
        <v>235</v>
      </c>
      <c r="F105" s="156" t="s">
        <v>21</v>
      </c>
      <c r="G105" s="156" t="s">
        <v>184</v>
      </c>
      <c r="H105" s="156"/>
      <c r="I105" s="157" t="s">
        <v>236</v>
      </c>
      <c r="J105" s="157">
        <v>12</v>
      </c>
      <c r="K105" s="795"/>
      <c r="L105" s="795"/>
      <c r="M105" s="795"/>
      <c r="N105" s="795"/>
      <c r="O105" s="157" t="s">
        <v>229</v>
      </c>
      <c r="P105" s="157" t="s">
        <v>25</v>
      </c>
      <c r="Q105" s="157" t="s">
        <v>69</v>
      </c>
      <c r="R105" s="166"/>
      <c r="S105" s="166"/>
      <c r="T105" s="166"/>
      <c r="U105" s="166"/>
      <c r="V105" s="166"/>
      <c r="W105" s="166"/>
      <c r="X105" s="166"/>
      <c r="Y105" s="166"/>
      <c r="Z105" s="166"/>
      <c r="AA105" s="166"/>
      <c r="AB105" s="166"/>
      <c r="AC105" s="166"/>
      <c r="AD105" s="166"/>
      <c r="AE105" s="166"/>
      <c r="AF105" s="166"/>
      <c r="AG105" s="166"/>
      <c r="AH105" s="166"/>
      <c r="AI105" s="166"/>
      <c r="AJ105" s="166"/>
      <c r="AK105" s="166"/>
    </row>
    <row r="106" spans="1:37" s="161" customFormat="1" ht="78" customHeight="1">
      <c r="A106" s="798"/>
      <c r="B106" s="798"/>
      <c r="C106" s="801"/>
      <c r="D106" s="801"/>
      <c r="E106" s="714" t="s">
        <v>237</v>
      </c>
      <c r="F106" s="156" t="s">
        <v>232</v>
      </c>
      <c r="G106" s="156" t="s">
        <v>22</v>
      </c>
      <c r="H106" s="156"/>
      <c r="I106" s="157" t="s">
        <v>238</v>
      </c>
      <c r="J106" s="157">
        <v>12</v>
      </c>
      <c r="K106" s="795"/>
      <c r="L106" s="795"/>
      <c r="M106" s="795"/>
      <c r="N106" s="795"/>
      <c r="O106" s="157" t="s">
        <v>229</v>
      </c>
      <c r="P106" s="157" t="s">
        <v>239</v>
      </c>
      <c r="Q106" s="157" t="s">
        <v>134</v>
      </c>
      <c r="R106" s="166"/>
      <c r="S106" s="166"/>
      <c r="T106" s="48"/>
      <c r="U106" s="48"/>
      <c r="V106" s="166"/>
      <c r="W106" s="48"/>
      <c r="X106" s="48"/>
      <c r="Y106" s="166"/>
      <c r="Z106" s="48"/>
      <c r="AA106" s="48"/>
      <c r="AB106" s="166"/>
      <c r="AC106" s="48"/>
      <c r="AD106" s="48"/>
      <c r="AE106" s="166"/>
      <c r="AF106" s="48"/>
      <c r="AG106" s="48"/>
      <c r="AH106" s="166"/>
      <c r="AI106" s="48"/>
      <c r="AJ106" s="48"/>
      <c r="AK106" s="166"/>
    </row>
    <row r="107" spans="1:37" s="161" customFormat="1" ht="69.75" customHeight="1">
      <c r="A107" s="796" t="s">
        <v>222</v>
      </c>
      <c r="B107" s="796" t="s">
        <v>223</v>
      </c>
      <c r="C107" s="799" t="s">
        <v>224</v>
      </c>
      <c r="D107" s="799" t="s">
        <v>240</v>
      </c>
      <c r="E107" s="714" t="s">
        <v>241</v>
      </c>
      <c r="F107" s="156" t="s">
        <v>21</v>
      </c>
      <c r="G107" s="156" t="s">
        <v>32</v>
      </c>
      <c r="H107" s="156"/>
      <c r="I107" s="157" t="s">
        <v>41</v>
      </c>
      <c r="J107" s="157">
        <v>12</v>
      </c>
      <c r="K107" s="795" t="str">
        <f>+[11]Precedencia_Acuicultura!AF22</f>
        <v xml:space="preserve">Primer nivel </v>
      </c>
      <c r="L107" s="795" t="s">
        <v>68</v>
      </c>
      <c r="M107" s="795" t="s">
        <v>25</v>
      </c>
      <c r="N107" s="795" t="s">
        <v>69</v>
      </c>
      <c r="O107" s="157" t="s">
        <v>68</v>
      </c>
      <c r="P107" s="157" t="s">
        <v>176</v>
      </c>
      <c r="Q107" s="157" t="s">
        <v>69</v>
      </c>
      <c r="R107" s="166"/>
      <c r="S107" s="166"/>
      <c r="T107" s="166"/>
      <c r="U107" s="166"/>
      <c r="V107" s="166"/>
      <c r="W107" s="166"/>
      <c r="X107" s="166"/>
      <c r="Y107" s="166"/>
      <c r="Z107" s="166"/>
      <c r="AA107" s="166"/>
      <c r="AB107" s="166"/>
      <c r="AC107" s="166"/>
      <c r="AD107" s="166"/>
      <c r="AE107" s="166"/>
      <c r="AF107" s="166"/>
      <c r="AG107" s="166"/>
      <c r="AH107" s="166"/>
      <c r="AI107" s="166"/>
      <c r="AJ107" s="166"/>
      <c r="AK107" s="166"/>
    </row>
    <row r="108" spans="1:37" s="161" customFormat="1" ht="52.5" customHeight="1">
      <c r="A108" s="797"/>
      <c r="B108" s="797"/>
      <c r="C108" s="800"/>
      <c r="D108" s="800"/>
      <c r="E108" s="714" t="s">
        <v>242</v>
      </c>
      <c r="F108" s="156" t="s">
        <v>21</v>
      </c>
      <c r="G108" s="156" t="s">
        <v>32</v>
      </c>
      <c r="H108" s="156"/>
      <c r="I108" s="157" t="s">
        <v>41</v>
      </c>
      <c r="J108" s="157">
        <v>12</v>
      </c>
      <c r="K108" s="795"/>
      <c r="L108" s="795"/>
      <c r="M108" s="795"/>
      <c r="N108" s="795"/>
      <c r="O108" s="157" t="s">
        <v>68</v>
      </c>
      <c r="P108" s="157" t="s">
        <v>176</v>
      </c>
      <c r="Q108" s="157" t="s">
        <v>69</v>
      </c>
      <c r="R108" s="166"/>
      <c r="S108" s="166"/>
      <c r="T108" s="166"/>
      <c r="U108" s="166"/>
      <c r="V108" s="166"/>
      <c r="W108" s="166"/>
      <c r="X108" s="166"/>
      <c r="Y108" s="166"/>
      <c r="Z108" s="166"/>
      <c r="AA108" s="166"/>
      <c r="AB108" s="166"/>
      <c r="AC108" s="166"/>
      <c r="AD108" s="166"/>
      <c r="AE108" s="166"/>
      <c r="AF108" s="166"/>
      <c r="AG108" s="166"/>
      <c r="AH108" s="166"/>
      <c r="AI108" s="166"/>
      <c r="AJ108" s="166"/>
      <c r="AK108" s="166"/>
    </row>
    <row r="109" spans="1:37" s="161" customFormat="1" ht="86.25" customHeight="1">
      <c r="A109" s="798"/>
      <c r="B109" s="798"/>
      <c r="C109" s="801"/>
      <c r="D109" s="801"/>
      <c r="E109" s="714" t="s">
        <v>243</v>
      </c>
      <c r="F109" s="156" t="s">
        <v>244</v>
      </c>
      <c r="G109" s="156" t="s">
        <v>32</v>
      </c>
      <c r="H109" s="156"/>
      <c r="I109" s="157" t="s">
        <v>37</v>
      </c>
      <c r="J109" s="157">
        <v>3</v>
      </c>
      <c r="K109" s="795"/>
      <c r="L109" s="795"/>
      <c r="M109" s="795"/>
      <c r="N109" s="795"/>
      <c r="O109" s="157" t="s">
        <v>38</v>
      </c>
      <c r="P109" s="157" t="s">
        <v>245</v>
      </c>
      <c r="Q109" s="157" t="s">
        <v>26</v>
      </c>
      <c r="R109" s="48"/>
      <c r="S109" s="166"/>
      <c r="T109" s="166"/>
      <c r="U109" s="166"/>
      <c r="V109" s="166"/>
      <c r="W109" s="166"/>
      <c r="X109" s="166"/>
      <c r="Y109" s="166"/>
      <c r="Z109" s="166"/>
      <c r="AA109" s="166"/>
      <c r="AB109" s="166"/>
      <c r="AC109" s="166"/>
      <c r="AD109" s="166"/>
      <c r="AE109" s="166"/>
      <c r="AF109" s="166"/>
      <c r="AG109" s="166"/>
      <c r="AH109" s="166"/>
      <c r="AI109" s="166"/>
      <c r="AJ109" s="166"/>
      <c r="AK109" s="166"/>
    </row>
    <row r="110" spans="1:37" s="161" customFormat="1" ht="81.75" customHeight="1">
      <c r="A110" s="796" t="s">
        <v>222</v>
      </c>
      <c r="B110" s="796" t="s">
        <v>223</v>
      </c>
      <c r="C110" s="799" t="s">
        <v>224</v>
      </c>
      <c r="D110" s="799" t="s">
        <v>1982</v>
      </c>
      <c r="E110" s="714" t="s">
        <v>246</v>
      </c>
      <c r="F110" s="156" t="s">
        <v>21</v>
      </c>
      <c r="G110" s="156" t="s">
        <v>22</v>
      </c>
      <c r="H110" s="156"/>
      <c r="I110" s="157" t="s">
        <v>247</v>
      </c>
      <c r="J110" s="157">
        <v>4</v>
      </c>
      <c r="K110" s="795" t="str">
        <f>+[11]Precedencia_Acuicultura!AF23</f>
        <v xml:space="preserve">Primer nivel </v>
      </c>
      <c r="L110" s="795" t="s">
        <v>68</v>
      </c>
      <c r="M110" s="795" t="s">
        <v>25</v>
      </c>
      <c r="N110" s="795" t="s">
        <v>69</v>
      </c>
      <c r="O110" s="157" t="s">
        <v>68</v>
      </c>
      <c r="P110" s="157" t="s">
        <v>248</v>
      </c>
      <c r="Q110" s="157" t="s">
        <v>249</v>
      </c>
      <c r="R110" s="166"/>
      <c r="S110" s="48"/>
      <c r="T110" s="166"/>
      <c r="U110" s="48"/>
      <c r="V110" s="166"/>
      <c r="W110" s="48"/>
      <c r="X110" s="166"/>
      <c r="Y110" s="48"/>
      <c r="Z110" s="166"/>
      <c r="AA110" s="48"/>
      <c r="AB110" s="166"/>
      <c r="AC110" s="48"/>
      <c r="AD110" s="166"/>
      <c r="AE110" s="48"/>
      <c r="AF110" s="166"/>
      <c r="AG110" s="48"/>
      <c r="AH110" s="166"/>
      <c r="AI110" s="48"/>
      <c r="AJ110" s="166"/>
      <c r="AK110" s="48"/>
    </row>
    <row r="111" spans="1:37" s="161" customFormat="1" ht="37.5" customHeight="1">
      <c r="A111" s="797"/>
      <c r="B111" s="797"/>
      <c r="C111" s="800"/>
      <c r="D111" s="800"/>
      <c r="E111" s="714" t="s">
        <v>250</v>
      </c>
      <c r="F111" s="156" t="s">
        <v>21</v>
      </c>
      <c r="G111" s="156" t="s">
        <v>22</v>
      </c>
      <c r="H111" s="156"/>
      <c r="I111" s="157" t="s">
        <v>247</v>
      </c>
      <c r="J111" s="157">
        <v>5</v>
      </c>
      <c r="K111" s="795"/>
      <c r="L111" s="795"/>
      <c r="M111" s="795"/>
      <c r="N111" s="795"/>
      <c r="O111" s="157" t="s">
        <v>68</v>
      </c>
      <c r="P111" s="157" t="s">
        <v>251</v>
      </c>
      <c r="Q111" s="157" t="s">
        <v>249</v>
      </c>
      <c r="R111" s="166"/>
      <c r="S111" s="48"/>
      <c r="T111" s="166"/>
      <c r="U111" s="48"/>
      <c r="V111" s="166"/>
      <c r="W111" s="48"/>
      <c r="X111" s="166"/>
      <c r="Y111" s="48"/>
      <c r="Z111" s="166"/>
      <c r="AA111" s="48"/>
      <c r="AB111" s="166"/>
      <c r="AC111" s="48"/>
      <c r="AD111" s="166"/>
      <c r="AE111" s="48"/>
      <c r="AF111" s="166"/>
      <c r="AG111" s="48"/>
      <c r="AH111" s="166"/>
      <c r="AI111" s="48"/>
      <c r="AJ111" s="166"/>
      <c r="AK111" s="48"/>
    </row>
    <row r="112" spans="1:37" s="161" customFormat="1" ht="50.25" customHeight="1">
      <c r="A112" s="797"/>
      <c r="B112" s="797"/>
      <c r="C112" s="800"/>
      <c r="D112" s="800"/>
      <c r="E112" s="714" t="s">
        <v>252</v>
      </c>
      <c r="F112" s="156" t="s">
        <v>21</v>
      </c>
      <c r="G112" s="156" t="s">
        <v>22</v>
      </c>
      <c r="H112" s="156"/>
      <c r="I112" s="157" t="s">
        <v>253</v>
      </c>
      <c r="J112" s="157">
        <v>12</v>
      </c>
      <c r="K112" s="795"/>
      <c r="L112" s="795"/>
      <c r="M112" s="795"/>
      <c r="N112" s="795"/>
      <c r="O112" s="157" t="s">
        <v>68</v>
      </c>
      <c r="P112" s="157" t="s">
        <v>176</v>
      </c>
      <c r="Q112" s="157" t="s">
        <v>178</v>
      </c>
      <c r="R112" s="166"/>
      <c r="S112" s="166"/>
      <c r="T112" s="166"/>
      <c r="U112" s="166"/>
      <c r="V112" s="166"/>
      <c r="W112" s="166"/>
      <c r="X112" s="48"/>
      <c r="Y112" s="166"/>
      <c r="Z112" s="48"/>
      <c r="AA112" s="166"/>
      <c r="AB112" s="48"/>
      <c r="AC112" s="166"/>
      <c r="AD112" s="48"/>
      <c r="AE112" s="166"/>
      <c r="AF112" s="48"/>
      <c r="AG112" s="166"/>
      <c r="AH112" s="48"/>
      <c r="AI112" s="166"/>
      <c r="AJ112" s="48"/>
      <c r="AK112" s="166"/>
    </row>
    <row r="113" spans="1:37" s="161" customFormat="1" ht="100.5" customHeight="1">
      <c r="A113" s="797"/>
      <c r="B113" s="797"/>
      <c r="C113" s="800"/>
      <c r="D113" s="800"/>
      <c r="E113" s="714" t="s">
        <v>1688</v>
      </c>
      <c r="F113" s="156" t="s">
        <v>21</v>
      </c>
      <c r="G113" s="156" t="s">
        <v>32</v>
      </c>
      <c r="H113" s="156"/>
      <c r="I113" s="157" t="s">
        <v>254</v>
      </c>
      <c r="J113" s="157">
        <v>12</v>
      </c>
      <c r="K113" s="795"/>
      <c r="L113" s="795"/>
      <c r="M113" s="795"/>
      <c r="N113" s="795"/>
      <c r="O113" s="157" t="s">
        <v>68</v>
      </c>
      <c r="P113" s="157" t="s">
        <v>245</v>
      </c>
      <c r="Q113" s="157" t="s">
        <v>69</v>
      </c>
      <c r="R113" s="166"/>
      <c r="S113" s="166"/>
      <c r="T113" s="166"/>
      <c r="U113" s="166"/>
      <c r="V113" s="166"/>
      <c r="W113" s="166"/>
      <c r="X113" s="166"/>
      <c r="Y113" s="166"/>
      <c r="Z113" s="166"/>
      <c r="AA113" s="166"/>
      <c r="AB113" s="166"/>
      <c r="AC113" s="166"/>
      <c r="AD113" s="166"/>
      <c r="AE113" s="166"/>
      <c r="AF113" s="166"/>
      <c r="AG113" s="166"/>
      <c r="AH113" s="166"/>
      <c r="AI113" s="166"/>
      <c r="AJ113" s="166"/>
      <c r="AK113" s="166"/>
    </row>
    <row r="114" spans="1:37" s="161" customFormat="1" ht="132.75" customHeight="1">
      <c r="A114" s="798"/>
      <c r="B114" s="798"/>
      <c r="C114" s="801"/>
      <c r="D114" s="801"/>
      <c r="E114" s="714" t="s">
        <v>255</v>
      </c>
      <c r="F114" s="156" t="s">
        <v>256</v>
      </c>
      <c r="G114" s="156" t="s">
        <v>32</v>
      </c>
      <c r="H114" s="156"/>
      <c r="I114" s="157" t="s">
        <v>257</v>
      </c>
      <c r="J114" s="157">
        <v>12</v>
      </c>
      <c r="K114" s="795"/>
      <c r="L114" s="795"/>
      <c r="M114" s="795"/>
      <c r="N114" s="795"/>
      <c r="O114" s="157" t="s">
        <v>68</v>
      </c>
      <c r="P114" s="157" t="s">
        <v>217</v>
      </c>
      <c r="Q114" s="157" t="s">
        <v>69</v>
      </c>
      <c r="R114" s="166"/>
      <c r="S114" s="166"/>
      <c r="T114" s="166"/>
      <c r="U114" s="166"/>
      <c r="V114" s="166"/>
      <c r="W114" s="166"/>
      <c r="X114" s="166"/>
      <c r="Y114" s="166"/>
      <c r="Z114" s="166"/>
      <c r="AA114" s="166"/>
      <c r="AB114" s="166"/>
      <c r="AC114" s="166"/>
      <c r="AD114" s="166"/>
      <c r="AE114" s="166"/>
      <c r="AF114" s="166"/>
      <c r="AG114" s="166"/>
      <c r="AH114" s="166"/>
      <c r="AI114" s="166"/>
      <c r="AJ114" s="166"/>
      <c r="AK114" s="166"/>
    </row>
    <row r="115" spans="1:37" s="161" customFormat="1" ht="81" customHeight="1">
      <c r="A115" s="796" t="s">
        <v>222</v>
      </c>
      <c r="B115" s="796" t="s">
        <v>223</v>
      </c>
      <c r="C115" s="799" t="s">
        <v>224</v>
      </c>
      <c r="D115" s="799" t="s">
        <v>258</v>
      </c>
      <c r="E115" s="714" t="s">
        <v>259</v>
      </c>
      <c r="F115" s="156" t="s">
        <v>21</v>
      </c>
      <c r="G115" s="156" t="s">
        <v>32</v>
      </c>
      <c r="H115" s="156"/>
      <c r="I115" s="157" t="s">
        <v>233</v>
      </c>
      <c r="J115" s="157">
        <v>2</v>
      </c>
      <c r="K115" s="795" t="str">
        <f>+[11]Precedencia_Acuicultura!AF24</f>
        <v xml:space="preserve">Primer nivel </v>
      </c>
      <c r="L115" s="795" t="s">
        <v>68</v>
      </c>
      <c r="M115" s="795" t="s">
        <v>190</v>
      </c>
      <c r="N115" s="795" t="s">
        <v>69</v>
      </c>
      <c r="O115" s="157" t="s">
        <v>68</v>
      </c>
      <c r="P115" s="157" t="s">
        <v>190</v>
      </c>
      <c r="Q115" s="157" t="s">
        <v>69</v>
      </c>
      <c r="R115" s="166"/>
      <c r="S115" s="166"/>
      <c r="T115" s="166"/>
      <c r="U115" s="166"/>
      <c r="V115" s="166"/>
      <c r="W115" s="166"/>
      <c r="X115" s="166"/>
      <c r="Y115" s="166"/>
      <c r="Z115" s="166"/>
      <c r="AA115" s="166"/>
      <c r="AB115" s="166"/>
      <c r="AC115" s="166"/>
      <c r="AD115" s="166"/>
      <c r="AE115" s="166"/>
      <c r="AF115" s="166"/>
      <c r="AG115" s="166"/>
      <c r="AH115" s="166"/>
      <c r="AI115" s="166"/>
      <c r="AJ115" s="166"/>
      <c r="AK115" s="166"/>
    </row>
    <row r="116" spans="1:37" s="161" customFormat="1" ht="108.75" customHeight="1">
      <c r="A116" s="797"/>
      <c r="B116" s="797"/>
      <c r="C116" s="800"/>
      <c r="D116" s="800"/>
      <c r="E116" s="714" t="s">
        <v>1998</v>
      </c>
      <c r="F116" s="156" t="s">
        <v>21</v>
      </c>
      <c r="G116" s="156" t="s">
        <v>22</v>
      </c>
      <c r="H116" s="156"/>
      <c r="I116" s="157" t="s">
        <v>247</v>
      </c>
      <c r="J116" s="157">
        <v>4</v>
      </c>
      <c r="K116" s="795"/>
      <c r="L116" s="795"/>
      <c r="M116" s="795"/>
      <c r="N116" s="795"/>
      <c r="O116" s="157" t="s">
        <v>68</v>
      </c>
      <c r="P116" s="157" t="s">
        <v>251</v>
      </c>
      <c r="Q116" s="157" t="s">
        <v>132</v>
      </c>
      <c r="R116" s="166"/>
      <c r="S116" s="48"/>
      <c r="T116" s="166"/>
      <c r="U116" s="48"/>
      <c r="V116" s="166"/>
      <c r="W116" s="48"/>
      <c r="X116" s="166"/>
      <c r="Y116" s="48"/>
      <c r="Z116" s="166"/>
      <c r="AA116" s="48"/>
      <c r="AB116" s="166"/>
      <c r="AC116" s="48"/>
      <c r="AD116" s="166"/>
      <c r="AE116" s="48"/>
      <c r="AF116" s="166"/>
      <c r="AG116" s="48"/>
      <c r="AH116" s="166"/>
      <c r="AI116" s="48"/>
      <c r="AJ116" s="166"/>
      <c r="AK116" s="48"/>
    </row>
    <row r="117" spans="1:37" s="161" customFormat="1" ht="84" customHeight="1">
      <c r="A117" s="797"/>
      <c r="B117" s="797"/>
      <c r="C117" s="800"/>
      <c r="D117" s="800"/>
      <c r="E117" s="714" t="s">
        <v>260</v>
      </c>
      <c r="F117" s="156" t="s">
        <v>21</v>
      </c>
      <c r="G117" s="156" t="s">
        <v>22</v>
      </c>
      <c r="H117" s="156"/>
      <c r="I117" s="157" t="s">
        <v>247</v>
      </c>
      <c r="J117" s="157">
        <v>4</v>
      </c>
      <c r="K117" s="795"/>
      <c r="L117" s="795"/>
      <c r="M117" s="795"/>
      <c r="N117" s="795"/>
      <c r="O117" s="157" t="s">
        <v>68</v>
      </c>
      <c r="P117" s="157" t="s">
        <v>251</v>
      </c>
      <c r="Q117" s="157" t="s">
        <v>132</v>
      </c>
      <c r="R117" s="166"/>
      <c r="S117" s="48"/>
      <c r="T117" s="166"/>
      <c r="U117" s="48"/>
      <c r="V117" s="166"/>
      <c r="W117" s="48"/>
      <c r="X117" s="166"/>
      <c r="Y117" s="48"/>
      <c r="Z117" s="166"/>
      <c r="AA117" s="48"/>
      <c r="AB117" s="166"/>
      <c r="AC117" s="48"/>
      <c r="AD117" s="166"/>
      <c r="AE117" s="48"/>
      <c r="AF117" s="166"/>
      <c r="AG117" s="48"/>
      <c r="AH117" s="166"/>
      <c r="AI117" s="48"/>
      <c r="AJ117" s="166"/>
      <c r="AK117" s="48"/>
    </row>
    <row r="118" spans="1:37" s="161" customFormat="1" ht="96.75" customHeight="1">
      <c r="A118" s="797"/>
      <c r="B118" s="797"/>
      <c r="C118" s="800"/>
      <c r="D118" s="800"/>
      <c r="E118" s="714" t="s">
        <v>1999</v>
      </c>
      <c r="F118" s="156" t="s">
        <v>21</v>
      </c>
      <c r="G118" s="156" t="s">
        <v>22</v>
      </c>
      <c r="H118" s="156"/>
      <c r="I118" s="157" t="s">
        <v>247</v>
      </c>
      <c r="J118" s="157">
        <v>4</v>
      </c>
      <c r="K118" s="795"/>
      <c r="L118" s="795"/>
      <c r="M118" s="795"/>
      <c r="N118" s="795"/>
      <c r="O118" s="157" t="s">
        <v>68</v>
      </c>
      <c r="P118" s="157" t="s">
        <v>251</v>
      </c>
      <c r="Q118" s="157" t="s">
        <v>132</v>
      </c>
      <c r="R118" s="166"/>
      <c r="S118" s="48"/>
      <c r="T118" s="166"/>
      <c r="U118" s="48"/>
      <c r="V118" s="166"/>
      <c r="W118" s="48"/>
      <c r="X118" s="166"/>
      <c r="Y118" s="48"/>
      <c r="Z118" s="166"/>
      <c r="AA118" s="48"/>
      <c r="AB118" s="166"/>
      <c r="AC118" s="48"/>
      <c r="AD118" s="166"/>
      <c r="AE118" s="48"/>
      <c r="AF118" s="166"/>
      <c r="AG118" s="48"/>
      <c r="AH118" s="166"/>
      <c r="AI118" s="48"/>
      <c r="AJ118" s="166"/>
      <c r="AK118" s="48"/>
    </row>
    <row r="119" spans="1:37" s="161" customFormat="1" ht="84" customHeight="1">
      <c r="A119" s="797"/>
      <c r="B119" s="797"/>
      <c r="C119" s="800"/>
      <c r="D119" s="800"/>
      <c r="E119" s="714" t="s">
        <v>2000</v>
      </c>
      <c r="F119" s="156" t="s">
        <v>21</v>
      </c>
      <c r="G119" s="156" t="s">
        <v>22</v>
      </c>
      <c r="H119" s="156"/>
      <c r="I119" s="157" t="s">
        <v>247</v>
      </c>
      <c r="J119" s="157">
        <v>4</v>
      </c>
      <c r="K119" s="795"/>
      <c r="L119" s="795"/>
      <c r="M119" s="795"/>
      <c r="N119" s="795"/>
      <c r="O119" s="157" t="s">
        <v>68</v>
      </c>
      <c r="P119" s="157" t="s">
        <v>251</v>
      </c>
      <c r="Q119" s="157" t="s">
        <v>132</v>
      </c>
      <c r="R119" s="166"/>
      <c r="S119" s="48"/>
      <c r="T119" s="166"/>
      <c r="U119" s="48"/>
      <c r="V119" s="166"/>
      <c r="W119" s="48"/>
      <c r="X119" s="166"/>
      <c r="Y119" s="48"/>
      <c r="Z119" s="166"/>
      <c r="AA119" s="48"/>
      <c r="AB119" s="166"/>
      <c r="AC119" s="48"/>
      <c r="AD119" s="166"/>
      <c r="AE119" s="48"/>
      <c r="AF119" s="166"/>
      <c r="AG119" s="48"/>
      <c r="AH119" s="166"/>
      <c r="AI119" s="48"/>
      <c r="AJ119" s="166"/>
      <c r="AK119" s="48"/>
    </row>
    <row r="120" spans="1:37" s="161" customFormat="1" ht="84.75" customHeight="1">
      <c r="A120" s="797"/>
      <c r="B120" s="797"/>
      <c r="C120" s="800"/>
      <c r="D120" s="800"/>
      <c r="E120" s="714" t="s">
        <v>261</v>
      </c>
      <c r="F120" s="156" t="s">
        <v>21</v>
      </c>
      <c r="G120" s="156" t="s">
        <v>22</v>
      </c>
      <c r="H120" s="156"/>
      <c r="I120" s="157" t="s">
        <v>262</v>
      </c>
      <c r="J120" s="157">
        <v>1</v>
      </c>
      <c r="K120" s="795"/>
      <c r="L120" s="795"/>
      <c r="M120" s="795"/>
      <c r="N120" s="795"/>
      <c r="O120" s="157" t="s">
        <v>68</v>
      </c>
      <c r="P120" s="157" t="s">
        <v>263</v>
      </c>
      <c r="Q120" s="157" t="s">
        <v>132</v>
      </c>
      <c r="R120" s="166"/>
      <c r="S120" s="48"/>
      <c r="T120" s="166"/>
      <c r="U120" s="48"/>
      <c r="V120" s="166"/>
      <c r="W120" s="48"/>
      <c r="X120" s="166"/>
      <c r="Y120" s="48"/>
      <c r="Z120" s="166"/>
      <c r="AA120" s="48"/>
      <c r="AB120" s="166"/>
      <c r="AC120" s="48"/>
      <c r="AD120" s="166"/>
      <c r="AE120" s="48"/>
      <c r="AF120" s="166"/>
      <c r="AG120" s="48"/>
      <c r="AH120" s="166"/>
      <c r="AI120" s="48"/>
      <c r="AJ120" s="166"/>
      <c r="AK120" s="48"/>
    </row>
    <row r="121" spans="1:37" s="161" customFormat="1" ht="84.75" customHeight="1">
      <c r="A121" s="797"/>
      <c r="B121" s="797"/>
      <c r="C121" s="800"/>
      <c r="D121" s="800"/>
      <c r="E121" s="714" t="s">
        <v>264</v>
      </c>
      <c r="F121" s="156" t="s">
        <v>21</v>
      </c>
      <c r="G121" s="156" t="s">
        <v>22</v>
      </c>
      <c r="H121" s="156"/>
      <c r="I121" s="157" t="s">
        <v>247</v>
      </c>
      <c r="J121" s="157">
        <v>4</v>
      </c>
      <c r="K121" s="795"/>
      <c r="L121" s="795"/>
      <c r="M121" s="795"/>
      <c r="N121" s="795"/>
      <c r="O121" s="157" t="s">
        <v>68</v>
      </c>
      <c r="P121" s="157" t="s">
        <v>251</v>
      </c>
      <c r="Q121" s="157" t="s">
        <v>132</v>
      </c>
      <c r="R121" s="166"/>
      <c r="S121" s="48"/>
      <c r="T121" s="166"/>
      <c r="U121" s="48"/>
      <c r="V121" s="166"/>
      <c r="W121" s="48"/>
      <c r="X121" s="166"/>
      <c r="Y121" s="48"/>
      <c r="Z121" s="166"/>
      <c r="AA121" s="48"/>
      <c r="AB121" s="166"/>
      <c r="AC121" s="48"/>
      <c r="AD121" s="166"/>
      <c r="AE121" s="48"/>
      <c r="AF121" s="166"/>
      <c r="AG121" s="48"/>
      <c r="AH121" s="166"/>
      <c r="AI121" s="48"/>
      <c r="AJ121" s="166"/>
      <c r="AK121" s="48"/>
    </row>
    <row r="122" spans="1:37" s="161" customFormat="1" ht="64.5" customHeight="1">
      <c r="A122" s="797"/>
      <c r="B122" s="797"/>
      <c r="C122" s="800"/>
      <c r="D122" s="800"/>
      <c r="E122" s="714" t="s">
        <v>265</v>
      </c>
      <c r="F122" s="156" t="s">
        <v>21</v>
      </c>
      <c r="G122" s="156" t="s">
        <v>32</v>
      </c>
      <c r="H122" s="156"/>
      <c r="I122" s="157" t="s">
        <v>233</v>
      </c>
      <c r="J122" s="157">
        <v>2</v>
      </c>
      <c r="K122" s="795"/>
      <c r="L122" s="795"/>
      <c r="M122" s="795"/>
      <c r="N122" s="795"/>
      <c r="O122" s="157" t="s">
        <v>68</v>
      </c>
      <c r="P122" s="157" t="s">
        <v>190</v>
      </c>
      <c r="Q122" s="157" t="s">
        <v>69</v>
      </c>
      <c r="R122" s="166"/>
      <c r="S122" s="166"/>
      <c r="T122" s="166"/>
      <c r="U122" s="166"/>
      <c r="V122" s="166"/>
      <c r="W122" s="166"/>
      <c r="X122" s="166"/>
      <c r="Y122" s="166"/>
      <c r="Z122" s="166"/>
      <c r="AA122" s="166"/>
      <c r="AB122" s="166"/>
      <c r="AC122" s="166"/>
      <c r="AD122" s="166"/>
      <c r="AE122" s="166"/>
      <c r="AF122" s="166"/>
      <c r="AG122" s="166"/>
      <c r="AH122" s="166"/>
      <c r="AI122" s="166"/>
      <c r="AJ122" s="166"/>
      <c r="AK122" s="166"/>
    </row>
    <row r="123" spans="1:37" s="161" customFormat="1" ht="88.5" customHeight="1">
      <c r="A123" s="797"/>
      <c r="B123" s="797"/>
      <c r="C123" s="800"/>
      <c r="D123" s="800"/>
      <c r="E123" s="714" t="s">
        <v>266</v>
      </c>
      <c r="F123" s="156" t="s">
        <v>21</v>
      </c>
      <c r="G123" s="156" t="s">
        <v>22</v>
      </c>
      <c r="H123" s="156"/>
      <c r="I123" s="157" t="s">
        <v>267</v>
      </c>
      <c r="J123" s="157">
        <v>4</v>
      </c>
      <c r="K123" s="795"/>
      <c r="L123" s="795"/>
      <c r="M123" s="795"/>
      <c r="N123" s="795"/>
      <c r="O123" s="157" t="s">
        <v>68</v>
      </c>
      <c r="P123" s="157" t="s">
        <v>251</v>
      </c>
      <c r="Q123" s="157" t="s">
        <v>268</v>
      </c>
      <c r="R123" s="166"/>
      <c r="S123" s="48"/>
      <c r="T123" s="166"/>
      <c r="U123" s="48"/>
      <c r="V123" s="166"/>
      <c r="W123" s="48"/>
      <c r="X123" s="166"/>
      <c r="Y123" s="48"/>
      <c r="Z123" s="166"/>
      <c r="AA123" s="48"/>
      <c r="AB123" s="48"/>
      <c r="AC123" s="166"/>
      <c r="AD123" s="48"/>
      <c r="AE123" s="48"/>
      <c r="AF123" s="166"/>
      <c r="AG123" s="48"/>
      <c r="AH123" s="48"/>
      <c r="AI123" s="166"/>
      <c r="AJ123" s="48"/>
      <c r="AK123" s="48"/>
    </row>
    <row r="124" spans="1:37" s="161" customFormat="1" ht="64.5" customHeight="1">
      <c r="A124" s="798"/>
      <c r="B124" s="798"/>
      <c r="C124" s="801"/>
      <c r="D124" s="801"/>
      <c r="E124" s="714" t="s">
        <v>1689</v>
      </c>
      <c r="F124" s="156" t="s">
        <v>21</v>
      </c>
      <c r="G124" s="156" t="s">
        <v>227</v>
      </c>
      <c r="H124" s="156">
        <v>30</v>
      </c>
      <c r="I124" s="157"/>
      <c r="J124" s="157"/>
      <c r="K124" s="795"/>
      <c r="L124" s="795"/>
      <c r="M124" s="795"/>
      <c r="N124" s="795"/>
      <c r="O124" s="157" t="s">
        <v>68</v>
      </c>
      <c r="P124" s="157" t="s">
        <v>269</v>
      </c>
      <c r="Q124" s="157" t="s">
        <v>270</v>
      </c>
      <c r="R124" s="166"/>
      <c r="S124" s="166"/>
      <c r="T124" s="166"/>
      <c r="U124" s="48"/>
      <c r="V124" s="48"/>
      <c r="W124" s="48"/>
      <c r="X124" s="48"/>
      <c r="Y124" s="48"/>
      <c r="Z124" s="48"/>
      <c r="AA124" s="48"/>
      <c r="AB124" s="48"/>
      <c r="AC124" s="48"/>
      <c r="AD124" s="48"/>
      <c r="AE124" s="48"/>
      <c r="AF124" s="48"/>
      <c r="AG124" s="48"/>
      <c r="AH124" s="48"/>
      <c r="AI124" s="48"/>
      <c r="AJ124" s="48"/>
      <c r="AK124" s="48"/>
    </row>
    <row r="125" spans="1:37" s="161" customFormat="1" ht="138" customHeight="1">
      <c r="A125" s="796" t="s">
        <v>222</v>
      </c>
      <c r="B125" s="796" t="s">
        <v>223</v>
      </c>
      <c r="C125" s="799" t="s">
        <v>271</v>
      </c>
      <c r="D125" s="799" t="s">
        <v>272</v>
      </c>
      <c r="E125" s="714" t="s">
        <v>1690</v>
      </c>
      <c r="F125" s="156" t="s">
        <v>21</v>
      </c>
      <c r="G125" s="156" t="s">
        <v>32</v>
      </c>
      <c r="H125" s="156"/>
      <c r="I125" s="157" t="s">
        <v>273</v>
      </c>
      <c r="J125" s="157">
        <v>3</v>
      </c>
      <c r="K125" s="795" t="str">
        <f>+[11]Precedencia_Acuicultura!AF25</f>
        <v xml:space="preserve">Primer nivel </v>
      </c>
      <c r="L125" s="795" t="s">
        <v>68</v>
      </c>
      <c r="M125" s="795" t="s">
        <v>25</v>
      </c>
      <c r="N125" s="795" t="s">
        <v>69</v>
      </c>
      <c r="O125" s="157" t="s">
        <v>68</v>
      </c>
      <c r="P125" s="157" t="s">
        <v>274</v>
      </c>
      <c r="Q125" s="157" t="s">
        <v>69</v>
      </c>
      <c r="R125" s="166"/>
      <c r="S125" s="166"/>
      <c r="T125" s="166"/>
      <c r="U125" s="166"/>
      <c r="V125" s="166"/>
      <c r="W125" s="166"/>
      <c r="X125" s="166"/>
      <c r="Y125" s="166"/>
      <c r="Z125" s="166"/>
      <c r="AA125" s="166"/>
      <c r="AB125" s="166"/>
      <c r="AC125" s="166"/>
      <c r="AD125" s="166"/>
      <c r="AE125" s="166"/>
      <c r="AF125" s="166"/>
      <c r="AG125" s="166"/>
      <c r="AH125" s="166"/>
      <c r="AI125" s="166"/>
      <c r="AJ125" s="166"/>
      <c r="AK125" s="166"/>
    </row>
    <row r="126" spans="1:37" s="161" customFormat="1" ht="84" customHeight="1">
      <c r="A126" s="797"/>
      <c r="B126" s="797"/>
      <c r="C126" s="800"/>
      <c r="D126" s="800"/>
      <c r="E126" s="714" t="s">
        <v>275</v>
      </c>
      <c r="F126" s="156" t="s">
        <v>276</v>
      </c>
      <c r="G126" s="156" t="s">
        <v>22</v>
      </c>
      <c r="H126" s="156"/>
      <c r="I126" s="157" t="s">
        <v>277</v>
      </c>
      <c r="J126" s="157">
        <v>6</v>
      </c>
      <c r="K126" s="795"/>
      <c r="L126" s="795"/>
      <c r="M126" s="795"/>
      <c r="N126" s="795"/>
      <c r="O126" s="157" t="s">
        <v>278</v>
      </c>
      <c r="P126" s="157" t="s">
        <v>251</v>
      </c>
      <c r="Q126" s="157" t="s">
        <v>279</v>
      </c>
      <c r="R126" s="166"/>
      <c r="S126" s="166"/>
      <c r="T126" s="166"/>
      <c r="U126" s="166"/>
      <c r="V126" s="48"/>
      <c r="W126" s="48"/>
      <c r="X126" s="48"/>
      <c r="Y126" s="48"/>
      <c r="Z126" s="166"/>
      <c r="AA126" s="48"/>
      <c r="AB126" s="48"/>
      <c r="AC126" s="48"/>
      <c r="AD126" s="48"/>
      <c r="AE126" s="166"/>
      <c r="AF126" s="48"/>
      <c r="AG126" s="48"/>
      <c r="AH126" s="48"/>
      <c r="AI126" s="48"/>
      <c r="AJ126" s="166"/>
      <c r="AK126" s="48"/>
    </row>
    <row r="127" spans="1:37" s="161" customFormat="1" ht="138" customHeight="1">
      <c r="A127" s="797"/>
      <c r="B127" s="797"/>
      <c r="C127" s="800"/>
      <c r="D127" s="800"/>
      <c r="E127" s="715" t="s">
        <v>280</v>
      </c>
      <c r="F127" s="156" t="s">
        <v>21</v>
      </c>
      <c r="G127" s="156" t="s">
        <v>32</v>
      </c>
      <c r="H127" s="156"/>
      <c r="I127" s="157" t="s">
        <v>41</v>
      </c>
      <c r="J127" s="157">
        <v>12</v>
      </c>
      <c r="K127" s="795"/>
      <c r="L127" s="795"/>
      <c r="M127" s="795"/>
      <c r="N127" s="795"/>
      <c r="O127" s="157" t="s">
        <v>68</v>
      </c>
      <c r="P127" s="157" t="s">
        <v>25</v>
      </c>
      <c r="Q127" s="157" t="s">
        <v>69</v>
      </c>
      <c r="R127" s="166"/>
      <c r="S127" s="166"/>
      <c r="T127" s="166"/>
      <c r="U127" s="166"/>
      <c r="V127" s="166"/>
      <c r="W127" s="166"/>
      <c r="X127" s="166"/>
      <c r="Y127" s="166"/>
      <c r="Z127" s="166"/>
      <c r="AA127" s="166"/>
      <c r="AB127" s="166"/>
      <c r="AC127" s="166"/>
      <c r="AD127" s="166"/>
      <c r="AE127" s="166"/>
      <c r="AF127" s="166"/>
      <c r="AG127" s="166"/>
      <c r="AH127" s="166"/>
      <c r="AI127" s="166"/>
      <c r="AJ127" s="166"/>
      <c r="AK127" s="166"/>
    </row>
    <row r="128" spans="1:37" s="161" customFormat="1" ht="64.5" customHeight="1">
      <c r="A128" s="797"/>
      <c r="B128" s="797"/>
      <c r="C128" s="800"/>
      <c r="D128" s="800"/>
      <c r="E128" s="715" t="s">
        <v>2001</v>
      </c>
      <c r="F128" s="156" t="s">
        <v>21</v>
      </c>
      <c r="G128" s="156" t="s">
        <v>227</v>
      </c>
      <c r="H128" s="156">
        <v>24</v>
      </c>
      <c r="I128" s="157"/>
      <c r="J128" s="157"/>
      <c r="K128" s="795"/>
      <c r="L128" s="795"/>
      <c r="M128" s="795"/>
      <c r="N128" s="795"/>
      <c r="O128" s="157" t="s">
        <v>68</v>
      </c>
      <c r="P128" s="157" t="s">
        <v>281</v>
      </c>
      <c r="Q128" s="157" t="s">
        <v>282</v>
      </c>
      <c r="R128" s="166"/>
      <c r="S128" s="166"/>
      <c r="T128" s="166"/>
      <c r="U128" s="48"/>
      <c r="V128" s="48"/>
      <c r="W128" s="48"/>
      <c r="X128" s="48"/>
      <c r="Y128" s="48"/>
      <c r="Z128" s="48"/>
      <c r="AA128" s="48"/>
      <c r="AB128" s="48"/>
      <c r="AC128" s="48"/>
      <c r="AD128" s="48"/>
      <c r="AE128" s="48"/>
      <c r="AF128" s="48"/>
      <c r="AG128" s="48"/>
      <c r="AH128" s="48"/>
      <c r="AI128" s="48"/>
      <c r="AJ128" s="48"/>
      <c r="AK128" s="48"/>
    </row>
    <row r="129" spans="1:37" s="161" customFormat="1" ht="55.5" customHeight="1">
      <c r="A129" s="797"/>
      <c r="B129" s="797"/>
      <c r="C129" s="800"/>
      <c r="D129" s="800"/>
      <c r="E129" s="715" t="s">
        <v>2002</v>
      </c>
      <c r="F129" s="156" t="s">
        <v>21</v>
      </c>
      <c r="G129" s="156" t="s">
        <v>22</v>
      </c>
      <c r="H129" s="156"/>
      <c r="I129" s="157" t="s">
        <v>283</v>
      </c>
      <c r="J129" s="157"/>
      <c r="K129" s="795"/>
      <c r="L129" s="795"/>
      <c r="M129" s="795"/>
      <c r="N129" s="795"/>
      <c r="O129" s="157" t="s">
        <v>68</v>
      </c>
      <c r="P129" s="157" t="s">
        <v>284</v>
      </c>
      <c r="Q129" s="157" t="s">
        <v>285</v>
      </c>
      <c r="R129" s="166"/>
      <c r="S129" s="48"/>
      <c r="T129" s="48"/>
      <c r="U129" s="48"/>
      <c r="V129" s="167"/>
      <c r="W129" s="166"/>
      <c r="X129" s="48"/>
      <c r="Y129" s="48"/>
      <c r="Z129" s="48"/>
      <c r="AA129" s="48"/>
      <c r="AB129" s="166"/>
      <c r="AC129" s="48"/>
      <c r="AD129" s="48"/>
      <c r="AE129" s="48"/>
      <c r="AF129" s="48"/>
      <c r="AG129" s="166"/>
      <c r="AH129" s="48"/>
      <c r="AI129" s="48"/>
      <c r="AJ129" s="48"/>
      <c r="AK129" s="48"/>
    </row>
    <row r="130" spans="1:37" s="161" customFormat="1" ht="127.5" customHeight="1">
      <c r="A130" s="797"/>
      <c r="B130" s="797"/>
      <c r="C130" s="800"/>
      <c r="D130" s="800"/>
      <c r="E130" s="715" t="s">
        <v>1691</v>
      </c>
      <c r="F130" s="156" t="s">
        <v>21</v>
      </c>
      <c r="G130" s="156" t="s">
        <v>32</v>
      </c>
      <c r="H130" s="156"/>
      <c r="I130" s="157" t="s">
        <v>286</v>
      </c>
      <c r="J130" s="157">
        <v>12</v>
      </c>
      <c r="K130" s="795"/>
      <c r="L130" s="795"/>
      <c r="M130" s="795"/>
      <c r="N130" s="795"/>
      <c r="O130" s="157" t="s">
        <v>68</v>
      </c>
      <c r="P130" s="157" t="s">
        <v>287</v>
      </c>
      <c r="Q130" s="157" t="s">
        <v>69</v>
      </c>
      <c r="R130" s="166"/>
      <c r="S130" s="166"/>
      <c r="T130" s="166"/>
      <c r="U130" s="166"/>
      <c r="V130" s="166"/>
      <c r="W130" s="166"/>
      <c r="X130" s="166"/>
      <c r="Y130" s="166"/>
      <c r="Z130" s="166"/>
      <c r="AA130" s="166"/>
      <c r="AB130" s="166"/>
      <c r="AC130" s="166"/>
      <c r="AD130" s="166"/>
      <c r="AE130" s="166"/>
      <c r="AF130" s="166"/>
      <c r="AG130" s="166"/>
      <c r="AH130" s="166"/>
      <c r="AI130" s="166"/>
      <c r="AJ130" s="166"/>
      <c r="AK130" s="166"/>
    </row>
    <row r="131" spans="1:37" s="161" customFormat="1" ht="51.75" customHeight="1">
      <c r="A131" s="797"/>
      <c r="B131" s="797"/>
      <c r="C131" s="800"/>
      <c r="D131" s="800"/>
      <c r="E131" s="715" t="s">
        <v>1692</v>
      </c>
      <c r="F131" s="156" t="s">
        <v>21</v>
      </c>
      <c r="G131" s="156" t="s">
        <v>227</v>
      </c>
      <c r="H131" s="156">
        <v>24</v>
      </c>
      <c r="I131" s="157"/>
      <c r="J131" s="157"/>
      <c r="K131" s="795"/>
      <c r="L131" s="795"/>
      <c r="M131" s="795"/>
      <c r="N131" s="795"/>
      <c r="O131" s="157" t="s">
        <v>68</v>
      </c>
      <c r="P131" s="157" t="s">
        <v>281</v>
      </c>
      <c r="Q131" s="157" t="s">
        <v>282</v>
      </c>
      <c r="R131" s="166"/>
      <c r="S131" s="166"/>
      <c r="T131" s="166"/>
      <c r="U131" s="48"/>
      <c r="V131" s="48"/>
      <c r="W131" s="48"/>
      <c r="X131" s="48"/>
      <c r="Y131" s="48"/>
      <c r="Z131" s="48"/>
      <c r="AA131" s="48"/>
      <c r="AB131" s="48"/>
      <c r="AC131" s="48"/>
      <c r="AD131" s="48"/>
      <c r="AE131" s="48"/>
      <c r="AF131" s="48"/>
      <c r="AG131" s="48"/>
      <c r="AH131" s="48"/>
      <c r="AI131" s="48"/>
      <c r="AJ131" s="48"/>
      <c r="AK131" s="48"/>
    </row>
    <row r="132" spans="1:37" s="161" customFormat="1" ht="96.75" customHeight="1">
      <c r="A132" s="797"/>
      <c r="B132" s="797"/>
      <c r="C132" s="800"/>
      <c r="D132" s="800"/>
      <c r="E132" s="715" t="s">
        <v>288</v>
      </c>
      <c r="F132" s="156" t="s">
        <v>21</v>
      </c>
      <c r="G132" s="157" t="s">
        <v>184</v>
      </c>
      <c r="H132" s="169"/>
      <c r="I132" s="157" t="s">
        <v>289</v>
      </c>
      <c r="J132" s="157">
        <v>12</v>
      </c>
      <c r="K132" s="795"/>
      <c r="L132" s="795"/>
      <c r="M132" s="795"/>
      <c r="N132" s="795"/>
      <c r="O132" s="157" t="s">
        <v>68</v>
      </c>
      <c r="P132" s="157" t="s">
        <v>176</v>
      </c>
      <c r="Q132" s="157" t="s">
        <v>69</v>
      </c>
      <c r="R132" s="166"/>
      <c r="S132" s="166"/>
      <c r="T132" s="166"/>
      <c r="U132" s="166"/>
      <c r="V132" s="166"/>
      <c r="W132" s="166"/>
      <c r="X132" s="166"/>
      <c r="Y132" s="166"/>
      <c r="Z132" s="166"/>
      <c r="AA132" s="166"/>
      <c r="AB132" s="166"/>
      <c r="AC132" s="166"/>
      <c r="AD132" s="166"/>
      <c r="AE132" s="166"/>
      <c r="AF132" s="166"/>
      <c r="AG132" s="166"/>
      <c r="AH132" s="166"/>
      <c r="AI132" s="166"/>
      <c r="AJ132" s="166"/>
      <c r="AK132" s="166"/>
    </row>
    <row r="133" spans="1:37" s="161" customFormat="1" ht="102" customHeight="1">
      <c r="A133" s="796" t="s">
        <v>222</v>
      </c>
      <c r="B133" s="796" t="s">
        <v>223</v>
      </c>
      <c r="C133" s="799" t="s">
        <v>271</v>
      </c>
      <c r="D133" s="799" t="s">
        <v>1983</v>
      </c>
      <c r="E133" s="715" t="s">
        <v>290</v>
      </c>
      <c r="F133" s="156" t="s">
        <v>21</v>
      </c>
      <c r="G133" s="156" t="s">
        <v>32</v>
      </c>
      <c r="H133" s="49"/>
      <c r="I133" s="157" t="s">
        <v>41</v>
      </c>
      <c r="J133" s="157">
        <v>12</v>
      </c>
      <c r="K133" s="795" t="str">
        <f>+[11]Precedencia_Acuicultura!AF26</f>
        <v xml:space="preserve">Primer nivel </v>
      </c>
      <c r="L133" s="795" t="s">
        <v>68</v>
      </c>
      <c r="M133" s="795" t="s">
        <v>25</v>
      </c>
      <c r="N133" s="795" t="s">
        <v>69</v>
      </c>
      <c r="O133" s="157" t="s">
        <v>68</v>
      </c>
      <c r="P133" s="157" t="s">
        <v>25</v>
      </c>
      <c r="Q133" s="157" t="s">
        <v>69</v>
      </c>
      <c r="R133" s="166"/>
      <c r="S133" s="166"/>
      <c r="T133" s="166"/>
      <c r="U133" s="166"/>
      <c r="V133" s="166"/>
      <c r="W133" s="166"/>
      <c r="X133" s="166"/>
      <c r="Y133" s="166"/>
      <c r="Z133" s="166"/>
      <c r="AA133" s="166"/>
      <c r="AB133" s="166"/>
      <c r="AC133" s="166"/>
      <c r="AD133" s="166"/>
      <c r="AE133" s="166"/>
      <c r="AF133" s="166"/>
      <c r="AG133" s="166"/>
      <c r="AH133" s="166"/>
      <c r="AI133" s="166"/>
      <c r="AJ133" s="166"/>
      <c r="AK133" s="166"/>
    </row>
    <row r="134" spans="1:37" s="161" customFormat="1" ht="109.5" customHeight="1">
      <c r="A134" s="797"/>
      <c r="B134" s="797"/>
      <c r="C134" s="800"/>
      <c r="D134" s="800"/>
      <c r="E134" s="715" t="s">
        <v>1693</v>
      </c>
      <c r="F134" s="156" t="s">
        <v>21</v>
      </c>
      <c r="G134" s="156" t="s">
        <v>22</v>
      </c>
      <c r="H134" s="49"/>
      <c r="I134" s="157" t="s">
        <v>291</v>
      </c>
      <c r="J134" s="157">
        <v>12</v>
      </c>
      <c r="K134" s="795"/>
      <c r="L134" s="795"/>
      <c r="M134" s="795"/>
      <c r="N134" s="795"/>
      <c r="O134" s="157" t="s">
        <v>68</v>
      </c>
      <c r="P134" s="157" t="s">
        <v>145</v>
      </c>
      <c r="Q134" s="157" t="s">
        <v>292</v>
      </c>
      <c r="R134" s="166"/>
      <c r="S134" s="166"/>
      <c r="T134" s="48"/>
      <c r="U134" s="48"/>
      <c r="V134" s="167"/>
      <c r="W134" s="48"/>
      <c r="X134" s="166"/>
      <c r="Y134" s="48"/>
      <c r="Z134" s="48"/>
      <c r="AA134" s="48"/>
      <c r="AB134" s="48"/>
      <c r="AC134" s="166"/>
      <c r="AD134" s="48"/>
      <c r="AE134" s="48"/>
      <c r="AF134" s="48"/>
      <c r="AG134" s="48"/>
      <c r="AH134" s="166"/>
      <c r="AI134" s="48"/>
      <c r="AJ134" s="48"/>
      <c r="AK134" s="48"/>
    </row>
    <row r="135" spans="1:37" s="161" customFormat="1" ht="111" customHeight="1">
      <c r="A135" s="797"/>
      <c r="B135" s="797"/>
      <c r="C135" s="800"/>
      <c r="D135" s="800"/>
      <c r="E135" s="715" t="s">
        <v>293</v>
      </c>
      <c r="F135" s="156" t="s">
        <v>21</v>
      </c>
      <c r="G135" s="156" t="s">
        <v>22</v>
      </c>
      <c r="H135" s="49"/>
      <c r="I135" s="157" t="s">
        <v>294</v>
      </c>
      <c r="J135" s="157">
        <v>12</v>
      </c>
      <c r="K135" s="795"/>
      <c r="L135" s="795"/>
      <c r="M135" s="795"/>
      <c r="N135" s="795"/>
      <c r="O135" s="157" t="s">
        <v>68</v>
      </c>
      <c r="P135" s="157" t="s">
        <v>295</v>
      </c>
      <c r="Q135" s="157" t="s">
        <v>296</v>
      </c>
      <c r="R135" s="166"/>
      <c r="S135" s="166"/>
      <c r="T135" s="166"/>
      <c r="U135" s="48"/>
      <c r="V135" s="48"/>
      <c r="W135" s="48"/>
      <c r="X135" s="166"/>
      <c r="Y135" s="48"/>
      <c r="Z135" s="48"/>
      <c r="AA135" s="48"/>
      <c r="AB135" s="166"/>
      <c r="AC135" s="48"/>
      <c r="AD135" s="48"/>
      <c r="AE135" s="48"/>
      <c r="AF135" s="166"/>
      <c r="AG135" s="48"/>
      <c r="AH135" s="48"/>
      <c r="AI135" s="48"/>
      <c r="AJ135" s="166"/>
      <c r="AK135" s="48"/>
    </row>
    <row r="136" spans="1:37" s="161" customFormat="1" ht="42.75">
      <c r="A136" s="797"/>
      <c r="B136" s="797"/>
      <c r="C136" s="800"/>
      <c r="D136" s="800"/>
      <c r="E136" s="715" t="s">
        <v>297</v>
      </c>
      <c r="F136" s="156" t="s">
        <v>21</v>
      </c>
      <c r="G136" s="156" t="s">
        <v>32</v>
      </c>
      <c r="H136" s="49"/>
      <c r="I136" s="157" t="s">
        <v>41</v>
      </c>
      <c r="J136" s="157">
        <v>12</v>
      </c>
      <c r="K136" s="795"/>
      <c r="L136" s="795"/>
      <c r="M136" s="795"/>
      <c r="N136" s="795"/>
      <c r="O136" s="157" t="s">
        <v>68</v>
      </c>
      <c r="P136" s="157" t="s">
        <v>25</v>
      </c>
      <c r="Q136" s="157" t="s">
        <v>69</v>
      </c>
      <c r="R136" s="166"/>
      <c r="S136" s="166"/>
      <c r="T136" s="166"/>
      <c r="U136" s="166"/>
      <c r="V136" s="166"/>
      <c r="W136" s="166"/>
      <c r="X136" s="166"/>
      <c r="Y136" s="166"/>
      <c r="Z136" s="166"/>
      <c r="AA136" s="166"/>
      <c r="AB136" s="166"/>
      <c r="AC136" s="166"/>
      <c r="AD136" s="166"/>
      <c r="AE136" s="166"/>
      <c r="AF136" s="166"/>
      <c r="AG136" s="166"/>
      <c r="AH136" s="166"/>
      <c r="AI136" s="166"/>
      <c r="AJ136" s="166"/>
      <c r="AK136" s="166"/>
    </row>
    <row r="137" spans="1:37" s="161" customFormat="1" ht="64.5" customHeight="1">
      <c r="A137" s="797"/>
      <c r="B137" s="797"/>
      <c r="C137" s="800"/>
      <c r="D137" s="800"/>
      <c r="E137" s="715" t="s">
        <v>298</v>
      </c>
      <c r="F137" s="156" t="s">
        <v>21</v>
      </c>
      <c r="G137" s="156" t="s">
        <v>32</v>
      </c>
      <c r="H137" s="49"/>
      <c r="I137" s="157" t="s">
        <v>41</v>
      </c>
      <c r="J137" s="157">
        <v>12</v>
      </c>
      <c r="K137" s="795"/>
      <c r="L137" s="795"/>
      <c r="M137" s="795"/>
      <c r="N137" s="795"/>
      <c r="O137" s="157" t="s">
        <v>68</v>
      </c>
      <c r="P137" s="157" t="s">
        <v>25</v>
      </c>
      <c r="Q137" s="157" t="s">
        <v>69</v>
      </c>
      <c r="R137" s="166"/>
      <c r="S137" s="166"/>
      <c r="T137" s="166"/>
      <c r="U137" s="166"/>
      <c r="V137" s="166"/>
      <c r="W137" s="166"/>
      <c r="X137" s="166"/>
      <c r="Y137" s="166"/>
      <c r="Z137" s="166"/>
      <c r="AA137" s="166"/>
      <c r="AB137" s="166"/>
      <c r="AC137" s="166"/>
      <c r="AD137" s="166"/>
      <c r="AE137" s="166"/>
      <c r="AF137" s="166"/>
      <c r="AG137" s="166"/>
      <c r="AH137" s="166"/>
      <c r="AI137" s="166"/>
      <c r="AJ137" s="166"/>
      <c r="AK137" s="166"/>
    </row>
    <row r="138" spans="1:37" s="161" customFormat="1" ht="57.75" customHeight="1">
      <c r="A138" s="797"/>
      <c r="B138" s="797"/>
      <c r="C138" s="800"/>
      <c r="D138" s="800"/>
      <c r="E138" s="715" t="s">
        <v>2003</v>
      </c>
      <c r="F138" s="156" t="s">
        <v>21</v>
      </c>
      <c r="G138" s="156" t="s">
        <v>32</v>
      </c>
      <c r="H138" s="49"/>
      <c r="I138" s="157" t="s">
        <v>233</v>
      </c>
      <c r="J138" s="157">
        <v>2</v>
      </c>
      <c r="K138" s="795"/>
      <c r="L138" s="795"/>
      <c r="M138" s="795"/>
      <c r="N138" s="795"/>
      <c r="O138" s="157" t="s">
        <v>68</v>
      </c>
      <c r="P138" s="157" t="s">
        <v>190</v>
      </c>
      <c r="Q138" s="157" t="s">
        <v>69</v>
      </c>
      <c r="R138" s="166"/>
      <c r="S138" s="166"/>
      <c r="T138" s="166"/>
      <c r="U138" s="166"/>
      <c r="V138" s="166"/>
      <c r="W138" s="166"/>
      <c r="X138" s="166"/>
      <c r="Y138" s="166"/>
      <c r="Z138" s="166"/>
      <c r="AA138" s="166"/>
      <c r="AB138" s="166"/>
      <c r="AC138" s="166"/>
      <c r="AD138" s="166"/>
      <c r="AE138" s="166"/>
      <c r="AF138" s="166"/>
      <c r="AG138" s="166"/>
      <c r="AH138" s="166"/>
      <c r="AI138" s="166"/>
      <c r="AJ138" s="166"/>
      <c r="AK138" s="166"/>
    </row>
    <row r="139" spans="1:37" s="161" customFormat="1" ht="111" customHeight="1">
      <c r="A139" s="797"/>
      <c r="B139" s="797"/>
      <c r="C139" s="800"/>
      <c r="D139" s="800"/>
      <c r="E139" s="715" t="s">
        <v>2004</v>
      </c>
      <c r="F139" s="156" t="s">
        <v>21</v>
      </c>
      <c r="G139" s="156" t="s">
        <v>32</v>
      </c>
      <c r="H139" s="49"/>
      <c r="I139" s="157" t="s">
        <v>41</v>
      </c>
      <c r="J139" s="157">
        <v>12</v>
      </c>
      <c r="K139" s="795"/>
      <c r="L139" s="795"/>
      <c r="M139" s="795"/>
      <c r="N139" s="795"/>
      <c r="O139" s="157" t="s">
        <v>68</v>
      </c>
      <c r="P139" s="157" t="s">
        <v>25</v>
      </c>
      <c r="Q139" s="157" t="s">
        <v>69</v>
      </c>
      <c r="R139" s="166"/>
      <c r="S139" s="166"/>
      <c r="T139" s="166"/>
      <c r="U139" s="166"/>
      <c r="V139" s="166"/>
      <c r="W139" s="166"/>
      <c r="X139" s="166"/>
      <c r="Y139" s="166"/>
      <c r="Z139" s="166"/>
      <c r="AA139" s="166"/>
      <c r="AB139" s="166"/>
      <c r="AC139" s="166"/>
      <c r="AD139" s="166"/>
      <c r="AE139" s="166"/>
      <c r="AF139" s="166"/>
      <c r="AG139" s="166"/>
      <c r="AH139" s="166"/>
      <c r="AI139" s="166"/>
      <c r="AJ139" s="166"/>
      <c r="AK139" s="166"/>
    </row>
    <row r="140" spans="1:37" s="161" customFormat="1" ht="64.5" customHeight="1">
      <c r="A140" s="797"/>
      <c r="B140" s="797"/>
      <c r="C140" s="800"/>
      <c r="D140" s="800"/>
      <c r="E140" s="715" t="s">
        <v>299</v>
      </c>
      <c r="F140" s="156" t="s">
        <v>21</v>
      </c>
      <c r="G140" s="156" t="s">
        <v>22</v>
      </c>
      <c r="H140" s="49"/>
      <c r="I140" s="157" t="s">
        <v>300</v>
      </c>
      <c r="J140" s="157">
        <v>12</v>
      </c>
      <c r="K140" s="795"/>
      <c r="L140" s="795"/>
      <c r="M140" s="795"/>
      <c r="N140" s="795"/>
      <c r="O140" s="157" t="s">
        <v>68</v>
      </c>
      <c r="P140" s="157" t="s">
        <v>301</v>
      </c>
      <c r="Q140" s="157" t="s">
        <v>302</v>
      </c>
      <c r="R140" s="166"/>
      <c r="S140" s="166"/>
      <c r="T140" s="167"/>
      <c r="U140" s="48"/>
      <c r="V140" s="48"/>
      <c r="W140" s="48"/>
      <c r="X140" s="166"/>
      <c r="Y140" s="48"/>
      <c r="Z140" s="48"/>
      <c r="AA140" s="48"/>
      <c r="AB140" s="48"/>
      <c r="AC140" s="166"/>
      <c r="AD140" s="48"/>
      <c r="AE140" s="48"/>
      <c r="AF140" s="48"/>
      <c r="AG140" s="48"/>
      <c r="AH140" s="166"/>
      <c r="AI140" s="48"/>
      <c r="AJ140" s="48"/>
      <c r="AK140" s="48"/>
    </row>
    <row r="141" spans="1:37" s="161" customFormat="1" ht="66" customHeight="1">
      <c r="A141" s="797"/>
      <c r="B141" s="797"/>
      <c r="C141" s="800"/>
      <c r="D141" s="800"/>
      <c r="E141" s="715" t="s">
        <v>303</v>
      </c>
      <c r="F141" s="156" t="s">
        <v>21</v>
      </c>
      <c r="G141" s="156" t="s">
        <v>22</v>
      </c>
      <c r="H141" s="49"/>
      <c r="I141" s="157" t="s">
        <v>304</v>
      </c>
      <c r="J141" s="157">
        <v>6</v>
      </c>
      <c r="K141" s="795"/>
      <c r="L141" s="795"/>
      <c r="M141" s="795"/>
      <c r="N141" s="795"/>
      <c r="O141" s="157" t="s">
        <v>68</v>
      </c>
      <c r="P141" s="157" t="s">
        <v>305</v>
      </c>
      <c r="Q141" s="157" t="s">
        <v>285</v>
      </c>
      <c r="R141" s="166"/>
      <c r="S141" s="48"/>
      <c r="T141" s="48"/>
      <c r="U141" s="48"/>
      <c r="V141" s="48"/>
      <c r="W141" s="166"/>
      <c r="X141" s="48"/>
      <c r="Y141" s="48"/>
      <c r="Z141" s="48"/>
      <c r="AA141" s="48"/>
      <c r="AB141" s="166"/>
      <c r="AC141" s="48"/>
      <c r="AD141" s="48"/>
      <c r="AE141" s="48"/>
      <c r="AF141" s="48"/>
      <c r="AG141" s="166"/>
      <c r="AH141" s="48"/>
      <c r="AI141" s="48"/>
      <c r="AJ141" s="48"/>
      <c r="AK141" s="48"/>
    </row>
    <row r="142" spans="1:37" s="161" customFormat="1" ht="102.75" customHeight="1">
      <c r="A142" s="797"/>
      <c r="B142" s="797"/>
      <c r="C142" s="800"/>
      <c r="D142" s="800"/>
      <c r="E142" s="715" t="s">
        <v>306</v>
      </c>
      <c r="F142" s="156" t="s">
        <v>21</v>
      </c>
      <c r="G142" s="156" t="s">
        <v>22</v>
      </c>
      <c r="H142" s="49"/>
      <c r="I142" s="157" t="s">
        <v>307</v>
      </c>
      <c r="J142" s="157">
        <v>12</v>
      </c>
      <c r="K142" s="795"/>
      <c r="L142" s="795"/>
      <c r="M142" s="795"/>
      <c r="N142" s="795"/>
      <c r="O142" s="157" t="s">
        <v>68</v>
      </c>
      <c r="P142" s="157" t="s">
        <v>80</v>
      </c>
      <c r="Q142" s="157" t="s">
        <v>77</v>
      </c>
      <c r="R142" s="166"/>
      <c r="S142" s="166"/>
      <c r="T142" s="166"/>
      <c r="U142" s="48"/>
      <c r="V142" s="48"/>
      <c r="W142" s="167"/>
      <c r="X142" s="48"/>
      <c r="Y142" s="166"/>
      <c r="Z142" s="48"/>
      <c r="AA142" s="48"/>
      <c r="AB142" s="48"/>
      <c r="AC142" s="48"/>
      <c r="AD142" s="166"/>
      <c r="AE142" s="48"/>
      <c r="AF142" s="48"/>
      <c r="AG142" s="48"/>
      <c r="AH142" s="48"/>
      <c r="AI142" s="166"/>
      <c r="AJ142" s="48"/>
      <c r="AK142" s="48"/>
    </row>
    <row r="143" spans="1:37" s="161" customFormat="1" ht="102" customHeight="1">
      <c r="A143" s="798"/>
      <c r="B143" s="798"/>
      <c r="C143" s="801"/>
      <c r="D143" s="801"/>
      <c r="E143" s="715" t="s">
        <v>2005</v>
      </c>
      <c r="F143" s="156" t="s">
        <v>308</v>
      </c>
      <c r="G143" s="156" t="s">
        <v>22</v>
      </c>
      <c r="H143" s="49"/>
      <c r="I143" s="157" t="s">
        <v>309</v>
      </c>
      <c r="J143" s="157">
        <v>3</v>
      </c>
      <c r="K143" s="795"/>
      <c r="L143" s="795"/>
      <c r="M143" s="795"/>
      <c r="N143" s="795"/>
      <c r="O143" s="157" t="s">
        <v>38</v>
      </c>
      <c r="P143" s="157" t="s">
        <v>190</v>
      </c>
      <c r="Q143" s="157" t="s">
        <v>310</v>
      </c>
      <c r="R143" s="48"/>
      <c r="S143" s="166"/>
      <c r="T143" s="166"/>
      <c r="U143" s="166"/>
      <c r="V143" s="48"/>
      <c r="W143" s="166"/>
      <c r="X143" s="48"/>
      <c r="Y143" s="166"/>
      <c r="Z143" s="48"/>
      <c r="AA143" s="166"/>
      <c r="AB143" s="48"/>
      <c r="AC143" s="166"/>
      <c r="AD143" s="48"/>
      <c r="AE143" s="166"/>
      <c r="AF143" s="48"/>
      <c r="AG143" s="166"/>
      <c r="AH143" s="48"/>
      <c r="AI143" s="166"/>
      <c r="AJ143" s="48"/>
      <c r="AK143" s="166"/>
    </row>
    <row r="144" spans="1:37" s="161" customFormat="1" ht="106.5" customHeight="1">
      <c r="A144" s="796" t="s">
        <v>222</v>
      </c>
      <c r="B144" s="796" t="s">
        <v>223</v>
      </c>
      <c r="C144" s="799" t="s">
        <v>271</v>
      </c>
      <c r="D144" s="799" t="s">
        <v>311</v>
      </c>
      <c r="E144" s="715" t="s">
        <v>2006</v>
      </c>
      <c r="F144" s="156" t="s">
        <v>21</v>
      </c>
      <c r="G144" s="156" t="s">
        <v>227</v>
      </c>
      <c r="H144" s="156">
        <v>24</v>
      </c>
      <c r="I144" s="157"/>
      <c r="J144" s="157"/>
      <c r="K144" s="795" t="str">
        <f>+[11]Precedencia_Acuicultura!AF27</f>
        <v xml:space="preserve">Primer nivel </v>
      </c>
      <c r="L144" s="795" t="s">
        <v>68</v>
      </c>
      <c r="M144" s="795" t="s">
        <v>25</v>
      </c>
      <c r="N144" s="795" t="s">
        <v>69</v>
      </c>
      <c r="O144" s="157" t="s">
        <v>68</v>
      </c>
      <c r="P144" s="157" t="s">
        <v>281</v>
      </c>
      <c r="Q144" s="157" t="s">
        <v>282</v>
      </c>
      <c r="R144" s="166"/>
      <c r="S144" s="166"/>
      <c r="T144" s="166"/>
      <c r="U144" s="48"/>
      <c r="V144" s="48"/>
      <c r="W144" s="48"/>
      <c r="X144" s="48"/>
      <c r="Y144" s="48"/>
      <c r="Z144" s="48"/>
      <c r="AA144" s="48"/>
      <c r="AB144" s="48"/>
      <c r="AC144" s="48"/>
      <c r="AD144" s="48"/>
      <c r="AE144" s="48"/>
      <c r="AF144" s="48"/>
      <c r="AG144" s="48"/>
      <c r="AH144" s="48"/>
      <c r="AI144" s="48"/>
      <c r="AJ144" s="48"/>
      <c r="AK144" s="48"/>
    </row>
    <row r="145" spans="1:37" s="161" customFormat="1" ht="70.5" customHeight="1">
      <c r="A145" s="797"/>
      <c r="B145" s="797"/>
      <c r="C145" s="800"/>
      <c r="D145" s="800"/>
      <c r="E145" s="715" t="s">
        <v>312</v>
      </c>
      <c r="F145" s="156" t="s">
        <v>21</v>
      </c>
      <c r="G145" s="156" t="s">
        <v>32</v>
      </c>
      <c r="H145" s="49"/>
      <c r="I145" s="157" t="s">
        <v>313</v>
      </c>
      <c r="J145" s="157">
        <v>12</v>
      </c>
      <c r="K145" s="795"/>
      <c r="L145" s="795"/>
      <c r="M145" s="795"/>
      <c r="N145" s="795"/>
      <c r="O145" s="157" t="s">
        <v>68</v>
      </c>
      <c r="P145" s="157" t="s">
        <v>274</v>
      </c>
      <c r="Q145" s="157" t="s">
        <v>69</v>
      </c>
      <c r="R145" s="166"/>
      <c r="S145" s="166"/>
      <c r="T145" s="166"/>
      <c r="U145" s="166"/>
      <c r="V145" s="166"/>
      <c r="W145" s="166"/>
      <c r="X145" s="166"/>
      <c r="Y145" s="166"/>
      <c r="Z145" s="166"/>
      <c r="AA145" s="166"/>
      <c r="AB145" s="166"/>
      <c r="AC145" s="166"/>
      <c r="AD145" s="166"/>
      <c r="AE145" s="166"/>
      <c r="AF145" s="166"/>
      <c r="AG145" s="166"/>
      <c r="AH145" s="166"/>
      <c r="AI145" s="166"/>
      <c r="AJ145" s="166"/>
      <c r="AK145" s="166"/>
    </row>
    <row r="146" spans="1:37" s="161" customFormat="1" ht="74.25" customHeight="1">
      <c r="A146" s="797"/>
      <c r="B146" s="797"/>
      <c r="C146" s="800"/>
      <c r="D146" s="800"/>
      <c r="E146" s="715" t="s">
        <v>314</v>
      </c>
      <c r="F146" s="156" t="s">
        <v>315</v>
      </c>
      <c r="G146" s="156" t="s">
        <v>32</v>
      </c>
      <c r="H146" s="49"/>
      <c r="I146" s="157" t="s">
        <v>41</v>
      </c>
      <c r="J146" s="157">
        <v>12</v>
      </c>
      <c r="K146" s="795"/>
      <c r="L146" s="795"/>
      <c r="M146" s="795"/>
      <c r="N146" s="795"/>
      <c r="O146" s="157" t="s">
        <v>316</v>
      </c>
      <c r="P146" s="157" t="s">
        <v>25</v>
      </c>
      <c r="Q146" s="157" t="s">
        <v>26</v>
      </c>
      <c r="R146" s="48"/>
      <c r="S146" s="166"/>
      <c r="T146" s="166"/>
      <c r="U146" s="166"/>
      <c r="V146" s="166"/>
      <c r="W146" s="166"/>
      <c r="X146" s="166"/>
      <c r="Y146" s="166"/>
      <c r="Z146" s="166"/>
      <c r="AA146" s="166"/>
      <c r="AB146" s="166"/>
      <c r="AC146" s="166"/>
      <c r="AD146" s="166"/>
      <c r="AE146" s="166"/>
      <c r="AF146" s="166"/>
      <c r="AG146" s="166"/>
      <c r="AH146" s="166"/>
      <c r="AI146" s="166"/>
      <c r="AJ146" s="166"/>
      <c r="AK146" s="166"/>
    </row>
    <row r="147" spans="1:37" s="161" customFormat="1" ht="74.25" customHeight="1">
      <c r="A147" s="798"/>
      <c r="B147" s="798"/>
      <c r="C147" s="801"/>
      <c r="D147" s="801"/>
      <c r="E147" s="715" t="s">
        <v>317</v>
      </c>
      <c r="F147" s="156" t="s">
        <v>315</v>
      </c>
      <c r="G147" s="156" t="s">
        <v>22</v>
      </c>
      <c r="H147" s="49"/>
      <c r="I147" s="157" t="s">
        <v>318</v>
      </c>
      <c r="J147" s="157">
        <v>4</v>
      </c>
      <c r="K147" s="795"/>
      <c r="L147" s="795"/>
      <c r="M147" s="795"/>
      <c r="N147" s="795"/>
      <c r="O147" s="157" t="s">
        <v>316</v>
      </c>
      <c r="P147" s="157" t="s">
        <v>190</v>
      </c>
      <c r="Q147" s="157" t="s">
        <v>65</v>
      </c>
      <c r="R147" s="48"/>
      <c r="S147" s="166"/>
      <c r="T147" s="166"/>
      <c r="U147" s="166"/>
      <c r="V147" s="166"/>
      <c r="W147" s="48"/>
      <c r="X147" s="48"/>
      <c r="Y147" s="166"/>
      <c r="Z147" s="48"/>
      <c r="AA147" s="48"/>
      <c r="AB147" s="166"/>
      <c r="AC147" s="48"/>
      <c r="AD147" s="48"/>
      <c r="AE147" s="166"/>
      <c r="AF147" s="48"/>
      <c r="AG147" s="48"/>
      <c r="AH147" s="166"/>
      <c r="AI147" s="48"/>
      <c r="AJ147" s="48"/>
      <c r="AK147" s="166"/>
    </row>
    <row r="148" spans="1:37" s="161" customFormat="1" ht="122.25" customHeight="1">
      <c r="A148" s="796" t="s">
        <v>222</v>
      </c>
      <c r="B148" s="796" t="s">
        <v>319</v>
      </c>
      <c r="C148" s="799" t="s">
        <v>320</v>
      </c>
      <c r="D148" s="799" t="s">
        <v>321</v>
      </c>
      <c r="E148" s="715" t="s">
        <v>322</v>
      </c>
      <c r="F148" s="156" t="s">
        <v>21</v>
      </c>
      <c r="G148" s="156" t="s">
        <v>22</v>
      </c>
      <c r="H148" s="49"/>
      <c r="I148" s="157" t="s">
        <v>323</v>
      </c>
      <c r="J148" s="157">
        <v>12</v>
      </c>
      <c r="K148" s="795" t="str">
        <f>+[11]Precedencia_Acuicultura!AF28</f>
        <v xml:space="preserve">Primer nivel </v>
      </c>
      <c r="L148" s="795" t="s">
        <v>68</v>
      </c>
      <c r="M148" s="795" t="s">
        <v>25</v>
      </c>
      <c r="N148" s="795" t="s">
        <v>69</v>
      </c>
      <c r="O148" s="157" t="s">
        <v>68</v>
      </c>
      <c r="P148" s="157" t="s">
        <v>324</v>
      </c>
      <c r="Q148" s="157" t="s">
        <v>292</v>
      </c>
      <c r="R148" s="166"/>
      <c r="S148" s="166"/>
      <c r="T148" s="168"/>
      <c r="U148" s="168"/>
      <c r="V148" s="168"/>
      <c r="W148" s="168"/>
      <c r="X148" s="166"/>
      <c r="Y148" s="168"/>
      <c r="Z148" s="168"/>
      <c r="AA148" s="168"/>
      <c r="AB148" s="168"/>
      <c r="AC148" s="166"/>
      <c r="AD148" s="168"/>
      <c r="AE148" s="168"/>
      <c r="AF148" s="168"/>
      <c r="AG148" s="168"/>
      <c r="AH148" s="166"/>
      <c r="AI148" s="168"/>
      <c r="AJ148" s="168"/>
      <c r="AK148" s="48"/>
    </row>
    <row r="149" spans="1:37" s="161" customFormat="1" ht="74.25" customHeight="1">
      <c r="A149" s="797"/>
      <c r="B149" s="797"/>
      <c r="C149" s="800"/>
      <c r="D149" s="800"/>
      <c r="E149" s="715" t="s">
        <v>325</v>
      </c>
      <c r="F149" s="156" t="s">
        <v>21</v>
      </c>
      <c r="G149" s="156" t="s">
        <v>22</v>
      </c>
      <c r="H149" s="49"/>
      <c r="I149" s="157" t="s">
        <v>326</v>
      </c>
      <c r="J149" s="157">
        <v>6</v>
      </c>
      <c r="K149" s="795"/>
      <c r="L149" s="795"/>
      <c r="M149" s="795"/>
      <c r="N149" s="795"/>
      <c r="O149" s="157" t="s">
        <v>68</v>
      </c>
      <c r="P149" s="157" t="s">
        <v>327</v>
      </c>
      <c r="Q149" s="157" t="s">
        <v>285</v>
      </c>
      <c r="R149" s="166"/>
      <c r="S149" s="168"/>
      <c r="T149" s="168"/>
      <c r="U149" s="168"/>
      <c r="V149" s="168"/>
      <c r="W149" s="166"/>
      <c r="X149" s="168"/>
      <c r="Y149" s="168"/>
      <c r="Z149" s="168"/>
      <c r="AA149" s="168"/>
      <c r="AB149" s="166"/>
      <c r="AC149" s="168"/>
      <c r="AD149" s="168"/>
      <c r="AE149" s="168"/>
      <c r="AF149" s="168"/>
      <c r="AG149" s="166"/>
      <c r="AH149" s="168"/>
      <c r="AI149" s="168"/>
      <c r="AJ149" s="168"/>
      <c r="AK149" s="168"/>
    </row>
    <row r="150" spans="1:37" s="161" customFormat="1" ht="102.75" customHeight="1">
      <c r="A150" s="797"/>
      <c r="B150" s="797"/>
      <c r="C150" s="800"/>
      <c r="D150" s="800"/>
      <c r="E150" s="715" t="s">
        <v>328</v>
      </c>
      <c r="F150" s="156" t="s">
        <v>21</v>
      </c>
      <c r="G150" s="156" t="s">
        <v>32</v>
      </c>
      <c r="H150" s="49"/>
      <c r="I150" s="157" t="s">
        <v>41</v>
      </c>
      <c r="J150" s="157">
        <v>12</v>
      </c>
      <c r="K150" s="795"/>
      <c r="L150" s="795"/>
      <c r="M150" s="795"/>
      <c r="N150" s="795"/>
      <c r="O150" s="157" t="s">
        <v>68</v>
      </c>
      <c r="P150" s="157" t="s">
        <v>329</v>
      </c>
      <c r="Q150" s="157" t="s">
        <v>69</v>
      </c>
      <c r="R150" s="166"/>
      <c r="S150" s="166"/>
      <c r="T150" s="166"/>
      <c r="U150" s="166"/>
      <c r="V150" s="166"/>
      <c r="W150" s="166"/>
      <c r="X150" s="166"/>
      <c r="Y150" s="166"/>
      <c r="Z150" s="166"/>
      <c r="AA150" s="166"/>
      <c r="AB150" s="166"/>
      <c r="AC150" s="166"/>
      <c r="AD150" s="166"/>
      <c r="AE150" s="166"/>
      <c r="AF150" s="166"/>
      <c r="AG150" s="166"/>
      <c r="AH150" s="166"/>
      <c r="AI150" s="166"/>
      <c r="AJ150" s="166"/>
      <c r="AK150" s="166"/>
    </row>
    <row r="151" spans="1:37" s="161" customFormat="1" ht="60" customHeight="1">
      <c r="A151" s="797"/>
      <c r="B151" s="797"/>
      <c r="C151" s="800"/>
      <c r="D151" s="800"/>
      <c r="E151" s="715" t="s">
        <v>1694</v>
      </c>
      <c r="F151" s="156" t="s">
        <v>21</v>
      </c>
      <c r="G151" s="156" t="s">
        <v>32</v>
      </c>
      <c r="H151" s="49"/>
      <c r="I151" s="157" t="s">
        <v>41</v>
      </c>
      <c r="J151" s="157">
        <v>12</v>
      </c>
      <c r="K151" s="795"/>
      <c r="L151" s="795"/>
      <c r="M151" s="795"/>
      <c r="N151" s="795"/>
      <c r="O151" s="157" t="s">
        <v>68</v>
      </c>
      <c r="P151" s="157" t="s">
        <v>329</v>
      </c>
      <c r="Q151" s="157" t="s">
        <v>69</v>
      </c>
      <c r="R151" s="166"/>
      <c r="S151" s="166"/>
      <c r="T151" s="166"/>
      <c r="U151" s="166"/>
      <c r="V151" s="166"/>
      <c r="W151" s="166"/>
      <c r="X151" s="166"/>
      <c r="Y151" s="166"/>
      <c r="Z151" s="166"/>
      <c r="AA151" s="166"/>
      <c r="AB151" s="166"/>
      <c r="AC151" s="166"/>
      <c r="AD151" s="166"/>
      <c r="AE151" s="166"/>
      <c r="AF151" s="166"/>
      <c r="AG151" s="166"/>
      <c r="AH151" s="166"/>
      <c r="AI151" s="166"/>
      <c r="AJ151" s="166"/>
      <c r="AK151" s="166"/>
    </row>
    <row r="152" spans="1:37" s="161" customFormat="1" ht="55.5" customHeight="1">
      <c r="A152" s="797"/>
      <c r="B152" s="797"/>
      <c r="C152" s="800"/>
      <c r="D152" s="800"/>
      <c r="E152" s="715" t="s">
        <v>330</v>
      </c>
      <c r="F152" s="156" t="s">
        <v>21</v>
      </c>
      <c r="G152" s="156" t="s">
        <v>22</v>
      </c>
      <c r="H152" s="49"/>
      <c r="I152" s="157" t="s">
        <v>331</v>
      </c>
      <c r="J152" s="157">
        <v>10</v>
      </c>
      <c r="K152" s="795"/>
      <c r="L152" s="795"/>
      <c r="M152" s="795"/>
      <c r="N152" s="795"/>
      <c r="O152" s="157" t="s">
        <v>68</v>
      </c>
      <c r="P152" s="157" t="s">
        <v>180</v>
      </c>
      <c r="Q152" s="157" t="s">
        <v>332</v>
      </c>
      <c r="R152" s="166"/>
      <c r="S152" s="166"/>
      <c r="T152" s="48"/>
      <c r="U152" s="48"/>
      <c r="V152" s="48"/>
      <c r="W152" s="48"/>
      <c r="X152" s="166"/>
      <c r="Y152" s="48"/>
      <c r="Z152" s="48"/>
      <c r="AA152" s="48"/>
      <c r="AB152" s="48"/>
      <c r="AC152" s="166"/>
      <c r="AD152" s="48"/>
      <c r="AE152" s="48"/>
      <c r="AF152" s="48"/>
      <c r="AG152" s="48"/>
      <c r="AH152" s="166"/>
      <c r="AI152" s="48"/>
      <c r="AJ152" s="48"/>
      <c r="AK152" s="48"/>
    </row>
    <row r="153" spans="1:37" s="161" customFormat="1" ht="66.75" customHeight="1">
      <c r="A153" s="797"/>
      <c r="B153" s="797"/>
      <c r="C153" s="800"/>
      <c r="D153" s="800"/>
      <c r="E153" s="715" t="s">
        <v>2007</v>
      </c>
      <c r="F153" s="156" t="s">
        <v>21</v>
      </c>
      <c r="G153" s="156" t="s">
        <v>22</v>
      </c>
      <c r="H153" s="49"/>
      <c r="I153" s="157" t="s">
        <v>331</v>
      </c>
      <c r="J153" s="157">
        <v>10</v>
      </c>
      <c r="K153" s="795"/>
      <c r="L153" s="795"/>
      <c r="M153" s="795"/>
      <c r="N153" s="795"/>
      <c r="O153" s="157" t="s">
        <v>68</v>
      </c>
      <c r="P153" s="157" t="s">
        <v>180</v>
      </c>
      <c r="Q153" s="157" t="s">
        <v>332</v>
      </c>
      <c r="R153" s="166"/>
      <c r="S153" s="166"/>
      <c r="T153" s="48"/>
      <c r="U153" s="48"/>
      <c r="V153" s="48"/>
      <c r="W153" s="48"/>
      <c r="X153" s="166"/>
      <c r="Y153" s="48"/>
      <c r="Z153" s="48"/>
      <c r="AA153" s="48"/>
      <c r="AB153" s="48"/>
      <c r="AC153" s="166"/>
      <c r="AD153" s="48"/>
      <c r="AE153" s="48"/>
      <c r="AF153" s="48"/>
      <c r="AG153" s="48"/>
      <c r="AH153" s="166"/>
      <c r="AI153" s="48"/>
      <c r="AJ153" s="48"/>
      <c r="AK153" s="48"/>
    </row>
    <row r="154" spans="1:37" s="161" customFormat="1" ht="52.5" customHeight="1">
      <c r="A154" s="797"/>
      <c r="B154" s="797"/>
      <c r="C154" s="800"/>
      <c r="D154" s="800"/>
      <c r="E154" s="715" t="s">
        <v>333</v>
      </c>
      <c r="F154" s="156" t="s">
        <v>21</v>
      </c>
      <c r="G154" s="156" t="s">
        <v>22</v>
      </c>
      <c r="H154" s="49"/>
      <c r="I154" s="157" t="s">
        <v>331</v>
      </c>
      <c r="J154" s="157">
        <v>10</v>
      </c>
      <c r="K154" s="795"/>
      <c r="L154" s="795"/>
      <c r="M154" s="795"/>
      <c r="N154" s="795"/>
      <c r="O154" s="157" t="s">
        <v>68</v>
      </c>
      <c r="P154" s="157" t="s">
        <v>180</v>
      </c>
      <c r="Q154" s="157" t="s">
        <v>332</v>
      </c>
      <c r="R154" s="166"/>
      <c r="S154" s="166"/>
      <c r="T154" s="48"/>
      <c r="U154" s="48"/>
      <c r="V154" s="48"/>
      <c r="W154" s="48"/>
      <c r="X154" s="166"/>
      <c r="Y154" s="48"/>
      <c r="Z154" s="48"/>
      <c r="AA154" s="48"/>
      <c r="AB154" s="48"/>
      <c r="AC154" s="166"/>
      <c r="AD154" s="48"/>
      <c r="AE154" s="48"/>
      <c r="AF154" s="48"/>
      <c r="AG154" s="48"/>
      <c r="AH154" s="166"/>
      <c r="AI154" s="48"/>
      <c r="AJ154" s="48"/>
      <c r="AK154" s="48"/>
    </row>
    <row r="155" spans="1:37" s="161" customFormat="1" ht="54" customHeight="1">
      <c r="A155" s="797"/>
      <c r="B155" s="797"/>
      <c r="C155" s="800"/>
      <c r="D155" s="800"/>
      <c r="E155" s="715" t="s">
        <v>334</v>
      </c>
      <c r="F155" s="156" t="s">
        <v>21</v>
      </c>
      <c r="G155" s="156" t="s">
        <v>22</v>
      </c>
      <c r="H155" s="49"/>
      <c r="I155" s="157" t="s">
        <v>331</v>
      </c>
      <c r="J155" s="157">
        <v>10</v>
      </c>
      <c r="K155" s="795"/>
      <c r="L155" s="795"/>
      <c r="M155" s="795"/>
      <c r="N155" s="795"/>
      <c r="O155" s="157" t="s">
        <v>68</v>
      </c>
      <c r="P155" s="157" t="s">
        <v>180</v>
      </c>
      <c r="Q155" s="157" t="s">
        <v>332</v>
      </c>
      <c r="R155" s="166"/>
      <c r="S155" s="166"/>
      <c r="T155" s="48"/>
      <c r="U155" s="48"/>
      <c r="V155" s="48"/>
      <c r="W155" s="48"/>
      <c r="X155" s="166"/>
      <c r="Y155" s="48"/>
      <c r="Z155" s="48"/>
      <c r="AA155" s="48"/>
      <c r="AB155" s="48"/>
      <c r="AC155" s="166"/>
      <c r="AD155" s="48"/>
      <c r="AE155" s="48"/>
      <c r="AF155" s="48"/>
      <c r="AG155" s="48"/>
      <c r="AH155" s="166"/>
      <c r="AI155" s="48"/>
      <c r="AJ155" s="48"/>
      <c r="AK155" s="48"/>
    </row>
    <row r="156" spans="1:37" s="161" customFormat="1" ht="70.5" customHeight="1">
      <c r="A156" s="797"/>
      <c r="B156" s="797"/>
      <c r="C156" s="800"/>
      <c r="D156" s="800"/>
      <c r="E156" s="715" t="s">
        <v>335</v>
      </c>
      <c r="F156" s="156" t="s">
        <v>21</v>
      </c>
      <c r="G156" s="156" t="s">
        <v>32</v>
      </c>
      <c r="H156" s="49"/>
      <c r="I156" s="157" t="s">
        <v>41</v>
      </c>
      <c r="J156" s="157">
        <v>12</v>
      </c>
      <c r="K156" s="795"/>
      <c r="L156" s="795"/>
      <c r="M156" s="795"/>
      <c r="N156" s="795"/>
      <c r="O156" s="157" t="s">
        <v>68</v>
      </c>
      <c r="P156" s="157" t="s">
        <v>25</v>
      </c>
      <c r="Q156" s="157" t="s">
        <v>69</v>
      </c>
      <c r="R156" s="166"/>
      <c r="S156" s="166"/>
      <c r="T156" s="166"/>
      <c r="U156" s="166"/>
      <c r="V156" s="166"/>
      <c r="W156" s="166"/>
      <c r="X156" s="166"/>
      <c r="Y156" s="166"/>
      <c r="Z156" s="166"/>
      <c r="AA156" s="166"/>
      <c r="AB156" s="166"/>
      <c r="AC156" s="166"/>
      <c r="AD156" s="166"/>
      <c r="AE156" s="166"/>
      <c r="AF156" s="166"/>
      <c r="AG156" s="166"/>
      <c r="AH156" s="166"/>
      <c r="AI156" s="166"/>
      <c r="AJ156" s="166"/>
      <c r="AK156" s="166"/>
    </row>
    <row r="157" spans="1:37" s="161" customFormat="1" ht="102" customHeight="1">
      <c r="A157" s="798"/>
      <c r="B157" s="798"/>
      <c r="C157" s="801"/>
      <c r="D157" s="801"/>
      <c r="E157" s="715" t="s">
        <v>1695</v>
      </c>
      <c r="F157" s="156" t="s">
        <v>21</v>
      </c>
      <c r="G157" s="156" t="s">
        <v>32</v>
      </c>
      <c r="H157" s="49"/>
      <c r="I157" s="157" t="s">
        <v>41</v>
      </c>
      <c r="J157" s="157">
        <v>12</v>
      </c>
      <c r="K157" s="795"/>
      <c r="L157" s="795"/>
      <c r="M157" s="795"/>
      <c r="N157" s="795"/>
      <c r="O157" s="157" t="s">
        <v>68</v>
      </c>
      <c r="P157" s="157" t="s">
        <v>329</v>
      </c>
      <c r="Q157" s="157" t="s">
        <v>69</v>
      </c>
      <c r="R157" s="166"/>
      <c r="S157" s="166"/>
      <c r="T157" s="166"/>
      <c r="U157" s="166"/>
      <c r="V157" s="166"/>
      <c r="W157" s="166"/>
      <c r="X157" s="166"/>
      <c r="Y157" s="166"/>
      <c r="Z157" s="166"/>
      <c r="AA157" s="166"/>
      <c r="AB157" s="166"/>
      <c r="AC157" s="166"/>
      <c r="AD157" s="166"/>
      <c r="AE157" s="166"/>
      <c r="AF157" s="166"/>
      <c r="AG157" s="166"/>
      <c r="AH157" s="166"/>
      <c r="AI157" s="166"/>
      <c r="AJ157" s="166"/>
      <c r="AK157" s="166"/>
    </row>
    <row r="158" spans="1:37" s="161" customFormat="1" ht="51.75" customHeight="1">
      <c r="A158" s="796" t="s">
        <v>222</v>
      </c>
      <c r="B158" s="796" t="s">
        <v>336</v>
      </c>
      <c r="C158" s="799" t="s">
        <v>320</v>
      </c>
      <c r="D158" s="799" t="s">
        <v>1696</v>
      </c>
      <c r="E158" s="715" t="s">
        <v>337</v>
      </c>
      <c r="F158" s="156" t="s">
        <v>21</v>
      </c>
      <c r="G158" s="156" t="s">
        <v>22</v>
      </c>
      <c r="H158" s="49"/>
      <c r="I158" s="157" t="s">
        <v>144</v>
      </c>
      <c r="J158" s="157">
        <v>3</v>
      </c>
      <c r="K158" s="795" t="str">
        <f>+[11]Precedencia_Acuicultura!AF29</f>
        <v xml:space="preserve">Primer nivel </v>
      </c>
      <c r="L158" s="795" t="s">
        <v>68</v>
      </c>
      <c r="M158" s="795" t="s">
        <v>25</v>
      </c>
      <c r="N158" s="795" t="s">
        <v>69</v>
      </c>
      <c r="O158" s="157" t="s">
        <v>68</v>
      </c>
      <c r="P158" s="157" t="s">
        <v>145</v>
      </c>
      <c r="Q158" s="157" t="s">
        <v>146</v>
      </c>
      <c r="R158" s="166"/>
      <c r="S158" s="48"/>
      <c r="T158" s="48"/>
      <c r="U158" s="48"/>
      <c r="V158" s="166"/>
      <c r="W158" s="48"/>
      <c r="X158" s="48"/>
      <c r="Y158" s="48"/>
      <c r="Z158" s="166"/>
      <c r="AA158" s="48"/>
      <c r="AB158" s="48"/>
      <c r="AC158" s="48"/>
      <c r="AD158" s="166"/>
      <c r="AE158" s="48"/>
      <c r="AF158" s="48"/>
      <c r="AG158" s="48"/>
      <c r="AH158" s="166"/>
      <c r="AI158" s="48"/>
      <c r="AJ158" s="48"/>
      <c r="AK158" s="48"/>
    </row>
    <row r="159" spans="1:37" s="161" customFormat="1" ht="84" customHeight="1">
      <c r="A159" s="797"/>
      <c r="B159" s="797"/>
      <c r="C159" s="800"/>
      <c r="D159" s="800"/>
      <c r="E159" s="715" t="s">
        <v>1697</v>
      </c>
      <c r="F159" s="156" t="s">
        <v>21</v>
      </c>
      <c r="G159" s="156" t="s">
        <v>22</v>
      </c>
      <c r="H159" s="49"/>
      <c r="I159" s="157" t="s">
        <v>338</v>
      </c>
      <c r="J159" s="157">
        <v>4</v>
      </c>
      <c r="K159" s="795"/>
      <c r="L159" s="795"/>
      <c r="M159" s="795"/>
      <c r="N159" s="795"/>
      <c r="O159" s="157" t="s">
        <v>68</v>
      </c>
      <c r="P159" s="157" t="s">
        <v>263</v>
      </c>
      <c r="Q159" s="157" t="s">
        <v>339</v>
      </c>
      <c r="R159" s="166"/>
      <c r="S159" s="48"/>
      <c r="T159" s="48"/>
      <c r="U159" s="166"/>
      <c r="V159" s="48"/>
      <c r="W159" s="48"/>
      <c r="X159" s="166"/>
      <c r="Y159" s="48"/>
      <c r="Z159" s="48"/>
      <c r="AA159" s="166"/>
      <c r="AB159" s="48"/>
      <c r="AC159" s="48"/>
      <c r="AD159" s="166"/>
      <c r="AE159" s="48"/>
      <c r="AF159" s="48"/>
      <c r="AG159" s="166"/>
      <c r="AH159" s="48"/>
      <c r="AI159" s="48"/>
      <c r="AJ159" s="166"/>
      <c r="AK159" s="48"/>
    </row>
    <row r="160" spans="1:37" s="161" customFormat="1" ht="95.25" customHeight="1">
      <c r="A160" s="797"/>
      <c r="B160" s="797"/>
      <c r="C160" s="800"/>
      <c r="D160" s="800"/>
      <c r="E160" s="715" t="s">
        <v>340</v>
      </c>
      <c r="F160" s="156" t="s">
        <v>21</v>
      </c>
      <c r="G160" s="156" t="s">
        <v>22</v>
      </c>
      <c r="H160" s="49"/>
      <c r="I160" s="157" t="s">
        <v>341</v>
      </c>
      <c r="J160" s="157">
        <v>8</v>
      </c>
      <c r="K160" s="795"/>
      <c r="L160" s="795"/>
      <c r="M160" s="795"/>
      <c r="N160" s="795"/>
      <c r="O160" s="157" t="s">
        <v>68</v>
      </c>
      <c r="P160" s="157" t="s">
        <v>342</v>
      </c>
      <c r="Q160" s="157" t="s">
        <v>134</v>
      </c>
      <c r="R160" s="166"/>
      <c r="S160" s="166"/>
      <c r="T160" s="48"/>
      <c r="U160" s="48"/>
      <c r="V160" s="166"/>
      <c r="W160" s="48"/>
      <c r="X160" s="48"/>
      <c r="Y160" s="166"/>
      <c r="Z160" s="48"/>
      <c r="AA160" s="48"/>
      <c r="AB160" s="166"/>
      <c r="AC160" s="48"/>
      <c r="AD160" s="48"/>
      <c r="AE160" s="166"/>
      <c r="AF160" s="48"/>
      <c r="AG160" s="48"/>
      <c r="AH160" s="166"/>
      <c r="AI160" s="48"/>
      <c r="AJ160" s="48"/>
      <c r="AK160" s="166"/>
    </row>
    <row r="161" spans="1:37" s="161" customFormat="1" ht="78.75" customHeight="1">
      <c r="A161" s="797"/>
      <c r="B161" s="797"/>
      <c r="C161" s="800"/>
      <c r="D161" s="800"/>
      <c r="E161" s="715" t="s">
        <v>343</v>
      </c>
      <c r="F161" s="156" t="s">
        <v>21</v>
      </c>
      <c r="G161" s="156" t="s">
        <v>32</v>
      </c>
      <c r="H161" s="49"/>
      <c r="I161" s="157" t="s">
        <v>41</v>
      </c>
      <c r="J161" s="157">
        <v>12</v>
      </c>
      <c r="K161" s="795"/>
      <c r="L161" s="795"/>
      <c r="M161" s="795"/>
      <c r="N161" s="795"/>
      <c r="O161" s="157" t="s">
        <v>68</v>
      </c>
      <c r="P161" s="157" t="s">
        <v>329</v>
      </c>
      <c r="Q161" s="157" t="s">
        <v>344</v>
      </c>
      <c r="R161" s="166"/>
      <c r="S161" s="166"/>
      <c r="T161" s="166"/>
      <c r="U161" s="166"/>
      <c r="V161" s="166"/>
      <c r="W161" s="166"/>
      <c r="X161" s="166"/>
      <c r="Y161" s="166"/>
      <c r="Z161" s="166"/>
      <c r="AA161" s="166"/>
      <c r="AB161" s="166"/>
      <c r="AC161" s="166"/>
      <c r="AD161" s="166"/>
      <c r="AE161" s="166"/>
      <c r="AF161" s="166"/>
      <c r="AG161" s="166"/>
      <c r="AH161" s="166"/>
      <c r="AI161" s="166"/>
      <c r="AJ161" s="166"/>
      <c r="AK161" s="166"/>
    </row>
    <row r="162" spans="1:37" s="161" customFormat="1" ht="54" customHeight="1">
      <c r="A162" s="797"/>
      <c r="B162" s="797"/>
      <c r="C162" s="800"/>
      <c r="D162" s="800"/>
      <c r="E162" s="715" t="s">
        <v>1698</v>
      </c>
      <c r="F162" s="156" t="s">
        <v>21</v>
      </c>
      <c r="G162" s="156" t="s">
        <v>22</v>
      </c>
      <c r="H162" s="49"/>
      <c r="I162" s="157" t="s">
        <v>345</v>
      </c>
      <c r="J162" s="157">
        <v>12</v>
      </c>
      <c r="K162" s="795"/>
      <c r="L162" s="795"/>
      <c r="M162" s="795"/>
      <c r="N162" s="795"/>
      <c r="O162" s="157" t="s">
        <v>68</v>
      </c>
      <c r="P162" s="157" t="s">
        <v>342</v>
      </c>
      <c r="Q162" s="157" t="s">
        <v>178</v>
      </c>
      <c r="R162" s="166"/>
      <c r="S162" s="166"/>
      <c r="T162" s="166"/>
      <c r="U162" s="166"/>
      <c r="V162" s="166"/>
      <c r="W162" s="166"/>
      <c r="X162" s="48"/>
      <c r="Y162" s="166"/>
      <c r="Z162" s="48"/>
      <c r="AA162" s="166"/>
      <c r="AB162" s="48"/>
      <c r="AC162" s="166"/>
      <c r="AD162" s="48"/>
      <c r="AE162" s="166"/>
      <c r="AF162" s="48"/>
      <c r="AG162" s="166"/>
      <c r="AH162" s="48"/>
      <c r="AI162" s="166"/>
      <c r="AJ162" s="48"/>
      <c r="AK162" s="166"/>
    </row>
    <row r="163" spans="1:37" s="161" customFormat="1" ht="55.5" customHeight="1">
      <c r="A163" s="797"/>
      <c r="B163" s="797"/>
      <c r="C163" s="800"/>
      <c r="D163" s="800"/>
      <c r="E163" s="715" t="s">
        <v>346</v>
      </c>
      <c r="F163" s="156" t="s">
        <v>347</v>
      </c>
      <c r="G163" s="156" t="s">
        <v>32</v>
      </c>
      <c r="H163" s="49"/>
      <c r="I163" s="157" t="s">
        <v>51</v>
      </c>
      <c r="J163" s="157">
        <v>6</v>
      </c>
      <c r="K163" s="795"/>
      <c r="L163" s="795"/>
      <c r="M163" s="795"/>
      <c r="N163" s="795"/>
      <c r="O163" s="157" t="s">
        <v>24</v>
      </c>
      <c r="P163" s="157" t="s">
        <v>348</v>
      </c>
      <c r="Q163" s="157" t="s">
        <v>26</v>
      </c>
      <c r="R163" s="48"/>
      <c r="S163" s="166"/>
      <c r="T163" s="166"/>
      <c r="U163" s="166"/>
      <c r="V163" s="166"/>
      <c r="W163" s="166"/>
      <c r="X163" s="166"/>
      <c r="Y163" s="166"/>
      <c r="Z163" s="166"/>
      <c r="AA163" s="166"/>
      <c r="AB163" s="166"/>
      <c r="AC163" s="166"/>
      <c r="AD163" s="166"/>
      <c r="AE163" s="166"/>
      <c r="AF163" s="166"/>
      <c r="AG163" s="166"/>
      <c r="AH163" s="166"/>
      <c r="AI163" s="166"/>
      <c r="AJ163" s="166"/>
      <c r="AK163" s="166"/>
    </row>
    <row r="164" spans="1:37" s="161" customFormat="1" ht="73.5" customHeight="1">
      <c r="A164" s="797"/>
      <c r="B164" s="797"/>
      <c r="C164" s="800"/>
      <c r="D164" s="800"/>
      <c r="E164" s="715" t="s">
        <v>1699</v>
      </c>
      <c r="F164" s="156" t="s">
        <v>347</v>
      </c>
      <c r="G164" s="156" t="s">
        <v>32</v>
      </c>
      <c r="H164" s="49"/>
      <c r="I164" s="157" t="s">
        <v>33</v>
      </c>
      <c r="J164" s="157">
        <v>4</v>
      </c>
      <c r="K164" s="795"/>
      <c r="L164" s="795"/>
      <c r="M164" s="795"/>
      <c r="N164" s="795"/>
      <c r="O164" s="157" t="s">
        <v>24</v>
      </c>
      <c r="P164" s="157" t="s">
        <v>349</v>
      </c>
      <c r="Q164" s="157" t="s">
        <v>26</v>
      </c>
      <c r="R164" s="48"/>
      <c r="S164" s="166"/>
      <c r="T164" s="166"/>
      <c r="U164" s="166"/>
      <c r="V164" s="166"/>
      <c r="W164" s="166"/>
      <c r="X164" s="166"/>
      <c r="Y164" s="166"/>
      <c r="Z164" s="166"/>
      <c r="AA164" s="166"/>
      <c r="AB164" s="166"/>
      <c r="AC164" s="166"/>
      <c r="AD164" s="166"/>
      <c r="AE164" s="166"/>
      <c r="AF164" s="166"/>
      <c r="AG164" s="166"/>
      <c r="AH164" s="166"/>
      <c r="AI164" s="166"/>
      <c r="AJ164" s="166"/>
      <c r="AK164" s="166"/>
    </row>
    <row r="165" spans="1:37" s="161" customFormat="1" ht="51.75" customHeight="1">
      <c r="A165" s="797"/>
      <c r="B165" s="797"/>
      <c r="C165" s="800"/>
      <c r="D165" s="800"/>
      <c r="E165" s="715" t="s">
        <v>350</v>
      </c>
      <c r="F165" s="156" t="s">
        <v>21</v>
      </c>
      <c r="G165" s="156" t="s">
        <v>32</v>
      </c>
      <c r="H165" s="49"/>
      <c r="I165" s="157" t="s">
        <v>41</v>
      </c>
      <c r="J165" s="157">
        <v>12</v>
      </c>
      <c r="K165" s="795"/>
      <c r="L165" s="795"/>
      <c r="M165" s="795"/>
      <c r="N165" s="795"/>
      <c r="O165" s="157" t="s">
        <v>68</v>
      </c>
      <c r="P165" s="157" t="s">
        <v>329</v>
      </c>
      <c r="Q165" s="157" t="s">
        <v>69</v>
      </c>
      <c r="R165" s="166"/>
      <c r="S165" s="166"/>
      <c r="T165" s="166"/>
      <c r="U165" s="166"/>
      <c r="V165" s="166"/>
      <c r="W165" s="166"/>
      <c r="X165" s="166"/>
      <c r="Y165" s="166"/>
      <c r="Z165" s="166"/>
      <c r="AA165" s="166"/>
      <c r="AB165" s="166"/>
      <c r="AC165" s="166"/>
      <c r="AD165" s="166"/>
      <c r="AE165" s="166"/>
      <c r="AF165" s="166"/>
      <c r="AG165" s="166"/>
      <c r="AH165" s="166"/>
      <c r="AI165" s="166"/>
      <c r="AJ165" s="166"/>
      <c r="AK165" s="166"/>
    </row>
    <row r="166" spans="1:37" s="161" customFormat="1" ht="81" customHeight="1">
      <c r="A166" s="797"/>
      <c r="B166" s="797"/>
      <c r="C166" s="800"/>
      <c r="D166" s="800"/>
      <c r="E166" s="715" t="s">
        <v>351</v>
      </c>
      <c r="F166" s="156" t="s">
        <v>21</v>
      </c>
      <c r="G166" s="156" t="s">
        <v>32</v>
      </c>
      <c r="H166" s="49"/>
      <c r="I166" s="157" t="s">
        <v>41</v>
      </c>
      <c r="J166" s="157">
        <v>12</v>
      </c>
      <c r="K166" s="795"/>
      <c r="L166" s="795"/>
      <c r="M166" s="795"/>
      <c r="N166" s="795"/>
      <c r="O166" s="157" t="s">
        <v>68</v>
      </c>
      <c r="P166" s="157" t="s">
        <v>329</v>
      </c>
      <c r="Q166" s="157" t="s">
        <v>69</v>
      </c>
      <c r="R166" s="166"/>
      <c r="S166" s="166"/>
      <c r="T166" s="166"/>
      <c r="U166" s="166"/>
      <c r="V166" s="166"/>
      <c r="W166" s="166"/>
      <c r="X166" s="166"/>
      <c r="Y166" s="166"/>
      <c r="Z166" s="166"/>
      <c r="AA166" s="166"/>
      <c r="AB166" s="166"/>
      <c r="AC166" s="166"/>
      <c r="AD166" s="166"/>
      <c r="AE166" s="166"/>
      <c r="AF166" s="166"/>
      <c r="AG166" s="166"/>
      <c r="AH166" s="166"/>
      <c r="AI166" s="166"/>
      <c r="AJ166" s="166"/>
      <c r="AK166" s="166"/>
    </row>
    <row r="167" spans="1:37" s="161" customFormat="1" ht="96.75" customHeight="1">
      <c r="A167" s="798"/>
      <c r="B167" s="798"/>
      <c r="C167" s="801"/>
      <c r="D167" s="801"/>
      <c r="E167" s="715" t="s">
        <v>2008</v>
      </c>
      <c r="F167" s="156" t="s">
        <v>21</v>
      </c>
      <c r="G167" s="156" t="s">
        <v>32</v>
      </c>
      <c r="H167" s="49"/>
      <c r="I167" s="157" t="s">
        <v>352</v>
      </c>
      <c r="J167" s="157">
        <v>12</v>
      </c>
      <c r="K167" s="795"/>
      <c r="L167" s="795"/>
      <c r="M167" s="795"/>
      <c r="N167" s="795"/>
      <c r="O167" s="157" t="s">
        <v>68</v>
      </c>
      <c r="P167" s="157" t="s">
        <v>190</v>
      </c>
      <c r="Q167" s="157" t="s">
        <v>353</v>
      </c>
      <c r="R167" s="166"/>
      <c r="S167" s="166"/>
      <c r="T167" s="166"/>
      <c r="U167" s="166"/>
      <c r="V167" s="166"/>
      <c r="W167" s="166"/>
      <c r="X167" s="166"/>
      <c r="Y167" s="166"/>
      <c r="Z167" s="166"/>
      <c r="AA167" s="166"/>
      <c r="AB167" s="166"/>
      <c r="AC167" s="166"/>
      <c r="AD167" s="166"/>
      <c r="AE167" s="166"/>
      <c r="AF167" s="166"/>
      <c r="AG167" s="166"/>
      <c r="AH167" s="166"/>
      <c r="AI167" s="166"/>
      <c r="AJ167" s="166"/>
      <c r="AK167" s="166"/>
    </row>
    <row r="168" spans="1:37" s="161" customFormat="1" ht="51.75" customHeight="1">
      <c r="A168" s="796" t="s">
        <v>222</v>
      </c>
      <c r="B168" s="796" t="s">
        <v>336</v>
      </c>
      <c r="C168" s="799" t="s">
        <v>320</v>
      </c>
      <c r="D168" s="799" t="s">
        <v>354</v>
      </c>
      <c r="E168" s="715" t="s">
        <v>355</v>
      </c>
      <c r="F168" s="156" t="s">
        <v>21</v>
      </c>
      <c r="G168" s="156" t="s">
        <v>22</v>
      </c>
      <c r="H168" s="49"/>
      <c r="I168" s="157" t="s">
        <v>356</v>
      </c>
      <c r="J168" s="157">
        <v>6</v>
      </c>
      <c r="K168" s="795" t="str">
        <f>+[11]Precedencia_Acuicultura!AF30</f>
        <v xml:space="preserve">Primer nivel </v>
      </c>
      <c r="L168" s="795" t="s">
        <v>68</v>
      </c>
      <c r="M168" s="795" t="s">
        <v>25</v>
      </c>
      <c r="N168" s="795" t="s">
        <v>69</v>
      </c>
      <c r="O168" s="157" t="s">
        <v>68</v>
      </c>
      <c r="P168" s="157" t="s">
        <v>80</v>
      </c>
      <c r="Q168" s="157" t="s">
        <v>292</v>
      </c>
      <c r="R168" s="166"/>
      <c r="S168" s="166"/>
      <c r="T168" s="48"/>
      <c r="U168" s="48"/>
      <c r="V168" s="48"/>
      <c r="W168" s="48"/>
      <c r="X168" s="166"/>
      <c r="Y168" s="48"/>
      <c r="Z168" s="48"/>
      <c r="AA168" s="48"/>
      <c r="AB168" s="48"/>
      <c r="AC168" s="166"/>
      <c r="AD168" s="48"/>
      <c r="AE168" s="48"/>
      <c r="AF168" s="48"/>
      <c r="AG168" s="48"/>
      <c r="AH168" s="166"/>
      <c r="AI168" s="48"/>
      <c r="AJ168" s="48"/>
      <c r="AK168" s="48"/>
    </row>
    <row r="169" spans="1:37" s="161" customFormat="1" ht="113.25" customHeight="1">
      <c r="A169" s="797"/>
      <c r="B169" s="797"/>
      <c r="C169" s="800"/>
      <c r="D169" s="800"/>
      <c r="E169" s="715" t="s">
        <v>357</v>
      </c>
      <c r="F169" s="156" t="s">
        <v>21</v>
      </c>
      <c r="G169" s="156" t="s">
        <v>22</v>
      </c>
      <c r="H169" s="49"/>
      <c r="I169" s="157" t="s">
        <v>76</v>
      </c>
      <c r="J169" s="157">
        <v>12</v>
      </c>
      <c r="K169" s="795"/>
      <c r="L169" s="795"/>
      <c r="M169" s="795"/>
      <c r="N169" s="795"/>
      <c r="O169" s="157" t="s">
        <v>68</v>
      </c>
      <c r="P169" s="157" t="s">
        <v>44</v>
      </c>
      <c r="Q169" s="157" t="s">
        <v>77</v>
      </c>
      <c r="R169" s="166"/>
      <c r="S169" s="160"/>
      <c r="T169" s="166"/>
      <c r="U169" s="48"/>
      <c r="V169" s="48"/>
      <c r="W169" s="48"/>
      <c r="X169" s="48"/>
      <c r="Y169" s="166"/>
      <c r="Z169" s="48"/>
      <c r="AA169" s="48"/>
      <c r="AB169" s="48"/>
      <c r="AC169" s="48"/>
      <c r="AD169" s="166"/>
      <c r="AE169" s="48"/>
      <c r="AF169" s="48"/>
      <c r="AG169" s="48"/>
      <c r="AH169" s="48"/>
      <c r="AI169" s="166"/>
      <c r="AJ169" s="48"/>
      <c r="AK169" s="48"/>
    </row>
    <row r="170" spans="1:37" s="161" customFormat="1" ht="73.5" customHeight="1">
      <c r="A170" s="797"/>
      <c r="B170" s="797"/>
      <c r="C170" s="800"/>
      <c r="D170" s="800"/>
      <c r="E170" s="715" t="s">
        <v>358</v>
      </c>
      <c r="F170" s="156" t="s">
        <v>359</v>
      </c>
      <c r="G170" s="156" t="s">
        <v>22</v>
      </c>
      <c r="H170" s="49"/>
      <c r="I170" s="157" t="s">
        <v>360</v>
      </c>
      <c r="J170" s="157">
        <v>12</v>
      </c>
      <c r="K170" s="795"/>
      <c r="L170" s="795"/>
      <c r="M170" s="795"/>
      <c r="N170" s="795"/>
      <c r="O170" s="157" t="s">
        <v>24</v>
      </c>
      <c r="P170" s="157" t="s">
        <v>180</v>
      </c>
      <c r="Q170" s="157" t="s">
        <v>361</v>
      </c>
      <c r="R170" s="48"/>
      <c r="S170" s="166"/>
      <c r="T170" s="48"/>
      <c r="U170" s="48"/>
      <c r="V170" s="48"/>
      <c r="W170" s="48"/>
      <c r="X170" s="166"/>
      <c r="Y170" s="48"/>
      <c r="Z170" s="48"/>
      <c r="AA170" s="48"/>
      <c r="AB170" s="48"/>
      <c r="AC170" s="166"/>
      <c r="AD170" s="48"/>
      <c r="AE170" s="48"/>
      <c r="AF170" s="48"/>
      <c r="AG170" s="48"/>
      <c r="AH170" s="166"/>
      <c r="AI170" s="48"/>
      <c r="AJ170" s="48"/>
      <c r="AK170" s="48"/>
    </row>
    <row r="171" spans="1:37" s="161" customFormat="1" ht="51.75" customHeight="1">
      <c r="A171" s="797"/>
      <c r="B171" s="797"/>
      <c r="C171" s="800"/>
      <c r="D171" s="800"/>
      <c r="E171" s="715" t="s">
        <v>362</v>
      </c>
      <c r="F171" s="156" t="s">
        <v>359</v>
      </c>
      <c r="G171" s="156" t="s">
        <v>22</v>
      </c>
      <c r="H171" s="49"/>
      <c r="I171" s="157" t="s">
        <v>363</v>
      </c>
      <c r="J171" s="157">
        <v>12</v>
      </c>
      <c r="K171" s="795"/>
      <c r="L171" s="795"/>
      <c r="M171" s="795"/>
      <c r="N171" s="795"/>
      <c r="O171" s="157" t="s">
        <v>24</v>
      </c>
      <c r="P171" s="157" t="s">
        <v>25</v>
      </c>
      <c r="Q171" s="157" t="s">
        <v>364</v>
      </c>
      <c r="R171" s="48"/>
      <c r="S171" s="166"/>
      <c r="T171" s="48"/>
      <c r="U171" s="166"/>
      <c r="V171" s="48"/>
      <c r="W171" s="166"/>
      <c r="X171" s="48"/>
      <c r="Y171" s="166"/>
      <c r="Z171" s="48"/>
      <c r="AA171" s="166"/>
      <c r="AB171" s="48"/>
      <c r="AC171" s="166"/>
      <c r="AD171" s="48"/>
      <c r="AE171" s="166"/>
      <c r="AF171" s="48"/>
      <c r="AG171" s="166"/>
      <c r="AH171" s="48"/>
      <c r="AI171" s="166"/>
      <c r="AJ171" s="48"/>
      <c r="AK171" s="166"/>
    </row>
    <row r="172" spans="1:37" s="161" customFormat="1" ht="81" customHeight="1">
      <c r="A172" s="797"/>
      <c r="B172" s="797"/>
      <c r="C172" s="800"/>
      <c r="D172" s="800"/>
      <c r="E172" s="715" t="s">
        <v>365</v>
      </c>
      <c r="F172" s="156" t="s">
        <v>359</v>
      </c>
      <c r="G172" s="156" t="s">
        <v>22</v>
      </c>
      <c r="H172" s="49"/>
      <c r="I172" s="157" t="s">
        <v>363</v>
      </c>
      <c r="J172" s="157">
        <v>12</v>
      </c>
      <c r="K172" s="795"/>
      <c r="L172" s="795"/>
      <c r="M172" s="795"/>
      <c r="N172" s="795"/>
      <c r="O172" s="157" t="s">
        <v>24</v>
      </c>
      <c r="P172" s="157" t="s">
        <v>25</v>
      </c>
      <c r="Q172" s="157" t="s">
        <v>366</v>
      </c>
      <c r="R172" s="48"/>
      <c r="S172" s="166"/>
      <c r="T172" s="48"/>
      <c r="U172" s="166"/>
      <c r="V172" s="48"/>
      <c r="W172" s="166"/>
      <c r="X172" s="48"/>
      <c r="Y172" s="166"/>
      <c r="Z172" s="48"/>
      <c r="AA172" s="166"/>
      <c r="AB172" s="48"/>
      <c r="AC172" s="166"/>
      <c r="AD172" s="48"/>
      <c r="AE172" s="166"/>
      <c r="AF172" s="48"/>
      <c r="AG172" s="166"/>
      <c r="AH172" s="48"/>
      <c r="AI172" s="166"/>
      <c r="AJ172" s="48"/>
      <c r="AK172" s="166"/>
    </row>
    <row r="173" spans="1:37" s="161" customFormat="1" ht="96.75" customHeight="1">
      <c r="A173" s="798"/>
      <c r="B173" s="798"/>
      <c r="C173" s="801"/>
      <c r="D173" s="801"/>
      <c r="E173" s="715" t="s">
        <v>367</v>
      </c>
      <c r="F173" s="156" t="s">
        <v>359</v>
      </c>
      <c r="G173" s="156" t="s">
        <v>22</v>
      </c>
      <c r="H173" s="49"/>
      <c r="I173" s="157" t="s">
        <v>363</v>
      </c>
      <c r="J173" s="157">
        <v>12</v>
      </c>
      <c r="K173" s="795"/>
      <c r="L173" s="795"/>
      <c r="M173" s="795"/>
      <c r="N173" s="795"/>
      <c r="O173" s="157" t="s">
        <v>24</v>
      </c>
      <c r="P173" s="157" t="s">
        <v>25</v>
      </c>
      <c r="Q173" s="157" t="s">
        <v>366</v>
      </c>
      <c r="R173" s="48"/>
      <c r="S173" s="166"/>
      <c r="T173" s="48"/>
      <c r="U173" s="166"/>
      <c r="V173" s="48"/>
      <c r="W173" s="166"/>
      <c r="X173" s="48"/>
      <c r="Y173" s="166"/>
      <c r="Z173" s="48"/>
      <c r="AA173" s="166"/>
      <c r="AB173" s="48"/>
      <c r="AC173" s="166"/>
      <c r="AD173" s="48"/>
      <c r="AE173" s="166"/>
      <c r="AF173" s="48"/>
      <c r="AG173" s="166"/>
      <c r="AH173" s="48"/>
      <c r="AI173" s="166"/>
      <c r="AJ173" s="48"/>
      <c r="AK173" s="166"/>
    </row>
    <row r="174" spans="1:37" s="161" customFormat="1" ht="95.25" customHeight="1">
      <c r="A174" s="796" t="s">
        <v>222</v>
      </c>
      <c r="B174" s="796" t="s">
        <v>336</v>
      </c>
      <c r="C174" s="799" t="s">
        <v>320</v>
      </c>
      <c r="D174" s="799" t="s">
        <v>368</v>
      </c>
      <c r="E174" s="715" t="s">
        <v>2009</v>
      </c>
      <c r="F174" s="156" t="s">
        <v>21</v>
      </c>
      <c r="G174" s="156" t="s">
        <v>227</v>
      </c>
      <c r="H174" s="156">
        <v>6</v>
      </c>
      <c r="I174" s="157"/>
      <c r="J174" s="157"/>
      <c r="K174" s="795" t="str">
        <f>+[11]Precedencia_Acuicultura!AF31</f>
        <v xml:space="preserve">Primer nivel </v>
      </c>
      <c r="L174" s="795" t="s">
        <v>68</v>
      </c>
      <c r="M174" s="795" t="s">
        <v>25</v>
      </c>
      <c r="N174" s="795" t="s">
        <v>69</v>
      </c>
      <c r="O174" s="157" t="s">
        <v>68</v>
      </c>
      <c r="P174" s="157" t="s">
        <v>369</v>
      </c>
      <c r="Q174" s="157" t="s">
        <v>230</v>
      </c>
      <c r="R174" s="166"/>
      <c r="S174" s="48"/>
      <c r="T174" s="48"/>
      <c r="U174" s="48"/>
      <c r="V174" s="48"/>
      <c r="W174" s="48"/>
      <c r="X174" s="48"/>
      <c r="Y174" s="48"/>
      <c r="Z174" s="48"/>
      <c r="AA174" s="48"/>
      <c r="AB174" s="48"/>
      <c r="AC174" s="48"/>
      <c r="AD174" s="48"/>
      <c r="AE174" s="48"/>
      <c r="AF174" s="48"/>
      <c r="AG174" s="48"/>
      <c r="AH174" s="48"/>
      <c r="AI174" s="48"/>
      <c r="AJ174" s="48"/>
      <c r="AK174" s="48"/>
    </row>
    <row r="175" spans="1:37" s="161" customFormat="1" ht="84" customHeight="1">
      <c r="A175" s="797"/>
      <c r="B175" s="797"/>
      <c r="C175" s="800"/>
      <c r="D175" s="800"/>
      <c r="E175" s="715" t="s">
        <v>370</v>
      </c>
      <c r="F175" s="156" t="s">
        <v>371</v>
      </c>
      <c r="G175" s="156" t="s">
        <v>227</v>
      </c>
      <c r="H175" s="156">
        <v>6</v>
      </c>
      <c r="I175" s="157"/>
      <c r="J175" s="157"/>
      <c r="K175" s="795"/>
      <c r="L175" s="795"/>
      <c r="M175" s="795"/>
      <c r="N175" s="795"/>
      <c r="O175" s="157" t="s">
        <v>24</v>
      </c>
      <c r="P175" s="157" t="s">
        <v>52</v>
      </c>
      <c r="Q175" s="157" t="s">
        <v>372</v>
      </c>
      <c r="R175" s="48"/>
      <c r="S175" s="166"/>
      <c r="T175" s="48"/>
      <c r="U175" s="48"/>
      <c r="V175" s="48"/>
      <c r="W175" s="48"/>
      <c r="X175" s="48"/>
      <c r="Y175" s="48"/>
      <c r="Z175" s="48"/>
      <c r="AA175" s="48"/>
      <c r="AB175" s="48"/>
      <c r="AC175" s="48"/>
      <c r="AD175" s="48"/>
      <c r="AE175" s="48"/>
      <c r="AF175" s="48"/>
      <c r="AG175" s="48"/>
      <c r="AH175" s="48"/>
      <c r="AI175" s="48"/>
      <c r="AJ175" s="48"/>
      <c r="AK175" s="48"/>
    </row>
    <row r="176" spans="1:37" s="161" customFormat="1" ht="96.75" customHeight="1">
      <c r="A176" s="797"/>
      <c r="B176" s="797"/>
      <c r="C176" s="800"/>
      <c r="D176" s="800"/>
      <c r="E176" s="715" t="s">
        <v>373</v>
      </c>
      <c r="F176" s="156" t="s">
        <v>371</v>
      </c>
      <c r="G176" s="156" t="s">
        <v>22</v>
      </c>
      <c r="H176" s="49"/>
      <c r="I176" s="157" t="s">
        <v>374</v>
      </c>
      <c r="J176" s="157">
        <v>12</v>
      </c>
      <c r="K176" s="795"/>
      <c r="L176" s="795"/>
      <c r="M176" s="795"/>
      <c r="N176" s="795"/>
      <c r="O176" s="157" t="s">
        <v>24</v>
      </c>
      <c r="P176" s="157" t="s">
        <v>27</v>
      </c>
      <c r="Q176" s="157" t="s">
        <v>28</v>
      </c>
      <c r="R176" s="48"/>
      <c r="S176" s="166"/>
      <c r="T176" s="48"/>
      <c r="U176" s="166"/>
      <c r="V176" s="48"/>
      <c r="W176" s="166"/>
      <c r="X176" s="48"/>
      <c r="Y176" s="166"/>
      <c r="Z176" s="48"/>
      <c r="AA176" s="166"/>
      <c r="AB176" s="48"/>
      <c r="AC176" s="166"/>
      <c r="AD176" s="48"/>
      <c r="AE176" s="166"/>
      <c r="AF176" s="48"/>
      <c r="AG176" s="166"/>
      <c r="AH176" s="48"/>
      <c r="AI176" s="166"/>
      <c r="AJ176" s="48"/>
      <c r="AK176" s="166"/>
    </row>
    <row r="177" spans="1:37" s="161" customFormat="1" ht="177" customHeight="1">
      <c r="A177" s="797"/>
      <c r="B177" s="797"/>
      <c r="C177" s="800"/>
      <c r="D177" s="800"/>
      <c r="E177" s="715" t="s">
        <v>2010</v>
      </c>
      <c r="F177" s="156" t="s">
        <v>375</v>
      </c>
      <c r="G177" s="157" t="s">
        <v>32</v>
      </c>
      <c r="H177" s="49"/>
      <c r="I177" s="157" t="s">
        <v>88</v>
      </c>
      <c r="J177" s="157">
        <v>12</v>
      </c>
      <c r="K177" s="795"/>
      <c r="L177" s="795"/>
      <c r="M177" s="795"/>
      <c r="N177" s="795"/>
      <c r="O177" s="157" t="s">
        <v>38</v>
      </c>
      <c r="P177" s="157" t="s">
        <v>25</v>
      </c>
      <c r="Q177" s="157" t="s">
        <v>26</v>
      </c>
      <c r="R177" s="48"/>
      <c r="S177" s="166"/>
      <c r="T177" s="166"/>
      <c r="U177" s="166"/>
      <c r="V177" s="166"/>
      <c r="W177" s="166"/>
      <c r="X177" s="166"/>
      <c r="Y177" s="166"/>
      <c r="Z177" s="166"/>
      <c r="AA177" s="166"/>
      <c r="AB177" s="166"/>
      <c r="AC177" s="166"/>
      <c r="AD177" s="166"/>
      <c r="AE177" s="166"/>
      <c r="AF177" s="166"/>
      <c r="AG177" s="166"/>
      <c r="AH177" s="166"/>
      <c r="AI177" s="166"/>
      <c r="AJ177" s="166"/>
      <c r="AK177" s="166"/>
    </row>
    <row r="178" spans="1:37" s="161" customFormat="1" ht="150" customHeight="1">
      <c r="A178" s="797"/>
      <c r="B178" s="797"/>
      <c r="C178" s="800"/>
      <c r="D178" s="800"/>
      <c r="E178" s="715" t="s">
        <v>2020</v>
      </c>
      <c r="F178" s="156" t="s">
        <v>376</v>
      </c>
      <c r="G178" s="156" t="s">
        <v>22</v>
      </c>
      <c r="H178" s="49"/>
      <c r="I178" s="157" t="s">
        <v>377</v>
      </c>
      <c r="J178" s="157">
        <v>6</v>
      </c>
      <c r="K178" s="795"/>
      <c r="L178" s="795"/>
      <c r="M178" s="795"/>
      <c r="N178" s="795"/>
      <c r="O178" s="157" t="s">
        <v>378</v>
      </c>
      <c r="P178" s="157" t="s">
        <v>379</v>
      </c>
      <c r="Q178" s="157" t="s">
        <v>380</v>
      </c>
      <c r="R178" s="166"/>
      <c r="S178" s="48"/>
      <c r="T178" s="48"/>
      <c r="U178" s="48"/>
      <c r="V178" s="48"/>
      <c r="W178" s="48"/>
      <c r="X178" s="48"/>
      <c r="Y178" s="48"/>
      <c r="Z178" s="48"/>
      <c r="AA178" s="48"/>
      <c r="AB178" s="166"/>
      <c r="AC178" s="48"/>
      <c r="AD178" s="48"/>
      <c r="AE178" s="48"/>
      <c r="AF178" s="48"/>
      <c r="AG178" s="48"/>
      <c r="AH178" s="48"/>
      <c r="AI178" s="48"/>
      <c r="AJ178" s="48"/>
      <c r="AK178" s="48"/>
    </row>
    <row r="179" spans="1:37" s="161" customFormat="1" ht="109.5" customHeight="1">
      <c r="A179" s="797"/>
      <c r="B179" s="797"/>
      <c r="C179" s="800"/>
      <c r="D179" s="800"/>
      <c r="E179" s="715" t="s">
        <v>1700</v>
      </c>
      <c r="F179" s="156" t="s">
        <v>21</v>
      </c>
      <c r="G179" s="156" t="s">
        <v>22</v>
      </c>
      <c r="H179" s="49"/>
      <c r="I179" s="157" t="s">
        <v>283</v>
      </c>
      <c r="J179" s="157">
        <v>6</v>
      </c>
      <c r="K179" s="795"/>
      <c r="L179" s="795"/>
      <c r="M179" s="795"/>
      <c r="N179" s="795"/>
      <c r="O179" s="157" t="s">
        <v>378</v>
      </c>
      <c r="P179" s="157" t="s">
        <v>284</v>
      </c>
      <c r="Q179" s="157" t="s">
        <v>285</v>
      </c>
      <c r="R179" s="166"/>
      <c r="S179" s="48"/>
      <c r="T179" s="48"/>
      <c r="U179" s="48"/>
      <c r="V179" s="48"/>
      <c r="W179" s="166"/>
      <c r="X179" s="48"/>
      <c r="Y179" s="48"/>
      <c r="Z179" s="48"/>
      <c r="AA179" s="48"/>
      <c r="AB179" s="166"/>
      <c r="AC179" s="48"/>
      <c r="AD179" s="48"/>
      <c r="AE179" s="48"/>
      <c r="AF179" s="48"/>
      <c r="AG179" s="166"/>
      <c r="AH179" s="48"/>
      <c r="AI179" s="48"/>
      <c r="AJ179" s="48"/>
      <c r="AK179" s="48"/>
    </row>
    <row r="180" spans="1:37" s="161" customFormat="1" ht="54" customHeight="1">
      <c r="A180" s="797"/>
      <c r="B180" s="797"/>
      <c r="C180" s="800"/>
      <c r="D180" s="800"/>
      <c r="E180" s="715" t="s">
        <v>381</v>
      </c>
      <c r="F180" s="156" t="s">
        <v>21</v>
      </c>
      <c r="G180" s="156" t="s">
        <v>22</v>
      </c>
      <c r="H180" s="49"/>
      <c r="I180" s="157" t="s">
        <v>382</v>
      </c>
      <c r="J180" s="157">
        <v>6</v>
      </c>
      <c r="K180" s="795"/>
      <c r="L180" s="795"/>
      <c r="M180" s="795"/>
      <c r="N180" s="795"/>
      <c r="O180" s="157" t="s">
        <v>383</v>
      </c>
      <c r="P180" s="157" t="s">
        <v>379</v>
      </c>
      <c r="Q180" s="157" t="s">
        <v>380</v>
      </c>
      <c r="R180" s="166"/>
      <c r="S180" s="48"/>
      <c r="T180" s="48"/>
      <c r="U180" s="48"/>
      <c r="V180" s="48"/>
      <c r="W180" s="48"/>
      <c r="X180" s="48"/>
      <c r="Y180" s="48"/>
      <c r="Z180" s="48"/>
      <c r="AA180" s="48"/>
      <c r="AB180" s="166"/>
      <c r="AC180" s="48"/>
      <c r="AD180" s="48"/>
      <c r="AE180" s="48"/>
      <c r="AF180" s="48"/>
      <c r="AG180" s="48"/>
      <c r="AH180" s="48"/>
      <c r="AI180" s="48"/>
      <c r="AJ180" s="48"/>
      <c r="AK180" s="48"/>
    </row>
    <row r="181" spans="1:37" s="161" customFormat="1" ht="93.75" customHeight="1">
      <c r="A181" s="797"/>
      <c r="B181" s="797"/>
      <c r="C181" s="800"/>
      <c r="D181" s="800"/>
      <c r="E181" s="715" t="s">
        <v>384</v>
      </c>
      <c r="F181" s="156" t="s">
        <v>371</v>
      </c>
      <c r="G181" s="156" t="s">
        <v>22</v>
      </c>
      <c r="H181" s="49"/>
      <c r="I181" s="157" t="s">
        <v>128</v>
      </c>
      <c r="J181" s="157">
        <v>6</v>
      </c>
      <c r="K181" s="795"/>
      <c r="L181" s="795"/>
      <c r="M181" s="795"/>
      <c r="N181" s="795"/>
      <c r="O181" s="157" t="s">
        <v>24</v>
      </c>
      <c r="P181" s="157" t="s">
        <v>80</v>
      </c>
      <c r="Q181" s="157" t="s">
        <v>70</v>
      </c>
      <c r="R181" s="48"/>
      <c r="S181" s="166"/>
      <c r="T181" s="48"/>
      <c r="U181" s="48"/>
      <c r="V181" s="48"/>
      <c r="W181" s="166"/>
      <c r="X181" s="48"/>
      <c r="Y181" s="48"/>
      <c r="Z181" s="48"/>
      <c r="AA181" s="166"/>
      <c r="AB181" s="48"/>
      <c r="AC181" s="48"/>
      <c r="AD181" s="48"/>
      <c r="AE181" s="166"/>
      <c r="AF181" s="48"/>
      <c r="AG181" s="48"/>
      <c r="AH181" s="48"/>
      <c r="AI181" s="166"/>
      <c r="AJ181" s="48"/>
      <c r="AK181" s="48"/>
    </row>
    <row r="182" spans="1:37" s="161" customFormat="1" ht="82.5" customHeight="1">
      <c r="A182" s="798"/>
      <c r="B182" s="798"/>
      <c r="C182" s="801"/>
      <c r="D182" s="801"/>
      <c r="E182" s="715" t="s">
        <v>385</v>
      </c>
      <c r="F182" s="156" t="s">
        <v>21</v>
      </c>
      <c r="G182" s="156" t="s">
        <v>22</v>
      </c>
      <c r="H182" s="49"/>
      <c r="I182" s="157" t="s">
        <v>386</v>
      </c>
      <c r="J182" s="157">
        <v>12</v>
      </c>
      <c r="K182" s="795"/>
      <c r="L182" s="795"/>
      <c r="M182" s="795"/>
      <c r="N182" s="795"/>
      <c r="O182" s="157" t="s">
        <v>387</v>
      </c>
      <c r="P182" s="157" t="s">
        <v>25</v>
      </c>
      <c r="Q182" s="157" t="s">
        <v>112</v>
      </c>
      <c r="R182" s="166"/>
      <c r="S182" s="166"/>
      <c r="T182" s="166"/>
      <c r="U182" s="170"/>
      <c r="V182" s="181"/>
      <c r="W182" s="170"/>
      <c r="X182" s="181"/>
      <c r="Y182" s="170"/>
      <c r="Z182" s="181"/>
      <c r="AA182" s="170"/>
      <c r="AB182" s="181"/>
      <c r="AC182" s="170"/>
      <c r="AD182" s="181"/>
      <c r="AE182" s="170"/>
      <c r="AF182" s="181"/>
      <c r="AG182" s="170"/>
      <c r="AH182" s="181"/>
      <c r="AI182" s="170"/>
      <c r="AJ182" s="181"/>
      <c r="AK182" s="170"/>
    </row>
    <row r="183" spans="1:37" s="161" customFormat="1" ht="14.25">
      <c r="A183" s="182"/>
      <c r="B183" s="171"/>
      <c r="C183" s="171"/>
      <c r="D183" s="171"/>
      <c r="K183" s="172"/>
    </row>
    <row r="184" spans="1:37" s="161" customFormat="1" ht="14.25">
      <c r="A184" s="182"/>
      <c r="B184" s="171"/>
      <c r="C184" s="171"/>
      <c r="D184" s="171"/>
      <c r="K184" s="172"/>
    </row>
    <row r="185" spans="1:37" s="161" customFormat="1" ht="14.25">
      <c r="A185" s="182"/>
      <c r="B185" s="171"/>
      <c r="C185" s="171"/>
      <c r="D185" s="171"/>
      <c r="K185" s="172"/>
    </row>
    <row r="186" spans="1:37" s="161" customFormat="1" ht="14.25">
      <c r="A186" s="182"/>
      <c r="B186" s="171"/>
      <c r="C186" s="171"/>
      <c r="D186" s="171"/>
      <c r="K186" s="172"/>
    </row>
    <row r="187" spans="1:37">
      <c r="A187" s="183"/>
    </row>
    <row r="188" spans="1:37">
      <c r="A188" s="183"/>
    </row>
    <row r="189" spans="1:37">
      <c r="A189" s="183"/>
    </row>
    <row r="190" spans="1:37">
      <c r="A190" s="183"/>
    </row>
    <row r="191" spans="1:37">
      <c r="A191" s="183"/>
    </row>
    <row r="192" spans="1:37">
      <c r="A192" s="183"/>
    </row>
    <row r="193" spans="1:1">
      <c r="A193" s="183"/>
    </row>
    <row r="194" spans="1:1">
      <c r="A194" s="183"/>
    </row>
    <row r="195" spans="1:1">
      <c r="A195" s="183"/>
    </row>
    <row r="196" spans="1:1">
      <c r="A196" s="183"/>
    </row>
    <row r="197" spans="1:1">
      <c r="A197" s="183"/>
    </row>
    <row r="198" spans="1:1">
      <c r="A198" s="183"/>
    </row>
    <row r="199" spans="1:1">
      <c r="A199" s="183"/>
    </row>
    <row r="200" spans="1:1">
      <c r="A200" s="183"/>
    </row>
    <row r="201" spans="1:1">
      <c r="A201" s="183"/>
    </row>
    <row r="202" spans="1:1">
      <c r="A202" s="183"/>
    </row>
    <row r="203" spans="1:1">
      <c r="A203" s="183"/>
    </row>
    <row r="204" spans="1:1">
      <c r="A204" s="183"/>
    </row>
    <row r="205" spans="1:1">
      <c r="A205" s="183"/>
    </row>
    <row r="206" spans="1:1">
      <c r="A206" s="183"/>
    </row>
    <row r="207" spans="1:1">
      <c r="A207" s="183"/>
    </row>
    <row r="208" spans="1:1">
      <c r="A208" s="183"/>
    </row>
    <row r="209" spans="1:1">
      <c r="A209" s="183"/>
    </row>
    <row r="210" spans="1:1">
      <c r="A210" s="183"/>
    </row>
    <row r="211" spans="1:1">
      <c r="A211" s="183"/>
    </row>
    <row r="212" spans="1:1">
      <c r="A212" s="183"/>
    </row>
    <row r="213" spans="1:1">
      <c r="A213" s="183"/>
    </row>
    <row r="214" spans="1:1">
      <c r="A214" s="183"/>
    </row>
    <row r="215" spans="1:1">
      <c r="A215" s="183"/>
    </row>
    <row r="216" spans="1:1">
      <c r="A216" s="183"/>
    </row>
    <row r="217" spans="1:1">
      <c r="A217" s="183"/>
    </row>
    <row r="218" spans="1:1">
      <c r="A218" s="183"/>
    </row>
    <row r="219" spans="1:1">
      <c r="A219" s="183"/>
    </row>
    <row r="220" spans="1:1">
      <c r="A220" s="183"/>
    </row>
    <row r="221" spans="1:1">
      <c r="A221" s="183"/>
    </row>
    <row r="222" spans="1:1">
      <c r="A222" s="183"/>
    </row>
    <row r="223" spans="1:1">
      <c r="A223" s="183"/>
    </row>
    <row r="224" spans="1:1">
      <c r="A224" s="183"/>
    </row>
    <row r="225" spans="1:1">
      <c r="A225" s="183"/>
    </row>
    <row r="226" spans="1:1">
      <c r="A226" s="183"/>
    </row>
    <row r="227" spans="1:1">
      <c r="A227" s="183"/>
    </row>
    <row r="228" spans="1:1">
      <c r="A228" s="183"/>
    </row>
    <row r="229" spans="1:1">
      <c r="A229" s="183"/>
    </row>
    <row r="230" spans="1:1">
      <c r="A230" s="183"/>
    </row>
    <row r="231" spans="1:1">
      <c r="A231" s="183"/>
    </row>
    <row r="232" spans="1:1">
      <c r="A232" s="183"/>
    </row>
    <row r="233" spans="1:1">
      <c r="A233" s="183"/>
    </row>
    <row r="234" spans="1:1">
      <c r="A234" s="183"/>
    </row>
    <row r="235" spans="1:1">
      <c r="A235" s="183"/>
    </row>
    <row r="236" spans="1:1">
      <c r="A236" s="183"/>
    </row>
    <row r="237" spans="1:1">
      <c r="A237" s="183"/>
    </row>
    <row r="238" spans="1:1">
      <c r="A238" s="183"/>
    </row>
    <row r="239" spans="1:1">
      <c r="A239" s="183"/>
    </row>
    <row r="240" spans="1:1">
      <c r="A240" s="183"/>
    </row>
    <row r="241" spans="1:1">
      <c r="A241" s="183"/>
    </row>
    <row r="242" spans="1:1">
      <c r="A242" s="183"/>
    </row>
    <row r="243" spans="1:1">
      <c r="A243" s="183"/>
    </row>
    <row r="244" spans="1:1">
      <c r="A244" s="183"/>
    </row>
    <row r="245" spans="1:1">
      <c r="A245" s="183"/>
    </row>
    <row r="246" spans="1:1">
      <c r="A246" s="183"/>
    </row>
    <row r="247" spans="1:1">
      <c r="A247" s="183"/>
    </row>
    <row r="248" spans="1:1">
      <c r="A248" s="183"/>
    </row>
    <row r="249" spans="1:1">
      <c r="A249" s="183"/>
    </row>
    <row r="250" spans="1:1">
      <c r="A250" s="183"/>
    </row>
    <row r="251" spans="1:1">
      <c r="A251" s="183"/>
    </row>
    <row r="252" spans="1:1">
      <c r="A252" s="183"/>
    </row>
    <row r="253" spans="1:1">
      <c r="A253" s="183"/>
    </row>
    <row r="254" spans="1:1">
      <c r="A254" s="183"/>
    </row>
    <row r="255" spans="1:1">
      <c r="A255" s="183"/>
    </row>
    <row r="256" spans="1:1">
      <c r="A256" s="183"/>
    </row>
    <row r="257" spans="1:1">
      <c r="A257" s="183"/>
    </row>
    <row r="258" spans="1:1">
      <c r="A258" s="183"/>
    </row>
    <row r="259" spans="1:1">
      <c r="A259" s="183"/>
    </row>
    <row r="260" spans="1:1">
      <c r="A260" s="183"/>
    </row>
    <row r="261" spans="1:1">
      <c r="A261" s="183"/>
    </row>
    <row r="262" spans="1:1">
      <c r="A262" s="183"/>
    </row>
    <row r="263" spans="1:1">
      <c r="A263" s="183"/>
    </row>
    <row r="264" spans="1:1">
      <c r="A264" s="183"/>
    </row>
    <row r="265" spans="1:1">
      <c r="A265" s="183"/>
    </row>
    <row r="266" spans="1:1">
      <c r="A266" s="183"/>
    </row>
    <row r="267" spans="1:1">
      <c r="A267" s="183"/>
    </row>
    <row r="268" spans="1:1">
      <c r="A268" s="183"/>
    </row>
    <row r="269" spans="1:1">
      <c r="A269" s="183"/>
    </row>
    <row r="270" spans="1:1">
      <c r="A270" s="183"/>
    </row>
    <row r="271" spans="1:1">
      <c r="A271" s="183"/>
    </row>
    <row r="272" spans="1:1">
      <c r="A272" s="183"/>
    </row>
    <row r="273" spans="1:1">
      <c r="A273" s="183"/>
    </row>
    <row r="274" spans="1:1">
      <c r="A274" s="183"/>
    </row>
    <row r="275" spans="1:1">
      <c r="A275" s="183"/>
    </row>
    <row r="276" spans="1:1">
      <c r="A276" s="183"/>
    </row>
    <row r="277" spans="1:1">
      <c r="A277" s="183"/>
    </row>
    <row r="278" spans="1:1">
      <c r="A278" s="183"/>
    </row>
    <row r="279" spans="1:1">
      <c r="A279" s="183"/>
    </row>
    <row r="280" spans="1:1">
      <c r="A280" s="183"/>
    </row>
    <row r="281" spans="1:1">
      <c r="A281" s="183"/>
    </row>
    <row r="282" spans="1:1">
      <c r="A282" s="183"/>
    </row>
    <row r="283" spans="1:1">
      <c r="A283" s="183"/>
    </row>
    <row r="284" spans="1:1">
      <c r="A284" s="183"/>
    </row>
    <row r="285" spans="1:1">
      <c r="A285" s="183"/>
    </row>
    <row r="286" spans="1:1">
      <c r="A286" s="183"/>
    </row>
    <row r="287" spans="1:1">
      <c r="A287" s="183"/>
    </row>
    <row r="288" spans="1:1">
      <c r="A288" s="183"/>
    </row>
    <row r="289" spans="1:1">
      <c r="A289" s="183"/>
    </row>
    <row r="290" spans="1:1">
      <c r="A290" s="183"/>
    </row>
    <row r="291" spans="1:1">
      <c r="A291" s="183"/>
    </row>
    <row r="292" spans="1:1">
      <c r="A292" s="183"/>
    </row>
    <row r="293" spans="1:1">
      <c r="A293" s="183"/>
    </row>
    <row r="294" spans="1:1">
      <c r="A294" s="183"/>
    </row>
    <row r="295" spans="1:1">
      <c r="A295" s="183"/>
    </row>
    <row r="296" spans="1:1">
      <c r="A296" s="183"/>
    </row>
    <row r="297" spans="1:1">
      <c r="A297" s="183"/>
    </row>
    <row r="298" spans="1:1">
      <c r="A298" s="183"/>
    </row>
    <row r="299" spans="1:1">
      <c r="A299" s="183"/>
    </row>
    <row r="300" spans="1:1">
      <c r="A300" s="183"/>
    </row>
    <row r="301" spans="1:1">
      <c r="A301" s="183"/>
    </row>
    <row r="302" spans="1:1">
      <c r="A302" s="183"/>
    </row>
    <row r="303" spans="1:1">
      <c r="A303" s="183"/>
    </row>
    <row r="304" spans="1:1">
      <c r="A304" s="183"/>
    </row>
    <row r="305" spans="1:1">
      <c r="A305" s="183"/>
    </row>
    <row r="306" spans="1:1">
      <c r="A306" s="183"/>
    </row>
    <row r="307" spans="1:1">
      <c r="A307" s="183"/>
    </row>
    <row r="308" spans="1:1">
      <c r="A308" s="183"/>
    </row>
    <row r="309" spans="1:1">
      <c r="A309" s="183"/>
    </row>
    <row r="310" spans="1:1">
      <c r="A310" s="183"/>
    </row>
    <row r="311" spans="1:1">
      <c r="A311" s="183"/>
    </row>
    <row r="312" spans="1:1">
      <c r="A312" s="183"/>
    </row>
    <row r="313" spans="1:1">
      <c r="A313" s="183"/>
    </row>
    <row r="314" spans="1:1">
      <c r="A314" s="183"/>
    </row>
    <row r="315" spans="1:1">
      <c r="A315" s="183"/>
    </row>
    <row r="316" spans="1:1">
      <c r="A316" s="183"/>
    </row>
    <row r="317" spans="1:1">
      <c r="A317" s="183"/>
    </row>
    <row r="318" spans="1:1">
      <c r="A318" s="183"/>
    </row>
    <row r="319" spans="1:1">
      <c r="A319" s="183"/>
    </row>
    <row r="320" spans="1:1">
      <c r="A320" s="183"/>
    </row>
    <row r="321" spans="1:1">
      <c r="A321" s="183"/>
    </row>
    <row r="322" spans="1:1">
      <c r="A322" s="183"/>
    </row>
    <row r="323" spans="1:1">
      <c r="A323" s="183"/>
    </row>
    <row r="324" spans="1:1">
      <c r="A324" s="183"/>
    </row>
    <row r="325" spans="1:1">
      <c r="A325" s="183"/>
    </row>
    <row r="326" spans="1:1">
      <c r="A326" s="183"/>
    </row>
    <row r="327" spans="1:1">
      <c r="A327" s="183"/>
    </row>
    <row r="328" spans="1:1">
      <c r="A328" s="183"/>
    </row>
    <row r="329" spans="1:1">
      <c r="A329" s="183"/>
    </row>
    <row r="330" spans="1:1">
      <c r="A330" s="183"/>
    </row>
    <row r="331" spans="1:1">
      <c r="A331" s="183"/>
    </row>
    <row r="332" spans="1:1">
      <c r="A332" s="183"/>
    </row>
    <row r="333" spans="1:1">
      <c r="A333" s="183"/>
    </row>
    <row r="334" spans="1:1">
      <c r="A334" s="183"/>
    </row>
    <row r="335" spans="1:1">
      <c r="A335" s="183"/>
    </row>
    <row r="336" spans="1:1">
      <c r="A336" s="183"/>
    </row>
    <row r="337" spans="1:1">
      <c r="A337" s="183"/>
    </row>
    <row r="338" spans="1:1">
      <c r="A338" s="183"/>
    </row>
    <row r="339" spans="1:1">
      <c r="A339" s="183"/>
    </row>
    <row r="340" spans="1:1">
      <c r="A340" s="183"/>
    </row>
    <row r="341" spans="1:1">
      <c r="A341" s="183"/>
    </row>
    <row r="342" spans="1:1">
      <c r="A342" s="183"/>
    </row>
    <row r="343" spans="1:1">
      <c r="A343" s="183"/>
    </row>
    <row r="344" spans="1:1">
      <c r="A344" s="183"/>
    </row>
    <row r="345" spans="1:1">
      <c r="A345" s="183"/>
    </row>
    <row r="346" spans="1:1">
      <c r="A346" s="183"/>
    </row>
    <row r="347" spans="1:1">
      <c r="A347" s="183"/>
    </row>
    <row r="348" spans="1:1">
      <c r="A348" s="183"/>
    </row>
    <row r="349" spans="1:1">
      <c r="A349" s="183"/>
    </row>
    <row r="350" spans="1:1">
      <c r="A350" s="183"/>
    </row>
    <row r="351" spans="1:1">
      <c r="A351" s="183"/>
    </row>
    <row r="352" spans="1:1">
      <c r="A352" s="183"/>
    </row>
    <row r="353" spans="1:1">
      <c r="A353" s="183"/>
    </row>
    <row r="354" spans="1:1">
      <c r="A354" s="183"/>
    </row>
    <row r="355" spans="1:1">
      <c r="A355" s="183"/>
    </row>
    <row r="356" spans="1:1">
      <c r="A356" s="183"/>
    </row>
    <row r="357" spans="1:1">
      <c r="A357" s="183"/>
    </row>
    <row r="358" spans="1:1">
      <c r="A358" s="183"/>
    </row>
    <row r="359" spans="1:1">
      <c r="A359" s="183"/>
    </row>
    <row r="360" spans="1:1">
      <c r="A360" s="183"/>
    </row>
    <row r="361" spans="1:1">
      <c r="A361" s="183"/>
    </row>
    <row r="362" spans="1:1">
      <c r="A362" s="183"/>
    </row>
    <row r="363" spans="1:1">
      <c r="A363" s="183"/>
    </row>
    <row r="364" spans="1:1">
      <c r="A364" s="183"/>
    </row>
    <row r="365" spans="1:1">
      <c r="A365" s="183"/>
    </row>
    <row r="366" spans="1:1">
      <c r="A366" s="183"/>
    </row>
    <row r="367" spans="1:1">
      <c r="A367" s="183"/>
    </row>
    <row r="368" spans="1:1">
      <c r="A368" s="183"/>
    </row>
    <row r="369" spans="1:1">
      <c r="A369" s="183"/>
    </row>
    <row r="370" spans="1:1">
      <c r="A370" s="183"/>
    </row>
    <row r="371" spans="1:1">
      <c r="A371" s="183"/>
    </row>
    <row r="372" spans="1:1">
      <c r="A372" s="183"/>
    </row>
    <row r="373" spans="1:1">
      <c r="A373" s="183"/>
    </row>
    <row r="374" spans="1:1">
      <c r="A374" s="183"/>
    </row>
    <row r="375" spans="1:1">
      <c r="A375" s="183"/>
    </row>
    <row r="376" spans="1:1">
      <c r="A376" s="183"/>
    </row>
    <row r="377" spans="1:1">
      <c r="A377" s="183"/>
    </row>
    <row r="378" spans="1:1">
      <c r="A378" s="183"/>
    </row>
    <row r="379" spans="1:1">
      <c r="A379" s="183"/>
    </row>
    <row r="380" spans="1:1">
      <c r="A380" s="183"/>
    </row>
    <row r="381" spans="1:1">
      <c r="A381" s="183"/>
    </row>
    <row r="382" spans="1:1">
      <c r="A382" s="183"/>
    </row>
    <row r="383" spans="1:1">
      <c r="A383" s="183"/>
    </row>
    <row r="384" spans="1:1">
      <c r="A384" s="183"/>
    </row>
    <row r="385" spans="1:1">
      <c r="A385" s="183"/>
    </row>
    <row r="386" spans="1:1">
      <c r="A386" s="183"/>
    </row>
    <row r="387" spans="1:1">
      <c r="A387" s="183"/>
    </row>
    <row r="388" spans="1:1">
      <c r="A388" s="183"/>
    </row>
    <row r="389" spans="1:1">
      <c r="A389" s="183"/>
    </row>
    <row r="390" spans="1:1">
      <c r="A390" s="183"/>
    </row>
    <row r="391" spans="1:1">
      <c r="A391" s="183"/>
    </row>
    <row r="392" spans="1:1">
      <c r="A392" s="183"/>
    </row>
    <row r="393" spans="1:1">
      <c r="A393" s="183"/>
    </row>
    <row r="394" spans="1:1">
      <c r="A394" s="183"/>
    </row>
    <row r="395" spans="1:1">
      <c r="A395" s="183"/>
    </row>
    <row r="396" spans="1:1">
      <c r="A396" s="183"/>
    </row>
    <row r="397" spans="1:1">
      <c r="A397" s="183"/>
    </row>
    <row r="398" spans="1:1">
      <c r="A398" s="183"/>
    </row>
    <row r="399" spans="1:1">
      <c r="A399" s="183"/>
    </row>
    <row r="400" spans="1:1">
      <c r="A400" s="183"/>
    </row>
    <row r="401" spans="1:1">
      <c r="A401" s="183"/>
    </row>
    <row r="402" spans="1:1">
      <c r="A402" s="183"/>
    </row>
    <row r="403" spans="1:1">
      <c r="A403" s="183"/>
    </row>
    <row r="404" spans="1:1">
      <c r="A404" s="183"/>
    </row>
    <row r="405" spans="1:1">
      <c r="A405" s="183"/>
    </row>
    <row r="406" spans="1:1">
      <c r="A406" s="183"/>
    </row>
    <row r="407" spans="1:1">
      <c r="A407" s="183"/>
    </row>
    <row r="408" spans="1:1">
      <c r="A408" s="183"/>
    </row>
    <row r="409" spans="1:1">
      <c r="A409" s="183"/>
    </row>
    <row r="410" spans="1:1">
      <c r="A410" s="183"/>
    </row>
    <row r="411" spans="1:1">
      <c r="A411" s="183"/>
    </row>
    <row r="412" spans="1:1">
      <c r="A412" s="183"/>
    </row>
    <row r="413" spans="1:1">
      <c r="A413" s="183"/>
    </row>
    <row r="414" spans="1:1">
      <c r="A414" s="183"/>
    </row>
    <row r="415" spans="1:1">
      <c r="A415" s="183"/>
    </row>
    <row r="416" spans="1:1">
      <c r="A416" s="183"/>
    </row>
    <row r="417" spans="1:1">
      <c r="A417" s="183"/>
    </row>
    <row r="418" spans="1:1">
      <c r="A418" s="183"/>
    </row>
    <row r="419" spans="1:1">
      <c r="A419" s="183"/>
    </row>
    <row r="420" spans="1:1">
      <c r="A420" s="183"/>
    </row>
    <row r="421" spans="1:1">
      <c r="A421" s="183"/>
    </row>
    <row r="422" spans="1:1">
      <c r="A422" s="183"/>
    </row>
    <row r="423" spans="1:1">
      <c r="A423" s="183"/>
    </row>
    <row r="424" spans="1:1">
      <c r="A424" s="183"/>
    </row>
    <row r="425" spans="1:1">
      <c r="A425" s="183"/>
    </row>
    <row r="426" spans="1:1">
      <c r="A426" s="183"/>
    </row>
    <row r="427" spans="1:1">
      <c r="A427" s="183"/>
    </row>
    <row r="428" spans="1:1">
      <c r="A428" s="183"/>
    </row>
    <row r="429" spans="1:1">
      <c r="A429" s="183"/>
    </row>
    <row r="430" spans="1:1">
      <c r="A430" s="183"/>
    </row>
    <row r="431" spans="1:1">
      <c r="A431" s="183"/>
    </row>
    <row r="432" spans="1:1">
      <c r="A432" s="183"/>
    </row>
    <row r="433" spans="1:1">
      <c r="A433" s="183"/>
    </row>
    <row r="434" spans="1:1">
      <c r="A434" s="183"/>
    </row>
    <row r="435" spans="1:1">
      <c r="A435" s="183"/>
    </row>
    <row r="436" spans="1:1">
      <c r="A436" s="183"/>
    </row>
    <row r="437" spans="1:1">
      <c r="A437" s="183"/>
    </row>
    <row r="438" spans="1:1">
      <c r="A438" s="183"/>
    </row>
    <row r="439" spans="1:1">
      <c r="A439" s="183"/>
    </row>
    <row r="440" spans="1:1">
      <c r="A440" s="183"/>
    </row>
    <row r="441" spans="1:1">
      <c r="A441" s="183"/>
    </row>
    <row r="442" spans="1:1">
      <c r="A442" s="183"/>
    </row>
    <row r="443" spans="1:1">
      <c r="A443" s="183"/>
    </row>
    <row r="444" spans="1:1">
      <c r="A444" s="183"/>
    </row>
    <row r="445" spans="1:1">
      <c r="A445" s="183"/>
    </row>
    <row r="446" spans="1:1">
      <c r="A446" s="183"/>
    </row>
    <row r="447" spans="1:1">
      <c r="A447" s="183"/>
    </row>
    <row r="448" spans="1:1">
      <c r="A448" s="183"/>
    </row>
    <row r="449" spans="1:1">
      <c r="A449" s="183"/>
    </row>
    <row r="450" spans="1:1">
      <c r="A450" s="183"/>
    </row>
    <row r="451" spans="1:1">
      <c r="A451" s="183"/>
    </row>
    <row r="452" spans="1:1">
      <c r="A452" s="183"/>
    </row>
    <row r="453" spans="1:1">
      <c r="A453" s="183"/>
    </row>
    <row r="454" spans="1:1">
      <c r="A454" s="183"/>
    </row>
    <row r="455" spans="1:1">
      <c r="A455" s="183"/>
    </row>
    <row r="456" spans="1:1">
      <c r="A456" s="183"/>
    </row>
    <row r="457" spans="1:1">
      <c r="A457" s="183"/>
    </row>
    <row r="458" spans="1:1">
      <c r="A458" s="183"/>
    </row>
    <row r="459" spans="1:1">
      <c r="A459" s="183"/>
    </row>
    <row r="460" spans="1:1">
      <c r="A460" s="183"/>
    </row>
    <row r="461" spans="1:1">
      <c r="A461" s="183"/>
    </row>
    <row r="462" spans="1:1">
      <c r="A462" s="183"/>
    </row>
    <row r="463" spans="1:1">
      <c r="A463" s="183"/>
    </row>
    <row r="464" spans="1:1">
      <c r="A464" s="183"/>
    </row>
    <row r="465" spans="1:1">
      <c r="A465" s="183"/>
    </row>
    <row r="466" spans="1:1">
      <c r="A466" s="183"/>
    </row>
    <row r="467" spans="1:1">
      <c r="A467" s="183"/>
    </row>
    <row r="468" spans="1:1">
      <c r="A468" s="183"/>
    </row>
    <row r="469" spans="1:1">
      <c r="A469" s="183"/>
    </row>
    <row r="470" spans="1:1">
      <c r="A470" s="183"/>
    </row>
    <row r="471" spans="1:1">
      <c r="A471" s="183"/>
    </row>
    <row r="472" spans="1:1">
      <c r="A472" s="183"/>
    </row>
    <row r="473" spans="1:1">
      <c r="A473" s="183"/>
    </row>
    <row r="474" spans="1:1">
      <c r="A474" s="183"/>
    </row>
    <row r="475" spans="1:1">
      <c r="A475" s="183"/>
    </row>
    <row r="476" spans="1:1">
      <c r="A476" s="183"/>
    </row>
    <row r="477" spans="1:1">
      <c r="A477" s="183"/>
    </row>
    <row r="478" spans="1:1">
      <c r="A478" s="183"/>
    </row>
    <row r="479" spans="1:1">
      <c r="A479" s="183"/>
    </row>
    <row r="480" spans="1:1">
      <c r="A480" s="183"/>
    </row>
    <row r="481" spans="1:1">
      <c r="A481" s="183"/>
    </row>
    <row r="482" spans="1:1">
      <c r="A482" s="183"/>
    </row>
    <row r="483" spans="1:1">
      <c r="A483" s="183"/>
    </row>
    <row r="484" spans="1:1">
      <c r="A484" s="183"/>
    </row>
    <row r="485" spans="1:1">
      <c r="A485" s="183"/>
    </row>
    <row r="486" spans="1:1">
      <c r="A486" s="183"/>
    </row>
    <row r="487" spans="1:1">
      <c r="A487" s="183"/>
    </row>
    <row r="488" spans="1:1">
      <c r="A488" s="183"/>
    </row>
    <row r="489" spans="1:1">
      <c r="A489" s="183"/>
    </row>
    <row r="490" spans="1:1">
      <c r="A490" s="183"/>
    </row>
    <row r="491" spans="1:1">
      <c r="A491" s="183"/>
    </row>
    <row r="492" spans="1:1">
      <c r="A492" s="183"/>
    </row>
    <row r="493" spans="1:1">
      <c r="A493" s="183"/>
    </row>
    <row r="494" spans="1:1">
      <c r="A494" s="183"/>
    </row>
    <row r="495" spans="1:1">
      <c r="A495" s="183"/>
    </row>
    <row r="496" spans="1:1">
      <c r="A496" s="183"/>
    </row>
    <row r="497" spans="1:1">
      <c r="A497" s="183"/>
    </row>
    <row r="498" spans="1:1">
      <c r="A498" s="183"/>
    </row>
    <row r="499" spans="1:1">
      <c r="A499" s="183"/>
    </row>
    <row r="500" spans="1:1">
      <c r="A500" s="183"/>
    </row>
    <row r="501" spans="1:1">
      <c r="A501" s="183"/>
    </row>
    <row r="502" spans="1:1">
      <c r="A502" s="183"/>
    </row>
    <row r="503" spans="1:1">
      <c r="A503" s="183"/>
    </row>
    <row r="504" spans="1:1">
      <c r="A504" s="183"/>
    </row>
    <row r="505" spans="1:1">
      <c r="A505" s="183"/>
    </row>
    <row r="506" spans="1:1">
      <c r="A506" s="183"/>
    </row>
    <row r="507" spans="1:1">
      <c r="A507" s="183"/>
    </row>
    <row r="508" spans="1:1">
      <c r="A508" s="183"/>
    </row>
    <row r="509" spans="1:1">
      <c r="A509" s="183"/>
    </row>
    <row r="510" spans="1:1">
      <c r="A510" s="183"/>
    </row>
    <row r="511" spans="1:1">
      <c r="A511" s="183"/>
    </row>
    <row r="512" spans="1:1">
      <c r="A512" s="183"/>
    </row>
    <row r="513" spans="1:1">
      <c r="A513" s="183"/>
    </row>
    <row r="514" spans="1:1">
      <c r="A514" s="183"/>
    </row>
    <row r="515" spans="1:1">
      <c r="A515" s="183"/>
    </row>
    <row r="516" spans="1:1">
      <c r="A516" s="183"/>
    </row>
    <row r="517" spans="1:1">
      <c r="A517" s="183"/>
    </row>
    <row r="518" spans="1:1">
      <c r="A518" s="183"/>
    </row>
    <row r="519" spans="1:1">
      <c r="A519" s="183"/>
    </row>
    <row r="520" spans="1:1">
      <c r="A520" s="183"/>
    </row>
    <row r="521" spans="1:1">
      <c r="A521" s="183"/>
    </row>
    <row r="522" spans="1:1">
      <c r="A522" s="183"/>
    </row>
    <row r="523" spans="1:1">
      <c r="A523" s="183"/>
    </row>
    <row r="524" spans="1:1">
      <c r="A524" s="183"/>
    </row>
    <row r="525" spans="1:1">
      <c r="A525" s="183"/>
    </row>
    <row r="526" spans="1:1">
      <c r="A526" s="183"/>
    </row>
    <row r="527" spans="1:1">
      <c r="A527" s="183"/>
    </row>
    <row r="528" spans="1:1">
      <c r="A528" s="183"/>
    </row>
    <row r="529" spans="1:1">
      <c r="A529" s="183"/>
    </row>
    <row r="530" spans="1:1">
      <c r="A530" s="183"/>
    </row>
    <row r="531" spans="1:1">
      <c r="A531" s="183"/>
    </row>
    <row r="532" spans="1:1">
      <c r="A532" s="183"/>
    </row>
    <row r="533" spans="1:1">
      <c r="A533" s="183"/>
    </row>
    <row r="534" spans="1:1">
      <c r="A534" s="183"/>
    </row>
    <row r="535" spans="1:1">
      <c r="A535" s="183"/>
    </row>
    <row r="536" spans="1:1">
      <c r="A536" s="183"/>
    </row>
    <row r="537" spans="1:1">
      <c r="A537" s="184"/>
    </row>
    <row r="538" spans="1:1">
      <c r="A538" s="184"/>
    </row>
    <row r="539" spans="1:1">
      <c r="A539" s="184"/>
    </row>
    <row r="540" spans="1:1">
      <c r="A540" s="184"/>
    </row>
    <row r="541" spans="1:1">
      <c r="A541" s="184"/>
    </row>
    <row r="542" spans="1:1">
      <c r="A542" s="184"/>
    </row>
    <row r="543" spans="1:1">
      <c r="A543" s="184"/>
    </row>
    <row r="544" spans="1:1">
      <c r="A544" s="184"/>
    </row>
    <row r="545" spans="1:1">
      <c r="A545" s="184"/>
    </row>
    <row r="546" spans="1:1">
      <c r="A546" s="184"/>
    </row>
    <row r="547" spans="1:1">
      <c r="A547" s="184"/>
    </row>
    <row r="548" spans="1:1">
      <c r="A548" s="184"/>
    </row>
    <row r="549" spans="1:1">
      <c r="A549" s="184"/>
    </row>
    <row r="550" spans="1:1">
      <c r="A550" s="184"/>
    </row>
    <row r="551" spans="1:1">
      <c r="A551" s="184"/>
    </row>
    <row r="552" spans="1:1">
      <c r="A552" s="184"/>
    </row>
    <row r="553" spans="1:1">
      <c r="A553" s="184"/>
    </row>
    <row r="554" spans="1:1">
      <c r="A554" s="184"/>
    </row>
    <row r="555" spans="1:1">
      <c r="A555" s="184"/>
    </row>
    <row r="556" spans="1:1">
      <c r="A556" s="184"/>
    </row>
    <row r="557" spans="1:1">
      <c r="A557" s="184"/>
    </row>
    <row r="558" spans="1:1">
      <c r="A558" s="184"/>
    </row>
    <row r="559" spans="1:1">
      <c r="A559" s="184"/>
    </row>
    <row r="560" spans="1:1">
      <c r="A560" s="184"/>
    </row>
    <row r="561" spans="1:1">
      <c r="A561" s="184"/>
    </row>
    <row r="562" spans="1:1">
      <c r="A562" s="184"/>
    </row>
    <row r="563" spans="1:1">
      <c r="A563" s="184"/>
    </row>
    <row r="564" spans="1:1">
      <c r="A564" s="184"/>
    </row>
    <row r="565" spans="1:1">
      <c r="A565" s="184"/>
    </row>
    <row r="566" spans="1:1">
      <c r="A566" s="184"/>
    </row>
    <row r="567" spans="1:1">
      <c r="A567" s="184"/>
    </row>
    <row r="568" spans="1:1">
      <c r="A568" s="184"/>
    </row>
    <row r="569" spans="1:1">
      <c r="A569" s="184"/>
    </row>
    <row r="570" spans="1:1">
      <c r="A570" s="184"/>
    </row>
    <row r="571" spans="1:1">
      <c r="A571" s="184"/>
    </row>
    <row r="572" spans="1:1">
      <c r="A572" s="184"/>
    </row>
    <row r="573" spans="1:1">
      <c r="A573" s="184"/>
    </row>
    <row r="574" spans="1:1">
      <c r="A574" s="184"/>
    </row>
    <row r="575" spans="1:1">
      <c r="A575" s="184"/>
    </row>
    <row r="576" spans="1:1">
      <c r="A576" s="184"/>
    </row>
    <row r="577" spans="1:1">
      <c r="A577" s="184"/>
    </row>
    <row r="578" spans="1:1">
      <c r="A578" s="184"/>
    </row>
    <row r="579" spans="1:1">
      <c r="A579" s="184"/>
    </row>
    <row r="580" spans="1:1">
      <c r="A580" s="184"/>
    </row>
    <row r="581" spans="1:1">
      <c r="A581" s="184"/>
    </row>
    <row r="582" spans="1:1">
      <c r="A582" s="184"/>
    </row>
    <row r="583" spans="1:1">
      <c r="A583" s="184"/>
    </row>
    <row r="584" spans="1:1">
      <c r="A584" s="184"/>
    </row>
    <row r="585" spans="1:1">
      <c r="A585" s="184"/>
    </row>
    <row r="586" spans="1:1">
      <c r="A586" s="184"/>
    </row>
    <row r="587" spans="1:1">
      <c r="A587" s="184"/>
    </row>
    <row r="588" spans="1:1">
      <c r="A588" s="184"/>
    </row>
    <row r="589" spans="1:1">
      <c r="A589" s="184"/>
    </row>
    <row r="590" spans="1:1">
      <c r="A590" s="184"/>
    </row>
    <row r="591" spans="1:1">
      <c r="A591" s="184"/>
    </row>
    <row r="592" spans="1:1">
      <c r="A592" s="184"/>
    </row>
    <row r="593" spans="1:1">
      <c r="A593" s="184"/>
    </row>
    <row r="594" spans="1:1">
      <c r="A594" s="184"/>
    </row>
    <row r="595" spans="1:1">
      <c r="A595" s="184"/>
    </row>
    <row r="596" spans="1:1">
      <c r="A596" s="184"/>
    </row>
    <row r="597" spans="1:1">
      <c r="A597" s="184"/>
    </row>
    <row r="598" spans="1:1">
      <c r="A598" s="184"/>
    </row>
    <row r="599" spans="1:1">
      <c r="A599" s="184"/>
    </row>
    <row r="600" spans="1:1">
      <c r="A600" s="184"/>
    </row>
    <row r="601" spans="1:1">
      <c r="A601" s="184"/>
    </row>
    <row r="602" spans="1:1">
      <c r="A602" s="184"/>
    </row>
    <row r="603" spans="1:1">
      <c r="A603" s="184"/>
    </row>
    <row r="604" spans="1:1">
      <c r="A604" s="184"/>
    </row>
    <row r="605" spans="1:1">
      <c r="A605" s="184"/>
    </row>
    <row r="606" spans="1:1">
      <c r="A606" s="184"/>
    </row>
  </sheetData>
  <mergeCells count="250">
    <mergeCell ref="A1:A2"/>
    <mergeCell ref="B1:B2"/>
    <mergeCell ref="C1:C2"/>
    <mergeCell ref="D1:D2"/>
    <mergeCell ref="E1:E2"/>
    <mergeCell ref="F1:F2"/>
    <mergeCell ref="M1:M2"/>
    <mergeCell ref="N1:N2"/>
    <mergeCell ref="O1:O2"/>
    <mergeCell ref="P1:P2"/>
    <mergeCell ref="Q1:Q2"/>
    <mergeCell ref="R1:AK1"/>
    <mergeCell ref="G1:G2"/>
    <mergeCell ref="H1:H2"/>
    <mergeCell ref="I1:I2"/>
    <mergeCell ref="J1:J2"/>
    <mergeCell ref="K1:K2"/>
    <mergeCell ref="L1:L2"/>
    <mergeCell ref="M3:M10"/>
    <mergeCell ref="N3:N10"/>
    <mergeCell ref="A11:A17"/>
    <mergeCell ref="B11:B17"/>
    <mergeCell ref="C11:C17"/>
    <mergeCell ref="D11:D17"/>
    <mergeCell ref="K11:K17"/>
    <mergeCell ref="L11:L17"/>
    <mergeCell ref="M11:M17"/>
    <mergeCell ref="N11:N17"/>
    <mergeCell ref="A3:A10"/>
    <mergeCell ref="B3:B10"/>
    <mergeCell ref="C3:C10"/>
    <mergeCell ref="D3:D10"/>
    <mergeCell ref="K3:K10"/>
    <mergeCell ref="L3:L10"/>
    <mergeCell ref="M18:M23"/>
    <mergeCell ref="N18:N23"/>
    <mergeCell ref="A24:A29"/>
    <mergeCell ref="B24:B29"/>
    <mergeCell ref="C24:C29"/>
    <mergeCell ref="D24:D29"/>
    <mergeCell ref="K24:K29"/>
    <mergeCell ref="L24:L29"/>
    <mergeCell ref="M24:M29"/>
    <mergeCell ref="N24:N29"/>
    <mergeCell ref="A18:A23"/>
    <mergeCell ref="B18:B23"/>
    <mergeCell ref="C18:C23"/>
    <mergeCell ref="D18:D23"/>
    <mergeCell ref="K18:K23"/>
    <mergeCell ref="L18:L23"/>
    <mergeCell ref="M30:M36"/>
    <mergeCell ref="N30:N36"/>
    <mergeCell ref="A37:A41"/>
    <mergeCell ref="B37:B41"/>
    <mergeCell ref="C37:C41"/>
    <mergeCell ref="D37:D41"/>
    <mergeCell ref="K37:K41"/>
    <mergeCell ref="L37:L41"/>
    <mergeCell ref="M37:M41"/>
    <mergeCell ref="N37:N41"/>
    <mergeCell ref="A30:A36"/>
    <mergeCell ref="B30:B36"/>
    <mergeCell ref="C30:C36"/>
    <mergeCell ref="D30:D36"/>
    <mergeCell ref="K30:K36"/>
    <mergeCell ref="L30:L36"/>
    <mergeCell ref="M42:M49"/>
    <mergeCell ref="N42:N49"/>
    <mergeCell ref="A50:A52"/>
    <mergeCell ref="B50:B52"/>
    <mergeCell ref="C50:C52"/>
    <mergeCell ref="D50:D52"/>
    <mergeCell ref="K50:K52"/>
    <mergeCell ref="L50:L52"/>
    <mergeCell ref="M50:M52"/>
    <mergeCell ref="N50:N52"/>
    <mergeCell ref="A42:A49"/>
    <mergeCell ref="B42:B49"/>
    <mergeCell ref="C42:C49"/>
    <mergeCell ref="D42:D49"/>
    <mergeCell ref="K42:K49"/>
    <mergeCell ref="L42:L49"/>
    <mergeCell ref="M53:M56"/>
    <mergeCell ref="N53:N56"/>
    <mergeCell ref="A57:A62"/>
    <mergeCell ref="B57:B62"/>
    <mergeCell ref="C57:C62"/>
    <mergeCell ref="D57:D62"/>
    <mergeCell ref="K57:K62"/>
    <mergeCell ref="L57:L62"/>
    <mergeCell ref="M57:M62"/>
    <mergeCell ref="N57:N62"/>
    <mergeCell ref="A53:A56"/>
    <mergeCell ref="B53:B56"/>
    <mergeCell ref="C53:C56"/>
    <mergeCell ref="D53:D56"/>
    <mergeCell ref="K53:K56"/>
    <mergeCell ref="L53:L56"/>
    <mergeCell ref="M63:M67"/>
    <mergeCell ref="N63:N67"/>
    <mergeCell ref="A68:A71"/>
    <mergeCell ref="B68:B71"/>
    <mergeCell ref="C68:C71"/>
    <mergeCell ref="D68:D71"/>
    <mergeCell ref="K68:K71"/>
    <mergeCell ref="L68:L71"/>
    <mergeCell ref="M68:M71"/>
    <mergeCell ref="N68:N71"/>
    <mergeCell ref="A63:A67"/>
    <mergeCell ref="B63:B67"/>
    <mergeCell ref="C63:C67"/>
    <mergeCell ref="D63:D67"/>
    <mergeCell ref="K63:K67"/>
    <mergeCell ref="L63:L67"/>
    <mergeCell ref="M72:M75"/>
    <mergeCell ref="N72:N75"/>
    <mergeCell ref="A76:A80"/>
    <mergeCell ref="B76:B80"/>
    <mergeCell ref="C76:C80"/>
    <mergeCell ref="D76:D80"/>
    <mergeCell ref="K76:K80"/>
    <mergeCell ref="L76:L80"/>
    <mergeCell ref="M76:M80"/>
    <mergeCell ref="N76:N80"/>
    <mergeCell ref="A72:A75"/>
    <mergeCell ref="B72:B75"/>
    <mergeCell ref="C72:C75"/>
    <mergeCell ref="D72:D75"/>
    <mergeCell ref="K72:K75"/>
    <mergeCell ref="L72:L75"/>
    <mergeCell ref="M81:M85"/>
    <mergeCell ref="N81:N85"/>
    <mergeCell ref="A86:A91"/>
    <mergeCell ref="B86:B91"/>
    <mergeCell ref="C86:C91"/>
    <mergeCell ref="D86:D91"/>
    <mergeCell ref="K86:K91"/>
    <mergeCell ref="L86:L91"/>
    <mergeCell ref="M86:M91"/>
    <mergeCell ref="N86:N91"/>
    <mergeCell ref="A81:A85"/>
    <mergeCell ref="B81:B85"/>
    <mergeCell ref="C81:C85"/>
    <mergeCell ref="D81:D85"/>
    <mergeCell ref="K81:K85"/>
    <mergeCell ref="L81:L85"/>
    <mergeCell ref="M92:M94"/>
    <mergeCell ref="N92:N94"/>
    <mergeCell ref="A95:A100"/>
    <mergeCell ref="B95:B100"/>
    <mergeCell ref="C95:C100"/>
    <mergeCell ref="D95:D100"/>
    <mergeCell ref="K95:K100"/>
    <mergeCell ref="L95:L100"/>
    <mergeCell ref="M95:M100"/>
    <mergeCell ref="N95:N100"/>
    <mergeCell ref="A92:A94"/>
    <mergeCell ref="B92:B94"/>
    <mergeCell ref="C92:C94"/>
    <mergeCell ref="D92:D94"/>
    <mergeCell ref="K92:K94"/>
    <mergeCell ref="L92:L94"/>
    <mergeCell ref="M101:M106"/>
    <mergeCell ref="N101:N106"/>
    <mergeCell ref="A107:A109"/>
    <mergeCell ref="B107:B109"/>
    <mergeCell ref="C107:C109"/>
    <mergeCell ref="D107:D109"/>
    <mergeCell ref="K107:K109"/>
    <mergeCell ref="L107:L109"/>
    <mergeCell ref="M107:M109"/>
    <mergeCell ref="N107:N109"/>
    <mergeCell ref="A101:A106"/>
    <mergeCell ref="B101:B106"/>
    <mergeCell ref="C101:C106"/>
    <mergeCell ref="D101:D106"/>
    <mergeCell ref="K101:K106"/>
    <mergeCell ref="L101:L106"/>
    <mergeCell ref="M110:M114"/>
    <mergeCell ref="N110:N114"/>
    <mergeCell ref="A115:A124"/>
    <mergeCell ref="B115:B124"/>
    <mergeCell ref="C115:C124"/>
    <mergeCell ref="D115:D124"/>
    <mergeCell ref="K115:K124"/>
    <mergeCell ref="L115:L124"/>
    <mergeCell ref="M115:M124"/>
    <mergeCell ref="N115:N124"/>
    <mergeCell ref="A110:A114"/>
    <mergeCell ref="B110:B114"/>
    <mergeCell ref="C110:C114"/>
    <mergeCell ref="D110:D114"/>
    <mergeCell ref="K110:K114"/>
    <mergeCell ref="L110:L114"/>
    <mergeCell ref="M125:M132"/>
    <mergeCell ref="N125:N132"/>
    <mergeCell ref="A133:A143"/>
    <mergeCell ref="B133:B143"/>
    <mergeCell ref="C133:C143"/>
    <mergeCell ref="D133:D143"/>
    <mergeCell ref="K133:K143"/>
    <mergeCell ref="L133:L143"/>
    <mergeCell ref="M133:M143"/>
    <mergeCell ref="N133:N143"/>
    <mergeCell ref="A125:A132"/>
    <mergeCell ref="B125:B132"/>
    <mergeCell ref="C125:C132"/>
    <mergeCell ref="D125:D132"/>
    <mergeCell ref="K125:K132"/>
    <mergeCell ref="L125:L132"/>
    <mergeCell ref="M144:M147"/>
    <mergeCell ref="N144:N147"/>
    <mergeCell ref="A148:A157"/>
    <mergeCell ref="B148:B157"/>
    <mergeCell ref="C148:C157"/>
    <mergeCell ref="D148:D157"/>
    <mergeCell ref="K148:K157"/>
    <mergeCell ref="L148:L157"/>
    <mergeCell ref="M148:M157"/>
    <mergeCell ref="N148:N157"/>
    <mergeCell ref="A144:A147"/>
    <mergeCell ref="B144:B147"/>
    <mergeCell ref="C144:C147"/>
    <mergeCell ref="D144:D147"/>
    <mergeCell ref="K144:K147"/>
    <mergeCell ref="L144:L147"/>
    <mergeCell ref="M174:M182"/>
    <mergeCell ref="N174:N182"/>
    <mergeCell ref="A174:A182"/>
    <mergeCell ref="B174:B182"/>
    <mergeCell ref="C174:C182"/>
    <mergeCell ref="D174:D182"/>
    <mergeCell ref="K174:K182"/>
    <mergeCell ref="L174:L182"/>
    <mergeCell ref="M158:M167"/>
    <mergeCell ref="N158:N167"/>
    <mergeCell ref="A168:A173"/>
    <mergeCell ref="B168:B173"/>
    <mergeCell ref="C168:C173"/>
    <mergeCell ref="D168:D173"/>
    <mergeCell ref="K168:K173"/>
    <mergeCell ref="L168:L173"/>
    <mergeCell ref="M168:M173"/>
    <mergeCell ref="N168:N173"/>
    <mergeCell ref="A158:A167"/>
    <mergeCell ref="B158:B167"/>
    <mergeCell ref="C158:C167"/>
    <mergeCell ref="D158:D167"/>
    <mergeCell ref="K158:K167"/>
    <mergeCell ref="L158:L167"/>
  </mergeCells>
  <pageMargins left="0.7" right="0.7" top="0.75" bottom="0.75" header="0.3" footer="0.3"/>
  <pageSetup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27DF1-6A64-4195-B13A-218D455C65F6}">
  <dimension ref="B2:O1082"/>
  <sheetViews>
    <sheetView showGridLines="0" topLeftCell="B1" zoomScale="85" zoomScaleNormal="85" workbookViewId="0">
      <selection activeCell="D1" sqref="D1"/>
    </sheetView>
  </sheetViews>
  <sheetFormatPr baseColWidth="10" defaultColWidth="11.42578125" defaultRowHeight="12.75"/>
  <cols>
    <col min="1" max="1" width="11.42578125" style="50"/>
    <col min="2" max="2" width="59" style="50" customWidth="1"/>
    <col min="3" max="3" width="27.42578125" style="50" customWidth="1"/>
    <col min="4" max="4" width="26.140625" style="50" customWidth="1"/>
    <col min="5" max="5" width="22.28515625" style="50" customWidth="1"/>
    <col min="6" max="6" width="19.85546875" style="51" customWidth="1"/>
    <col min="7" max="7" width="25" style="50" customWidth="1"/>
    <col min="8" max="8" width="28.28515625" style="50" customWidth="1"/>
    <col min="9" max="9" width="16" style="50" customWidth="1"/>
    <col min="10" max="10" width="18.42578125" style="50" customWidth="1"/>
    <col min="11" max="16384" width="11.42578125" style="50"/>
  </cols>
  <sheetData>
    <row r="2" spans="2:10" ht="29.25" customHeight="1">
      <c r="B2" s="843" t="s">
        <v>388</v>
      </c>
      <c r="C2" s="843"/>
      <c r="D2" s="843"/>
      <c r="E2" s="843"/>
      <c r="F2" s="843"/>
      <c r="G2" s="843"/>
      <c r="H2" s="843"/>
      <c r="I2" s="843"/>
      <c r="J2" s="843"/>
    </row>
    <row r="5" spans="2:10">
      <c r="B5" s="229" t="s">
        <v>389</v>
      </c>
    </row>
    <row r="6" spans="2:10">
      <c r="B6" s="230" t="str">
        <f>+B116</f>
        <v>1. Costos/Gastos de Personal</v>
      </c>
    </row>
    <row r="7" spans="2:10" ht="12" customHeight="1">
      <c r="B7" s="230" t="str">
        <f>+B156</f>
        <v xml:space="preserve">2. Costos y/o gastos de viaje: transporte, alojamiento y alimentación </v>
      </c>
    </row>
    <row r="8" spans="2:10">
      <c r="B8" s="230" t="str">
        <f>+B274</f>
        <v>3. Costos  administrativos</v>
      </c>
    </row>
    <row r="9" spans="2:10">
      <c r="B9" s="230" t="str">
        <f>+B327</f>
        <v>4. Costos actividades grupales</v>
      </c>
    </row>
    <row r="10" spans="2:10">
      <c r="B10" s="230" t="str">
        <f>+B377</f>
        <v xml:space="preserve">5. Capacitación y Formación </v>
      </c>
    </row>
    <row r="11" spans="2:10">
      <c r="B11" s="230" t="str">
        <f>+B456</f>
        <v>6. Promoción  y comunicación</v>
      </c>
    </row>
    <row r="12" spans="2:10">
      <c r="B12" s="230" t="str">
        <f>+B568</f>
        <v>7. Actividades para comercialización</v>
      </c>
    </row>
    <row r="13" spans="2:10">
      <c r="B13" s="230" t="str">
        <f>+B625</f>
        <v xml:space="preserve">8. Certificaciones </v>
      </c>
    </row>
    <row r="14" spans="2:10">
      <c r="B14" s="230" t="str">
        <f>+B688</f>
        <v xml:space="preserve">9. Análisis de laboratorios </v>
      </c>
    </row>
    <row r="15" spans="2:10">
      <c r="B15" s="230" t="str">
        <f>+B726</f>
        <v xml:space="preserve">10 . Incentivos </v>
      </c>
    </row>
    <row r="18" spans="2:8" ht="25.5">
      <c r="B18" s="188" t="s">
        <v>390</v>
      </c>
    </row>
    <row r="20" spans="2:8" ht="12.75" customHeight="1">
      <c r="B20" s="189" t="s">
        <v>391</v>
      </c>
      <c r="C20" s="209">
        <v>5</v>
      </c>
    </row>
    <row r="21" spans="2:8" ht="12.75" customHeight="1">
      <c r="B21" s="189" t="s">
        <v>392</v>
      </c>
      <c r="C21" s="209">
        <v>29</v>
      </c>
    </row>
    <row r="22" spans="2:8" ht="12.75" customHeight="1">
      <c r="B22" s="672" t="s">
        <v>1772</v>
      </c>
      <c r="C22" s="673">
        <f>+H57</f>
        <v>12</v>
      </c>
    </row>
    <row r="23" spans="2:8">
      <c r="C23" s="52"/>
    </row>
    <row r="24" spans="2:8" ht="25.5">
      <c r="B24" s="220" t="s">
        <v>391</v>
      </c>
      <c r="C24" s="220" t="s">
        <v>393</v>
      </c>
      <c r="D24" s="220" t="s">
        <v>394</v>
      </c>
      <c r="E24" s="220" t="s">
        <v>395</v>
      </c>
      <c r="F24" s="220" t="s">
        <v>396</v>
      </c>
      <c r="G24" s="220" t="s">
        <v>397</v>
      </c>
      <c r="H24" s="220" t="s">
        <v>1771</v>
      </c>
    </row>
    <row r="25" spans="2:8" ht="14.25" customHeight="1">
      <c r="B25" s="813" t="s">
        <v>398</v>
      </c>
      <c r="C25" s="654" t="s">
        <v>399</v>
      </c>
      <c r="D25" s="221">
        <v>4531.2038700000003</v>
      </c>
      <c r="E25" s="222">
        <f t="shared" ref="E25:E56" si="0">+D25/D$57</f>
        <v>0.12493683778506745</v>
      </c>
      <c r="F25" s="221">
        <v>6725</v>
      </c>
      <c r="G25" s="222">
        <f t="shared" ref="G25:G56" si="1">+F25/F$57</f>
        <v>4.0648440852740823E-2</v>
      </c>
      <c r="H25" s="813">
        <v>7</v>
      </c>
    </row>
    <row r="26" spans="2:8" ht="14.25" customHeight="1">
      <c r="B26" s="813"/>
      <c r="C26" s="223" t="s">
        <v>400</v>
      </c>
      <c r="D26" s="221">
        <v>1693.050626</v>
      </c>
      <c r="E26" s="222">
        <f t="shared" si="0"/>
        <v>4.6681720242807985E-2</v>
      </c>
      <c r="F26" s="221">
        <v>4150</v>
      </c>
      <c r="G26" s="222">
        <f t="shared" si="1"/>
        <v>2.5084167961170918E-2</v>
      </c>
      <c r="H26" s="813"/>
    </row>
    <row r="27" spans="2:8" ht="14.25" customHeight="1">
      <c r="B27" s="813"/>
      <c r="C27" s="654" t="s">
        <v>401</v>
      </c>
      <c r="D27" s="221">
        <v>1000.894366</v>
      </c>
      <c r="E27" s="222">
        <f t="shared" si="0"/>
        <v>2.7597208298846619E-2</v>
      </c>
      <c r="F27" s="221">
        <v>3699</v>
      </c>
      <c r="G27" s="222">
        <f t="shared" si="1"/>
        <v>2.2358153563462945E-2</v>
      </c>
      <c r="H27" s="813"/>
    </row>
    <row r="28" spans="2:8" ht="14.25" customHeight="1">
      <c r="B28" s="813"/>
      <c r="C28" s="223" t="s">
        <v>402</v>
      </c>
      <c r="D28" s="221">
        <v>3543.0790149999998</v>
      </c>
      <c r="E28" s="222">
        <f t="shared" si="0"/>
        <v>9.7691717445662296E-2</v>
      </c>
      <c r="F28" s="221">
        <v>5583</v>
      </c>
      <c r="G28" s="222">
        <f t="shared" si="1"/>
        <v>3.3745761380052343E-2</v>
      </c>
      <c r="H28" s="813"/>
    </row>
    <row r="29" spans="2:8" ht="14.25" customHeight="1">
      <c r="B29" s="813"/>
      <c r="C29" s="654" t="s">
        <v>403</v>
      </c>
      <c r="D29" s="221">
        <v>2272.5537469999999</v>
      </c>
      <c r="E29" s="222">
        <f t="shared" si="0"/>
        <v>6.2660098065017364E-2</v>
      </c>
      <c r="F29" s="221">
        <v>60456</v>
      </c>
      <c r="G29" s="222">
        <f t="shared" si="1"/>
        <v>0.36541890560495155</v>
      </c>
      <c r="H29" s="813"/>
    </row>
    <row r="30" spans="2:8" ht="14.25" customHeight="1">
      <c r="B30" s="813"/>
      <c r="C30" s="223" t="s">
        <v>404</v>
      </c>
      <c r="D30" s="221">
        <v>1074.181617</v>
      </c>
      <c r="E30" s="222">
        <f t="shared" si="0"/>
        <v>2.9617924570414539E-2</v>
      </c>
      <c r="F30" s="221">
        <v>999</v>
      </c>
      <c r="G30" s="222">
        <f t="shared" si="1"/>
        <v>6.0383334441469266E-3</v>
      </c>
      <c r="H30" s="813"/>
    </row>
    <row r="31" spans="2:8" ht="14.25" customHeight="1">
      <c r="B31" s="813"/>
      <c r="C31" s="654" t="s">
        <v>405</v>
      </c>
      <c r="D31" s="221">
        <v>249.504828</v>
      </c>
      <c r="E31" s="222">
        <f t="shared" si="0"/>
        <v>6.8794839333563588E-3</v>
      </c>
      <c r="F31" s="221">
        <v>192</v>
      </c>
      <c r="G31" s="222">
        <f t="shared" si="1"/>
        <v>1.1605205418180279E-3</v>
      </c>
      <c r="H31" s="813"/>
    </row>
    <row r="32" spans="2:8" ht="14.25" customHeight="1">
      <c r="B32" s="813"/>
      <c r="C32" s="223" t="s">
        <v>406</v>
      </c>
      <c r="D32" s="221">
        <v>597.01601700000003</v>
      </c>
      <c r="E32" s="222">
        <f t="shared" si="0"/>
        <v>1.6461252993901613E-2</v>
      </c>
      <c r="F32" s="221">
        <v>1356</v>
      </c>
      <c r="G32" s="222">
        <f t="shared" si="1"/>
        <v>8.1961763265898224E-3</v>
      </c>
      <c r="H32" s="813"/>
    </row>
    <row r="33" spans="2:8" ht="14.25" customHeight="1">
      <c r="B33" s="813"/>
      <c r="C33" s="654" t="s">
        <v>407</v>
      </c>
      <c r="D33" s="221">
        <v>3453.1865069999999</v>
      </c>
      <c r="E33" s="222">
        <f t="shared" si="0"/>
        <v>9.5213151922613148E-2</v>
      </c>
      <c r="F33" s="221">
        <v>2304</v>
      </c>
      <c r="G33" s="222">
        <f t="shared" si="1"/>
        <v>1.3926246501816335E-2</v>
      </c>
      <c r="H33" s="813"/>
    </row>
    <row r="34" spans="2:8" ht="14.25" customHeight="1">
      <c r="B34" s="813"/>
      <c r="C34" s="223" t="s">
        <v>408</v>
      </c>
      <c r="D34" s="221">
        <v>2441.0490140000002</v>
      </c>
      <c r="E34" s="222">
        <f t="shared" si="0"/>
        <v>6.7305941960964302E-2</v>
      </c>
      <c r="F34" s="221">
        <v>16185</v>
      </c>
      <c r="G34" s="222">
        <f t="shared" si="1"/>
        <v>9.782825504856657E-2</v>
      </c>
      <c r="H34" s="813"/>
    </row>
    <row r="35" spans="2:8">
      <c r="B35" s="852" t="s">
        <v>409</v>
      </c>
      <c r="C35" s="655" t="s">
        <v>410</v>
      </c>
      <c r="D35" s="221">
        <v>71.215682000000001</v>
      </c>
      <c r="E35" s="222">
        <f t="shared" si="0"/>
        <v>1.963597835156984E-3</v>
      </c>
      <c r="F35" s="221">
        <v>3753</v>
      </c>
      <c r="G35" s="222">
        <f t="shared" si="1"/>
        <v>2.2684549965849267E-2</v>
      </c>
      <c r="H35" s="814">
        <v>2</v>
      </c>
    </row>
    <row r="36" spans="2:8" ht="12.75" hidden="1" customHeight="1">
      <c r="B36" s="814"/>
      <c r="C36" s="656" t="s">
        <v>411</v>
      </c>
      <c r="D36" s="224">
        <v>0</v>
      </c>
      <c r="E36" s="225">
        <f t="shared" si="0"/>
        <v>0</v>
      </c>
      <c r="F36" s="224">
        <v>0</v>
      </c>
      <c r="G36" s="225">
        <f t="shared" si="1"/>
        <v>0</v>
      </c>
      <c r="H36" s="814"/>
    </row>
    <row r="37" spans="2:8">
      <c r="B37" s="814"/>
      <c r="C37" s="655" t="s">
        <v>412</v>
      </c>
      <c r="D37" s="221">
        <v>63.937893000000003</v>
      </c>
      <c r="E37" s="222">
        <f t="shared" si="0"/>
        <v>1.7629306460801553E-3</v>
      </c>
      <c r="F37" s="221">
        <v>3182</v>
      </c>
      <c r="G37" s="222">
        <f t="shared" si="1"/>
        <v>1.9233210229505027E-2</v>
      </c>
      <c r="H37" s="814"/>
    </row>
    <row r="38" spans="2:8">
      <c r="B38" s="814"/>
      <c r="C38" s="655" t="s">
        <v>413</v>
      </c>
      <c r="D38" s="221">
        <v>392.89700299999998</v>
      </c>
      <c r="E38" s="222">
        <f t="shared" si="0"/>
        <v>1.0833171611422145E-2</v>
      </c>
      <c r="F38" s="221">
        <v>3040</v>
      </c>
      <c r="G38" s="222">
        <f t="shared" si="1"/>
        <v>1.8374908578785442E-2</v>
      </c>
      <c r="H38" s="814"/>
    </row>
    <row r="39" spans="2:8">
      <c r="B39" s="814"/>
      <c r="C39" s="655" t="s">
        <v>414</v>
      </c>
      <c r="D39" s="221">
        <v>4213.8081940000002</v>
      </c>
      <c r="E39" s="222">
        <f t="shared" si="0"/>
        <v>0.11618543016277175</v>
      </c>
      <c r="F39" s="221">
        <v>5520</v>
      </c>
      <c r="G39" s="222">
        <f t="shared" si="1"/>
        <v>3.3364965577268306E-2</v>
      </c>
      <c r="H39" s="814"/>
    </row>
    <row r="40" spans="2:8">
      <c r="B40" s="814"/>
      <c r="C40" s="655" t="s">
        <v>415</v>
      </c>
      <c r="D40" s="221">
        <v>30.705006000000001</v>
      </c>
      <c r="E40" s="222">
        <f t="shared" si="0"/>
        <v>8.4661526249348007E-4</v>
      </c>
      <c r="F40" s="221">
        <v>1901</v>
      </c>
      <c r="G40" s="222">
        <f t="shared" si="1"/>
        <v>1.149036223956287E-2</v>
      </c>
      <c r="H40" s="814"/>
    </row>
    <row r="41" spans="2:8">
      <c r="B41" s="814"/>
      <c r="C41" s="655" t="s">
        <v>416</v>
      </c>
      <c r="D41" s="221">
        <v>53.277183999999998</v>
      </c>
      <c r="E41" s="222">
        <f t="shared" si="0"/>
        <v>1.468987731742291E-3</v>
      </c>
      <c r="F41" s="221">
        <v>1624</v>
      </c>
      <c r="G41" s="222">
        <f t="shared" si="1"/>
        <v>9.816069582877486E-3</v>
      </c>
      <c r="H41" s="814"/>
    </row>
    <row r="42" spans="2:8">
      <c r="B42" s="814"/>
      <c r="C42" s="655" t="s">
        <v>417</v>
      </c>
      <c r="D42" s="221">
        <v>517.60471099999995</v>
      </c>
      <c r="E42" s="222">
        <f t="shared" si="0"/>
        <v>1.4271680919753829E-2</v>
      </c>
      <c r="F42" s="221">
        <v>3306</v>
      </c>
      <c r="G42" s="222">
        <f t="shared" si="1"/>
        <v>1.9982713079429167E-2</v>
      </c>
      <c r="H42" s="814"/>
    </row>
    <row r="43" spans="2:8">
      <c r="B43" s="852" t="s">
        <v>418</v>
      </c>
      <c r="C43" s="655" t="s">
        <v>419</v>
      </c>
      <c r="D43" s="221">
        <v>1201.308947</v>
      </c>
      <c r="E43" s="222">
        <f t="shared" si="0"/>
        <v>3.3123149023327698E-2</v>
      </c>
      <c r="F43" s="221">
        <v>2686</v>
      </c>
      <c r="G43" s="222">
        <f t="shared" si="1"/>
        <v>1.6235198829808454E-2</v>
      </c>
      <c r="H43" s="814">
        <v>1</v>
      </c>
    </row>
    <row r="44" spans="2:8">
      <c r="B44" s="852"/>
      <c r="C44" s="655" t="s">
        <v>420</v>
      </c>
      <c r="D44" s="221">
        <v>229.693577</v>
      </c>
      <c r="E44" s="222">
        <f t="shared" si="0"/>
        <v>6.3332372573033004E-3</v>
      </c>
      <c r="F44" s="221">
        <v>2095</v>
      </c>
      <c r="G44" s="222">
        <f t="shared" si="1"/>
        <v>1.2662971537024836E-2</v>
      </c>
      <c r="H44" s="814"/>
    </row>
    <row r="45" spans="2:8">
      <c r="B45" s="852"/>
      <c r="C45" s="655" t="s">
        <v>421</v>
      </c>
      <c r="D45" s="221">
        <v>136.72181399999999</v>
      </c>
      <c r="E45" s="222">
        <f t="shared" si="0"/>
        <v>3.769768826887536E-3</v>
      </c>
      <c r="F45" s="221">
        <v>2904</v>
      </c>
      <c r="G45" s="222">
        <f t="shared" si="1"/>
        <v>1.7552873194997674E-2</v>
      </c>
      <c r="H45" s="814"/>
    </row>
    <row r="46" spans="2:8">
      <c r="B46" s="852"/>
      <c r="C46" s="655" t="s">
        <v>422</v>
      </c>
      <c r="D46" s="221">
        <v>678.37100799999996</v>
      </c>
      <c r="E46" s="222">
        <f t="shared" si="0"/>
        <v>1.8704417416687255E-2</v>
      </c>
      <c r="F46" s="221">
        <v>4318</v>
      </c>
      <c r="G46" s="222">
        <f t="shared" si="1"/>
        <v>2.609962343526169E-2</v>
      </c>
      <c r="H46" s="814"/>
    </row>
    <row r="47" spans="2:8">
      <c r="B47" s="852" t="s">
        <v>423</v>
      </c>
      <c r="C47" s="655" t="s">
        <v>424</v>
      </c>
      <c r="D47" s="221">
        <v>874.22745299999997</v>
      </c>
      <c r="E47" s="222">
        <f t="shared" si="0"/>
        <v>2.4104678715926694E-2</v>
      </c>
      <c r="F47" s="221">
        <v>1892</v>
      </c>
      <c r="G47" s="222">
        <f t="shared" si="1"/>
        <v>1.143596283916515E-2</v>
      </c>
      <c r="H47" s="814">
        <v>1</v>
      </c>
    </row>
    <row r="48" spans="2:8">
      <c r="B48" s="852"/>
      <c r="C48" s="655" t="s">
        <v>425</v>
      </c>
      <c r="D48" s="221">
        <v>1179.9415349999999</v>
      </c>
      <c r="E48" s="222">
        <f t="shared" si="0"/>
        <v>3.25339950228632E-2</v>
      </c>
      <c r="F48" s="221">
        <v>3951</v>
      </c>
      <c r="G48" s="222">
        <f t="shared" si="1"/>
        <v>2.3881336774599107E-2</v>
      </c>
      <c r="H48" s="814"/>
    </row>
    <row r="49" spans="2:8">
      <c r="B49" s="852"/>
      <c r="C49" s="655" t="s">
        <v>426</v>
      </c>
      <c r="D49" s="221">
        <v>1457.354975</v>
      </c>
      <c r="E49" s="222">
        <f t="shared" si="0"/>
        <v>4.0182990509944991E-2</v>
      </c>
      <c r="F49" s="221">
        <v>18750</v>
      </c>
      <c r="G49" s="222">
        <f t="shared" si="1"/>
        <v>0.1133320841619168</v>
      </c>
      <c r="H49" s="814"/>
    </row>
    <row r="50" spans="2:8" hidden="1">
      <c r="B50" s="852"/>
      <c r="C50" s="656" t="s">
        <v>427</v>
      </c>
      <c r="D50" s="224">
        <v>0</v>
      </c>
      <c r="E50" s="225">
        <f t="shared" si="0"/>
        <v>0</v>
      </c>
      <c r="F50" s="224">
        <v>0</v>
      </c>
      <c r="G50" s="225">
        <f t="shared" si="1"/>
        <v>0</v>
      </c>
      <c r="H50" s="814"/>
    </row>
    <row r="51" spans="2:8">
      <c r="B51" s="852" t="s">
        <v>428</v>
      </c>
      <c r="C51" s="655" t="s">
        <v>429</v>
      </c>
      <c r="D51" s="221">
        <v>72.253968</v>
      </c>
      <c r="E51" s="222">
        <f t="shared" si="0"/>
        <v>1.9922260260921464E-3</v>
      </c>
      <c r="F51" s="221">
        <v>75</v>
      </c>
      <c r="G51" s="222">
        <f t="shared" si="1"/>
        <v>4.5332833664766717E-4</v>
      </c>
      <c r="H51" s="814">
        <v>1</v>
      </c>
    </row>
    <row r="52" spans="2:8">
      <c r="B52" s="852"/>
      <c r="C52" s="657" t="s">
        <v>430</v>
      </c>
      <c r="D52" s="221">
        <v>663.59950700000002</v>
      </c>
      <c r="E52" s="222">
        <f t="shared" si="0"/>
        <v>1.8297129491176421E-2</v>
      </c>
      <c r="F52" s="221">
        <v>3172</v>
      </c>
      <c r="G52" s="222">
        <f t="shared" si="1"/>
        <v>1.9172766451285336E-2</v>
      </c>
      <c r="H52" s="814"/>
    </row>
    <row r="53" spans="2:8" hidden="1">
      <c r="B53" s="852"/>
      <c r="C53" s="658" t="s">
        <v>431</v>
      </c>
      <c r="D53" s="224">
        <v>0</v>
      </c>
      <c r="E53" s="225">
        <f t="shared" si="0"/>
        <v>0</v>
      </c>
      <c r="F53" s="224">
        <v>0</v>
      </c>
      <c r="G53" s="225">
        <f t="shared" si="1"/>
        <v>0</v>
      </c>
      <c r="H53" s="814"/>
    </row>
    <row r="54" spans="2:8">
      <c r="B54" s="852"/>
      <c r="C54" s="657" t="s">
        <v>432</v>
      </c>
      <c r="D54" s="221">
        <v>683.82458799999995</v>
      </c>
      <c r="E54" s="222">
        <f t="shared" si="0"/>
        <v>1.8854786514912774E-2</v>
      </c>
      <c r="F54" s="221">
        <v>96</v>
      </c>
      <c r="G54" s="222">
        <f t="shared" si="1"/>
        <v>5.8026027090901395E-4</v>
      </c>
      <c r="H54" s="814"/>
    </row>
    <row r="55" spans="2:8">
      <c r="B55" s="852"/>
      <c r="C55" s="657" t="s">
        <v>433</v>
      </c>
      <c r="D55" s="221">
        <v>2891.494424</v>
      </c>
      <c r="E55" s="222">
        <f t="shared" si="0"/>
        <v>7.9725869806805891E-2</v>
      </c>
      <c r="F55" s="221">
        <v>1412</v>
      </c>
      <c r="G55" s="222">
        <f t="shared" si="1"/>
        <v>8.5346614846200809E-3</v>
      </c>
      <c r="H55" s="814"/>
    </row>
    <row r="56" spans="2:8">
      <c r="B56" s="852"/>
      <c r="C56" s="657" t="s">
        <v>434</v>
      </c>
      <c r="D56" s="221">
        <v>0</v>
      </c>
      <c r="E56" s="222">
        <f t="shared" si="0"/>
        <v>0</v>
      </c>
      <c r="F56" s="221">
        <v>117</v>
      </c>
      <c r="G56" s="222">
        <f t="shared" si="1"/>
        <v>7.0719220517036078E-4</v>
      </c>
      <c r="H56" s="814"/>
    </row>
    <row r="57" spans="2:8">
      <c r="B57" s="226"/>
      <c r="C57" s="226"/>
      <c r="D57" s="227">
        <f>SUM(D25:D56)</f>
        <v>36267.957075999992</v>
      </c>
      <c r="E57" s="228">
        <f>SUM(E25:E56)</f>
        <v>1.0000000000000004</v>
      </c>
      <c r="F57" s="227">
        <f>SUM(F25:F56)</f>
        <v>165443</v>
      </c>
      <c r="G57" s="228">
        <f>SUM(G25:G56)</f>
        <v>0.99999999999999989</v>
      </c>
      <c r="H57" s="227">
        <f>SUM(H25:H56)</f>
        <v>12</v>
      </c>
    </row>
    <row r="58" spans="2:8" ht="12" customHeight="1">
      <c r="B58" s="851" t="s">
        <v>435</v>
      </c>
      <c r="C58" s="851"/>
      <c r="D58" s="53"/>
      <c r="E58" s="53"/>
      <c r="F58" s="53"/>
    </row>
    <row r="59" spans="2:8">
      <c r="B59" s="50" t="s">
        <v>436</v>
      </c>
      <c r="C59" s="53"/>
      <c r="E59" s="53"/>
      <c r="F59" s="53"/>
    </row>
    <row r="60" spans="2:8">
      <c r="E60" s="53"/>
      <c r="F60" s="53"/>
    </row>
    <row r="61" spans="2:8" ht="12.75" customHeight="1">
      <c r="B61" s="872" t="s">
        <v>437</v>
      </c>
      <c r="C61" s="872"/>
      <c r="D61" s="872"/>
      <c r="E61" s="178"/>
      <c r="F61" s="178"/>
      <c r="G61" s="178"/>
      <c r="H61" s="178"/>
    </row>
    <row r="62" spans="2:8">
      <c r="B62" s="177"/>
      <c r="C62" s="177"/>
      <c r="D62" s="177"/>
      <c r="E62" s="177"/>
      <c r="F62" s="177"/>
      <c r="G62" s="177"/>
      <c r="H62" s="177"/>
    </row>
    <row r="63" spans="2:8">
      <c r="B63" s="177"/>
      <c r="C63" s="177"/>
      <c r="D63" s="177"/>
      <c r="E63" s="177"/>
      <c r="F63" s="177"/>
      <c r="G63" s="177"/>
      <c r="H63" s="177"/>
    </row>
    <row r="64" spans="2:8" ht="12.75" customHeight="1">
      <c r="B64" s="875" t="s">
        <v>438</v>
      </c>
      <c r="C64" s="875"/>
      <c r="D64" s="875"/>
      <c r="E64" s="875" t="s">
        <v>439</v>
      </c>
      <c r="F64" s="875"/>
      <c r="G64" s="875"/>
      <c r="H64" s="875"/>
    </row>
    <row r="65" spans="2:8">
      <c r="B65" s="875" t="s">
        <v>440</v>
      </c>
      <c r="C65" s="232" t="s">
        <v>441</v>
      </c>
      <c r="D65" s="232" t="s">
        <v>442</v>
      </c>
      <c r="E65" s="875" t="s">
        <v>443</v>
      </c>
      <c r="F65" s="875" t="s">
        <v>444</v>
      </c>
      <c r="G65" s="875"/>
      <c r="H65" s="232" t="s">
        <v>445</v>
      </c>
    </row>
    <row r="66" spans="2:8" ht="12.75" customHeight="1">
      <c r="B66" s="875"/>
      <c r="C66" s="232" t="s">
        <v>446</v>
      </c>
      <c r="D66" s="232" t="s">
        <v>447</v>
      </c>
      <c r="E66" s="875"/>
      <c r="F66" s="875"/>
      <c r="G66" s="875"/>
      <c r="H66" s="232" t="s">
        <v>230</v>
      </c>
    </row>
    <row r="67" spans="2:8" s="82" customFormat="1" ht="21.75" customHeight="1">
      <c r="B67" s="233" t="s">
        <v>448</v>
      </c>
      <c r="C67" s="234">
        <v>32641</v>
      </c>
      <c r="D67" s="234">
        <v>3371</v>
      </c>
      <c r="E67" s="876" t="s">
        <v>449</v>
      </c>
      <c r="F67" s="235">
        <v>67</v>
      </c>
      <c r="G67" s="234">
        <v>3438</v>
      </c>
      <c r="H67" s="877">
        <v>3505</v>
      </c>
    </row>
    <row r="68" spans="2:8" s="82" customFormat="1" ht="21.75" customHeight="1">
      <c r="B68" s="233" t="s">
        <v>450</v>
      </c>
      <c r="C68" s="877">
        <v>3627</v>
      </c>
      <c r="D68" s="878">
        <v>375</v>
      </c>
      <c r="E68" s="876"/>
      <c r="F68" s="235" t="s">
        <v>451</v>
      </c>
      <c r="G68" s="235" t="s">
        <v>452</v>
      </c>
      <c r="H68" s="878"/>
    </row>
    <row r="69" spans="2:8" s="82" customFormat="1" ht="21.75" customHeight="1">
      <c r="B69" s="233" t="s">
        <v>453</v>
      </c>
      <c r="C69" s="878"/>
      <c r="D69" s="878"/>
      <c r="E69" s="876" t="s">
        <v>454</v>
      </c>
      <c r="F69" s="235" t="s">
        <v>455</v>
      </c>
      <c r="G69" s="235">
        <v>11</v>
      </c>
      <c r="H69" s="878">
        <v>311</v>
      </c>
    </row>
    <row r="70" spans="2:8" s="82" customFormat="1" ht="21.75" customHeight="1">
      <c r="B70" s="233" t="s">
        <v>456</v>
      </c>
      <c r="C70" s="878"/>
      <c r="D70" s="878"/>
      <c r="E70" s="876"/>
      <c r="F70" s="235" t="s">
        <v>457</v>
      </c>
      <c r="G70" s="235">
        <v>300</v>
      </c>
      <c r="H70" s="878"/>
    </row>
    <row r="71" spans="2:8">
      <c r="B71" s="210" t="s">
        <v>458</v>
      </c>
      <c r="C71" s="212">
        <v>36268</v>
      </c>
      <c r="D71" s="231" t="s">
        <v>459</v>
      </c>
      <c r="E71" s="186" t="s">
        <v>459</v>
      </c>
      <c r="F71" s="186" t="s">
        <v>459</v>
      </c>
      <c r="G71" s="186" t="s">
        <v>459</v>
      </c>
      <c r="H71" s="216" t="s">
        <v>459</v>
      </c>
    </row>
    <row r="72" spans="2:8">
      <c r="B72" s="211" t="s">
        <v>460</v>
      </c>
      <c r="C72" s="213" t="s">
        <v>459</v>
      </c>
      <c r="D72" s="214">
        <v>36420</v>
      </c>
      <c r="E72" s="186" t="s">
        <v>459</v>
      </c>
      <c r="F72" s="186" t="s">
        <v>459</v>
      </c>
      <c r="G72" s="186" t="s">
        <v>459</v>
      </c>
      <c r="H72" s="217" t="s">
        <v>459</v>
      </c>
    </row>
    <row r="73" spans="2:8">
      <c r="B73" s="211" t="s">
        <v>461</v>
      </c>
      <c r="C73" s="215" t="s">
        <v>459</v>
      </c>
      <c r="D73" s="214">
        <v>3745</v>
      </c>
      <c r="E73" s="186"/>
      <c r="F73" s="187" t="s">
        <v>459</v>
      </c>
      <c r="G73" s="187" t="s">
        <v>459</v>
      </c>
      <c r="H73" s="218">
        <v>3816</v>
      </c>
    </row>
    <row r="74" spans="2:8" ht="12.75" customHeight="1">
      <c r="B74" s="873" t="s">
        <v>462</v>
      </c>
      <c r="C74" s="873"/>
      <c r="D74" s="873"/>
      <c r="E74" s="873"/>
      <c r="F74" s="873"/>
      <c r="G74" s="873"/>
      <c r="H74" s="873"/>
    </row>
    <row r="75" spans="2:8">
      <c r="B75" s="873" t="s">
        <v>463</v>
      </c>
      <c r="C75" s="873"/>
      <c r="D75" s="873"/>
      <c r="E75" s="873"/>
      <c r="F75" s="873"/>
      <c r="G75" s="873"/>
      <c r="H75" s="873"/>
    </row>
    <row r="76" spans="2:8">
      <c r="B76" s="874" t="s">
        <v>464</v>
      </c>
      <c r="C76" s="874"/>
      <c r="D76" s="874"/>
      <c r="E76" s="874"/>
      <c r="F76" s="874"/>
      <c r="G76" s="874"/>
      <c r="H76" s="874"/>
    </row>
    <row r="77" spans="2:8">
      <c r="B77" s="177"/>
      <c r="C77" s="177"/>
      <c r="D77" s="177"/>
      <c r="E77" s="177"/>
      <c r="F77" s="177"/>
      <c r="G77" s="177"/>
      <c r="H77" s="177"/>
    </row>
    <row r="78" spans="2:8">
      <c r="B78" s="177"/>
      <c r="C78" s="177"/>
      <c r="D78" s="177"/>
      <c r="E78" s="177"/>
      <c r="F78" s="177"/>
      <c r="G78" s="177"/>
      <c r="H78" s="177"/>
    </row>
    <row r="79" spans="2:8">
      <c r="B79" s="659"/>
      <c r="C79" s="659"/>
      <c r="D79" s="659"/>
      <c r="E79" s="659"/>
      <c r="F79" s="659"/>
      <c r="G79" s="659"/>
      <c r="H79" s="659"/>
    </row>
    <row r="80" spans="2:8">
      <c r="B80" s="659"/>
      <c r="C80" s="659"/>
      <c r="D80" s="659"/>
      <c r="E80" s="659"/>
      <c r="F80" s="659"/>
      <c r="G80" s="659"/>
      <c r="H80" s="659"/>
    </row>
    <row r="81" spans="2:8">
      <c r="B81" s="659"/>
      <c r="C81" s="659"/>
      <c r="D81" s="659"/>
      <c r="E81" s="659"/>
      <c r="F81" s="659"/>
      <c r="G81" s="659"/>
      <c r="H81" s="659"/>
    </row>
    <row r="82" spans="2:8">
      <c r="B82" s="659"/>
      <c r="C82" s="659"/>
      <c r="D82" s="659"/>
      <c r="E82" s="659"/>
      <c r="F82" s="659"/>
      <c r="G82" s="659"/>
      <c r="H82" s="659"/>
    </row>
    <row r="83" spans="2:8">
      <c r="B83" s="659"/>
      <c r="C83" s="659"/>
      <c r="D83" s="659"/>
      <c r="E83" s="659"/>
      <c r="F83" s="659"/>
      <c r="G83" s="659"/>
      <c r="H83" s="659"/>
    </row>
    <row r="84" spans="2:8">
      <c r="B84" s="659"/>
      <c r="C84" s="659"/>
      <c r="D84" s="659"/>
      <c r="E84" s="659"/>
      <c r="F84" s="659"/>
      <c r="G84" s="659"/>
      <c r="H84" s="659"/>
    </row>
    <row r="85" spans="2:8">
      <c r="B85" s="659"/>
      <c r="C85" s="659"/>
      <c r="D85" s="659"/>
      <c r="E85" s="659"/>
      <c r="F85" s="659"/>
      <c r="G85" s="659"/>
      <c r="H85" s="659"/>
    </row>
    <row r="86" spans="2:8">
      <c r="B86" s="659"/>
      <c r="C86" s="659"/>
      <c r="D86" s="659"/>
      <c r="E86" s="659"/>
      <c r="F86" s="659"/>
      <c r="G86" s="659"/>
      <c r="H86" s="659"/>
    </row>
    <row r="87" spans="2:8">
      <c r="B87" s="659"/>
      <c r="C87" s="659"/>
      <c r="D87" s="659"/>
      <c r="E87" s="659"/>
      <c r="F87" s="659"/>
      <c r="G87" s="659"/>
      <c r="H87" s="659"/>
    </row>
    <row r="88" spans="2:8">
      <c r="B88" s="659"/>
      <c r="C88" s="659"/>
      <c r="D88" s="659"/>
      <c r="E88" s="659"/>
      <c r="F88" s="659"/>
      <c r="G88" s="659"/>
      <c r="H88" s="659"/>
    </row>
    <row r="89" spans="2:8">
      <c r="B89" s="659"/>
      <c r="C89" s="659"/>
      <c r="D89" s="659"/>
      <c r="E89" s="659"/>
      <c r="F89" s="659"/>
      <c r="G89" s="659"/>
      <c r="H89" s="659"/>
    </row>
    <row r="90" spans="2:8">
      <c r="B90" s="659"/>
      <c r="C90" s="659"/>
      <c r="D90" s="659"/>
      <c r="E90" s="659"/>
      <c r="F90" s="659"/>
      <c r="G90" s="659"/>
      <c r="H90" s="659"/>
    </row>
    <row r="91" spans="2:8">
      <c r="B91" s="659"/>
      <c r="C91" s="659"/>
      <c r="D91" s="659"/>
      <c r="E91" s="659"/>
      <c r="F91" s="659"/>
      <c r="G91" s="659"/>
      <c r="H91" s="659"/>
    </row>
    <row r="92" spans="2:8">
      <c r="B92" s="659"/>
      <c r="C92" s="659"/>
      <c r="D92" s="659"/>
      <c r="E92" s="659"/>
      <c r="F92" s="659"/>
      <c r="G92" s="659"/>
      <c r="H92" s="659"/>
    </row>
    <row r="93" spans="2:8">
      <c r="B93" s="659"/>
      <c r="C93" s="659"/>
      <c r="D93" s="659"/>
      <c r="E93" s="659"/>
      <c r="F93" s="659"/>
      <c r="G93" s="659"/>
      <c r="H93" s="659"/>
    </row>
    <row r="94" spans="2:8">
      <c r="B94" s="659"/>
      <c r="C94" s="659"/>
      <c r="D94" s="659"/>
      <c r="E94" s="659"/>
      <c r="F94" s="659"/>
      <c r="G94" s="659"/>
      <c r="H94" s="659"/>
    </row>
    <row r="95" spans="2:8">
      <c r="B95" s="659"/>
      <c r="C95" s="659"/>
      <c r="D95" s="659"/>
      <c r="E95" s="659"/>
      <c r="F95" s="659"/>
      <c r="G95" s="659"/>
      <c r="H95" s="659"/>
    </row>
    <row r="96" spans="2:8">
      <c r="B96" s="659"/>
      <c r="C96" s="659"/>
      <c r="D96" s="659"/>
      <c r="E96" s="659"/>
      <c r="F96" s="659"/>
      <c r="G96" s="659"/>
      <c r="H96" s="659"/>
    </row>
    <row r="97" spans="2:8">
      <c r="B97" s="659"/>
      <c r="C97" s="659"/>
      <c r="D97" s="659"/>
      <c r="E97" s="659"/>
      <c r="F97" s="659"/>
      <c r="G97" s="659"/>
      <c r="H97" s="659"/>
    </row>
    <row r="98" spans="2:8">
      <c r="B98" s="659"/>
      <c r="C98" s="659"/>
      <c r="D98" s="659"/>
      <c r="E98" s="659"/>
      <c r="F98" s="659"/>
      <c r="G98" s="659"/>
      <c r="H98" s="659"/>
    </row>
    <row r="99" spans="2:8">
      <c r="B99" s="659"/>
      <c r="C99" s="659"/>
      <c r="D99" s="659"/>
      <c r="E99" s="659"/>
      <c r="F99" s="659"/>
      <c r="G99" s="659"/>
      <c r="H99" s="659"/>
    </row>
    <row r="100" spans="2:8">
      <c r="B100" s="659"/>
      <c r="C100" s="659"/>
      <c r="D100" s="659"/>
      <c r="E100" s="659"/>
      <c r="F100" s="659"/>
      <c r="G100" s="659"/>
      <c r="H100" s="659"/>
    </row>
    <row r="101" spans="2:8">
      <c r="B101" s="659"/>
      <c r="C101" s="659"/>
      <c r="D101" s="659"/>
      <c r="E101" s="659"/>
      <c r="F101" s="659"/>
      <c r="G101" s="659"/>
      <c r="H101" s="659"/>
    </row>
    <row r="102" spans="2:8">
      <c r="B102" s="659"/>
      <c r="C102" s="659"/>
      <c r="D102" s="659"/>
      <c r="E102" s="659"/>
      <c r="F102" s="659"/>
      <c r="G102" s="659"/>
      <c r="H102" s="659"/>
    </row>
    <row r="103" spans="2:8">
      <c r="B103" s="659"/>
      <c r="C103" s="659"/>
      <c r="D103" s="659"/>
      <c r="E103" s="659"/>
      <c r="F103" s="659"/>
      <c r="G103" s="659"/>
      <c r="H103" s="659"/>
    </row>
    <row r="104" spans="2:8">
      <c r="B104" s="659"/>
      <c r="C104" s="659"/>
      <c r="D104" s="659"/>
      <c r="E104" s="659"/>
      <c r="F104" s="659"/>
      <c r="G104" s="659"/>
      <c r="H104" s="659"/>
    </row>
    <row r="105" spans="2:8">
      <c r="B105" s="659"/>
      <c r="C105" s="659"/>
      <c r="D105" s="659"/>
      <c r="E105" s="659"/>
      <c r="F105" s="659"/>
      <c r="G105" s="659"/>
      <c r="H105" s="659"/>
    </row>
    <row r="106" spans="2:8">
      <c r="B106" s="659"/>
      <c r="C106" s="659"/>
      <c r="D106" s="659"/>
      <c r="E106" s="659"/>
      <c r="F106" s="659"/>
      <c r="G106" s="659"/>
      <c r="H106" s="659"/>
    </row>
    <row r="107" spans="2:8">
      <c r="B107" s="659"/>
      <c r="C107" s="659"/>
      <c r="D107" s="659"/>
      <c r="E107" s="659"/>
      <c r="F107" s="659"/>
      <c r="G107" s="659"/>
      <c r="H107" s="659"/>
    </row>
    <row r="108" spans="2:8">
      <c r="B108" s="659"/>
      <c r="C108" s="659"/>
      <c r="D108" s="659"/>
      <c r="E108" s="659"/>
      <c r="F108" s="659"/>
      <c r="G108" s="659"/>
      <c r="H108" s="659"/>
    </row>
    <row r="109" spans="2:8">
      <c r="B109" s="659"/>
      <c r="C109" s="659"/>
      <c r="D109" s="659"/>
      <c r="E109" s="659"/>
      <c r="F109" s="659"/>
      <c r="G109" s="659"/>
      <c r="H109" s="659"/>
    </row>
    <row r="110" spans="2:8">
      <c r="B110" s="659"/>
      <c r="C110" s="659"/>
      <c r="D110" s="659"/>
      <c r="E110" s="659"/>
      <c r="F110" s="659"/>
      <c r="G110" s="659"/>
      <c r="H110" s="659"/>
    </row>
    <row r="111" spans="2:8">
      <c r="B111" s="659"/>
      <c r="C111" s="659"/>
      <c r="D111" s="659"/>
      <c r="E111" s="659"/>
      <c r="F111" s="659"/>
      <c r="G111" s="659"/>
      <c r="H111" s="659"/>
    </row>
    <row r="112" spans="2:8">
      <c r="B112" s="659"/>
      <c r="C112" s="659"/>
      <c r="D112" s="659"/>
      <c r="E112" s="659"/>
      <c r="F112" s="659"/>
      <c r="G112" s="659"/>
      <c r="H112" s="659"/>
    </row>
    <row r="113" spans="2:10">
      <c r="B113" s="659"/>
      <c r="C113" s="659"/>
      <c r="D113" s="659"/>
      <c r="E113" s="659"/>
      <c r="F113" s="659"/>
      <c r="G113" s="659"/>
      <c r="H113" s="659"/>
    </row>
    <row r="116" spans="2:10">
      <c r="B116" s="236" t="s">
        <v>465</v>
      </c>
    </row>
    <row r="118" spans="2:10">
      <c r="B118" s="237" t="s">
        <v>466</v>
      </c>
    </row>
    <row r="120" spans="2:10">
      <c r="B120" s="844" t="s">
        <v>467</v>
      </c>
      <c r="C120" s="844"/>
      <c r="D120" s="844"/>
      <c r="E120" s="844"/>
    </row>
    <row r="121" spans="2:10">
      <c r="B121" s="239" t="s">
        <v>468</v>
      </c>
      <c r="C121" s="239" t="s">
        <v>469</v>
      </c>
      <c r="D121" s="240" t="s">
        <v>470</v>
      </c>
      <c r="E121" s="239" t="s">
        <v>471</v>
      </c>
    </row>
    <row r="122" spans="2:10">
      <c r="B122" s="241" t="s">
        <v>472</v>
      </c>
      <c r="C122" s="241" t="s">
        <v>473</v>
      </c>
      <c r="D122" s="242">
        <f>(+F122*9.07%)+F122</f>
        <v>20530246.100000001</v>
      </c>
      <c r="E122" s="243" t="s">
        <v>474</v>
      </c>
      <c r="F122" s="54">
        <v>18823000</v>
      </c>
    </row>
    <row r="123" spans="2:10">
      <c r="B123" s="241" t="s">
        <v>475</v>
      </c>
      <c r="C123" s="241" t="s">
        <v>476</v>
      </c>
      <c r="D123" s="242">
        <f t="shared" ref="D123:D150" si="2">(+F123*9.07%)+F123</f>
        <v>18549534.899999999</v>
      </c>
      <c r="E123" s="243" t="s">
        <v>474</v>
      </c>
      <c r="F123" s="54">
        <v>17007000</v>
      </c>
    </row>
    <row r="124" spans="2:10">
      <c r="B124" s="241" t="s">
        <v>477</v>
      </c>
      <c r="C124" s="241" t="s">
        <v>478</v>
      </c>
      <c r="D124" s="242">
        <f t="shared" si="2"/>
        <v>16568823.699999999</v>
      </c>
      <c r="E124" s="243" t="s">
        <v>474</v>
      </c>
      <c r="F124" s="54">
        <v>15191000</v>
      </c>
    </row>
    <row r="125" spans="2:10">
      <c r="B125" s="241" t="s">
        <v>479</v>
      </c>
      <c r="C125" s="241" t="s">
        <v>480</v>
      </c>
      <c r="D125" s="242">
        <f t="shared" si="2"/>
        <v>14768078</v>
      </c>
      <c r="E125" s="243" t="s">
        <v>474</v>
      </c>
      <c r="F125" s="54">
        <v>13540000</v>
      </c>
      <c r="G125" s="247"/>
      <c r="H125" s="248"/>
      <c r="I125" s="249"/>
    </row>
    <row r="126" spans="2:10">
      <c r="B126" s="241" t="s">
        <v>481</v>
      </c>
      <c r="C126" s="241" t="s">
        <v>482</v>
      </c>
      <c r="D126" s="242">
        <f t="shared" si="2"/>
        <v>13147297.800000001</v>
      </c>
      <c r="E126" s="243" t="s">
        <v>474</v>
      </c>
      <c r="F126" s="54">
        <v>12054000</v>
      </c>
      <c r="G126" s="250" t="s">
        <v>483</v>
      </c>
      <c r="H126" s="11"/>
      <c r="I126" s="251"/>
      <c r="J126" s="11"/>
    </row>
    <row r="127" spans="2:10">
      <c r="B127" s="241" t="s">
        <v>484</v>
      </c>
      <c r="C127" s="241" t="s">
        <v>485</v>
      </c>
      <c r="D127" s="242">
        <f t="shared" si="2"/>
        <v>12426345.1</v>
      </c>
      <c r="E127" s="243" t="s">
        <v>474</v>
      </c>
      <c r="F127" s="54">
        <v>11393000</v>
      </c>
      <c r="G127" s="250"/>
      <c r="H127" s="11"/>
      <c r="I127" s="251"/>
      <c r="J127" s="11"/>
    </row>
    <row r="128" spans="2:10">
      <c r="B128" s="241" t="s">
        <v>486</v>
      </c>
      <c r="C128" s="241" t="s">
        <v>487</v>
      </c>
      <c r="D128" s="242">
        <f t="shared" si="2"/>
        <v>11886448.6</v>
      </c>
      <c r="E128" s="243" t="s">
        <v>474</v>
      </c>
      <c r="F128" s="54">
        <v>10898000</v>
      </c>
      <c r="G128" s="252" t="s">
        <v>488</v>
      </c>
      <c r="H128" s="850" t="s">
        <v>489</v>
      </c>
      <c r="I128" s="853"/>
      <c r="J128" s="11"/>
    </row>
    <row r="129" spans="2:10">
      <c r="B129" s="241" t="s">
        <v>490</v>
      </c>
      <c r="C129" s="241" t="s">
        <v>491</v>
      </c>
      <c r="D129" s="242">
        <f t="shared" si="2"/>
        <v>11345461.4</v>
      </c>
      <c r="E129" s="243" t="s">
        <v>474</v>
      </c>
      <c r="F129" s="54">
        <v>10402000</v>
      </c>
      <c r="G129" s="252" t="s">
        <v>492</v>
      </c>
      <c r="H129" s="850" t="s">
        <v>493</v>
      </c>
      <c r="I129" s="853"/>
      <c r="J129" s="11"/>
    </row>
    <row r="130" spans="2:10">
      <c r="B130" s="241" t="s">
        <v>494</v>
      </c>
      <c r="C130" s="241" t="s">
        <v>495</v>
      </c>
      <c r="D130" s="242">
        <f t="shared" si="2"/>
        <v>10265668.4</v>
      </c>
      <c r="E130" s="243" t="s">
        <v>474</v>
      </c>
      <c r="F130" s="54">
        <v>9412000</v>
      </c>
      <c r="G130" s="252" t="s">
        <v>496</v>
      </c>
      <c r="H130" s="850" t="s">
        <v>497</v>
      </c>
      <c r="I130" s="853"/>
      <c r="J130" s="11"/>
    </row>
    <row r="131" spans="2:10">
      <c r="B131" s="241" t="s">
        <v>498</v>
      </c>
      <c r="C131" s="241" t="s">
        <v>499</v>
      </c>
      <c r="D131" s="242">
        <f t="shared" si="2"/>
        <v>9004819.1999999993</v>
      </c>
      <c r="E131" s="243" t="s">
        <v>474</v>
      </c>
      <c r="F131" s="54">
        <v>8256000</v>
      </c>
      <c r="G131" s="252" t="s">
        <v>500</v>
      </c>
      <c r="H131" s="11" t="s">
        <v>501</v>
      </c>
      <c r="I131" s="251"/>
      <c r="J131" s="11"/>
    </row>
    <row r="132" spans="2:10">
      <c r="B132" s="241" t="s">
        <v>502</v>
      </c>
      <c r="C132" s="241" t="s">
        <v>503</v>
      </c>
      <c r="D132" s="242">
        <f t="shared" si="2"/>
        <v>8283866.5</v>
      </c>
      <c r="E132" s="243" t="s">
        <v>474</v>
      </c>
      <c r="F132" s="54">
        <v>7595000</v>
      </c>
      <c r="G132" s="252" t="s">
        <v>504</v>
      </c>
      <c r="H132" s="850" t="s">
        <v>505</v>
      </c>
      <c r="I132" s="853"/>
      <c r="J132" s="11"/>
    </row>
    <row r="133" spans="2:10">
      <c r="B133" s="241" t="s">
        <v>506</v>
      </c>
      <c r="C133" s="241" t="s">
        <v>507</v>
      </c>
      <c r="D133" s="242">
        <f t="shared" si="2"/>
        <v>7564004.5</v>
      </c>
      <c r="E133" s="243" t="s">
        <v>474</v>
      </c>
      <c r="F133" s="54">
        <v>6935000</v>
      </c>
      <c r="G133" s="252" t="s">
        <v>508</v>
      </c>
      <c r="H133" s="850" t="s">
        <v>509</v>
      </c>
      <c r="I133" s="853"/>
      <c r="J133" s="11"/>
    </row>
    <row r="134" spans="2:10">
      <c r="B134" s="241" t="s">
        <v>510</v>
      </c>
      <c r="C134" s="241" t="s">
        <v>511</v>
      </c>
      <c r="D134" s="242">
        <f t="shared" si="2"/>
        <v>6483120.7999999998</v>
      </c>
      <c r="E134" s="243" t="s">
        <v>474</v>
      </c>
      <c r="F134" s="54">
        <v>5944000</v>
      </c>
      <c r="G134" s="252" t="s">
        <v>512</v>
      </c>
      <c r="H134" s="11" t="s">
        <v>513</v>
      </c>
      <c r="I134" s="251"/>
      <c r="J134" s="11"/>
    </row>
    <row r="135" spans="2:10">
      <c r="B135" s="241" t="s">
        <v>514</v>
      </c>
      <c r="C135" s="241" t="s">
        <v>515</v>
      </c>
      <c r="D135" s="242">
        <f t="shared" si="2"/>
        <v>5763258.7999999998</v>
      </c>
      <c r="E135" s="243" t="s">
        <v>474</v>
      </c>
      <c r="F135" s="54">
        <v>5284000</v>
      </c>
      <c r="G135" s="253"/>
      <c r="H135" s="254"/>
      <c r="I135" s="255"/>
      <c r="J135" s="11"/>
    </row>
    <row r="136" spans="2:10">
      <c r="B136" s="241" t="s">
        <v>516</v>
      </c>
      <c r="C136" s="241" t="s">
        <v>517</v>
      </c>
      <c r="D136" s="242">
        <f t="shared" si="2"/>
        <v>5222271.5999999996</v>
      </c>
      <c r="E136" s="243" t="s">
        <v>474</v>
      </c>
      <c r="F136" s="54">
        <v>4788000</v>
      </c>
    </row>
    <row r="137" spans="2:10">
      <c r="B137" s="241" t="s">
        <v>518</v>
      </c>
      <c r="C137" s="241" t="s">
        <v>519</v>
      </c>
      <c r="D137" s="242">
        <f t="shared" si="2"/>
        <v>4908150</v>
      </c>
      <c r="E137" s="243" t="s">
        <v>474</v>
      </c>
      <c r="F137" s="54">
        <v>4500000</v>
      </c>
    </row>
    <row r="138" spans="2:10">
      <c r="B138" s="241" t="s">
        <v>520</v>
      </c>
      <c r="C138" s="241" t="s">
        <v>521</v>
      </c>
      <c r="D138" s="242">
        <f t="shared" si="2"/>
        <v>4580940</v>
      </c>
      <c r="E138" s="243" t="s">
        <v>474</v>
      </c>
      <c r="F138" s="54">
        <v>4200000</v>
      </c>
    </row>
    <row r="139" spans="2:10">
      <c r="B139" s="241" t="s">
        <v>522</v>
      </c>
      <c r="C139" s="241" t="s">
        <v>523</v>
      </c>
      <c r="D139" s="242">
        <f t="shared" si="2"/>
        <v>4502409.5999999996</v>
      </c>
      <c r="E139" s="243" t="s">
        <v>474</v>
      </c>
      <c r="F139" s="54">
        <v>4128000</v>
      </c>
    </row>
    <row r="140" spans="2:10">
      <c r="B140" s="241" t="s">
        <v>524</v>
      </c>
      <c r="C140" s="241" t="s">
        <v>525</v>
      </c>
      <c r="D140" s="242">
        <f t="shared" si="2"/>
        <v>4502409.5999999996</v>
      </c>
      <c r="E140" s="243" t="s">
        <v>474</v>
      </c>
      <c r="F140" s="54">
        <v>4128000</v>
      </c>
    </row>
    <row r="141" spans="2:10">
      <c r="B141" s="241" t="s">
        <v>498</v>
      </c>
      <c r="C141" s="241" t="s">
        <v>526</v>
      </c>
      <c r="D141" s="242">
        <f t="shared" si="2"/>
        <v>4051950.5</v>
      </c>
      <c r="E141" s="243" t="s">
        <v>474</v>
      </c>
      <c r="F141" s="54">
        <v>3715000</v>
      </c>
    </row>
    <row r="142" spans="2:10">
      <c r="B142" s="241" t="s">
        <v>527</v>
      </c>
      <c r="C142" s="241" t="s">
        <v>528</v>
      </c>
      <c r="D142" s="242">
        <f t="shared" si="2"/>
        <v>4051950.5</v>
      </c>
      <c r="E142" s="243" t="s">
        <v>474</v>
      </c>
      <c r="F142" s="54">
        <v>3715000</v>
      </c>
    </row>
    <row r="143" spans="2:10">
      <c r="B143" s="241" t="s">
        <v>529</v>
      </c>
      <c r="C143" s="241" t="s">
        <v>530</v>
      </c>
      <c r="D143" s="242">
        <f t="shared" si="2"/>
        <v>3601491.4</v>
      </c>
      <c r="E143" s="243" t="s">
        <v>474</v>
      </c>
      <c r="F143" s="54">
        <v>3302000</v>
      </c>
    </row>
    <row r="144" spans="2:10">
      <c r="B144" s="241" t="s">
        <v>531</v>
      </c>
      <c r="C144" s="241" t="s">
        <v>532</v>
      </c>
      <c r="D144" s="242">
        <f t="shared" si="2"/>
        <v>3601491.4</v>
      </c>
      <c r="E144" s="243" t="s">
        <v>474</v>
      </c>
      <c r="F144" s="54">
        <v>3302000</v>
      </c>
    </row>
    <row r="145" spans="2:6">
      <c r="B145" s="241" t="s">
        <v>533</v>
      </c>
      <c r="C145" s="241" t="s">
        <v>534</v>
      </c>
      <c r="D145" s="242">
        <f t="shared" si="2"/>
        <v>3241560.4</v>
      </c>
      <c r="E145" s="243" t="s">
        <v>474</v>
      </c>
      <c r="F145" s="54">
        <v>2972000</v>
      </c>
    </row>
    <row r="146" spans="2:6">
      <c r="B146" s="241" t="s">
        <v>535</v>
      </c>
      <c r="C146" s="241" t="s">
        <v>536</v>
      </c>
      <c r="D146" s="242">
        <f t="shared" si="2"/>
        <v>2881629.4</v>
      </c>
      <c r="E146" s="243" t="s">
        <v>474</v>
      </c>
      <c r="F146" s="54">
        <v>2642000</v>
      </c>
    </row>
    <row r="147" spans="2:6">
      <c r="B147" s="241" t="s">
        <v>537</v>
      </c>
      <c r="C147" s="241" t="s">
        <v>538</v>
      </c>
      <c r="D147" s="242">
        <f t="shared" si="2"/>
        <v>2521698.4</v>
      </c>
      <c r="E147" s="243" t="s">
        <v>474</v>
      </c>
      <c r="F147" s="54">
        <v>2312000</v>
      </c>
    </row>
    <row r="148" spans="2:6">
      <c r="B148" s="241" t="s">
        <v>539</v>
      </c>
      <c r="C148" s="241" t="s">
        <v>540</v>
      </c>
      <c r="D148" s="242">
        <f t="shared" si="2"/>
        <v>2508610</v>
      </c>
      <c r="E148" s="243" t="s">
        <v>474</v>
      </c>
      <c r="F148" s="54">
        <v>2300000</v>
      </c>
    </row>
    <row r="149" spans="2:6">
      <c r="B149" s="241" t="s">
        <v>541</v>
      </c>
      <c r="C149" s="241" t="s">
        <v>542</v>
      </c>
      <c r="D149" s="242">
        <f t="shared" si="2"/>
        <v>2160676.7000000002</v>
      </c>
      <c r="E149" s="243" t="s">
        <v>474</v>
      </c>
      <c r="F149" s="54">
        <v>1981000</v>
      </c>
    </row>
    <row r="150" spans="2:6">
      <c r="B150" s="241" t="s">
        <v>543</v>
      </c>
      <c r="C150" s="241" t="s">
        <v>544</v>
      </c>
      <c r="D150" s="242">
        <f t="shared" si="2"/>
        <v>1800745.7</v>
      </c>
      <c r="E150" s="243" t="s">
        <v>474</v>
      </c>
      <c r="F150" s="54">
        <v>1651000</v>
      </c>
    </row>
    <row r="151" spans="2:6" ht="16.5" customHeight="1">
      <c r="B151" s="845" t="s">
        <v>545</v>
      </c>
      <c r="C151" s="845"/>
      <c r="D151" s="845"/>
      <c r="E151" s="845"/>
    </row>
    <row r="152" spans="2:6" ht="18.75" customHeight="1">
      <c r="B152" s="845"/>
      <c r="C152" s="845"/>
      <c r="D152" s="845"/>
      <c r="E152" s="845"/>
    </row>
    <row r="153" spans="2:6" ht="14.25" customHeight="1">
      <c r="B153" s="854" t="s">
        <v>546</v>
      </c>
      <c r="C153" s="854"/>
      <c r="D153" s="25"/>
      <c r="E153" s="11"/>
    </row>
    <row r="156" spans="2:6" ht="25.5">
      <c r="B156" s="236" t="s">
        <v>1657</v>
      </c>
    </row>
    <row r="157" spans="2:6">
      <c r="B157" s="11"/>
    </row>
    <row r="158" spans="2:6" ht="25.5">
      <c r="B158" s="256" t="s">
        <v>547</v>
      </c>
    </row>
    <row r="160" spans="2:6">
      <c r="B160" s="238" t="s">
        <v>468</v>
      </c>
      <c r="C160" s="238" t="s">
        <v>469</v>
      </c>
      <c r="D160" s="238" t="s">
        <v>548</v>
      </c>
      <c r="E160" s="240" t="s">
        <v>470</v>
      </c>
    </row>
    <row r="161" spans="2:6">
      <c r="B161" s="241" t="s">
        <v>472</v>
      </c>
      <c r="C161" s="241" t="s">
        <v>473</v>
      </c>
      <c r="D161" s="242">
        <v>20530246.100000001</v>
      </c>
      <c r="E161" s="257">
        <f>(F161*9.07%)+F161</f>
        <v>989094.75080000004</v>
      </c>
      <c r="F161" s="55">
        <v>906844</v>
      </c>
    </row>
    <row r="162" spans="2:6">
      <c r="B162" s="241" t="s">
        <v>475</v>
      </c>
      <c r="C162" s="241" t="s">
        <v>476</v>
      </c>
      <c r="D162" s="242">
        <v>18549534.899999999</v>
      </c>
      <c r="E162" s="257">
        <f t="shared" ref="E162:E189" si="3">(F162*9.07%)+F162</f>
        <v>989094.75080000004</v>
      </c>
      <c r="F162" s="55">
        <v>906844</v>
      </c>
    </row>
    <row r="163" spans="2:6">
      <c r="B163" s="241" t="s">
        <v>477</v>
      </c>
      <c r="C163" s="241" t="s">
        <v>478</v>
      </c>
      <c r="D163" s="242">
        <v>16568823.699999999</v>
      </c>
      <c r="E163" s="257">
        <f t="shared" si="3"/>
        <v>839888.08149999997</v>
      </c>
      <c r="F163" s="55">
        <v>770045</v>
      </c>
    </row>
    <row r="164" spans="2:6">
      <c r="B164" s="241" t="s">
        <v>479</v>
      </c>
      <c r="C164" s="241" t="s">
        <v>480</v>
      </c>
      <c r="D164" s="242">
        <v>14768078</v>
      </c>
      <c r="E164" s="257">
        <f t="shared" si="3"/>
        <v>839888.08149999997</v>
      </c>
      <c r="F164" s="55">
        <v>770045</v>
      </c>
    </row>
    <row r="165" spans="2:6">
      <c r="B165" s="241" t="s">
        <v>481</v>
      </c>
      <c r="C165" s="241" t="s">
        <v>482</v>
      </c>
      <c r="D165" s="242">
        <v>13147297.800000001</v>
      </c>
      <c r="E165" s="257">
        <f t="shared" si="3"/>
        <v>694352.7084</v>
      </c>
      <c r="F165" s="55">
        <v>636612</v>
      </c>
    </row>
    <row r="166" spans="2:6">
      <c r="B166" s="241" t="s">
        <v>484</v>
      </c>
      <c r="C166" s="241" t="s">
        <v>485</v>
      </c>
      <c r="D166" s="242">
        <v>12426345.1</v>
      </c>
      <c r="E166" s="257">
        <f t="shared" si="3"/>
        <v>694352.7084</v>
      </c>
      <c r="F166" s="55">
        <v>636612</v>
      </c>
    </row>
    <row r="167" spans="2:6">
      <c r="B167" s="241" t="s">
        <v>486</v>
      </c>
      <c r="C167" s="241" t="s">
        <v>487</v>
      </c>
      <c r="D167" s="242">
        <v>11886448.6</v>
      </c>
      <c r="E167" s="257">
        <f t="shared" si="3"/>
        <v>694352.7084</v>
      </c>
      <c r="F167" s="55">
        <v>636612</v>
      </c>
    </row>
    <row r="168" spans="2:6">
      <c r="B168" s="241" t="s">
        <v>490</v>
      </c>
      <c r="C168" s="241" t="s">
        <v>491</v>
      </c>
      <c r="D168" s="242">
        <v>11345461.4</v>
      </c>
      <c r="E168" s="257">
        <f t="shared" si="3"/>
        <v>534124.51560000004</v>
      </c>
      <c r="F168" s="55">
        <v>489708</v>
      </c>
    </row>
    <row r="169" spans="2:6">
      <c r="B169" s="241" t="s">
        <v>494</v>
      </c>
      <c r="C169" s="241" t="s">
        <v>495</v>
      </c>
      <c r="D169" s="242">
        <v>10265668.4</v>
      </c>
      <c r="E169" s="257">
        <f t="shared" si="3"/>
        <v>534124.51560000004</v>
      </c>
      <c r="F169" s="55">
        <v>489708</v>
      </c>
    </row>
    <row r="170" spans="2:6">
      <c r="B170" s="241" t="s">
        <v>498</v>
      </c>
      <c r="C170" s="241" t="s">
        <v>499</v>
      </c>
      <c r="D170" s="242">
        <v>9004819.1999999993</v>
      </c>
      <c r="E170" s="257">
        <f t="shared" si="3"/>
        <v>395939.36979999999</v>
      </c>
      <c r="F170" s="55">
        <v>363014</v>
      </c>
    </row>
    <row r="171" spans="2:6">
      <c r="B171" s="241" t="s">
        <v>502</v>
      </c>
      <c r="C171" s="241" t="s">
        <v>503</v>
      </c>
      <c r="D171" s="242">
        <v>8283866.5</v>
      </c>
      <c r="E171" s="257">
        <f t="shared" si="3"/>
        <v>395939.36979999999</v>
      </c>
      <c r="F171" s="55">
        <v>363014</v>
      </c>
    </row>
    <row r="172" spans="2:6">
      <c r="B172" s="241" t="s">
        <v>506</v>
      </c>
      <c r="C172" s="241" t="s">
        <v>507</v>
      </c>
      <c r="D172" s="242">
        <v>7564004.5</v>
      </c>
      <c r="E172" s="257">
        <f t="shared" si="3"/>
        <v>395939.36979999999</v>
      </c>
      <c r="F172" s="55">
        <v>363014</v>
      </c>
    </row>
    <row r="173" spans="2:6">
      <c r="B173" s="241" t="s">
        <v>510</v>
      </c>
      <c r="C173" s="241" t="s">
        <v>511</v>
      </c>
      <c r="D173" s="242">
        <v>6483120.7999999998</v>
      </c>
      <c r="E173" s="257">
        <f t="shared" si="3"/>
        <v>325424.52409999998</v>
      </c>
      <c r="F173" s="55">
        <v>298363</v>
      </c>
    </row>
    <row r="174" spans="2:6">
      <c r="B174" s="241" t="s">
        <v>514</v>
      </c>
      <c r="C174" s="241" t="s">
        <v>515</v>
      </c>
      <c r="D174" s="242">
        <v>5763258.7999999998</v>
      </c>
      <c r="E174" s="257">
        <f t="shared" si="3"/>
        <v>325424.52409999998</v>
      </c>
      <c r="F174" s="55">
        <v>298363</v>
      </c>
    </row>
    <row r="175" spans="2:6">
      <c r="B175" s="241" t="s">
        <v>516</v>
      </c>
      <c r="C175" s="241" t="s">
        <v>517</v>
      </c>
      <c r="D175" s="242">
        <v>5222271.5999999996</v>
      </c>
      <c r="E175" s="257">
        <f t="shared" si="3"/>
        <v>325424.52409999998</v>
      </c>
      <c r="F175" s="55">
        <v>298363</v>
      </c>
    </row>
    <row r="176" spans="2:6">
      <c r="B176" s="241" t="s">
        <v>518</v>
      </c>
      <c r="C176" s="241" t="s">
        <v>519</v>
      </c>
      <c r="D176" s="242">
        <v>4908150</v>
      </c>
      <c r="E176" s="257">
        <f t="shared" si="3"/>
        <v>325424.52409999998</v>
      </c>
      <c r="F176" s="55">
        <v>298363</v>
      </c>
    </row>
    <row r="177" spans="2:6">
      <c r="B177" s="241" t="s">
        <v>520</v>
      </c>
      <c r="C177" s="241" t="s">
        <v>521</v>
      </c>
      <c r="D177" s="242">
        <v>4580940</v>
      </c>
      <c r="E177" s="257">
        <f t="shared" si="3"/>
        <v>288803.18089999998</v>
      </c>
      <c r="F177" s="55">
        <v>264787</v>
      </c>
    </row>
    <row r="178" spans="2:6">
      <c r="B178" s="241" t="s">
        <v>522</v>
      </c>
      <c r="C178" s="241" t="s">
        <v>523</v>
      </c>
      <c r="D178" s="242">
        <v>4502409.5999999996</v>
      </c>
      <c r="E178" s="257">
        <f t="shared" si="3"/>
        <v>288803.18089999998</v>
      </c>
      <c r="F178" s="55">
        <v>264787</v>
      </c>
    </row>
    <row r="179" spans="2:6">
      <c r="B179" s="241" t="s">
        <v>524</v>
      </c>
      <c r="C179" s="241" t="s">
        <v>525</v>
      </c>
      <c r="D179" s="242">
        <v>4502409.5999999996</v>
      </c>
      <c r="E179" s="257">
        <f t="shared" si="3"/>
        <v>288803.18089999998</v>
      </c>
      <c r="F179" s="55">
        <v>264787</v>
      </c>
    </row>
    <row r="180" spans="2:6">
      <c r="B180" s="241" t="s">
        <v>498</v>
      </c>
      <c r="C180" s="241" t="s">
        <v>526</v>
      </c>
      <c r="D180" s="242">
        <v>4051950.5</v>
      </c>
      <c r="E180" s="257">
        <f t="shared" si="3"/>
        <v>288803.18089999998</v>
      </c>
      <c r="F180" s="55">
        <v>264787</v>
      </c>
    </row>
    <row r="181" spans="2:6">
      <c r="B181" s="241" t="s">
        <v>527</v>
      </c>
      <c r="C181" s="241" t="s">
        <v>528</v>
      </c>
      <c r="D181" s="242">
        <v>4051950.5</v>
      </c>
      <c r="E181" s="257">
        <f t="shared" si="3"/>
        <v>288803.18089999998</v>
      </c>
      <c r="F181" s="55">
        <v>264787</v>
      </c>
    </row>
    <row r="182" spans="2:6">
      <c r="B182" s="241" t="s">
        <v>529</v>
      </c>
      <c r="C182" s="241" t="s">
        <v>530</v>
      </c>
      <c r="D182" s="242">
        <v>3601491.4</v>
      </c>
      <c r="E182" s="257">
        <f t="shared" si="3"/>
        <v>251502.3316</v>
      </c>
      <c r="F182" s="55">
        <v>230588</v>
      </c>
    </row>
    <row r="183" spans="2:6">
      <c r="B183" s="241" t="s">
        <v>531</v>
      </c>
      <c r="C183" s="241" t="s">
        <v>532</v>
      </c>
      <c r="D183" s="242">
        <v>3601491.4</v>
      </c>
      <c r="E183" s="257">
        <f t="shared" si="3"/>
        <v>251502.3316</v>
      </c>
      <c r="F183" s="55">
        <v>230588</v>
      </c>
    </row>
    <row r="184" spans="2:6">
      <c r="B184" s="241" t="s">
        <v>533</v>
      </c>
      <c r="C184" s="241" t="s">
        <v>534</v>
      </c>
      <c r="D184" s="242">
        <v>3241560.4</v>
      </c>
      <c r="E184" s="257">
        <f t="shared" si="3"/>
        <v>251502.3316</v>
      </c>
      <c r="F184" s="55">
        <v>230588</v>
      </c>
    </row>
    <row r="185" spans="2:6">
      <c r="B185" s="241" t="s">
        <v>535</v>
      </c>
      <c r="C185" s="241" t="s">
        <v>536</v>
      </c>
      <c r="D185" s="242">
        <v>2881629.4</v>
      </c>
      <c r="E185" s="257">
        <f t="shared" si="3"/>
        <v>216140.7469</v>
      </c>
      <c r="F185" s="55">
        <v>198167</v>
      </c>
    </row>
    <row r="186" spans="2:6">
      <c r="B186" s="241" t="s">
        <v>537</v>
      </c>
      <c r="C186" s="241" t="s">
        <v>538</v>
      </c>
      <c r="D186" s="242">
        <v>2521698.4</v>
      </c>
      <c r="E186" s="257">
        <f t="shared" si="3"/>
        <v>216140.7469</v>
      </c>
      <c r="F186" s="55">
        <v>198167</v>
      </c>
    </row>
    <row r="187" spans="2:6">
      <c r="B187" s="241" t="s">
        <v>539</v>
      </c>
      <c r="C187" s="241" t="s">
        <v>540</v>
      </c>
      <c r="D187" s="242">
        <v>2508610</v>
      </c>
      <c r="E187" s="257">
        <f t="shared" si="3"/>
        <v>216140.7469</v>
      </c>
      <c r="F187" s="55">
        <v>198167</v>
      </c>
    </row>
    <row r="188" spans="2:6">
      <c r="B188" s="241" t="s">
        <v>541</v>
      </c>
      <c r="C188" s="241" t="s">
        <v>542</v>
      </c>
      <c r="D188" s="242">
        <v>2160676.7000000002</v>
      </c>
      <c r="E188" s="257">
        <f t="shared" si="3"/>
        <v>178136.39610000001</v>
      </c>
      <c r="F188" s="55">
        <v>163323</v>
      </c>
    </row>
    <row r="189" spans="2:6">
      <c r="B189" s="241" t="s">
        <v>543</v>
      </c>
      <c r="C189" s="241" t="s">
        <v>544</v>
      </c>
      <c r="D189" s="242">
        <v>1800745.7</v>
      </c>
      <c r="E189" s="257">
        <f t="shared" si="3"/>
        <v>178136.39610000001</v>
      </c>
      <c r="F189" s="55">
        <v>163323</v>
      </c>
    </row>
    <row r="190" spans="2:6">
      <c r="B190" s="11" t="s">
        <v>549</v>
      </c>
      <c r="C190" s="11"/>
      <c r="D190" s="56"/>
      <c r="E190" s="13"/>
    </row>
    <row r="191" spans="2:6">
      <c r="B191" s="846" t="s">
        <v>550</v>
      </c>
      <c r="C191" s="846"/>
      <c r="D191" s="846"/>
      <c r="E191" s="846"/>
    </row>
    <row r="192" spans="2:6">
      <c r="B192" s="846"/>
      <c r="C192" s="846"/>
      <c r="D192" s="846"/>
      <c r="E192" s="846"/>
    </row>
    <row r="193" spans="2:5">
      <c r="B193" s="881" t="s">
        <v>546</v>
      </c>
      <c r="C193" s="881"/>
      <c r="D193" s="25"/>
      <c r="E193" s="11"/>
    </row>
    <row r="194" spans="2:5">
      <c r="B194" s="57"/>
      <c r="C194" s="11"/>
      <c r="D194" s="25"/>
      <c r="E194" s="11"/>
    </row>
    <row r="195" spans="2:5">
      <c r="B195" s="256" t="s">
        <v>1792</v>
      </c>
      <c r="C195" s="11"/>
      <c r="D195" s="25"/>
      <c r="E195" s="11"/>
    </row>
    <row r="196" spans="2:5">
      <c r="B196" s="12"/>
      <c r="C196" s="11"/>
      <c r="D196" s="25"/>
      <c r="E196" s="11"/>
    </row>
    <row r="197" spans="2:5">
      <c r="B197" s="238" t="s">
        <v>551</v>
      </c>
      <c r="C197" s="238" t="s">
        <v>552</v>
      </c>
      <c r="D197" s="25"/>
      <c r="E197" s="11"/>
    </row>
    <row r="198" spans="2:5">
      <c r="B198" s="260" t="s">
        <v>553</v>
      </c>
      <c r="C198" s="261">
        <v>755000</v>
      </c>
      <c r="D198" s="25"/>
      <c r="E198" s="11"/>
    </row>
    <row r="199" spans="2:5">
      <c r="B199" s="260" t="s">
        <v>554</v>
      </c>
      <c r="C199" s="261">
        <v>680000</v>
      </c>
      <c r="D199" s="25"/>
      <c r="E199" s="11"/>
    </row>
    <row r="200" spans="2:5">
      <c r="B200" s="260" t="s">
        <v>555</v>
      </c>
      <c r="C200" s="261">
        <v>780000</v>
      </c>
      <c r="D200" s="25"/>
      <c r="E200" s="11"/>
    </row>
    <row r="201" spans="2:5">
      <c r="B201" s="260" t="s">
        <v>556</v>
      </c>
      <c r="C201" s="261">
        <v>720000</v>
      </c>
      <c r="D201" s="25"/>
      <c r="E201" s="11"/>
    </row>
    <row r="202" spans="2:5">
      <c r="B202" s="260" t="s">
        <v>557</v>
      </c>
      <c r="C202" s="261">
        <v>1250000</v>
      </c>
      <c r="D202" s="25"/>
      <c r="E202" s="11"/>
    </row>
    <row r="203" spans="2:5">
      <c r="B203" s="260" t="s">
        <v>558</v>
      </c>
      <c r="C203" s="261">
        <v>797000</v>
      </c>
      <c r="D203" s="25"/>
      <c r="E203" s="11"/>
    </row>
    <row r="204" spans="2:5">
      <c r="B204" s="260" t="s">
        <v>559</v>
      </c>
      <c r="C204" s="261">
        <v>730000</v>
      </c>
      <c r="D204" s="25"/>
      <c r="E204" s="11"/>
    </row>
    <row r="205" spans="2:5">
      <c r="B205" s="260" t="s">
        <v>560</v>
      </c>
      <c r="C205" s="261">
        <v>690000</v>
      </c>
      <c r="D205" s="25"/>
      <c r="E205" s="11"/>
    </row>
    <row r="206" spans="2:5">
      <c r="B206" s="260" t="s">
        <v>561</v>
      </c>
      <c r="C206" s="261">
        <v>895000</v>
      </c>
      <c r="D206" s="25"/>
      <c r="E206" s="11"/>
    </row>
    <row r="207" spans="2:5">
      <c r="B207" s="260" t="s">
        <v>562</v>
      </c>
      <c r="C207" s="261">
        <v>1320000</v>
      </c>
      <c r="D207" s="25"/>
      <c r="E207" s="11"/>
    </row>
    <row r="208" spans="2:5">
      <c r="B208" s="260" t="s">
        <v>563</v>
      </c>
      <c r="C208" s="261">
        <v>850000</v>
      </c>
      <c r="D208" s="25"/>
      <c r="E208" s="11"/>
    </row>
    <row r="209" spans="2:5">
      <c r="B209" s="260" t="s">
        <v>564</v>
      </c>
      <c r="C209" s="261">
        <v>960000</v>
      </c>
      <c r="D209" s="25"/>
      <c r="E209" s="11"/>
    </row>
    <row r="210" spans="2:5">
      <c r="B210" s="260" t="s">
        <v>565</v>
      </c>
      <c r="C210" s="261">
        <v>780000</v>
      </c>
      <c r="D210" s="25"/>
      <c r="E210" s="11"/>
    </row>
    <row r="211" spans="2:5">
      <c r="B211" s="260" t="s">
        <v>566</v>
      </c>
      <c r="C211" s="261">
        <v>650000</v>
      </c>
      <c r="D211" s="25"/>
      <c r="E211" s="11"/>
    </row>
    <row r="212" spans="2:5">
      <c r="B212" s="262" t="s">
        <v>567</v>
      </c>
      <c r="C212" s="263">
        <f>AVERAGE(C198:C211)</f>
        <v>846928.57142857148</v>
      </c>
      <c r="D212" s="25"/>
      <c r="E212" s="11"/>
    </row>
    <row r="213" spans="2:5">
      <c r="B213" s="258" t="s">
        <v>568</v>
      </c>
      <c r="C213" s="259">
        <v>900000</v>
      </c>
      <c r="D213" s="25"/>
      <c r="E213" s="11"/>
    </row>
    <row r="214" spans="2:5" ht="25.5">
      <c r="B214" s="13" t="s">
        <v>569</v>
      </c>
      <c r="C214" s="11"/>
      <c r="D214" s="11"/>
      <c r="E214" s="11"/>
    </row>
    <row r="215" spans="2:5">
      <c r="B215" s="13" t="s">
        <v>570</v>
      </c>
      <c r="C215" s="11"/>
      <c r="D215" s="11"/>
      <c r="E215" s="11"/>
    </row>
    <row r="216" spans="2:5" ht="25.5" customHeight="1">
      <c r="B216" s="882" t="s">
        <v>571</v>
      </c>
      <c r="C216" s="882"/>
      <c r="D216" s="11"/>
      <c r="E216" s="11"/>
    </row>
    <row r="217" spans="2:5">
      <c r="B217" s="13"/>
      <c r="C217" s="11"/>
      <c r="D217" s="11"/>
      <c r="E217" s="11"/>
    </row>
    <row r="218" spans="2:5">
      <c r="B218" s="13"/>
      <c r="C218" s="11"/>
      <c r="D218" s="11"/>
      <c r="E218" s="11"/>
    </row>
    <row r="219" spans="2:5">
      <c r="B219" s="256" t="s">
        <v>1793</v>
      </c>
      <c r="C219" s="11"/>
      <c r="D219" s="11"/>
      <c r="E219" s="11"/>
    </row>
    <row r="220" spans="2:5">
      <c r="B220" s="11"/>
      <c r="C220" s="11"/>
      <c r="D220" s="11"/>
      <c r="E220" s="11"/>
    </row>
    <row r="221" spans="2:5">
      <c r="B221" s="238" t="s">
        <v>572</v>
      </c>
      <c r="C221" s="238" t="s">
        <v>552</v>
      </c>
      <c r="D221" s="11"/>
      <c r="E221" s="11"/>
    </row>
    <row r="222" spans="2:5">
      <c r="B222" s="264" t="s">
        <v>573</v>
      </c>
      <c r="C222" s="242">
        <v>3100000</v>
      </c>
      <c r="D222" s="11"/>
      <c r="E222" s="11"/>
    </row>
    <row r="223" spans="2:5">
      <c r="B223" s="264" t="s">
        <v>574</v>
      </c>
      <c r="C223" s="242">
        <v>4900000</v>
      </c>
      <c r="D223" s="11"/>
      <c r="E223" s="11"/>
    </row>
    <row r="224" spans="2:5">
      <c r="B224" s="265" t="s">
        <v>575</v>
      </c>
      <c r="C224" s="242">
        <v>5200000</v>
      </c>
      <c r="D224" s="11"/>
      <c r="E224" s="11"/>
    </row>
    <row r="225" spans="2:8">
      <c r="B225" s="264" t="s">
        <v>576</v>
      </c>
      <c r="C225" s="242">
        <v>2800000</v>
      </c>
      <c r="D225" s="11"/>
      <c r="E225" s="11"/>
    </row>
    <row r="226" spans="2:8">
      <c r="B226" s="265" t="s">
        <v>577</v>
      </c>
      <c r="C226" s="242">
        <v>6900000</v>
      </c>
      <c r="D226" s="11"/>
      <c r="E226" s="11"/>
    </row>
    <row r="227" spans="2:8">
      <c r="B227" s="262" t="s">
        <v>567</v>
      </c>
      <c r="C227" s="266">
        <f>AVERAGE(C222:C226)</f>
        <v>4580000</v>
      </c>
      <c r="D227" s="11"/>
      <c r="E227" s="11"/>
    </row>
    <row r="228" spans="2:8">
      <c r="B228" s="267" t="s">
        <v>568</v>
      </c>
      <c r="C228" s="268">
        <v>4600000</v>
      </c>
      <c r="D228" s="11"/>
      <c r="E228" s="11"/>
    </row>
    <row r="229" spans="2:8">
      <c r="B229" s="882" t="s">
        <v>578</v>
      </c>
      <c r="C229" s="882"/>
      <c r="D229" s="11"/>
      <c r="E229" s="11"/>
    </row>
    <row r="230" spans="2:8">
      <c r="B230" s="59" t="s">
        <v>579</v>
      </c>
      <c r="C230" s="58"/>
      <c r="D230" s="11"/>
      <c r="E230" s="11"/>
    </row>
    <row r="231" spans="2:8" ht="12" customHeight="1">
      <c r="B231" s="882" t="s">
        <v>571</v>
      </c>
      <c r="C231" s="882"/>
      <c r="D231" s="11"/>
      <c r="E231" s="11"/>
    </row>
    <row r="232" spans="2:8" s="60" customFormat="1">
      <c r="B232" s="15"/>
      <c r="C232" s="15"/>
      <c r="D232" s="15"/>
      <c r="E232" s="15"/>
      <c r="F232" s="16"/>
      <c r="G232" s="15"/>
      <c r="H232" s="15"/>
    </row>
    <row r="233" spans="2:8" s="60" customFormat="1">
      <c r="B233" s="269" t="s">
        <v>1794</v>
      </c>
      <c r="C233" s="15"/>
      <c r="D233" s="15"/>
      <c r="E233" s="15"/>
      <c r="F233" s="16"/>
      <c r="G233" s="15"/>
      <c r="H233" s="15"/>
    </row>
    <row r="234" spans="2:8" s="60" customFormat="1">
      <c r="B234" s="14"/>
      <c r="C234" s="15"/>
      <c r="D234" s="15"/>
      <c r="E234" s="15"/>
      <c r="F234" s="16"/>
      <c r="G234" s="15"/>
      <c r="H234" s="15"/>
    </row>
    <row r="235" spans="2:8" s="60" customFormat="1">
      <c r="B235" s="270" t="s">
        <v>580</v>
      </c>
      <c r="C235" s="15"/>
      <c r="D235" s="15"/>
      <c r="E235" s="15"/>
      <c r="F235" s="16"/>
      <c r="G235" s="15"/>
      <c r="H235" s="15"/>
    </row>
    <row r="236" spans="2:8" s="60" customFormat="1" ht="25.5">
      <c r="B236" s="271" t="s">
        <v>581</v>
      </c>
      <c r="C236" s="274" t="s">
        <v>582</v>
      </c>
      <c r="D236" s="274" t="s">
        <v>583</v>
      </c>
      <c r="E236" s="15"/>
      <c r="F236" s="16"/>
      <c r="G236" s="15"/>
      <c r="H236" s="15"/>
    </row>
    <row r="237" spans="2:8" s="60" customFormat="1">
      <c r="B237" s="272"/>
      <c r="C237" s="275">
        <v>35</v>
      </c>
      <c r="D237" s="276">
        <v>18000</v>
      </c>
      <c r="E237" s="15"/>
      <c r="F237" s="16"/>
      <c r="G237" s="15"/>
      <c r="H237" s="15"/>
    </row>
    <row r="238" spans="2:8" s="60" customFormat="1">
      <c r="B238" s="273" t="s">
        <v>584</v>
      </c>
      <c r="C238" s="273" t="s">
        <v>585</v>
      </c>
      <c r="D238" s="273" t="s">
        <v>586</v>
      </c>
      <c r="E238" s="15"/>
      <c r="F238" s="16"/>
      <c r="G238" s="15"/>
      <c r="H238" s="15"/>
    </row>
    <row r="239" spans="2:8" s="60" customFormat="1">
      <c r="B239" s="241" t="s">
        <v>587</v>
      </c>
      <c r="C239" s="243">
        <v>250</v>
      </c>
      <c r="D239" s="277">
        <f>(C239/C237)*D237</f>
        <v>128571.42857142858</v>
      </c>
      <c r="E239" s="15"/>
      <c r="F239" s="16"/>
      <c r="G239" s="15"/>
      <c r="H239" s="15"/>
    </row>
    <row r="240" spans="2:8" s="60" customFormat="1">
      <c r="B240" s="241" t="s">
        <v>588</v>
      </c>
      <c r="C240" s="243">
        <v>400</v>
      </c>
      <c r="D240" s="277">
        <f>(C240/C237)*D237</f>
        <v>205714.28571428571</v>
      </c>
      <c r="E240" s="15"/>
      <c r="F240" s="16"/>
      <c r="G240" s="15"/>
      <c r="H240" s="15"/>
    </row>
    <row r="241" spans="2:8" s="60" customFormat="1">
      <c r="B241" s="241" t="s">
        <v>589</v>
      </c>
      <c r="C241" s="243">
        <v>750</v>
      </c>
      <c r="D241" s="277">
        <f>(C241/C237)*D237</f>
        <v>385714.28571428568</v>
      </c>
      <c r="E241" s="15"/>
      <c r="F241" s="16"/>
      <c r="G241" s="15"/>
      <c r="H241" s="15"/>
    </row>
    <row r="242" spans="2:8" s="60" customFormat="1">
      <c r="B242" s="267" t="s">
        <v>568</v>
      </c>
      <c r="C242" s="278"/>
      <c r="D242" s="279">
        <f>AVERAGE(D239:D241)</f>
        <v>240000</v>
      </c>
      <c r="E242" s="15"/>
      <c r="F242" s="16"/>
      <c r="G242" s="15"/>
      <c r="H242" s="15"/>
    </row>
    <row r="243" spans="2:8" s="60" customFormat="1">
      <c r="B243" s="61"/>
      <c r="C243" s="61"/>
      <c r="D243" s="61"/>
      <c r="E243" s="61"/>
      <c r="F243" s="62"/>
      <c r="G243" s="61"/>
      <c r="H243" s="61"/>
    </row>
    <row r="244" spans="2:8" s="60" customFormat="1">
      <c r="B244" s="61"/>
      <c r="C244" s="61"/>
      <c r="D244" s="61"/>
      <c r="E244" s="61"/>
      <c r="F244" s="62"/>
      <c r="G244" s="61"/>
      <c r="H244" s="61"/>
    </row>
    <row r="245" spans="2:8" s="60" customFormat="1">
      <c r="B245" s="270" t="s">
        <v>590</v>
      </c>
      <c r="C245" s="61"/>
      <c r="D245" s="15"/>
      <c r="E245" s="15"/>
      <c r="F245" s="16"/>
      <c r="G245" s="15"/>
      <c r="H245" s="15"/>
    </row>
    <row r="246" spans="2:8" s="60" customFormat="1">
      <c r="B246" s="271" t="s">
        <v>591</v>
      </c>
      <c r="C246" s="273" t="s">
        <v>592</v>
      </c>
      <c r="D246" s="15"/>
      <c r="E246" s="15"/>
      <c r="F246" s="16"/>
      <c r="G246" s="15"/>
      <c r="H246" s="15"/>
    </row>
    <row r="247" spans="2:8" s="60" customFormat="1">
      <c r="B247" s="15"/>
      <c r="C247" s="280">
        <v>15000</v>
      </c>
      <c r="D247" s="15"/>
      <c r="E247" s="15"/>
      <c r="F247" s="16"/>
      <c r="G247" s="15"/>
      <c r="H247" s="15"/>
    </row>
    <row r="248" spans="2:8" s="60" customFormat="1">
      <c r="B248" s="273" t="s">
        <v>593</v>
      </c>
      <c r="C248" s="273" t="s">
        <v>594</v>
      </c>
      <c r="D248" s="273" t="s">
        <v>595</v>
      </c>
      <c r="E248" s="15"/>
      <c r="F248" s="16"/>
      <c r="G248" s="15"/>
      <c r="H248" s="15"/>
    </row>
    <row r="249" spans="2:8" s="60" customFormat="1">
      <c r="B249" s="241" t="s">
        <v>587</v>
      </c>
      <c r="C249" s="281">
        <v>8</v>
      </c>
      <c r="D249" s="282">
        <f>+C249*C247</f>
        <v>120000</v>
      </c>
      <c r="E249" s="15"/>
      <c r="F249" s="16"/>
      <c r="G249" s="15"/>
      <c r="H249" s="15"/>
    </row>
    <row r="250" spans="2:8" s="60" customFormat="1">
      <c r="B250" s="241" t="s">
        <v>588</v>
      </c>
      <c r="C250" s="281">
        <v>15</v>
      </c>
      <c r="D250" s="282">
        <f>+C250*C247</f>
        <v>225000</v>
      </c>
      <c r="E250" s="15"/>
      <c r="F250" s="16"/>
      <c r="G250" s="15"/>
      <c r="H250" s="15"/>
    </row>
    <row r="251" spans="2:8" s="60" customFormat="1">
      <c r="B251" s="241" t="s">
        <v>589</v>
      </c>
      <c r="C251" s="281">
        <v>18</v>
      </c>
      <c r="D251" s="282">
        <f>+C251*C247</f>
        <v>270000</v>
      </c>
      <c r="E251" s="15"/>
      <c r="F251" s="16"/>
      <c r="G251" s="15"/>
      <c r="H251" s="15"/>
    </row>
    <row r="252" spans="2:8" s="60" customFormat="1">
      <c r="B252" s="267" t="s">
        <v>568</v>
      </c>
      <c r="C252" s="278"/>
      <c r="D252" s="279">
        <f>AVERAGE(D249:D251)</f>
        <v>205000</v>
      </c>
      <c r="E252" s="15"/>
      <c r="F252" s="16"/>
      <c r="G252" s="15"/>
      <c r="H252" s="15"/>
    </row>
    <row r="253" spans="2:8" s="60" customFormat="1">
      <c r="B253" s="15"/>
      <c r="C253" s="15"/>
      <c r="D253" s="15"/>
      <c r="E253" s="15"/>
      <c r="F253" s="16"/>
      <c r="G253" s="15"/>
      <c r="H253" s="15"/>
    </row>
    <row r="254" spans="2:8">
      <c r="B254" s="11"/>
      <c r="C254" s="11"/>
      <c r="D254" s="11"/>
      <c r="E254" s="11"/>
      <c r="F254" s="16"/>
      <c r="G254" s="11"/>
      <c r="H254" s="11"/>
    </row>
    <row r="255" spans="2:8" ht="25.5">
      <c r="B255" s="283" t="s">
        <v>596</v>
      </c>
      <c r="C255" s="11"/>
      <c r="D255" s="11"/>
      <c r="E255" s="11"/>
      <c r="F255" s="16"/>
      <c r="G255" s="11"/>
      <c r="H255" s="11"/>
    </row>
    <row r="256" spans="2:8">
      <c r="B256" s="260" t="s">
        <v>597</v>
      </c>
      <c r="C256" s="284">
        <f>+D242</f>
        <v>240000</v>
      </c>
      <c r="D256" s="11"/>
      <c r="E256" s="11"/>
      <c r="F256" s="16"/>
      <c r="G256" s="11"/>
      <c r="H256" s="11"/>
    </row>
    <row r="257" spans="2:8">
      <c r="B257" s="260" t="s">
        <v>590</v>
      </c>
      <c r="C257" s="284">
        <f>+D252</f>
        <v>205000</v>
      </c>
      <c r="D257" s="11"/>
      <c r="E257" s="11"/>
      <c r="F257" s="16"/>
      <c r="G257" s="11"/>
      <c r="H257" s="11"/>
    </row>
    <row r="258" spans="2:8">
      <c r="B258" s="260" t="s">
        <v>598</v>
      </c>
      <c r="C258" s="242">
        <v>250000</v>
      </c>
      <c r="D258" s="11"/>
      <c r="E258" s="11"/>
      <c r="F258" s="16"/>
      <c r="G258" s="11"/>
      <c r="H258" s="11"/>
    </row>
    <row r="259" spans="2:8">
      <c r="B259" s="283" t="s">
        <v>599</v>
      </c>
      <c r="C259" s="266">
        <f>SUM(C256:C258)</f>
        <v>695000</v>
      </c>
      <c r="D259" s="11"/>
      <c r="E259" s="11"/>
      <c r="F259" s="16"/>
      <c r="G259" s="11"/>
      <c r="H259" s="11"/>
    </row>
    <row r="260" spans="2:8">
      <c r="B260" s="267" t="s">
        <v>568</v>
      </c>
      <c r="C260" s="268">
        <v>700000</v>
      </c>
      <c r="D260" s="11"/>
      <c r="E260" s="11"/>
      <c r="F260" s="16"/>
      <c r="G260" s="11"/>
      <c r="H260" s="11"/>
    </row>
    <row r="261" spans="2:8">
      <c r="B261" s="850" t="s">
        <v>1739</v>
      </c>
      <c r="C261" s="850"/>
      <c r="D261" s="11"/>
      <c r="E261" s="11"/>
      <c r="F261" s="16"/>
      <c r="G261" s="11"/>
      <c r="H261" s="11"/>
    </row>
    <row r="262" spans="2:8">
      <c r="B262" s="11"/>
      <c r="C262" s="11"/>
      <c r="D262" s="11"/>
      <c r="E262" s="11"/>
      <c r="F262" s="16"/>
      <c r="G262" s="11"/>
      <c r="H262" s="11"/>
    </row>
    <row r="263" spans="2:8" ht="25.5">
      <c r="B263" s="269" t="s">
        <v>1795</v>
      </c>
      <c r="C263" s="11"/>
      <c r="D263" s="11"/>
      <c r="E263" s="11"/>
      <c r="F263" s="16"/>
      <c r="G263" s="11"/>
      <c r="H263" s="11"/>
    </row>
    <row r="264" spans="2:8" ht="25.5">
      <c r="B264" s="285" t="s">
        <v>600</v>
      </c>
      <c r="C264" s="268">
        <f>+C260*60%</f>
        <v>420000</v>
      </c>
      <c r="D264" s="11"/>
      <c r="E264" s="11"/>
      <c r="F264" s="16"/>
      <c r="G264" s="11"/>
      <c r="H264" s="11"/>
    </row>
    <row r="265" spans="2:8">
      <c r="B265" s="11" t="s">
        <v>601</v>
      </c>
      <c r="C265" s="11"/>
      <c r="D265" s="11"/>
      <c r="E265" s="11"/>
      <c r="F265" s="16"/>
      <c r="G265" s="11"/>
      <c r="H265" s="11"/>
    </row>
    <row r="266" spans="2:8">
      <c r="B266" s="11"/>
      <c r="C266" s="11"/>
      <c r="D266" s="11"/>
      <c r="E266" s="11"/>
      <c r="F266" s="16"/>
      <c r="G266" s="11"/>
      <c r="H266" s="11"/>
    </row>
    <row r="267" spans="2:8">
      <c r="B267" s="269" t="s">
        <v>1796</v>
      </c>
      <c r="C267" s="11"/>
      <c r="D267" s="11"/>
      <c r="E267" s="11"/>
      <c r="F267" s="16"/>
      <c r="G267" s="11"/>
      <c r="H267" s="11"/>
    </row>
    <row r="268" spans="2:8">
      <c r="B268" s="12"/>
      <c r="C268" s="63"/>
      <c r="D268" s="63"/>
      <c r="E268" s="11"/>
      <c r="F268" s="16"/>
      <c r="G268" s="11"/>
      <c r="H268" s="11"/>
    </row>
    <row r="269" spans="2:8">
      <c r="B269" s="238" t="s">
        <v>602</v>
      </c>
      <c r="C269" s="238" t="s">
        <v>603</v>
      </c>
      <c r="D269" s="238" t="s">
        <v>604</v>
      </c>
      <c r="E269" s="11"/>
      <c r="F269" s="16"/>
      <c r="G269" s="11"/>
      <c r="H269" s="11"/>
    </row>
    <row r="270" spans="2:8">
      <c r="B270" s="242" t="s">
        <v>605</v>
      </c>
      <c r="C270" s="282">
        <v>200000</v>
      </c>
      <c r="D270" s="282">
        <f>+C270*2</f>
        <v>400000</v>
      </c>
      <c r="E270" s="11"/>
      <c r="F270" s="16"/>
      <c r="G270" s="11"/>
      <c r="H270" s="11"/>
    </row>
    <row r="271" spans="2:8">
      <c r="B271" s="847" t="s">
        <v>568</v>
      </c>
      <c r="C271" s="847"/>
      <c r="D271" s="268">
        <f>200000</f>
        <v>200000</v>
      </c>
      <c r="E271" s="11"/>
      <c r="F271" s="16"/>
      <c r="G271" s="11"/>
      <c r="H271" s="11"/>
    </row>
    <row r="272" spans="2:8">
      <c r="B272" s="11"/>
      <c r="C272" s="11"/>
      <c r="D272" s="11"/>
      <c r="E272" s="11"/>
      <c r="F272" s="16"/>
      <c r="G272" s="11"/>
      <c r="H272" s="11"/>
    </row>
    <row r="273" spans="2:8">
      <c r="B273" s="11"/>
      <c r="C273" s="11"/>
      <c r="D273" s="11"/>
      <c r="E273" s="11"/>
      <c r="F273" s="16"/>
      <c r="G273" s="11"/>
      <c r="H273" s="11"/>
    </row>
    <row r="274" spans="2:8">
      <c r="B274" s="286" t="s">
        <v>606</v>
      </c>
      <c r="C274" s="64"/>
      <c r="D274" s="24"/>
      <c r="E274" s="24"/>
      <c r="F274" s="16"/>
      <c r="G274" s="24"/>
      <c r="H274" s="24"/>
    </row>
    <row r="275" spans="2:8">
      <c r="B275" s="12"/>
      <c r="C275" s="9"/>
      <c r="D275" s="24"/>
      <c r="E275" s="24"/>
      <c r="F275" s="16"/>
      <c r="G275" s="24"/>
      <c r="H275" s="24"/>
    </row>
    <row r="276" spans="2:8">
      <c r="B276" s="256" t="s">
        <v>607</v>
      </c>
      <c r="C276" s="9"/>
      <c r="D276" s="24"/>
      <c r="E276" s="24"/>
      <c r="F276" s="16"/>
      <c r="G276" s="24"/>
      <c r="H276" s="24"/>
    </row>
    <row r="277" spans="2:8">
      <c r="B277" s="65"/>
      <c r="C277" s="287" t="s">
        <v>608</v>
      </c>
      <c r="D277" s="24"/>
      <c r="E277" s="24"/>
      <c r="F277" s="16"/>
      <c r="G277" s="24"/>
      <c r="H277" s="24"/>
    </row>
    <row r="278" spans="2:8">
      <c r="B278" s="238" t="s">
        <v>609</v>
      </c>
      <c r="C278" s="238" t="s">
        <v>610</v>
      </c>
      <c r="D278" s="24"/>
      <c r="E278" s="24"/>
      <c r="F278" s="16"/>
      <c r="G278" s="24"/>
      <c r="H278" s="24"/>
    </row>
    <row r="279" spans="2:8" ht="25.5">
      <c r="B279" s="288" t="s">
        <v>611</v>
      </c>
      <c r="C279" s="289">
        <v>1547000</v>
      </c>
      <c r="D279" s="24"/>
      <c r="E279" s="24"/>
      <c r="F279" s="16"/>
      <c r="G279" s="24"/>
      <c r="H279" s="24"/>
    </row>
    <row r="280" spans="2:8" ht="25.5">
      <c r="B280" s="288" t="s">
        <v>612</v>
      </c>
      <c r="C280" s="289">
        <v>1785000</v>
      </c>
      <c r="D280" s="24"/>
      <c r="E280" s="24"/>
      <c r="F280" s="16"/>
      <c r="G280" s="24"/>
      <c r="H280" s="24"/>
    </row>
    <row r="281" spans="2:8" ht="25.5">
      <c r="B281" s="288" t="s">
        <v>613</v>
      </c>
      <c r="C281" s="289">
        <v>1022210</v>
      </c>
      <c r="D281" s="24"/>
      <c r="E281" s="24"/>
      <c r="F281" s="16"/>
      <c r="G281" s="24"/>
      <c r="H281" s="24"/>
    </row>
    <row r="282" spans="2:8" ht="25.5">
      <c r="B282" s="288" t="s">
        <v>614</v>
      </c>
      <c r="C282" s="289">
        <v>1260210</v>
      </c>
      <c r="D282" s="24"/>
      <c r="E282" s="66"/>
      <c r="F282" s="16"/>
      <c r="G282" s="24"/>
      <c r="H282" s="24"/>
    </row>
    <row r="283" spans="2:8">
      <c r="B283" s="290" t="s">
        <v>615</v>
      </c>
      <c r="C283" s="263">
        <f>AVERAGE(C279:C282)</f>
        <v>1403605</v>
      </c>
      <c r="D283" s="24"/>
      <c r="E283" s="24"/>
      <c r="F283" s="16"/>
      <c r="G283" s="24"/>
      <c r="H283" s="24"/>
    </row>
    <row r="284" spans="2:8">
      <c r="B284" s="267" t="s">
        <v>568</v>
      </c>
      <c r="C284" s="279">
        <v>1450000</v>
      </c>
      <c r="D284" s="24"/>
      <c r="E284" s="24"/>
      <c r="F284" s="16"/>
      <c r="G284" s="24"/>
      <c r="H284" s="24"/>
    </row>
    <row r="285" spans="2:8">
      <c r="B285" s="65" t="s">
        <v>616</v>
      </c>
      <c r="C285" s="64"/>
      <c r="D285" s="24"/>
      <c r="E285" s="24"/>
      <c r="F285" s="16"/>
      <c r="G285" s="24"/>
      <c r="H285" s="24"/>
    </row>
    <row r="286" spans="2:8">
      <c r="B286" s="65"/>
      <c r="C286" s="64"/>
      <c r="D286" s="24"/>
      <c r="E286" s="24"/>
      <c r="F286" s="16"/>
      <c r="G286" s="24"/>
      <c r="H286" s="24"/>
    </row>
    <row r="287" spans="2:8">
      <c r="B287" s="291" t="s">
        <v>617</v>
      </c>
      <c r="C287" s="11"/>
      <c r="D287" s="11"/>
      <c r="E287" s="11"/>
      <c r="F287" s="16"/>
      <c r="G287" s="11"/>
      <c r="H287" s="11"/>
    </row>
    <row r="288" spans="2:8">
      <c r="B288" s="11"/>
      <c r="C288" s="848" t="s">
        <v>608</v>
      </c>
      <c r="D288" s="848"/>
      <c r="E288" s="11"/>
      <c r="F288" s="16"/>
      <c r="G288" s="11"/>
      <c r="H288" s="11"/>
    </row>
    <row r="289" spans="2:8">
      <c r="B289" s="238" t="s">
        <v>618</v>
      </c>
      <c r="C289" s="238" t="s">
        <v>619</v>
      </c>
      <c r="D289" s="238" t="s">
        <v>620</v>
      </c>
      <c r="E289" s="11"/>
      <c r="F289" s="16"/>
      <c r="G289" s="11"/>
      <c r="H289" s="11"/>
    </row>
    <row r="290" spans="2:8" ht="25.5">
      <c r="B290" s="288" t="s">
        <v>621</v>
      </c>
      <c r="C290" s="289">
        <v>4250000</v>
      </c>
      <c r="D290" s="289">
        <v>560000</v>
      </c>
      <c r="E290" s="11"/>
      <c r="F290" s="16"/>
      <c r="G290" s="11"/>
      <c r="H290" s="11"/>
    </row>
    <row r="291" spans="2:8" ht="25.5">
      <c r="B291" s="288" t="s">
        <v>622</v>
      </c>
      <c r="C291" s="289">
        <v>5799000</v>
      </c>
      <c r="D291" s="289">
        <v>620000</v>
      </c>
      <c r="E291" s="11"/>
      <c r="F291" s="16"/>
      <c r="G291" s="11"/>
      <c r="H291" s="11"/>
    </row>
    <row r="292" spans="2:8" ht="25.5">
      <c r="B292" s="288" t="s">
        <v>623</v>
      </c>
      <c r="C292" s="289">
        <v>7500000</v>
      </c>
      <c r="D292" s="289">
        <v>750000</v>
      </c>
      <c r="E292" s="11"/>
      <c r="F292" s="16"/>
      <c r="G292" s="11"/>
      <c r="H292" s="11"/>
    </row>
    <row r="293" spans="2:8" ht="25.5">
      <c r="B293" s="288" t="s">
        <v>624</v>
      </c>
      <c r="C293" s="289">
        <v>9899000</v>
      </c>
      <c r="D293" s="289">
        <v>960000</v>
      </c>
      <c r="E293" s="11"/>
      <c r="F293" s="16"/>
      <c r="G293" s="11"/>
      <c r="H293" s="11"/>
    </row>
    <row r="294" spans="2:8">
      <c r="B294" s="290" t="s">
        <v>625</v>
      </c>
      <c r="C294" s="263">
        <f>AVERAGE(C290:C293)</f>
        <v>6862000</v>
      </c>
      <c r="D294" s="263">
        <f>AVERAGE(D290:D293)</f>
        <v>722500</v>
      </c>
      <c r="E294" s="11"/>
      <c r="F294" s="16"/>
      <c r="G294" s="11"/>
      <c r="H294" s="11"/>
    </row>
    <row r="295" spans="2:8">
      <c r="B295" s="267" t="s">
        <v>568</v>
      </c>
      <c r="C295" s="279">
        <v>6900000</v>
      </c>
      <c r="D295" s="279">
        <v>750000</v>
      </c>
      <c r="E295" s="11"/>
      <c r="F295" s="16"/>
      <c r="G295" s="11"/>
      <c r="H295" s="11"/>
    </row>
    <row r="296" spans="2:8" s="60" customFormat="1">
      <c r="B296" s="65" t="s">
        <v>616</v>
      </c>
      <c r="C296" s="67"/>
      <c r="D296" s="67"/>
      <c r="E296" s="15"/>
      <c r="F296" s="16"/>
      <c r="G296" s="15"/>
      <c r="H296" s="15"/>
    </row>
    <row r="297" spans="2:8">
      <c r="B297" s="11"/>
      <c r="C297" s="11"/>
      <c r="D297" s="11"/>
      <c r="E297" s="11"/>
      <c r="F297" s="16"/>
      <c r="G297" s="11"/>
      <c r="H297" s="11"/>
    </row>
    <row r="298" spans="2:8">
      <c r="B298" s="291" t="s">
        <v>626</v>
      </c>
      <c r="C298" s="11"/>
      <c r="D298" s="11"/>
      <c r="E298" s="11"/>
      <c r="F298" s="16"/>
      <c r="G298" s="11"/>
      <c r="H298" s="11"/>
    </row>
    <row r="299" spans="2:8">
      <c r="B299" s="68"/>
      <c r="C299" s="849" t="s">
        <v>608</v>
      </c>
      <c r="D299" s="849"/>
      <c r="E299" s="11"/>
      <c r="F299" s="16"/>
      <c r="G299" s="11"/>
      <c r="H299" s="11"/>
    </row>
    <row r="300" spans="2:8">
      <c r="B300" s="238" t="s">
        <v>618</v>
      </c>
      <c r="C300" s="238" t="s">
        <v>619</v>
      </c>
      <c r="D300" s="238" t="s">
        <v>620</v>
      </c>
      <c r="E300" s="11"/>
      <c r="F300" s="16"/>
      <c r="G300" s="11"/>
      <c r="H300" s="11"/>
    </row>
    <row r="301" spans="2:8" ht="25.5">
      <c r="B301" s="288" t="s">
        <v>627</v>
      </c>
      <c r="C301" s="289">
        <v>2499000</v>
      </c>
      <c r="D301" s="289">
        <v>390000</v>
      </c>
      <c r="E301" s="11"/>
      <c r="F301" s="16"/>
      <c r="G301" s="11"/>
      <c r="H301" s="11"/>
    </row>
    <row r="302" spans="2:8" ht="25.5">
      <c r="B302" s="288" t="s">
        <v>628</v>
      </c>
      <c r="C302" s="289">
        <v>3999000</v>
      </c>
      <c r="D302" s="289">
        <v>440000</v>
      </c>
      <c r="E302" s="11"/>
      <c r="F302" s="16"/>
      <c r="G302" s="11"/>
      <c r="H302" s="11"/>
    </row>
    <row r="303" spans="2:8" ht="25.5">
      <c r="B303" s="288" t="s">
        <v>629</v>
      </c>
      <c r="C303" s="289">
        <v>5099000</v>
      </c>
      <c r="D303" s="289">
        <v>550000</v>
      </c>
      <c r="E303" s="11"/>
      <c r="F303" s="16"/>
      <c r="G303" s="11"/>
      <c r="H303" s="11"/>
    </row>
    <row r="304" spans="2:8" ht="25.5">
      <c r="B304" s="288" t="s">
        <v>630</v>
      </c>
      <c r="C304" s="289">
        <v>7699000</v>
      </c>
      <c r="D304" s="289">
        <v>750000</v>
      </c>
      <c r="E304" s="11"/>
      <c r="F304" s="16"/>
      <c r="G304" s="11"/>
      <c r="H304" s="11"/>
    </row>
    <row r="305" spans="2:8">
      <c r="B305" s="290" t="s">
        <v>631</v>
      </c>
      <c r="C305" s="263">
        <f>AVERAGE(C301:C304)</f>
        <v>4824000</v>
      </c>
      <c r="D305" s="263">
        <f>AVERAGE(D301:D304)</f>
        <v>532500</v>
      </c>
      <c r="E305" s="11"/>
      <c r="F305" s="16"/>
      <c r="G305" s="11"/>
      <c r="H305" s="11"/>
    </row>
    <row r="306" spans="2:8">
      <c r="B306" s="267" t="s">
        <v>568</v>
      </c>
      <c r="C306" s="279">
        <v>4900000</v>
      </c>
      <c r="D306" s="279">
        <v>550000</v>
      </c>
      <c r="E306" s="11"/>
      <c r="F306" s="16"/>
      <c r="G306" s="11"/>
      <c r="H306" s="11"/>
    </row>
    <row r="307" spans="2:8">
      <c r="B307" s="65" t="s">
        <v>616</v>
      </c>
      <c r="C307" s="11"/>
      <c r="D307" s="11"/>
      <c r="E307" s="11"/>
      <c r="F307" s="16"/>
      <c r="G307" s="11"/>
      <c r="H307" s="11"/>
    </row>
    <row r="308" spans="2:8">
      <c r="B308" s="11"/>
      <c r="C308" s="11"/>
      <c r="D308" s="11"/>
      <c r="E308" s="11"/>
      <c r="F308" s="16"/>
      <c r="G308" s="11"/>
      <c r="H308" s="11"/>
    </row>
    <row r="309" spans="2:8">
      <c r="B309" s="291" t="s">
        <v>632</v>
      </c>
      <c r="C309" s="11"/>
      <c r="D309" s="11"/>
      <c r="E309" s="11"/>
      <c r="F309" s="16"/>
      <c r="G309" s="11"/>
      <c r="H309" s="11"/>
    </row>
    <row r="310" spans="2:8">
      <c r="B310" s="68"/>
      <c r="C310" s="849" t="s">
        <v>608</v>
      </c>
      <c r="D310" s="849"/>
      <c r="E310" s="11"/>
      <c r="F310" s="16"/>
      <c r="G310" s="11"/>
      <c r="H310" s="11"/>
    </row>
    <row r="311" spans="2:8">
      <c r="B311" s="238" t="s">
        <v>618</v>
      </c>
      <c r="C311" s="292" t="s">
        <v>619</v>
      </c>
      <c r="D311" s="292" t="s">
        <v>620</v>
      </c>
      <c r="E311" s="11"/>
      <c r="F311" s="16"/>
      <c r="G311" s="11"/>
      <c r="H311" s="11"/>
    </row>
    <row r="312" spans="2:8" ht="25.5">
      <c r="B312" s="245" t="s">
        <v>633</v>
      </c>
      <c r="C312" s="289">
        <f>4320000+600000</f>
        <v>4920000</v>
      </c>
      <c r="D312" s="289">
        <v>1309000</v>
      </c>
      <c r="E312" s="11"/>
      <c r="F312" s="16"/>
      <c r="G312" s="11"/>
      <c r="H312" s="11"/>
    </row>
    <row r="313" spans="2:8" ht="25.5">
      <c r="B313" s="245" t="s">
        <v>634</v>
      </c>
      <c r="C313" s="289">
        <f>5870000+1200000</f>
        <v>7070000</v>
      </c>
      <c r="D313" s="289">
        <v>2261000</v>
      </c>
      <c r="E313" s="69"/>
      <c r="F313" s="16"/>
      <c r="G313" s="11"/>
      <c r="H313" s="11"/>
    </row>
    <row r="314" spans="2:8">
      <c r="B314" s="290" t="s">
        <v>631</v>
      </c>
      <c r="C314" s="263">
        <f>AVERAGE(C312:C313)</f>
        <v>5995000</v>
      </c>
      <c r="D314" s="263">
        <f>AVERAGE(D312:D313)</f>
        <v>1785000</v>
      </c>
      <c r="E314" s="11"/>
      <c r="F314" s="16"/>
      <c r="G314" s="11"/>
      <c r="H314" s="11"/>
    </row>
    <row r="315" spans="2:8">
      <c r="B315" s="267" t="s">
        <v>568</v>
      </c>
      <c r="C315" s="279">
        <v>6000000</v>
      </c>
      <c r="D315" s="279">
        <v>1800000</v>
      </c>
      <c r="E315" s="11"/>
      <c r="F315" s="16"/>
      <c r="G315" s="11"/>
      <c r="H315" s="11"/>
    </row>
    <row r="316" spans="2:8">
      <c r="B316" s="11" t="s">
        <v>635</v>
      </c>
      <c r="C316" s="70"/>
      <c r="D316" s="70"/>
      <c r="E316" s="11"/>
      <c r="F316" s="16"/>
      <c r="G316" s="11"/>
      <c r="H316" s="11"/>
    </row>
    <row r="317" spans="2:8">
      <c r="B317" s="11"/>
      <c r="C317" s="11"/>
      <c r="D317" s="11"/>
      <c r="E317" s="11"/>
      <c r="F317" s="16"/>
      <c r="G317" s="11"/>
      <c r="H317" s="11"/>
    </row>
    <row r="318" spans="2:8">
      <c r="B318" s="291" t="s">
        <v>636</v>
      </c>
      <c r="C318" s="11"/>
      <c r="D318" s="11"/>
      <c r="E318" s="11"/>
      <c r="F318" s="16"/>
      <c r="G318" s="11"/>
      <c r="H318" s="11"/>
    </row>
    <row r="319" spans="2:8" ht="25.5">
      <c r="B319" s="11"/>
      <c r="C319" s="287" t="s">
        <v>637</v>
      </c>
      <c r="D319" s="11"/>
      <c r="E319" s="11"/>
      <c r="F319" s="16"/>
      <c r="G319" s="11"/>
      <c r="H319" s="11"/>
    </row>
    <row r="320" spans="2:8">
      <c r="B320" s="238" t="s">
        <v>638</v>
      </c>
      <c r="C320" s="238" t="s">
        <v>639</v>
      </c>
      <c r="D320" s="11"/>
      <c r="E320" s="11"/>
      <c r="F320" s="16"/>
      <c r="G320" s="11"/>
      <c r="H320" s="11"/>
    </row>
    <row r="321" spans="2:8">
      <c r="B321" s="288" t="s">
        <v>640</v>
      </c>
      <c r="C321" s="279">
        <v>100000</v>
      </c>
      <c r="D321" s="24"/>
      <c r="E321" s="24"/>
      <c r="F321" s="16"/>
      <c r="G321" s="24"/>
      <c r="H321" s="24"/>
    </row>
    <row r="322" spans="2:8">
      <c r="B322" s="288" t="s">
        <v>641</v>
      </c>
      <c r="C322" s="279">
        <v>150000</v>
      </c>
      <c r="D322" s="24"/>
      <c r="E322" s="24"/>
      <c r="F322" s="16"/>
      <c r="G322" s="24"/>
      <c r="H322" s="24"/>
    </row>
    <row r="323" spans="2:8">
      <c r="B323" s="288" t="s">
        <v>642</v>
      </c>
      <c r="C323" s="279">
        <v>100000</v>
      </c>
      <c r="D323" s="24"/>
      <c r="E323" s="24"/>
      <c r="F323" s="16"/>
      <c r="G323" s="24"/>
      <c r="H323" s="24"/>
    </row>
    <row r="324" spans="2:8">
      <c r="B324" s="288" t="s">
        <v>643</v>
      </c>
      <c r="C324" s="279">
        <v>6500000</v>
      </c>
      <c r="D324" s="24"/>
      <c r="E324" s="24"/>
      <c r="F324" s="16"/>
      <c r="G324" s="24"/>
      <c r="H324" s="24"/>
    </row>
    <row r="325" spans="2:8">
      <c r="B325" s="65" t="s">
        <v>616</v>
      </c>
      <c r="C325" s="24"/>
      <c r="D325" s="24"/>
      <c r="E325" s="24"/>
      <c r="F325" s="16"/>
      <c r="G325" s="24"/>
      <c r="H325" s="24"/>
    </row>
    <row r="326" spans="2:8">
      <c r="B326" s="11"/>
      <c r="C326" s="69"/>
      <c r="D326" s="69"/>
      <c r="E326" s="11"/>
      <c r="F326" s="16"/>
      <c r="G326" s="11"/>
      <c r="H326" s="11"/>
    </row>
    <row r="327" spans="2:8">
      <c r="B327" s="286" t="s">
        <v>644</v>
      </c>
      <c r="C327" s="11"/>
      <c r="D327" s="58"/>
      <c r="E327" s="11"/>
      <c r="F327" s="55"/>
      <c r="G327" s="11"/>
      <c r="H327" s="11"/>
    </row>
    <row r="328" spans="2:8">
      <c r="B328" s="12"/>
      <c r="C328" s="11"/>
      <c r="D328" s="58"/>
      <c r="E328" s="11"/>
      <c r="F328" s="55"/>
      <c r="G328" s="11"/>
      <c r="H328" s="11"/>
    </row>
    <row r="329" spans="2:8">
      <c r="B329" s="256" t="s">
        <v>645</v>
      </c>
      <c r="C329" s="11"/>
      <c r="D329" s="11"/>
      <c r="E329" s="11"/>
      <c r="F329" s="16"/>
      <c r="G329" s="11"/>
      <c r="H329" s="11"/>
    </row>
    <row r="330" spans="2:8">
      <c r="B330" s="12"/>
      <c r="C330" s="17"/>
      <c r="D330" s="11"/>
      <c r="E330" s="11"/>
      <c r="F330" s="16"/>
      <c r="G330" s="11"/>
      <c r="H330" s="11"/>
    </row>
    <row r="331" spans="2:8">
      <c r="B331" s="238" t="s">
        <v>638</v>
      </c>
      <c r="C331" s="238" t="s">
        <v>639</v>
      </c>
      <c r="D331" s="11"/>
      <c r="E331" s="11"/>
      <c r="F331" s="16"/>
      <c r="G331" s="11"/>
      <c r="H331" s="11"/>
    </row>
    <row r="332" spans="2:8">
      <c r="B332" s="245" t="s">
        <v>646</v>
      </c>
      <c r="C332" s="289">
        <f>15000*10*2</f>
        <v>300000</v>
      </c>
      <c r="D332" s="11"/>
      <c r="E332" s="11"/>
      <c r="F332" s="16"/>
      <c r="G332" s="11"/>
      <c r="H332" s="11"/>
    </row>
    <row r="333" spans="2:8">
      <c r="B333" s="267" t="s">
        <v>647</v>
      </c>
      <c r="C333" s="279">
        <f>C332</f>
        <v>300000</v>
      </c>
      <c r="D333" s="11"/>
      <c r="E333" s="11"/>
      <c r="F333" s="16"/>
      <c r="G333" s="11"/>
      <c r="H333" s="11"/>
    </row>
    <row r="334" spans="2:8">
      <c r="B334" s="11" t="s">
        <v>648</v>
      </c>
      <c r="C334" s="11"/>
      <c r="D334" s="11"/>
      <c r="E334" s="11"/>
      <c r="F334" s="16"/>
      <c r="G334" s="11"/>
      <c r="H334" s="11"/>
    </row>
    <row r="335" spans="2:8">
      <c r="B335" s="11"/>
      <c r="C335" s="11"/>
      <c r="D335" s="11"/>
      <c r="E335" s="11"/>
      <c r="F335" s="16"/>
      <c r="G335" s="11"/>
      <c r="H335" s="11"/>
    </row>
    <row r="336" spans="2:8">
      <c r="B336" s="256" t="s">
        <v>649</v>
      </c>
      <c r="C336" s="11"/>
      <c r="D336" s="11"/>
      <c r="E336" s="11"/>
      <c r="F336" s="16"/>
      <c r="G336" s="11"/>
      <c r="H336" s="11"/>
    </row>
    <row r="337" spans="2:8">
      <c r="B337" s="12"/>
      <c r="C337" s="17"/>
      <c r="D337" s="11"/>
      <c r="E337" s="11"/>
      <c r="F337" s="16"/>
      <c r="G337" s="11"/>
      <c r="H337" s="11"/>
    </row>
    <row r="338" spans="2:8">
      <c r="B338" s="238" t="s">
        <v>638</v>
      </c>
      <c r="C338" s="238" t="s">
        <v>639</v>
      </c>
      <c r="D338" s="11"/>
      <c r="E338" s="11"/>
      <c r="F338" s="16"/>
      <c r="G338" s="11"/>
      <c r="H338" s="11"/>
    </row>
    <row r="339" spans="2:8">
      <c r="B339" s="245" t="s">
        <v>650</v>
      </c>
      <c r="C339" s="289">
        <f>20000*20</f>
        <v>400000</v>
      </c>
      <c r="D339" s="11"/>
      <c r="E339" s="11"/>
      <c r="F339" s="16"/>
      <c r="G339" s="11"/>
      <c r="H339" s="11"/>
    </row>
    <row r="340" spans="2:8">
      <c r="B340" s="245" t="s">
        <v>651</v>
      </c>
      <c r="C340" s="289">
        <v>500000</v>
      </c>
      <c r="D340" s="11"/>
      <c r="E340" s="11"/>
      <c r="F340" s="16"/>
      <c r="G340" s="11"/>
      <c r="H340" s="11"/>
    </row>
    <row r="341" spans="2:8">
      <c r="B341" s="245" t="s">
        <v>652</v>
      </c>
      <c r="C341" s="289">
        <v>120000</v>
      </c>
      <c r="D341" s="11"/>
      <c r="E341" s="11"/>
      <c r="F341" s="16"/>
      <c r="G341" s="11"/>
      <c r="H341" s="11"/>
    </row>
    <row r="342" spans="2:8">
      <c r="B342" s="267" t="s">
        <v>647</v>
      </c>
      <c r="C342" s="279">
        <f>SUM(C339:C340)</f>
        <v>900000</v>
      </c>
      <c r="D342" s="11"/>
      <c r="E342" s="11"/>
      <c r="F342" s="16"/>
      <c r="G342" s="11"/>
      <c r="H342" s="11"/>
    </row>
    <row r="343" spans="2:8">
      <c r="B343" s="11" t="s">
        <v>653</v>
      </c>
      <c r="C343" s="11"/>
      <c r="D343" s="11"/>
      <c r="E343" s="11"/>
      <c r="F343" s="16"/>
      <c r="G343" s="11"/>
      <c r="H343" s="11"/>
    </row>
    <row r="344" spans="2:8">
      <c r="B344" s="11" t="s">
        <v>654</v>
      </c>
      <c r="C344" s="11"/>
      <c r="D344" s="11"/>
      <c r="E344" s="11"/>
      <c r="F344" s="16"/>
      <c r="G344" s="11"/>
      <c r="H344" s="11"/>
    </row>
    <row r="345" spans="2:8">
      <c r="B345" s="11"/>
      <c r="C345" s="11"/>
      <c r="D345" s="11"/>
      <c r="E345" s="11"/>
      <c r="F345" s="16"/>
      <c r="G345" s="11"/>
      <c r="H345" s="11"/>
    </row>
    <row r="346" spans="2:8">
      <c r="B346" s="256" t="s">
        <v>655</v>
      </c>
      <c r="C346" s="11"/>
      <c r="D346" s="11"/>
      <c r="E346" s="11"/>
      <c r="F346" s="16"/>
      <c r="G346" s="11"/>
      <c r="H346" s="11"/>
    </row>
    <row r="347" spans="2:8">
      <c r="B347" s="12"/>
      <c r="C347" s="17"/>
      <c r="D347" s="11"/>
      <c r="E347" s="11"/>
      <c r="F347" s="16"/>
      <c r="G347" s="11"/>
      <c r="H347" s="11"/>
    </row>
    <row r="348" spans="2:8">
      <c r="B348" s="238" t="s">
        <v>638</v>
      </c>
      <c r="C348" s="238" t="s">
        <v>639</v>
      </c>
      <c r="D348" s="11"/>
      <c r="E348" s="11"/>
      <c r="F348" s="16"/>
      <c r="G348" s="11"/>
      <c r="H348" s="11"/>
    </row>
    <row r="349" spans="2:8">
      <c r="B349" s="245" t="s">
        <v>656</v>
      </c>
      <c r="C349" s="289">
        <f>+C333*20%</f>
        <v>60000</v>
      </c>
      <c r="D349" s="11"/>
      <c r="E349" s="11"/>
      <c r="F349" s="16"/>
      <c r="G349" s="11"/>
      <c r="H349" s="11"/>
    </row>
    <row r="350" spans="2:8">
      <c r="B350" s="267" t="s">
        <v>647</v>
      </c>
      <c r="C350" s="279">
        <f>C349</f>
        <v>60000</v>
      </c>
      <c r="D350" s="11"/>
      <c r="E350" s="11"/>
      <c r="F350" s="16"/>
      <c r="G350" s="11"/>
      <c r="H350" s="11"/>
    </row>
    <row r="351" spans="2:8" ht="25.5" customHeight="1">
      <c r="B351" s="850" t="s">
        <v>657</v>
      </c>
      <c r="C351" s="850"/>
      <c r="D351" s="11"/>
      <c r="E351" s="11"/>
      <c r="F351" s="16"/>
      <c r="G351" s="11"/>
      <c r="H351" s="11"/>
    </row>
    <row r="352" spans="2:8">
      <c r="B352" s="11"/>
      <c r="C352" s="11"/>
      <c r="D352" s="11"/>
      <c r="E352" s="11"/>
      <c r="F352" s="16"/>
      <c r="G352" s="11"/>
      <c r="H352" s="11"/>
    </row>
    <row r="353" spans="2:8">
      <c r="B353" s="11"/>
      <c r="C353" s="11"/>
      <c r="D353" s="11"/>
      <c r="E353" s="11"/>
      <c r="F353" s="16"/>
      <c r="G353" s="11"/>
      <c r="H353" s="11"/>
    </row>
    <row r="354" spans="2:8" ht="25.5">
      <c r="B354" s="256" t="s">
        <v>658</v>
      </c>
      <c r="C354" s="11"/>
      <c r="D354" s="11"/>
      <c r="E354" s="11"/>
      <c r="F354" s="16"/>
      <c r="G354" s="11"/>
      <c r="H354" s="11"/>
    </row>
    <row r="355" spans="2:8">
      <c r="B355" s="12"/>
      <c r="C355" s="17"/>
      <c r="D355" s="11"/>
      <c r="E355" s="11"/>
      <c r="F355" s="16"/>
      <c r="G355" s="11"/>
      <c r="H355" s="11"/>
    </row>
    <row r="356" spans="2:8">
      <c r="B356" s="238" t="s">
        <v>638</v>
      </c>
      <c r="C356" s="238" t="s">
        <v>639</v>
      </c>
      <c r="D356" s="11"/>
      <c r="E356" s="11"/>
      <c r="F356" s="16"/>
      <c r="G356" s="11"/>
      <c r="H356" s="11"/>
    </row>
    <row r="357" spans="2:8">
      <c r="B357" s="245" t="s">
        <v>651</v>
      </c>
      <c r="C357" s="289">
        <v>500000</v>
      </c>
      <c r="D357" s="11"/>
      <c r="E357" s="11"/>
      <c r="F357" s="16"/>
      <c r="G357" s="11"/>
      <c r="H357" s="11"/>
    </row>
    <row r="358" spans="2:8">
      <c r="B358" s="245" t="s">
        <v>650</v>
      </c>
      <c r="C358" s="289">
        <f>20000*25</f>
        <v>500000</v>
      </c>
      <c r="D358" s="11"/>
      <c r="E358" s="11"/>
      <c r="F358" s="16"/>
      <c r="G358" s="11"/>
      <c r="H358" s="11"/>
    </row>
    <row r="359" spans="2:8">
      <c r="B359" s="245" t="s">
        <v>659</v>
      </c>
      <c r="C359" s="289">
        <f>35000*25</f>
        <v>875000</v>
      </c>
      <c r="D359" s="11"/>
      <c r="E359" s="11"/>
      <c r="F359" s="16"/>
      <c r="G359" s="11"/>
      <c r="H359" s="11"/>
    </row>
    <row r="360" spans="2:8">
      <c r="B360" s="245" t="s">
        <v>660</v>
      </c>
      <c r="C360" s="289">
        <f>7500*2*25</f>
        <v>375000</v>
      </c>
      <c r="D360" s="11"/>
      <c r="E360" s="11"/>
      <c r="F360" s="16"/>
      <c r="G360" s="11"/>
      <c r="H360" s="11"/>
    </row>
    <row r="361" spans="2:8">
      <c r="B361" s="245" t="s">
        <v>661</v>
      </c>
      <c r="C361" s="289">
        <f>30000*25</f>
        <v>750000</v>
      </c>
      <c r="D361" s="11"/>
      <c r="E361" s="11"/>
      <c r="F361" s="16"/>
      <c r="G361" s="11"/>
      <c r="H361" s="11"/>
    </row>
    <row r="362" spans="2:8">
      <c r="B362" s="267" t="s">
        <v>647</v>
      </c>
      <c r="C362" s="279">
        <f>SUM(C357:C361)</f>
        <v>3000000</v>
      </c>
      <c r="D362" s="11"/>
      <c r="E362" s="11"/>
      <c r="F362" s="16"/>
      <c r="G362" s="11"/>
      <c r="H362" s="11"/>
    </row>
    <row r="363" spans="2:8">
      <c r="B363" s="11" t="s">
        <v>653</v>
      </c>
      <c r="C363" s="11"/>
      <c r="D363" s="11"/>
      <c r="E363" s="11"/>
      <c r="F363" s="16"/>
      <c r="G363" s="11"/>
      <c r="H363" s="11"/>
    </row>
    <row r="364" spans="2:8">
      <c r="B364" s="11" t="s">
        <v>654</v>
      </c>
      <c r="C364" s="11"/>
      <c r="D364" s="11"/>
      <c r="E364" s="11"/>
      <c r="F364" s="16"/>
      <c r="G364" s="11"/>
      <c r="H364" s="11"/>
    </row>
    <row r="365" spans="2:8">
      <c r="B365" s="11"/>
      <c r="C365" s="11"/>
      <c r="D365" s="11"/>
      <c r="E365" s="11"/>
      <c r="F365" s="16"/>
      <c r="G365" s="11"/>
      <c r="H365" s="11"/>
    </row>
    <row r="366" spans="2:8" ht="25.5">
      <c r="B366" s="291" t="s">
        <v>662</v>
      </c>
      <c r="C366" s="11"/>
      <c r="D366" s="11"/>
      <c r="E366" s="11"/>
      <c r="F366" s="16"/>
      <c r="G366" s="11"/>
      <c r="H366" s="11"/>
    </row>
    <row r="367" spans="2:8">
      <c r="B367" s="12"/>
      <c r="C367" s="17"/>
      <c r="D367" s="11"/>
      <c r="E367" s="11"/>
      <c r="F367" s="16"/>
      <c r="G367" s="11"/>
      <c r="H367" s="11"/>
    </row>
    <row r="368" spans="2:8">
      <c r="B368" s="238" t="s">
        <v>638</v>
      </c>
      <c r="C368" s="238" t="s">
        <v>639</v>
      </c>
      <c r="D368" s="11"/>
      <c r="E368" s="11"/>
      <c r="F368" s="16"/>
      <c r="G368" s="11"/>
      <c r="H368" s="11"/>
    </row>
    <row r="369" spans="2:8">
      <c r="B369" s="245" t="s">
        <v>663</v>
      </c>
      <c r="C369" s="289">
        <f>20000*45</f>
        <v>900000</v>
      </c>
      <c r="D369" s="11"/>
      <c r="E369" s="11"/>
      <c r="F369" s="16"/>
      <c r="G369" s="11"/>
      <c r="H369" s="11"/>
    </row>
    <row r="370" spans="2:8">
      <c r="B370" s="245" t="s">
        <v>664</v>
      </c>
      <c r="C370" s="289">
        <f>25000*45</f>
        <v>1125000</v>
      </c>
      <c r="D370" s="11"/>
      <c r="E370" s="11"/>
      <c r="F370" s="16"/>
      <c r="G370" s="11"/>
      <c r="H370" s="11"/>
    </row>
    <row r="371" spans="2:8">
      <c r="B371" s="245" t="s">
        <v>661</v>
      </c>
      <c r="C371" s="289">
        <f>30000*45</f>
        <v>1350000</v>
      </c>
      <c r="D371" s="11"/>
      <c r="E371" s="11"/>
      <c r="F371" s="16"/>
      <c r="G371" s="11"/>
      <c r="H371" s="11"/>
    </row>
    <row r="372" spans="2:8">
      <c r="B372" s="245" t="s">
        <v>665</v>
      </c>
      <c r="C372" s="289">
        <f>60000*45</f>
        <v>2700000</v>
      </c>
      <c r="D372" s="11"/>
      <c r="E372" s="11"/>
      <c r="F372" s="16"/>
      <c r="G372" s="11"/>
      <c r="H372" s="11"/>
    </row>
    <row r="373" spans="2:8">
      <c r="B373" s="262" t="s">
        <v>647</v>
      </c>
      <c r="C373" s="263">
        <f>SUM(C369:C372)</f>
        <v>6075000</v>
      </c>
      <c r="D373" s="11"/>
      <c r="E373" s="11"/>
      <c r="F373" s="16"/>
      <c r="G373" s="11"/>
      <c r="H373" s="11"/>
    </row>
    <row r="374" spans="2:8">
      <c r="B374" s="286" t="s">
        <v>568</v>
      </c>
      <c r="C374" s="279">
        <v>6100000</v>
      </c>
      <c r="D374" s="11"/>
      <c r="E374" s="11"/>
      <c r="F374" s="16"/>
      <c r="G374" s="11"/>
      <c r="H374" s="11"/>
    </row>
    <row r="375" spans="2:8">
      <c r="B375" s="11" t="s">
        <v>666</v>
      </c>
      <c r="C375" s="11"/>
      <c r="D375" s="11"/>
      <c r="E375" s="11"/>
      <c r="F375" s="16"/>
      <c r="G375" s="11"/>
      <c r="H375" s="11"/>
    </row>
    <row r="376" spans="2:8">
      <c r="B376" s="11"/>
      <c r="C376" s="11"/>
      <c r="D376" s="11"/>
      <c r="E376" s="11"/>
      <c r="F376" s="16"/>
      <c r="G376" s="11"/>
      <c r="H376" s="11"/>
    </row>
    <row r="377" spans="2:8">
      <c r="B377" s="286" t="s">
        <v>667</v>
      </c>
      <c r="C377" s="11"/>
      <c r="D377" s="25"/>
      <c r="E377" s="11"/>
      <c r="F377" s="55"/>
      <c r="G377" s="11"/>
      <c r="H377" s="11"/>
    </row>
    <row r="378" spans="2:8">
      <c r="B378" s="12"/>
      <c r="C378" s="17"/>
      <c r="D378" s="71"/>
      <c r="E378" s="71"/>
      <c r="F378" s="55"/>
      <c r="G378" s="11"/>
      <c r="H378" s="11"/>
    </row>
    <row r="379" spans="2:8">
      <c r="B379" s="256" t="s">
        <v>668</v>
      </c>
      <c r="C379" s="11"/>
      <c r="D379" s="71"/>
      <c r="E379" s="71"/>
      <c r="F379" s="55"/>
      <c r="G379" s="11"/>
      <c r="H379" s="11"/>
    </row>
    <row r="380" spans="2:8">
      <c r="B380" s="12"/>
      <c r="C380" s="839" t="s">
        <v>669</v>
      </c>
      <c r="D380" s="839"/>
      <c r="E380" s="839"/>
      <c r="F380" s="839"/>
      <c r="G380" s="11"/>
      <c r="H380" s="11"/>
    </row>
    <row r="381" spans="2:8">
      <c r="B381" s="238" t="s">
        <v>638</v>
      </c>
      <c r="C381" s="238" t="s">
        <v>670</v>
      </c>
      <c r="D381" s="238" t="s">
        <v>671</v>
      </c>
      <c r="E381" s="238" t="s">
        <v>672</v>
      </c>
      <c r="F381" s="238" t="s">
        <v>673</v>
      </c>
      <c r="H381" s="11"/>
    </row>
    <row r="382" spans="2:8">
      <c r="B382" s="246" t="s">
        <v>674</v>
      </c>
      <c r="C382" s="289">
        <f>250000*8</f>
        <v>2000000</v>
      </c>
      <c r="D382" s="289">
        <f>250000*12</f>
        <v>3000000</v>
      </c>
      <c r="E382" s="289">
        <f>250000*24</f>
        <v>6000000</v>
      </c>
      <c r="F382" s="289">
        <f>250000*40</f>
        <v>10000000</v>
      </c>
      <c r="H382" s="11"/>
    </row>
    <row r="383" spans="2:8">
      <c r="B383" s="246" t="s">
        <v>675</v>
      </c>
      <c r="C383" s="289">
        <v>800000</v>
      </c>
      <c r="D383" s="289">
        <v>800000</v>
      </c>
      <c r="E383" s="289">
        <v>800000</v>
      </c>
      <c r="F383" s="289">
        <v>800000</v>
      </c>
      <c r="H383" s="11"/>
    </row>
    <row r="384" spans="2:8">
      <c r="B384" s="246" t="s">
        <v>676</v>
      </c>
      <c r="C384" s="289">
        <f>50000*8</f>
        <v>400000</v>
      </c>
      <c r="D384" s="289">
        <f>50000*12</f>
        <v>600000</v>
      </c>
      <c r="E384" s="289">
        <f>50000*24</f>
        <v>1200000</v>
      </c>
      <c r="F384" s="289">
        <f>50000*40</f>
        <v>2000000</v>
      </c>
      <c r="H384" s="11"/>
    </row>
    <row r="385" spans="2:8">
      <c r="B385" s="246" t="s">
        <v>677</v>
      </c>
      <c r="C385" s="289">
        <f>30000*25</f>
        <v>750000</v>
      </c>
      <c r="D385" s="289">
        <f t="shared" ref="D385:F385" si="4">30000*25</f>
        <v>750000</v>
      </c>
      <c r="E385" s="289">
        <f t="shared" si="4"/>
        <v>750000</v>
      </c>
      <c r="F385" s="289">
        <f t="shared" si="4"/>
        <v>750000</v>
      </c>
      <c r="H385" s="11"/>
    </row>
    <row r="386" spans="2:8">
      <c r="B386" s="267" t="s">
        <v>647</v>
      </c>
      <c r="C386" s="279">
        <f>SUM(C382:C384)</f>
        <v>3200000</v>
      </c>
      <c r="D386" s="279">
        <f t="shared" ref="D386:E386" si="5">SUM(D382:D384)</f>
        <v>4400000</v>
      </c>
      <c r="E386" s="279">
        <f t="shared" si="5"/>
        <v>8000000</v>
      </c>
      <c r="F386" s="279">
        <f>SUM(F382:F384)</f>
        <v>12800000</v>
      </c>
      <c r="H386" s="11"/>
    </row>
    <row r="387" spans="2:8">
      <c r="B387" s="294" t="s">
        <v>678</v>
      </c>
      <c r="C387" s="263">
        <f>+C386/25</f>
        <v>128000</v>
      </c>
      <c r="D387" s="263">
        <f t="shared" ref="D387:E387" si="6">+D386/25</f>
        <v>176000</v>
      </c>
      <c r="E387" s="263">
        <f t="shared" si="6"/>
        <v>320000</v>
      </c>
      <c r="F387" s="263">
        <f>+F386/25</f>
        <v>512000</v>
      </c>
      <c r="H387" s="11"/>
    </row>
    <row r="388" spans="2:8" ht="27" customHeight="1">
      <c r="B388" s="837" t="s">
        <v>679</v>
      </c>
      <c r="C388" s="837"/>
      <c r="D388" s="13"/>
      <c r="E388" s="13"/>
      <c r="F388" s="55"/>
      <c r="G388" s="11"/>
      <c r="H388" s="11"/>
    </row>
    <row r="389" spans="2:8">
      <c r="B389" s="18"/>
      <c r="C389" s="13"/>
      <c r="D389" s="13"/>
      <c r="E389" s="13"/>
      <c r="F389" s="55"/>
      <c r="G389" s="11"/>
      <c r="H389" s="11"/>
    </row>
    <row r="390" spans="2:8">
      <c r="B390" s="256" t="s">
        <v>680</v>
      </c>
      <c r="C390" s="11"/>
      <c r="D390" s="71"/>
      <c r="E390" s="71"/>
      <c r="F390" s="55"/>
      <c r="G390" s="11"/>
      <c r="H390" s="11"/>
    </row>
    <row r="391" spans="2:8">
      <c r="B391" s="12"/>
      <c r="C391" s="839" t="s">
        <v>669</v>
      </c>
      <c r="D391" s="839"/>
      <c r="E391" s="839"/>
      <c r="F391" s="839"/>
      <c r="G391" s="11"/>
      <c r="H391" s="11"/>
    </row>
    <row r="392" spans="2:8">
      <c r="B392" s="238" t="s">
        <v>638</v>
      </c>
      <c r="C392" s="238" t="s">
        <v>670</v>
      </c>
      <c r="D392" s="238" t="s">
        <v>681</v>
      </c>
      <c r="E392" s="238" t="s">
        <v>672</v>
      </c>
      <c r="F392" s="238" t="s">
        <v>673</v>
      </c>
      <c r="H392" s="11"/>
    </row>
    <row r="393" spans="2:8">
      <c r="B393" s="246" t="s">
        <v>674</v>
      </c>
      <c r="C393" s="289">
        <f>400000*8</f>
        <v>3200000</v>
      </c>
      <c r="D393" s="289">
        <f>400000*12</f>
        <v>4800000</v>
      </c>
      <c r="E393" s="289">
        <f>400000*24</f>
        <v>9600000</v>
      </c>
      <c r="F393" s="289">
        <f>400000*40</f>
        <v>16000000</v>
      </c>
      <c r="H393" s="11"/>
    </row>
    <row r="394" spans="2:8">
      <c r="B394" s="246" t="s">
        <v>682</v>
      </c>
      <c r="C394" s="289">
        <f>+$C213</f>
        <v>900000</v>
      </c>
      <c r="D394" s="289">
        <f>+$C213*2</f>
        <v>1800000</v>
      </c>
      <c r="E394" s="289">
        <f>+$C213*3</f>
        <v>2700000</v>
      </c>
      <c r="F394" s="289">
        <f>+$C213*5</f>
        <v>4500000</v>
      </c>
      <c r="H394" s="11"/>
    </row>
    <row r="395" spans="2:8">
      <c r="B395" s="246" t="s">
        <v>683</v>
      </c>
      <c r="C395" s="289">
        <f>+$E170*1</f>
        <v>395939.36979999999</v>
      </c>
      <c r="D395" s="289">
        <f>+$E170*2</f>
        <v>791878.73959999997</v>
      </c>
      <c r="E395" s="289">
        <f>+$E170*3</f>
        <v>1187818.1094</v>
      </c>
      <c r="F395" s="289">
        <f>+$E170*5</f>
        <v>1979696.8489999999</v>
      </c>
      <c r="H395" s="11"/>
    </row>
    <row r="396" spans="2:8">
      <c r="B396" s="246" t="s">
        <v>677</v>
      </c>
      <c r="C396" s="289">
        <f>30000*25</f>
        <v>750000</v>
      </c>
      <c r="D396" s="289">
        <f t="shared" ref="D396:F396" si="7">30000*25</f>
        <v>750000</v>
      </c>
      <c r="E396" s="289">
        <f t="shared" si="7"/>
        <v>750000</v>
      </c>
      <c r="F396" s="289">
        <f t="shared" si="7"/>
        <v>750000</v>
      </c>
      <c r="H396" s="11"/>
    </row>
    <row r="397" spans="2:8">
      <c r="B397" s="267" t="s">
        <v>647</v>
      </c>
      <c r="C397" s="279">
        <f>SUM(C393:C395)</f>
        <v>4495939.3697999995</v>
      </c>
      <c r="D397" s="279">
        <f t="shared" ref="D397:E397" si="8">SUM(D393:D395)</f>
        <v>7391878.7396</v>
      </c>
      <c r="E397" s="279">
        <f t="shared" si="8"/>
        <v>13487818.1094</v>
      </c>
      <c r="F397" s="279">
        <f>SUM(F393:F395)</f>
        <v>22479696.848999999</v>
      </c>
      <c r="H397" s="11"/>
    </row>
    <row r="398" spans="2:8">
      <c r="B398" s="294" t="s">
        <v>678</v>
      </c>
      <c r="C398" s="263">
        <f>+C397/25</f>
        <v>179837.57479199997</v>
      </c>
      <c r="D398" s="263">
        <f t="shared" ref="D398:E398" si="9">+D397/25</f>
        <v>295675.149584</v>
      </c>
      <c r="E398" s="263">
        <f t="shared" si="9"/>
        <v>539512.724376</v>
      </c>
      <c r="F398" s="263">
        <f>+F397/25</f>
        <v>899187.87396</v>
      </c>
      <c r="H398" s="11"/>
    </row>
    <row r="399" spans="2:8" ht="17.25" customHeight="1">
      <c r="B399" s="850" t="s">
        <v>684</v>
      </c>
      <c r="C399" s="850"/>
      <c r="D399" s="850"/>
      <c r="E399" s="850"/>
      <c r="F399" s="55"/>
      <c r="G399" s="11"/>
      <c r="H399" s="11"/>
    </row>
    <row r="400" spans="2:8" ht="24.75" customHeight="1">
      <c r="B400" s="850" t="s">
        <v>685</v>
      </c>
      <c r="C400" s="850"/>
      <c r="D400" s="850"/>
      <c r="E400" s="850"/>
      <c r="F400" s="850"/>
      <c r="G400" s="11"/>
      <c r="H400" s="11"/>
    </row>
    <row r="401" spans="2:8" ht="17.25" customHeight="1">
      <c r="B401" s="850" t="s">
        <v>679</v>
      </c>
      <c r="C401" s="850"/>
      <c r="D401" s="850"/>
      <c r="E401" s="850"/>
      <c r="F401" s="55"/>
      <c r="G401" s="11"/>
      <c r="H401" s="11"/>
    </row>
    <row r="402" spans="2:8">
      <c r="B402" s="18"/>
      <c r="C402" s="13"/>
      <c r="D402" s="13"/>
      <c r="E402" s="13"/>
      <c r="F402" s="55"/>
      <c r="G402" s="11"/>
      <c r="H402" s="11"/>
    </row>
    <row r="403" spans="2:8">
      <c r="B403" s="256" t="s">
        <v>686</v>
      </c>
      <c r="C403" s="11"/>
      <c r="D403" s="71"/>
      <c r="E403" s="71"/>
      <c r="F403" s="55"/>
      <c r="G403" s="11"/>
      <c r="H403" s="11"/>
    </row>
    <row r="404" spans="2:8">
      <c r="B404" s="12"/>
      <c r="C404" s="839" t="s">
        <v>669</v>
      </c>
      <c r="D404" s="839"/>
      <c r="E404" s="839"/>
      <c r="F404" s="55"/>
      <c r="G404" s="11"/>
      <c r="H404" s="11"/>
    </row>
    <row r="405" spans="2:8">
      <c r="B405" s="238" t="s">
        <v>638</v>
      </c>
      <c r="C405" s="238" t="s">
        <v>687</v>
      </c>
      <c r="D405" s="238" t="s">
        <v>688</v>
      </c>
      <c r="E405" s="238" t="s">
        <v>689</v>
      </c>
      <c r="F405" s="55"/>
      <c r="G405" s="11"/>
      <c r="H405" s="11"/>
    </row>
    <row r="406" spans="2:8">
      <c r="B406" s="246" t="s">
        <v>674</v>
      </c>
      <c r="C406" s="289">
        <f>250000*80</f>
        <v>20000000</v>
      </c>
      <c r="D406" s="289">
        <f>250000*96</f>
        <v>24000000</v>
      </c>
      <c r="E406" s="289">
        <f>250000*120</f>
        <v>30000000</v>
      </c>
      <c r="F406" s="55"/>
      <c r="G406" s="11"/>
      <c r="H406" s="11"/>
    </row>
    <row r="407" spans="2:8" ht="25.5">
      <c r="B407" s="246" t="s">
        <v>690</v>
      </c>
      <c r="C407" s="289">
        <f>800000*4</f>
        <v>3200000</v>
      </c>
      <c r="D407" s="289">
        <f>800000*5</f>
        <v>4000000</v>
      </c>
      <c r="E407" s="289">
        <f>800000*6</f>
        <v>4800000</v>
      </c>
      <c r="F407" s="55"/>
      <c r="G407" s="11"/>
      <c r="H407" s="11"/>
    </row>
    <row r="408" spans="2:8">
      <c r="B408" s="246" t="s">
        <v>676</v>
      </c>
      <c r="C408" s="289">
        <f>50000*80</f>
        <v>4000000</v>
      </c>
      <c r="D408" s="289">
        <f>50000*96</f>
        <v>4800000</v>
      </c>
      <c r="E408" s="289">
        <f>50000*120</f>
        <v>6000000</v>
      </c>
      <c r="F408" s="55"/>
      <c r="G408" s="11"/>
      <c r="H408" s="11"/>
    </row>
    <row r="409" spans="2:8">
      <c r="B409" s="246" t="s">
        <v>677</v>
      </c>
      <c r="C409" s="289">
        <f t="shared" ref="C409:E409" si="10">30000*25</f>
        <v>750000</v>
      </c>
      <c r="D409" s="289">
        <f t="shared" si="10"/>
        <v>750000</v>
      </c>
      <c r="E409" s="289">
        <f t="shared" si="10"/>
        <v>750000</v>
      </c>
      <c r="F409" s="55"/>
      <c r="G409" s="11"/>
      <c r="H409" s="11"/>
    </row>
    <row r="410" spans="2:8">
      <c r="B410" s="267" t="s">
        <v>647</v>
      </c>
      <c r="C410" s="279">
        <f>SUM(C406:C408)</f>
        <v>27200000</v>
      </c>
      <c r="D410" s="279">
        <f t="shared" ref="D410:E410" si="11">SUM(D406:D408)</f>
        <v>32800000</v>
      </c>
      <c r="E410" s="279">
        <f t="shared" si="11"/>
        <v>40800000</v>
      </c>
      <c r="F410" s="55"/>
      <c r="G410" s="11"/>
      <c r="H410" s="11"/>
    </row>
    <row r="411" spans="2:8">
      <c r="B411" s="294" t="s">
        <v>678</v>
      </c>
      <c r="C411" s="263">
        <f>+C410/25</f>
        <v>1088000</v>
      </c>
      <c r="D411" s="263">
        <f t="shared" ref="D411:E411" si="12">+D410/25</f>
        <v>1312000</v>
      </c>
      <c r="E411" s="263">
        <f t="shared" si="12"/>
        <v>1632000</v>
      </c>
      <c r="F411" s="55"/>
      <c r="G411" s="11"/>
      <c r="H411" s="11"/>
    </row>
    <row r="412" spans="2:8">
      <c r="B412" s="850" t="s">
        <v>684</v>
      </c>
      <c r="C412" s="850"/>
      <c r="D412" s="850"/>
      <c r="E412" s="850"/>
      <c r="F412" s="55"/>
      <c r="G412" s="11"/>
      <c r="H412" s="11"/>
    </row>
    <row r="413" spans="2:8">
      <c r="B413" s="850" t="s">
        <v>679</v>
      </c>
      <c r="C413" s="850"/>
      <c r="D413" s="850"/>
      <c r="E413" s="850"/>
      <c r="F413" s="55"/>
      <c r="G413" s="11"/>
      <c r="H413" s="11"/>
    </row>
    <row r="414" spans="2:8">
      <c r="B414" s="18"/>
      <c r="C414" s="13"/>
      <c r="D414" s="13"/>
      <c r="E414" s="13"/>
      <c r="F414" s="55"/>
      <c r="G414" s="11"/>
      <c r="H414" s="11"/>
    </row>
    <row r="415" spans="2:8">
      <c r="B415" s="256" t="s">
        <v>691</v>
      </c>
      <c r="C415" s="11"/>
      <c r="D415" s="71"/>
      <c r="E415" s="71"/>
      <c r="F415" s="55"/>
      <c r="G415" s="11"/>
      <c r="H415" s="11"/>
    </row>
    <row r="416" spans="2:8">
      <c r="B416" s="12"/>
      <c r="C416" s="839" t="s">
        <v>669</v>
      </c>
      <c r="D416" s="839"/>
      <c r="E416" s="839"/>
      <c r="F416" s="55"/>
      <c r="G416" s="11"/>
      <c r="H416" s="11"/>
    </row>
    <row r="417" spans="2:8">
      <c r="B417" s="238" t="s">
        <v>638</v>
      </c>
      <c r="C417" s="238" t="s">
        <v>687</v>
      </c>
      <c r="D417" s="238" t="s">
        <v>688</v>
      </c>
      <c r="E417" s="238" t="s">
        <v>689</v>
      </c>
      <c r="F417" s="55"/>
      <c r="G417" s="11"/>
      <c r="H417" s="11"/>
    </row>
    <row r="418" spans="2:8">
      <c r="B418" s="246" t="s">
        <v>674</v>
      </c>
      <c r="C418" s="289">
        <f>400000*80</f>
        <v>32000000</v>
      </c>
      <c r="D418" s="289">
        <f>400000*96</f>
        <v>38400000</v>
      </c>
      <c r="E418" s="289">
        <f>400000*120</f>
        <v>48000000</v>
      </c>
      <c r="F418" s="55"/>
      <c r="G418" s="11"/>
      <c r="H418" s="11"/>
    </row>
    <row r="419" spans="2:8">
      <c r="B419" s="246" t="s">
        <v>682</v>
      </c>
      <c r="C419" s="289">
        <f>+$C213*8</f>
        <v>7200000</v>
      </c>
      <c r="D419" s="289">
        <f>+$C213*12</f>
        <v>10800000</v>
      </c>
      <c r="E419" s="289">
        <f>+$C213*15</f>
        <v>13500000</v>
      </c>
      <c r="F419" s="16"/>
      <c r="G419" s="11"/>
      <c r="H419" s="11"/>
    </row>
    <row r="420" spans="2:8">
      <c r="B420" s="246" t="s">
        <v>683</v>
      </c>
      <c r="C420" s="289">
        <f>+$E170*10</f>
        <v>3959393.6979999999</v>
      </c>
      <c r="D420" s="289">
        <f>+$E170*12</f>
        <v>4751272.4375999998</v>
      </c>
      <c r="E420" s="289">
        <f>+$E170*15</f>
        <v>5939090.5470000003</v>
      </c>
      <c r="F420" s="16"/>
      <c r="G420" s="11"/>
      <c r="H420" s="11"/>
    </row>
    <row r="421" spans="2:8">
      <c r="B421" s="246" t="s">
        <v>677</v>
      </c>
      <c r="C421" s="289">
        <f>30000*25</f>
        <v>750000</v>
      </c>
      <c r="D421" s="289">
        <f t="shared" ref="D421:E421" si="13">30000*25</f>
        <v>750000</v>
      </c>
      <c r="E421" s="289">
        <f t="shared" si="13"/>
        <v>750000</v>
      </c>
      <c r="F421" s="16"/>
      <c r="G421" s="11"/>
      <c r="H421" s="11"/>
    </row>
    <row r="422" spans="2:8">
      <c r="B422" s="267" t="s">
        <v>692</v>
      </c>
      <c r="C422" s="279">
        <f>SUM(C418:C420)</f>
        <v>43159393.697999999</v>
      </c>
      <c r="D422" s="279">
        <f t="shared" ref="D422:E422" si="14">SUM(D418:D420)</f>
        <v>53951272.437600002</v>
      </c>
      <c r="E422" s="279">
        <f t="shared" si="14"/>
        <v>67439090.547000006</v>
      </c>
      <c r="F422" s="16"/>
      <c r="G422" s="11"/>
      <c r="H422" s="11"/>
    </row>
    <row r="423" spans="2:8">
      <c r="B423" s="294" t="s">
        <v>678</v>
      </c>
      <c r="C423" s="295">
        <f>+C422/25</f>
        <v>1726375.74792</v>
      </c>
      <c r="D423" s="295">
        <f t="shared" ref="D423:E423" si="15">+D422/25</f>
        <v>2158050.897504</v>
      </c>
      <c r="E423" s="295">
        <f t="shared" si="15"/>
        <v>2697563.6218800005</v>
      </c>
      <c r="F423" s="16"/>
      <c r="G423" s="11"/>
      <c r="H423" s="11"/>
    </row>
    <row r="424" spans="2:8">
      <c r="B424" s="850" t="s">
        <v>684</v>
      </c>
      <c r="C424" s="862"/>
      <c r="D424" s="13"/>
      <c r="E424" s="13"/>
      <c r="F424" s="55"/>
      <c r="G424" s="11"/>
      <c r="H424" s="11"/>
    </row>
    <row r="425" spans="2:8" ht="22.5" customHeight="1">
      <c r="B425" s="850" t="s">
        <v>693</v>
      </c>
      <c r="C425" s="850"/>
      <c r="D425" s="850"/>
      <c r="E425" s="850"/>
      <c r="F425" s="55"/>
      <c r="G425" s="11"/>
      <c r="H425" s="11"/>
    </row>
    <row r="426" spans="2:8">
      <c r="B426" s="850" t="s">
        <v>679</v>
      </c>
      <c r="C426" s="850"/>
      <c r="D426" s="850"/>
      <c r="E426" s="850"/>
      <c r="F426" s="55"/>
      <c r="G426" s="11"/>
      <c r="H426" s="11"/>
    </row>
    <row r="427" spans="2:8">
      <c r="B427" s="18"/>
      <c r="C427" s="13"/>
      <c r="D427" s="13"/>
      <c r="E427" s="13"/>
      <c r="F427" s="55"/>
      <c r="G427" s="11"/>
      <c r="H427" s="11"/>
    </row>
    <row r="428" spans="2:8">
      <c r="B428" s="256" t="s">
        <v>694</v>
      </c>
      <c r="C428" s="13"/>
      <c r="D428" s="13"/>
      <c r="E428" s="13"/>
      <c r="F428" s="55"/>
      <c r="G428" s="11"/>
      <c r="H428" s="11"/>
    </row>
    <row r="429" spans="2:8">
      <c r="B429" s="18"/>
      <c r="C429" s="13"/>
      <c r="D429" s="13"/>
      <c r="E429" s="13"/>
      <c r="F429" s="55"/>
      <c r="G429" s="11"/>
      <c r="H429" s="11"/>
    </row>
    <row r="430" spans="2:8">
      <c r="B430" s="238" t="s">
        <v>695</v>
      </c>
      <c r="C430" s="238" t="s">
        <v>696</v>
      </c>
      <c r="D430" s="13"/>
      <c r="E430" s="13"/>
      <c r="F430" s="55"/>
      <c r="G430" s="11"/>
      <c r="H430" s="11"/>
    </row>
    <row r="431" spans="2:8">
      <c r="B431" s="246" t="s">
        <v>697</v>
      </c>
      <c r="C431" s="279">
        <f>1300000*7</f>
        <v>9100000</v>
      </c>
      <c r="D431" s="13"/>
      <c r="E431" s="13"/>
      <c r="F431" s="55"/>
      <c r="G431" s="11"/>
      <c r="H431" s="11"/>
    </row>
    <row r="432" spans="2:8">
      <c r="B432" s="246" t="s">
        <v>698</v>
      </c>
      <c r="C432" s="279">
        <f>1800000*7</f>
        <v>12600000</v>
      </c>
      <c r="D432" s="13"/>
      <c r="E432" s="13"/>
      <c r="F432" s="55"/>
      <c r="G432" s="11"/>
      <c r="H432" s="11"/>
    </row>
    <row r="433" spans="2:8">
      <c r="B433" s="246" t="s">
        <v>699</v>
      </c>
      <c r="C433" s="279">
        <f>3700000*10</f>
        <v>37000000</v>
      </c>
      <c r="D433" s="13"/>
      <c r="E433" s="13"/>
      <c r="F433" s="55"/>
      <c r="G433" s="11"/>
      <c r="H433" s="11"/>
    </row>
    <row r="434" spans="2:8">
      <c r="B434" s="246" t="s">
        <v>700</v>
      </c>
      <c r="C434" s="279">
        <f>7000000*10</f>
        <v>70000000</v>
      </c>
      <c r="D434" s="13"/>
      <c r="E434" s="13"/>
      <c r="F434" s="55"/>
      <c r="G434" s="11"/>
      <c r="H434" s="11"/>
    </row>
    <row r="435" spans="2:8">
      <c r="B435" s="18" t="s">
        <v>701</v>
      </c>
      <c r="C435" s="13"/>
      <c r="D435" s="13"/>
      <c r="E435" s="13"/>
      <c r="F435" s="55"/>
      <c r="G435" s="11"/>
      <c r="H435" s="11"/>
    </row>
    <row r="436" spans="2:8">
      <c r="B436" s="18"/>
      <c r="C436" s="13"/>
      <c r="D436" s="13"/>
      <c r="E436" s="13"/>
      <c r="F436" s="55"/>
      <c r="G436" s="11"/>
      <c r="H436" s="11"/>
    </row>
    <row r="437" spans="2:8">
      <c r="B437" s="256" t="s">
        <v>702</v>
      </c>
      <c r="C437" s="13"/>
      <c r="D437" s="13"/>
      <c r="E437" s="13"/>
      <c r="F437" s="55"/>
      <c r="G437" s="11"/>
      <c r="H437" s="11"/>
    </row>
    <row r="438" spans="2:8">
      <c r="B438" s="18"/>
      <c r="C438" s="13"/>
      <c r="D438" s="13"/>
      <c r="E438" s="13"/>
      <c r="F438" s="55"/>
      <c r="G438" s="11"/>
      <c r="H438" s="11"/>
    </row>
    <row r="439" spans="2:8">
      <c r="B439" s="238" t="s">
        <v>695</v>
      </c>
      <c r="C439" s="238" t="s">
        <v>696</v>
      </c>
      <c r="D439" s="13"/>
      <c r="E439" s="13"/>
      <c r="F439" s="55"/>
      <c r="G439" s="11"/>
      <c r="H439" s="11"/>
    </row>
    <row r="440" spans="2:8">
      <c r="B440" s="246" t="s">
        <v>703</v>
      </c>
      <c r="C440" s="279">
        <f>6000000*2</f>
        <v>12000000</v>
      </c>
      <c r="D440" s="13"/>
      <c r="E440" s="13"/>
      <c r="F440" s="55"/>
      <c r="G440" s="11"/>
      <c r="H440" s="11"/>
    </row>
    <row r="441" spans="2:8">
      <c r="B441" s="246" t="s">
        <v>704</v>
      </c>
      <c r="C441" s="279">
        <f>12000000*2</f>
        <v>24000000</v>
      </c>
      <c r="D441" s="13"/>
      <c r="E441" s="13"/>
      <c r="F441" s="55"/>
      <c r="G441" s="11"/>
      <c r="H441" s="11"/>
    </row>
    <row r="442" spans="2:8">
      <c r="B442" s="18"/>
      <c r="C442" s="13"/>
      <c r="D442" s="13"/>
      <c r="E442" s="13"/>
      <c r="F442" s="55"/>
      <c r="G442" s="11"/>
      <c r="H442" s="11"/>
    </row>
    <row r="443" spans="2:8">
      <c r="B443" s="256" t="s">
        <v>705</v>
      </c>
      <c r="C443" s="13"/>
      <c r="D443" s="13"/>
      <c r="E443" s="13"/>
      <c r="F443" s="55"/>
      <c r="G443" s="11"/>
      <c r="H443" s="11"/>
    </row>
    <row r="444" spans="2:8">
      <c r="B444" s="18"/>
      <c r="C444" s="13"/>
      <c r="D444" s="13"/>
      <c r="E444" s="13"/>
      <c r="F444" s="55"/>
      <c r="G444" s="11"/>
      <c r="H444" s="11"/>
    </row>
    <row r="445" spans="2:8">
      <c r="B445" s="238" t="s">
        <v>695</v>
      </c>
      <c r="C445" s="238" t="s">
        <v>696</v>
      </c>
      <c r="D445" s="13"/>
      <c r="E445" s="13"/>
      <c r="F445" s="55"/>
      <c r="G445" s="11"/>
      <c r="H445" s="11"/>
    </row>
    <row r="446" spans="2:8">
      <c r="B446" s="246" t="s">
        <v>706</v>
      </c>
      <c r="C446" s="279">
        <f>8000000*4</f>
        <v>32000000</v>
      </c>
      <c r="D446" s="13"/>
      <c r="E446" s="13"/>
      <c r="F446" s="55"/>
      <c r="G446" s="11"/>
      <c r="H446" s="11"/>
    </row>
    <row r="447" spans="2:8">
      <c r="B447" s="246" t="s">
        <v>707</v>
      </c>
      <c r="C447" s="279">
        <f>15000000*4</f>
        <v>60000000</v>
      </c>
      <c r="D447" s="13"/>
      <c r="E447" s="13"/>
      <c r="F447" s="55"/>
      <c r="G447" s="11"/>
      <c r="H447" s="11"/>
    </row>
    <row r="448" spans="2:8">
      <c r="B448" s="18"/>
      <c r="C448" s="13"/>
      <c r="D448" s="13"/>
      <c r="E448" s="13"/>
      <c r="F448" s="55"/>
      <c r="G448" s="11"/>
      <c r="H448" s="11"/>
    </row>
    <row r="449" spans="2:8">
      <c r="B449" s="296" t="s">
        <v>708</v>
      </c>
      <c r="C449" s="72"/>
      <c r="D449" s="13"/>
      <c r="E449" s="13"/>
      <c r="F449" s="55"/>
      <c r="G449" s="11"/>
      <c r="H449" s="11"/>
    </row>
    <row r="450" spans="2:8">
      <c r="B450" s="19"/>
      <c r="C450" s="72"/>
      <c r="D450" s="13"/>
      <c r="E450" s="13"/>
      <c r="F450" s="55"/>
      <c r="G450" s="11"/>
      <c r="H450" s="11"/>
    </row>
    <row r="451" spans="2:8">
      <c r="B451" s="220" t="s">
        <v>695</v>
      </c>
      <c r="C451" s="220" t="s">
        <v>696</v>
      </c>
      <c r="D451" s="13"/>
      <c r="E451" s="13"/>
      <c r="F451" s="55"/>
      <c r="G451" s="11"/>
      <c r="H451" s="11"/>
    </row>
    <row r="452" spans="2:8">
      <c r="B452" s="297" t="s">
        <v>709</v>
      </c>
      <c r="C452" s="298">
        <f>8000000*8</f>
        <v>64000000</v>
      </c>
      <c r="D452" s="13"/>
      <c r="E452" s="13"/>
      <c r="F452" s="55"/>
      <c r="G452" s="11"/>
      <c r="H452" s="11"/>
    </row>
    <row r="453" spans="2:8">
      <c r="B453" s="297" t="s">
        <v>710</v>
      </c>
      <c r="C453" s="298">
        <f>15000000*8</f>
        <v>120000000</v>
      </c>
      <c r="D453" s="13"/>
      <c r="E453" s="13"/>
      <c r="F453" s="55"/>
      <c r="G453" s="11"/>
      <c r="H453" s="11"/>
    </row>
    <row r="454" spans="2:8">
      <c r="B454" s="18"/>
      <c r="C454" s="13"/>
      <c r="D454" s="13"/>
      <c r="E454" s="13"/>
      <c r="F454" s="55"/>
      <c r="G454" s="11"/>
      <c r="H454" s="11"/>
    </row>
    <row r="455" spans="2:8">
      <c r="B455" s="18"/>
      <c r="C455" s="13"/>
      <c r="D455" s="13"/>
      <c r="E455" s="13"/>
      <c r="F455" s="55"/>
      <c r="G455" s="11"/>
      <c r="H455" s="11"/>
    </row>
    <row r="456" spans="2:8">
      <c r="B456" s="299" t="s">
        <v>711</v>
      </c>
      <c r="C456" s="73"/>
      <c r="D456" s="74"/>
      <c r="E456" s="11"/>
      <c r="F456" s="16"/>
      <c r="G456" s="11"/>
      <c r="H456" s="11"/>
    </row>
    <row r="457" spans="2:8">
      <c r="B457" s="68"/>
      <c r="C457" s="17"/>
      <c r="D457" s="17"/>
      <c r="E457" s="11"/>
      <c r="F457" s="55"/>
      <c r="G457" s="11"/>
      <c r="H457" s="11"/>
    </row>
    <row r="458" spans="2:8">
      <c r="B458" s="858" t="s">
        <v>712</v>
      </c>
      <c r="C458" s="859"/>
      <c r="D458" s="11"/>
      <c r="E458" s="11"/>
      <c r="F458" s="16"/>
      <c r="G458" s="11"/>
      <c r="H458" s="11"/>
    </row>
    <row r="459" spans="2:8">
      <c r="B459" s="860" t="s">
        <v>713</v>
      </c>
      <c r="C459" s="861"/>
      <c r="D459" s="279">
        <v>60000000</v>
      </c>
      <c r="E459" s="11"/>
      <c r="F459" s="16"/>
      <c r="G459" s="75"/>
      <c r="H459" s="75"/>
    </row>
    <row r="460" spans="2:8">
      <c r="B460" s="68"/>
      <c r="C460" s="17"/>
      <c r="D460" s="76"/>
      <c r="E460" s="11"/>
      <c r="F460" s="55"/>
      <c r="G460" s="11"/>
      <c r="H460" s="11"/>
    </row>
    <row r="461" spans="2:8" ht="24.75" customHeight="1">
      <c r="B461" s="858" t="s">
        <v>714</v>
      </c>
      <c r="C461" s="859"/>
      <c r="D461" s="77"/>
      <c r="E461" s="11"/>
      <c r="F461" s="55"/>
      <c r="G461" s="11"/>
      <c r="H461" s="11"/>
    </row>
    <row r="462" spans="2:8" ht="40.5" customHeight="1">
      <c r="B462" s="857" t="s">
        <v>715</v>
      </c>
      <c r="C462" s="857"/>
      <c r="D462" s="279">
        <v>2000000000</v>
      </c>
      <c r="E462" s="11"/>
      <c r="F462" s="55"/>
      <c r="G462" s="11"/>
      <c r="H462" s="11"/>
    </row>
    <row r="463" spans="2:8">
      <c r="B463" s="68"/>
      <c r="C463" s="17"/>
      <c r="D463" s="76"/>
      <c r="E463" s="11"/>
      <c r="F463" s="55"/>
      <c r="G463" s="11"/>
      <c r="H463" s="11"/>
    </row>
    <row r="464" spans="2:8">
      <c r="B464" s="256" t="s">
        <v>716</v>
      </c>
      <c r="C464" s="11"/>
      <c r="D464" s="11"/>
      <c r="E464" s="11"/>
      <c r="F464" s="16"/>
      <c r="G464" s="11"/>
      <c r="H464" s="11"/>
    </row>
    <row r="465" spans="2:8">
      <c r="B465" s="68"/>
      <c r="C465" s="17"/>
      <c r="D465" s="11"/>
      <c r="E465" s="11"/>
      <c r="F465" s="55"/>
      <c r="G465" s="11"/>
      <c r="H465" s="11"/>
    </row>
    <row r="466" spans="2:8">
      <c r="B466" s="300" t="s">
        <v>717</v>
      </c>
      <c r="C466" s="300" t="s">
        <v>718</v>
      </c>
      <c r="D466" s="11"/>
      <c r="E466" s="11"/>
      <c r="F466" s="16"/>
      <c r="G466" s="11"/>
      <c r="H466" s="11"/>
    </row>
    <row r="467" spans="2:8">
      <c r="B467" s="244" t="s">
        <v>719</v>
      </c>
      <c r="C467" s="301">
        <v>40000000</v>
      </c>
      <c r="D467" s="11"/>
      <c r="E467" s="11"/>
      <c r="F467" s="55"/>
      <c r="G467" s="11"/>
      <c r="H467" s="11"/>
    </row>
    <row r="468" spans="2:8">
      <c r="B468" s="244" t="s">
        <v>720</v>
      </c>
      <c r="C468" s="301">
        <v>5000000</v>
      </c>
      <c r="D468" s="11"/>
      <c r="E468" s="11"/>
      <c r="F468" s="55"/>
      <c r="G468" s="11"/>
      <c r="H468" s="11"/>
    </row>
    <row r="469" spans="2:8">
      <c r="B469" s="244" t="s">
        <v>721</v>
      </c>
      <c r="C469" s="301">
        <v>20000000</v>
      </c>
      <c r="D469" s="11"/>
      <c r="E469" s="11"/>
      <c r="F469" s="16"/>
      <c r="G469" s="11"/>
      <c r="H469" s="11"/>
    </row>
    <row r="470" spans="2:8">
      <c r="B470" s="244" t="s">
        <v>722</v>
      </c>
      <c r="C470" s="301">
        <v>5000000</v>
      </c>
      <c r="D470" s="11"/>
      <c r="E470" s="11"/>
      <c r="F470" s="16"/>
      <c r="G470" s="11"/>
      <c r="H470" s="11"/>
    </row>
    <row r="471" spans="2:8">
      <c r="B471" s="244" t="s">
        <v>723</v>
      </c>
      <c r="C471" s="301">
        <v>1000000</v>
      </c>
      <c r="D471" s="11"/>
      <c r="E471" s="11"/>
      <c r="F471" s="16"/>
      <c r="G471" s="11"/>
      <c r="H471" s="11"/>
    </row>
    <row r="472" spans="2:8">
      <c r="B472" s="244" t="s">
        <v>724</v>
      </c>
      <c r="C472" s="301">
        <v>600000</v>
      </c>
      <c r="D472" s="11"/>
      <c r="E472" s="11"/>
      <c r="F472" s="16"/>
      <c r="G472" s="11"/>
      <c r="H472" s="11"/>
    </row>
    <row r="473" spans="2:8">
      <c r="B473" s="244" t="s">
        <v>725</v>
      </c>
      <c r="C473" s="301">
        <v>1000000000</v>
      </c>
      <c r="D473" s="11"/>
      <c r="E473" s="11"/>
      <c r="F473" s="16"/>
      <c r="G473" s="11"/>
      <c r="H473" s="11"/>
    </row>
    <row r="474" spans="2:8">
      <c r="B474" s="244" t="s">
        <v>726</v>
      </c>
      <c r="C474" s="301">
        <v>20000000</v>
      </c>
      <c r="D474" s="11"/>
      <c r="E474" s="11"/>
      <c r="F474" s="16"/>
      <c r="G474" s="11"/>
      <c r="H474" s="11"/>
    </row>
    <row r="475" spans="2:8">
      <c r="B475" s="244" t="s">
        <v>727</v>
      </c>
      <c r="C475" s="301">
        <v>12000000</v>
      </c>
      <c r="D475" s="11"/>
      <c r="E475" s="11"/>
      <c r="F475" s="16"/>
      <c r="G475" s="11"/>
      <c r="H475" s="11"/>
    </row>
    <row r="476" spans="2:8">
      <c r="B476" s="245" t="s">
        <v>728</v>
      </c>
      <c r="C476" s="301">
        <v>15000000</v>
      </c>
      <c r="D476" s="11"/>
      <c r="E476" s="11"/>
      <c r="F476" s="16"/>
      <c r="G476" s="11"/>
      <c r="H476" s="11"/>
    </row>
    <row r="477" spans="2:8">
      <c r="B477" s="245" t="s">
        <v>729</v>
      </c>
      <c r="C477" s="301">
        <v>8000000</v>
      </c>
      <c r="D477" s="11"/>
      <c r="E477" s="11"/>
      <c r="F477" s="16"/>
      <c r="G477" s="11"/>
      <c r="H477" s="11"/>
    </row>
    <row r="478" spans="2:8">
      <c r="B478" s="245" t="s">
        <v>730</v>
      </c>
      <c r="C478" s="301">
        <v>10000000</v>
      </c>
      <c r="D478" s="11"/>
      <c r="E478" s="11"/>
      <c r="F478" s="16"/>
      <c r="G478" s="11"/>
      <c r="H478" s="11"/>
    </row>
    <row r="479" spans="2:8">
      <c r="B479" s="245" t="s">
        <v>731</v>
      </c>
      <c r="C479" s="301">
        <v>30000000</v>
      </c>
      <c r="D479" s="11"/>
      <c r="E479" s="11"/>
      <c r="F479" s="16"/>
      <c r="G479" s="11"/>
      <c r="H479" s="11"/>
    </row>
    <row r="480" spans="2:8">
      <c r="B480" s="245" t="s">
        <v>732</v>
      </c>
      <c r="C480" s="301">
        <v>1000000</v>
      </c>
      <c r="D480" s="11"/>
      <c r="E480" s="11"/>
      <c r="F480" s="16"/>
      <c r="G480" s="11"/>
      <c r="H480" s="11"/>
    </row>
    <row r="481" spans="2:8">
      <c r="B481" s="245" t="s">
        <v>733</v>
      </c>
      <c r="C481" s="301">
        <v>136000000</v>
      </c>
      <c r="D481" s="11"/>
      <c r="E481" s="11"/>
      <c r="F481" s="16"/>
      <c r="G481" s="11"/>
      <c r="H481" s="11"/>
    </row>
    <row r="482" spans="2:8">
      <c r="B482" s="11"/>
      <c r="C482" s="13"/>
      <c r="D482" s="11"/>
      <c r="E482" s="11"/>
      <c r="F482" s="16"/>
      <c r="G482" s="11"/>
      <c r="H482" s="11"/>
    </row>
    <row r="483" spans="2:8">
      <c r="B483" s="856" t="s">
        <v>734</v>
      </c>
      <c r="C483" s="845"/>
      <c r="D483" s="845"/>
      <c r="E483" s="13"/>
      <c r="F483" s="16"/>
      <c r="G483" s="11"/>
      <c r="H483" s="11"/>
    </row>
    <row r="484" spans="2:8">
      <c r="B484" s="856" t="s">
        <v>735</v>
      </c>
      <c r="C484" s="845"/>
      <c r="D484" s="845"/>
      <c r="E484" s="13"/>
      <c r="F484" s="16"/>
      <c r="G484" s="11"/>
      <c r="H484" s="11"/>
    </row>
    <row r="485" spans="2:8">
      <c r="B485" s="856" t="s">
        <v>736</v>
      </c>
      <c r="C485" s="845"/>
      <c r="D485" s="845"/>
      <c r="E485" s="13"/>
      <c r="F485" s="16"/>
      <c r="G485" s="11"/>
      <c r="H485" s="11"/>
    </row>
    <row r="486" spans="2:8">
      <c r="B486" s="856" t="s">
        <v>737</v>
      </c>
      <c r="C486" s="845"/>
      <c r="D486" s="845"/>
      <c r="E486" s="13"/>
      <c r="F486" s="16"/>
      <c r="G486" s="11"/>
      <c r="H486" s="11"/>
    </row>
    <row r="487" spans="2:8">
      <c r="B487" s="856" t="s">
        <v>738</v>
      </c>
      <c r="C487" s="845"/>
      <c r="D487" s="845"/>
      <c r="E487" s="13"/>
      <c r="F487" s="16"/>
      <c r="G487" s="11"/>
      <c r="H487" s="11"/>
    </row>
    <row r="488" spans="2:8" ht="28.5" customHeight="1">
      <c r="B488" s="856" t="s">
        <v>739</v>
      </c>
      <c r="C488" s="845"/>
      <c r="D488" s="845"/>
      <c r="E488" s="13"/>
      <c r="F488" s="16"/>
      <c r="G488" s="11"/>
      <c r="H488" s="11"/>
    </row>
    <row r="489" spans="2:8" ht="35.25" customHeight="1">
      <c r="B489" s="855" t="s">
        <v>740</v>
      </c>
      <c r="C489" s="855"/>
      <c r="D489" s="855"/>
      <c r="E489" s="855"/>
      <c r="F489" s="16"/>
      <c r="G489" s="11"/>
      <c r="H489" s="11"/>
    </row>
    <row r="490" spans="2:8">
      <c r="B490" s="856" t="s">
        <v>741</v>
      </c>
      <c r="C490" s="845"/>
      <c r="D490" s="845"/>
      <c r="E490" s="13"/>
      <c r="F490" s="16"/>
      <c r="G490" s="11"/>
      <c r="H490" s="11"/>
    </row>
    <row r="491" spans="2:8">
      <c r="B491" s="865" t="s">
        <v>1728</v>
      </c>
      <c r="C491" s="866"/>
      <c r="D491" s="866"/>
      <c r="E491" s="13"/>
      <c r="F491" s="16"/>
      <c r="G491" s="11"/>
      <c r="H491" s="11"/>
    </row>
    <row r="492" spans="2:8">
      <c r="B492" s="867" t="s">
        <v>742</v>
      </c>
      <c r="C492" s="867"/>
      <c r="D492" s="11"/>
      <c r="E492" s="11"/>
      <c r="F492" s="16"/>
      <c r="G492" s="11"/>
      <c r="H492" s="11"/>
    </row>
    <row r="493" spans="2:8" ht="26.25" customHeight="1">
      <c r="B493" s="855" t="s">
        <v>743</v>
      </c>
      <c r="C493" s="855"/>
      <c r="D493" s="855"/>
      <c r="E493" s="855"/>
      <c r="F493" s="16"/>
      <c r="G493" s="11"/>
      <c r="H493" s="11"/>
    </row>
    <row r="494" spans="2:8">
      <c r="B494" s="867" t="s">
        <v>744</v>
      </c>
      <c r="C494" s="867"/>
      <c r="D494" s="20"/>
      <c r="E494" s="21"/>
      <c r="F494" s="16"/>
      <c r="G494" s="75"/>
      <c r="H494" s="75"/>
    </row>
    <row r="495" spans="2:8">
      <c r="B495" s="867" t="s">
        <v>745</v>
      </c>
      <c r="C495" s="867"/>
      <c r="D495" s="20"/>
      <c r="E495" s="21"/>
      <c r="F495" s="16"/>
      <c r="G495" s="75"/>
      <c r="H495" s="75"/>
    </row>
    <row r="496" spans="2:8">
      <c r="B496" s="867" t="s">
        <v>746</v>
      </c>
      <c r="C496" s="867"/>
      <c r="D496" s="20"/>
      <c r="E496" s="21"/>
      <c r="F496" s="16"/>
      <c r="G496" s="75"/>
      <c r="H496" s="75"/>
    </row>
    <row r="497" spans="2:8">
      <c r="B497" s="867" t="s">
        <v>747</v>
      </c>
      <c r="C497" s="867"/>
      <c r="D497" s="20"/>
      <c r="E497" s="21"/>
      <c r="F497" s="16"/>
      <c r="G497" s="75"/>
      <c r="H497" s="75"/>
    </row>
    <row r="498" spans="2:8">
      <c r="B498" s="13"/>
      <c r="C498" s="11"/>
      <c r="D498" s="11"/>
      <c r="E498" s="21"/>
      <c r="F498" s="16"/>
      <c r="G498" s="75"/>
      <c r="H498" s="75"/>
    </row>
    <row r="499" spans="2:8" ht="25.5">
      <c r="B499" s="256" t="s">
        <v>748</v>
      </c>
      <c r="C499" s="11"/>
      <c r="D499" s="11"/>
      <c r="E499" s="21"/>
      <c r="F499" s="16"/>
      <c r="G499" s="75"/>
      <c r="H499" s="75"/>
    </row>
    <row r="500" spans="2:8">
      <c r="B500" s="12"/>
      <c r="C500" s="12"/>
      <c r="D500" s="11"/>
      <c r="E500" s="21"/>
      <c r="F500" s="16"/>
      <c r="G500" s="11"/>
      <c r="H500" s="11"/>
    </row>
    <row r="501" spans="2:8">
      <c r="B501" s="238" t="s">
        <v>717</v>
      </c>
      <c r="C501" s="238" t="s">
        <v>470</v>
      </c>
      <c r="D501" s="11"/>
      <c r="E501" s="21"/>
      <c r="F501" s="16"/>
      <c r="G501" s="11"/>
      <c r="H501" s="11"/>
    </row>
    <row r="502" spans="2:8">
      <c r="B502" s="245" t="s">
        <v>749</v>
      </c>
      <c r="C502" s="289">
        <v>3720000</v>
      </c>
      <c r="D502" s="11"/>
      <c r="E502" s="21"/>
      <c r="F502" s="16"/>
      <c r="G502" s="11"/>
      <c r="H502" s="11"/>
    </row>
    <row r="503" spans="2:8">
      <c r="B503" s="245" t="s">
        <v>750</v>
      </c>
      <c r="C503" s="289">
        <v>9600000</v>
      </c>
      <c r="D503" s="11"/>
      <c r="E503" s="21"/>
      <c r="F503" s="16"/>
      <c r="G503" s="11"/>
      <c r="H503" s="11"/>
    </row>
    <row r="504" spans="2:8" ht="25.5">
      <c r="B504" s="245" t="s">
        <v>751</v>
      </c>
      <c r="C504" s="289">
        <v>4800000</v>
      </c>
      <c r="D504" s="11"/>
      <c r="E504" s="21"/>
      <c r="F504" s="16"/>
      <c r="G504" s="11"/>
      <c r="H504" s="11"/>
    </row>
    <row r="505" spans="2:8">
      <c r="B505" s="245" t="s">
        <v>752</v>
      </c>
      <c r="C505" s="289">
        <v>30000000</v>
      </c>
      <c r="D505" s="11"/>
      <c r="E505" s="21"/>
      <c r="F505" s="16"/>
      <c r="G505" s="11"/>
      <c r="H505" s="11"/>
    </row>
    <row r="506" spans="2:8">
      <c r="B506" s="283" t="s">
        <v>753</v>
      </c>
      <c r="C506" s="263">
        <f>SUM(C502:C505)</f>
        <v>48120000</v>
      </c>
      <c r="D506" s="11"/>
      <c r="E506" s="21"/>
      <c r="F506" s="16"/>
      <c r="G506" s="11"/>
      <c r="H506" s="11"/>
    </row>
    <row r="507" spans="2:8">
      <c r="B507" s="267" t="s">
        <v>568</v>
      </c>
      <c r="C507" s="279">
        <v>48200000</v>
      </c>
      <c r="D507" s="11"/>
      <c r="E507" s="21"/>
      <c r="F507" s="16"/>
      <c r="G507" s="11"/>
      <c r="H507" s="11"/>
    </row>
    <row r="508" spans="2:8">
      <c r="B508" s="185" t="s">
        <v>754</v>
      </c>
      <c r="C508" s="21"/>
      <c r="D508" s="11"/>
      <c r="E508" s="21"/>
      <c r="F508" s="16"/>
      <c r="G508" s="75"/>
      <c r="H508" s="75"/>
    </row>
    <row r="509" spans="2:8">
      <c r="B509" s="23"/>
      <c r="C509" s="78"/>
      <c r="D509" s="21"/>
      <c r="E509" s="21"/>
      <c r="F509" s="16"/>
      <c r="G509" s="24"/>
      <c r="H509" s="75"/>
    </row>
    <row r="510" spans="2:8">
      <c r="B510" s="256" t="s">
        <v>755</v>
      </c>
      <c r="C510" s="11"/>
      <c r="D510" s="11"/>
      <c r="E510" s="11"/>
      <c r="F510" s="16"/>
      <c r="G510" s="11"/>
      <c r="H510" s="11"/>
    </row>
    <row r="511" spans="2:8">
      <c r="B511" s="12"/>
      <c r="C511" s="11"/>
      <c r="D511" s="11"/>
      <c r="E511" s="11"/>
      <c r="F511" s="16"/>
      <c r="G511" s="11"/>
      <c r="H511" s="11"/>
    </row>
    <row r="512" spans="2:8">
      <c r="B512" s="283" t="s">
        <v>1729</v>
      </c>
      <c r="C512" s="11"/>
      <c r="D512" s="11"/>
      <c r="E512" s="11"/>
      <c r="F512" s="16"/>
      <c r="G512" s="11"/>
      <c r="H512" s="11"/>
    </row>
    <row r="513" spans="2:8">
      <c r="B513" s="12"/>
      <c r="C513" s="11"/>
      <c r="D513" s="11"/>
      <c r="E513" s="11"/>
      <c r="F513" s="16"/>
      <c r="G513" s="11"/>
      <c r="H513" s="11"/>
    </row>
    <row r="514" spans="2:8">
      <c r="B514" s="238" t="s">
        <v>717</v>
      </c>
      <c r="C514" s="238" t="s">
        <v>756</v>
      </c>
      <c r="D514" s="238" t="s">
        <v>757</v>
      </c>
      <c r="E514" s="238" t="s">
        <v>758</v>
      </c>
      <c r="F514" s="16"/>
      <c r="G514" s="11"/>
      <c r="H514" s="11"/>
    </row>
    <row r="515" spans="2:8">
      <c r="B515" s="245" t="s">
        <v>759</v>
      </c>
      <c r="C515" s="302">
        <v>2800000</v>
      </c>
      <c r="D515" s="293">
        <v>12</v>
      </c>
      <c r="E515" s="304">
        <f>+D515*C515</f>
        <v>33600000</v>
      </c>
      <c r="F515" s="16"/>
      <c r="G515" s="11"/>
      <c r="H515" s="11"/>
    </row>
    <row r="516" spans="2:8">
      <c r="B516" s="245" t="s">
        <v>760</v>
      </c>
      <c r="C516" s="302">
        <v>4000000</v>
      </c>
      <c r="D516" s="293">
        <v>12</v>
      </c>
      <c r="E516" s="304">
        <f t="shared" ref="E516:E518" si="16">+D516*C516</f>
        <v>48000000</v>
      </c>
      <c r="F516" s="16"/>
      <c r="G516" s="11"/>
      <c r="H516" s="11"/>
    </row>
    <row r="517" spans="2:8">
      <c r="B517" s="245" t="s">
        <v>761</v>
      </c>
      <c r="C517" s="302">
        <v>6000000</v>
      </c>
      <c r="D517" s="281">
        <v>12</v>
      </c>
      <c r="E517" s="304">
        <f t="shared" si="16"/>
        <v>72000000</v>
      </c>
      <c r="F517" s="16"/>
      <c r="G517" s="11"/>
      <c r="H517" s="11"/>
    </row>
    <row r="518" spans="2:8" ht="25.5">
      <c r="B518" s="245" t="s">
        <v>762</v>
      </c>
      <c r="C518" s="302">
        <v>5000000</v>
      </c>
      <c r="D518" s="303">
        <v>12</v>
      </c>
      <c r="E518" s="304">
        <f t="shared" si="16"/>
        <v>60000000</v>
      </c>
      <c r="F518" s="16"/>
      <c r="G518" s="11"/>
      <c r="H518" s="11"/>
    </row>
    <row r="519" spans="2:8">
      <c r="B519" s="286" t="s">
        <v>763</v>
      </c>
      <c r="C519" s="305">
        <f>SUM(C515:C518)</f>
        <v>17800000</v>
      </c>
      <c r="D519" s="12"/>
      <c r="E519" s="306">
        <f>SUM(E515:E518)</f>
        <v>213600000</v>
      </c>
      <c r="F519" s="16"/>
      <c r="G519" s="11"/>
      <c r="H519" s="11"/>
    </row>
    <row r="520" spans="2:8">
      <c r="B520" s="11"/>
      <c r="C520" s="11"/>
      <c r="D520" s="11"/>
      <c r="E520" s="11"/>
      <c r="F520" s="16"/>
      <c r="G520" s="11"/>
      <c r="H520" s="11"/>
    </row>
    <row r="521" spans="2:8">
      <c r="B521" s="283" t="s">
        <v>764</v>
      </c>
      <c r="C521" s="11"/>
      <c r="D521" s="11"/>
      <c r="E521" s="11"/>
      <c r="F521" s="16"/>
      <c r="G521" s="11"/>
      <c r="H521" s="11"/>
    </row>
    <row r="522" spans="2:8">
      <c r="B522" s="17"/>
      <c r="C522" s="25"/>
      <c r="D522" s="11"/>
      <c r="E522" s="11"/>
      <c r="F522" s="26"/>
      <c r="G522" s="25"/>
      <c r="H522" s="25"/>
    </row>
    <row r="523" spans="2:8">
      <c r="B523" s="238" t="s">
        <v>717</v>
      </c>
      <c r="C523" s="238" t="s">
        <v>765</v>
      </c>
      <c r="D523" s="11"/>
      <c r="E523" s="11"/>
      <c r="F523" s="26"/>
      <c r="G523" s="25"/>
      <c r="H523" s="25"/>
    </row>
    <row r="524" spans="2:8">
      <c r="B524" s="245" t="s">
        <v>766</v>
      </c>
      <c r="C524" s="307">
        <v>5000000</v>
      </c>
      <c r="D524" s="11"/>
      <c r="E524" s="11"/>
      <c r="F524" s="16"/>
      <c r="G524" s="11"/>
      <c r="H524" s="11"/>
    </row>
    <row r="525" spans="2:8">
      <c r="B525" s="245" t="s">
        <v>767</v>
      </c>
      <c r="C525" s="307">
        <v>1800000</v>
      </c>
      <c r="D525" s="11"/>
      <c r="E525" s="11"/>
      <c r="F525" s="16"/>
      <c r="G525" s="11"/>
      <c r="H525" s="11"/>
    </row>
    <row r="526" spans="2:8">
      <c r="B526" s="245" t="s">
        <v>768</v>
      </c>
      <c r="C526" s="307">
        <v>5200000</v>
      </c>
      <c r="D526" s="11"/>
      <c r="E526" s="11"/>
      <c r="F526" s="16"/>
      <c r="G526" s="11"/>
      <c r="H526" s="11"/>
    </row>
    <row r="527" spans="2:8">
      <c r="B527" s="245" t="s">
        <v>769</v>
      </c>
      <c r="C527" s="308">
        <v>2000000</v>
      </c>
      <c r="D527" s="11"/>
      <c r="E527" s="11"/>
      <c r="F527" s="16"/>
      <c r="G527" s="11"/>
      <c r="H527" s="11"/>
    </row>
    <row r="528" spans="2:8">
      <c r="B528" s="245" t="s">
        <v>770</v>
      </c>
      <c r="C528" s="308">
        <v>3500000</v>
      </c>
      <c r="D528" s="11"/>
      <c r="E528" s="11"/>
      <c r="F528" s="16"/>
      <c r="G528" s="11"/>
      <c r="H528" s="11"/>
    </row>
    <row r="529" spans="2:8">
      <c r="B529" s="286" t="s">
        <v>763</v>
      </c>
      <c r="C529" s="309">
        <f>SUM(C524:C528)</f>
        <v>17500000</v>
      </c>
      <c r="D529" s="11"/>
      <c r="E529" s="11"/>
      <c r="F529" s="16"/>
      <c r="G529" s="11"/>
      <c r="H529" s="11"/>
    </row>
    <row r="530" spans="2:8">
      <c r="B530" s="11" t="s">
        <v>771</v>
      </c>
      <c r="C530" s="11"/>
      <c r="D530" s="58"/>
      <c r="E530" s="11"/>
      <c r="F530" s="16"/>
      <c r="G530" s="11"/>
      <c r="H530" s="11"/>
    </row>
    <row r="531" spans="2:8">
      <c r="B531" s="58"/>
      <c r="C531" s="11"/>
      <c r="D531" s="58"/>
      <c r="E531" s="11"/>
      <c r="F531" s="16"/>
      <c r="G531" s="11"/>
      <c r="H531" s="11"/>
    </row>
    <row r="532" spans="2:8">
      <c r="B532" s="291" t="s">
        <v>772</v>
      </c>
      <c r="C532" s="11"/>
      <c r="D532" s="58"/>
      <c r="E532" s="11"/>
      <c r="F532" s="16"/>
      <c r="G532" s="11"/>
      <c r="H532" s="11"/>
    </row>
    <row r="533" spans="2:8">
      <c r="B533" s="17"/>
      <c r="C533" s="25"/>
      <c r="D533" s="11"/>
      <c r="E533" s="11"/>
      <c r="F533" s="26"/>
      <c r="G533" s="25"/>
      <c r="H533" s="25"/>
    </row>
    <row r="534" spans="2:8">
      <c r="B534" s="238" t="s">
        <v>717</v>
      </c>
      <c r="C534" s="238" t="s">
        <v>773</v>
      </c>
      <c r="D534" s="11"/>
      <c r="E534" s="11"/>
      <c r="F534" s="26"/>
      <c r="G534" s="25"/>
      <c r="H534" s="25"/>
    </row>
    <row r="535" spans="2:8">
      <c r="B535" s="245" t="s">
        <v>774</v>
      </c>
      <c r="C535" s="307">
        <v>10000000</v>
      </c>
      <c r="D535" s="15"/>
      <c r="E535" s="11"/>
      <c r="F535" s="16"/>
      <c r="G535" s="11"/>
      <c r="H535" s="11"/>
    </row>
    <row r="536" spans="2:8">
      <c r="B536" s="245" t="s">
        <v>775</v>
      </c>
      <c r="C536" s="307">
        <v>15000000</v>
      </c>
      <c r="D536" s="15"/>
      <c r="E536" s="11"/>
      <c r="F536" s="16"/>
      <c r="G536" s="11"/>
      <c r="H536" s="11"/>
    </row>
    <row r="537" spans="2:8">
      <c r="B537" s="245" t="s">
        <v>776</v>
      </c>
      <c r="C537" s="310">
        <v>2500000</v>
      </c>
      <c r="D537" s="15"/>
      <c r="E537" s="11"/>
      <c r="F537" s="16"/>
      <c r="G537" s="11"/>
      <c r="H537" s="11"/>
    </row>
    <row r="538" spans="2:8">
      <c r="B538" s="286" t="s">
        <v>763</v>
      </c>
      <c r="C538" s="309">
        <f>SUM(C535:C537)</f>
        <v>27500000</v>
      </c>
      <c r="D538" s="11"/>
      <c r="E538" s="11"/>
      <c r="F538" s="16"/>
      <c r="G538" s="11"/>
      <c r="H538" s="11"/>
    </row>
    <row r="539" spans="2:8" ht="13.5" customHeight="1">
      <c r="B539" s="850" t="s">
        <v>777</v>
      </c>
      <c r="C539" s="850"/>
      <c r="D539" s="11"/>
      <c r="E539" s="21"/>
      <c r="F539" s="16"/>
      <c r="G539" s="75"/>
      <c r="H539" s="75"/>
    </row>
    <row r="540" spans="2:8">
      <c r="B540" s="79"/>
      <c r="C540" s="11"/>
      <c r="D540" s="21"/>
      <c r="E540" s="21"/>
      <c r="F540" s="16"/>
      <c r="G540" s="75"/>
      <c r="H540" s="75"/>
    </row>
    <row r="541" spans="2:8" ht="25.5">
      <c r="B541" s="291" t="s">
        <v>778</v>
      </c>
      <c r="C541" s="11"/>
      <c r="D541" s="11"/>
      <c r="E541" s="11"/>
      <c r="F541" s="16"/>
      <c r="G541" s="11"/>
      <c r="H541" s="11"/>
    </row>
    <row r="542" spans="2:8">
      <c r="B542" s="17"/>
      <c r="C542" s="25"/>
      <c r="D542" s="11"/>
      <c r="E542" s="11"/>
      <c r="F542" s="26"/>
      <c r="G542" s="25"/>
      <c r="H542" s="25"/>
    </row>
    <row r="543" spans="2:8">
      <c r="B543" s="311" t="s">
        <v>717</v>
      </c>
      <c r="C543" s="311" t="s">
        <v>718</v>
      </c>
      <c r="D543" s="311" t="s">
        <v>779</v>
      </c>
      <c r="E543" s="311" t="s">
        <v>773</v>
      </c>
      <c r="F543" s="16"/>
      <c r="G543" s="11"/>
      <c r="H543" s="11"/>
    </row>
    <row r="544" spans="2:8">
      <c r="B544" s="245" t="s">
        <v>780</v>
      </c>
      <c r="C544" s="302">
        <v>10000000</v>
      </c>
      <c r="D544" s="293">
        <v>1</v>
      </c>
      <c r="E544" s="307">
        <v>5000000</v>
      </c>
      <c r="F544" s="16"/>
      <c r="G544" s="11"/>
      <c r="H544" s="11"/>
    </row>
    <row r="545" spans="2:8">
      <c r="B545" s="245" t="s">
        <v>781</v>
      </c>
      <c r="C545" s="302">
        <v>9000000</v>
      </c>
      <c r="D545" s="293">
        <v>1</v>
      </c>
      <c r="E545" s="307">
        <v>9000000</v>
      </c>
      <c r="F545" s="16"/>
      <c r="G545" s="11"/>
      <c r="H545" s="11"/>
    </row>
    <row r="546" spans="2:8">
      <c r="B546" s="245" t="s">
        <v>782</v>
      </c>
      <c r="C546" s="302">
        <v>9000000</v>
      </c>
      <c r="D546" s="293">
        <v>1</v>
      </c>
      <c r="E546" s="307">
        <v>9000000</v>
      </c>
      <c r="F546" s="16"/>
      <c r="G546" s="11"/>
      <c r="H546" s="11"/>
    </row>
    <row r="547" spans="2:8">
      <c r="B547" s="245" t="s">
        <v>783</v>
      </c>
      <c r="C547" s="302">
        <v>1000000</v>
      </c>
      <c r="D547" s="293">
        <v>30</v>
      </c>
      <c r="E547" s="307">
        <v>30000000</v>
      </c>
      <c r="F547" s="16"/>
      <c r="G547" s="11"/>
      <c r="H547" s="11"/>
    </row>
    <row r="548" spans="2:8">
      <c r="B548" s="245" t="s">
        <v>784</v>
      </c>
      <c r="C548" s="302">
        <v>150000</v>
      </c>
      <c r="D548" s="293">
        <v>210</v>
      </c>
      <c r="E548" s="307">
        <v>31500000</v>
      </c>
      <c r="F548" s="16"/>
      <c r="G548" s="11"/>
      <c r="H548" s="11"/>
    </row>
    <row r="549" spans="2:8" ht="25.5">
      <c r="B549" s="27" t="s">
        <v>1732</v>
      </c>
      <c r="C549" s="11"/>
      <c r="D549" s="11"/>
      <c r="E549" s="80"/>
      <c r="F549" s="16"/>
      <c r="G549" s="11"/>
      <c r="H549" s="11"/>
    </row>
    <row r="550" spans="2:8">
      <c r="B550" s="11"/>
      <c r="C550" s="11"/>
      <c r="D550" s="21"/>
      <c r="E550" s="21"/>
      <c r="F550" s="16"/>
      <c r="G550" s="75"/>
      <c r="H550" s="75"/>
    </row>
    <row r="551" spans="2:8" ht="25.5">
      <c r="B551" s="256" t="s">
        <v>785</v>
      </c>
      <c r="C551" s="312">
        <v>5000000</v>
      </c>
      <c r="D551" s="28"/>
      <c r="E551" s="21"/>
      <c r="F551" s="16"/>
      <c r="G551" s="75"/>
      <c r="H551" s="75"/>
    </row>
    <row r="552" spans="2:8">
      <c r="B552" s="12"/>
      <c r="C552" s="81"/>
      <c r="D552" s="28"/>
      <c r="E552" s="21"/>
      <c r="F552" s="16"/>
      <c r="G552" s="11"/>
      <c r="H552" s="11"/>
    </row>
    <row r="553" spans="2:8">
      <c r="B553" s="256" t="s">
        <v>786</v>
      </c>
      <c r="C553" s="11"/>
      <c r="D553" s="28"/>
      <c r="E553" s="21"/>
      <c r="F553" s="16"/>
      <c r="G553" s="11"/>
      <c r="H553" s="11"/>
    </row>
    <row r="554" spans="2:8">
      <c r="B554" s="12"/>
      <c r="C554" s="12"/>
      <c r="D554" s="28"/>
      <c r="E554" s="21"/>
      <c r="F554" s="16"/>
      <c r="G554" s="11"/>
      <c r="H554" s="11"/>
    </row>
    <row r="555" spans="2:8" s="82" customFormat="1">
      <c r="B555" s="238" t="s">
        <v>638</v>
      </c>
      <c r="C555" s="238" t="s">
        <v>718</v>
      </c>
      <c r="D555" s="28"/>
      <c r="E555" s="21"/>
      <c r="F555" s="16"/>
      <c r="G555" s="11"/>
      <c r="H555" s="11"/>
    </row>
    <row r="556" spans="2:8">
      <c r="B556" s="245" t="s">
        <v>787</v>
      </c>
      <c r="C556" s="313">
        <v>12000</v>
      </c>
      <c r="D556" s="28"/>
      <c r="E556" s="21"/>
      <c r="F556" s="16"/>
      <c r="G556" s="11"/>
      <c r="H556" s="11"/>
    </row>
    <row r="557" spans="2:8">
      <c r="B557" s="245" t="s">
        <v>788</v>
      </c>
      <c r="C557" s="313">
        <v>2000</v>
      </c>
      <c r="D557" s="28"/>
      <c r="E557" s="21"/>
      <c r="F557" s="16"/>
      <c r="G557" s="11"/>
      <c r="H557" s="11"/>
    </row>
    <row r="558" spans="2:8">
      <c r="B558" s="245" t="s">
        <v>789</v>
      </c>
      <c r="C558" s="313">
        <v>5000</v>
      </c>
      <c r="D558" s="21"/>
      <c r="E558" s="21"/>
      <c r="F558" s="16"/>
      <c r="G558" s="11"/>
      <c r="H558" s="11"/>
    </row>
    <row r="559" spans="2:8">
      <c r="B559" s="245" t="s">
        <v>790</v>
      </c>
      <c r="C559" s="313">
        <v>20000</v>
      </c>
      <c r="D559" s="21"/>
      <c r="E559" s="21"/>
      <c r="F559" s="16"/>
      <c r="G559" s="75"/>
      <c r="H559" s="75"/>
    </row>
    <row r="560" spans="2:8">
      <c r="B560" s="245" t="s">
        <v>791</v>
      </c>
      <c r="C560" s="313">
        <v>15000</v>
      </c>
      <c r="D560" s="21"/>
      <c r="E560" s="21"/>
      <c r="F560" s="16"/>
      <c r="G560" s="75"/>
      <c r="H560" s="75"/>
    </row>
    <row r="561" spans="2:8">
      <c r="B561" s="245" t="s">
        <v>792</v>
      </c>
      <c r="C561" s="313">
        <v>60000</v>
      </c>
      <c r="D561" s="21"/>
      <c r="E561" s="21"/>
      <c r="F561" s="16"/>
      <c r="G561" s="75"/>
      <c r="H561" s="75"/>
    </row>
    <row r="562" spans="2:8">
      <c r="B562" s="245" t="s">
        <v>793</v>
      </c>
      <c r="C562" s="313">
        <v>80000</v>
      </c>
      <c r="D562" s="21"/>
      <c r="E562" s="21"/>
      <c r="F562" s="16"/>
      <c r="G562" s="75"/>
      <c r="H562" s="75"/>
    </row>
    <row r="563" spans="2:8">
      <c r="B563" s="245" t="s">
        <v>794</v>
      </c>
      <c r="C563" s="313">
        <v>15000</v>
      </c>
      <c r="D563" s="21"/>
      <c r="E563" s="21"/>
      <c r="F563" s="16"/>
      <c r="G563" s="75"/>
      <c r="H563" s="75"/>
    </row>
    <row r="564" spans="2:8">
      <c r="B564" s="245" t="s">
        <v>795</v>
      </c>
      <c r="C564" s="313">
        <v>200000</v>
      </c>
      <c r="D564" s="21"/>
      <c r="E564" s="21"/>
      <c r="F564" s="16"/>
      <c r="G564" s="75"/>
      <c r="H564" s="75"/>
    </row>
    <row r="565" spans="2:8">
      <c r="B565" s="75" t="s">
        <v>796</v>
      </c>
      <c r="C565" s="79"/>
      <c r="D565" s="21"/>
      <c r="E565" s="21"/>
      <c r="F565" s="16"/>
      <c r="G565" s="75"/>
      <c r="H565" s="75"/>
    </row>
    <row r="566" spans="2:8">
      <c r="B566" s="79"/>
      <c r="C566" s="79"/>
      <c r="D566" s="21"/>
      <c r="E566" s="21"/>
      <c r="F566" s="16"/>
      <c r="G566" s="75"/>
      <c r="H566" s="75"/>
    </row>
    <row r="567" spans="2:8">
      <c r="B567" s="11"/>
      <c r="C567" s="11"/>
      <c r="D567" s="21"/>
      <c r="E567" s="21"/>
      <c r="F567" s="16"/>
      <c r="G567" s="75"/>
      <c r="H567" s="75"/>
    </row>
    <row r="568" spans="2:8">
      <c r="B568" s="286" t="s">
        <v>797</v>
      </c>
      <c r="C568" s="11"/>
      <c r="D568" s="21"/>
      <c r="E568" s="21"/>
      <c r="F568" s="16"/>
      <c r="G568" s="75"/>
      <c r="H568" s="75"/>
    </row>
    <row r="569" spans="2:8">
      <c r="B569" s="78"/>
      <c r="C569" s="11"/>
      <c r="D569" s="21"/>
      <c r="E569" s="21"/>
      <c r="F569" s="16"/>
      <c r="G569" s="11"/>
      <c r="H569" s="75"/>
    </row>
    <row r="570" spans="2:8">
      <c r="B570" s="256" t="s">
        <v>798</v>
      </c>
      <c r="C570" s="11"/>
      <c r="D570" s="11"/>
      <c r="E570" s="11"/>
      <c r="F570" s="16"/>
      <c r="G570" s="11"/>
      <c r="H570" s="11"/>
    </row>
    <row r="571" spans="2:8">
      <c r="B571" s="12"/>
      <c r="C571" s="12"/>
      <c r="D571" s="11"/>
      <c r="E571" s="11"/>
      <c r="F571" s="16"/>
      <c r="G571" s="11"/>
      <c r="H571" s="11"/>
    </row>
    <row r="572" spans="2:8">
      <c r="B572" s="238" t="s">
        <v>638</v>
      </c>
      <c r="C572" s="238" t="s">
        <v>639</v>
      </c>
      <c r="D572" s="11"/>
      <c r="E572" s="11"/>
      <c r="F572" s="16"/>
      <c r="G572" s="11"/>
      <c r="H572" s="11"/>
    </row>
    <row r="573" spans="2:8">
      <c r="B573" s="245" t="s">
        <v>799</v>
      </c>
      <c r="C573" s="289">
        <f>+C213</f>
        <v>900000</v>
      </c>
      <c r="D573" s="11"/>
      <c r="E573" s="11"/>
      <c r="F573" s="16"/>
      <c r="G573" s="11"/>
      <c r="H573" s="11"/>
    </row>
    <row r="574" spans="2:8">
      <c r="B574" s="245" t="s">
        <v>800</v>
      </c>
      <c r="C574" s="289">
        <f>C213*2</f>
        <v>1800000</v>
      </c>
      <c r="D574" s="11"/>
      <c r="E574" s="11"/>
      <c r="F574" s="16"/>
      <c r="G574" s="11"/>
      <c r="H574" s="11"/>
    </row>
    <row r="575" spans="2:8">
      <c r="B575" s="245" t="s">
        <v>801</v>
      </c>
      <c r="C575" s="289">
        <v>5000000</v>
      </c>
      <c r="D575" s="11"/>
      <c r="E575" s="11"/>
      <c r="F575" s="16"/>
      <c r="G575" s="11"/>
      <c r="H575" s="11"/>
    </row>
    <row r="576" spans="2:8">
      <c r="B576" s="245" t="s">
        <v>659</v>
      </c>
      <c r="C576" s="289">
        <f>10*50000</f>
        <v>500000</v>
      </c>
      <c r="D576" s="11"/>
      <c r="E576" s="11"/>
      <c r="F576" s="16"/>
      <c r="G576" s="11"/>
      <c r="H576" s="11"/>
    </row>
    <row r="577" spans="2:8">
      <c r="B577" s="245" t="s">
        <v>802</v>
      </c>
      <c r="C577" s="289">
        <f>7500*10</f>
        <v>75000</v>
      </c>
      <c r="D577" s="11"/>
      <c r="E577" s="11"/>
      <c r="F577" s="16"/>
      <c r="G577" s="11"/>
      <c r="H577" s="11"/>
    </row>
    <row r="578" spans="2:8">
      <c r="B578" s="245" t="s">
        <v>803</v>
      </c>
      <c r="C578" s="289">
        <v>4000000</v>
      </c>
      <c r="D578" s="11"/>
      <c r="E578" s="11"/>
      <c r="F578" s="16"/>
      <c r="G578" s="11"/>
      <c r="H578" s="11"/>
    </row>
    <row r="579" spans="2:8">
      <c r="B579" s="245" t="s">
        <v>804</v>
      </c>
      <c r="C579" s="289">
        <v>4000000</v>
      </c>
      <c r="D579" s="11"/>
      <c r="E579" s="11"/>
      <c r="F579" s="16"/>
      <c r="G579" s="11"/>
      <c r="H579" s="11"/>
    </row>
    <row r="580" spans="2:8">
      <c r="B580" s="245" t="s">
        <v>805</v>
      </c>
      <c r="C580" s="289">
        <f>20*100000</f>
        <v>2000000</v>
      </c>
      <c r="D580" s="11"/>
      <c r="E580" s="11"/>
      <c r="F580" s="16"/>
      <c r="G580" s="11"/>
      <c r="H580" s="11"/>
    </row>
    <row r="581" spans="2:8">
      <c r="B581" s="256" t="s">
        <v>763</v>
      </c>
      <c r="C581" s="312">
        <f>SUM(C573:C580)</f>
        <v>18275000</v>
      </c>
      <c r="D581" s="11"/>
      <c r="E581" s="11"/>
      <c r="F581" s="16"/>
      <c r="G581" s="11"/>
      <c r="H581" s="11"/>
    </row>
    <row r="582" spans="2:8">
      <c r="B582" s="314" t="s">
        <v>806</v>
      </c>
      <c r="C582" s="279">
        <v>19000000</v>
      </c>
      <c r="D582" s="11"/>
      <c r="E582" s="11"/>
      <c r="F582" s="16"/>
      <c r="G582" s="11"/>
      <c r="H582" s="11"/>
    </row>
    <row r="583" spans="2:8">
      <c r="B583" s="11"/>
      <c r="C583" s="11"/>
      <c r="D583" s="11"/>
      <c r="E583" s="11"/>
      <c r="F583" s="16"/>
      <c r="G583" s="11"/>
      <c r="H583" s="11"/>
    </row>
    <row r="584" spans="2:8">
      <c r="B584" s="256" t="s">
        <v>807</v>
      </c>
      <c r="C584" s="13"/>
      <c r="D584" s="11"/>
      <c r="E584" s="11"/>
      <c r="F584" s="16"/>
      <c r="G584" s="11"/>
      <c r="H584" s="11"/>
    </row>
    <row r="585" spans="2:8">
      <c r="B585" s="12"/>
      <c r="C585" s="12"/>
      <c r="D585" s="11"/>
      <c r="E585" s="11"/>
      <c r="F585" s="16"/>
      <c r="G585" s="11"/>
      <c r="H585" s="11"/>
    </row>
    <row r="586" spans="2:8">
      <c r="B586" s="238" t="s">
        <v>638</v>
      </c>
      <c r="C586" s="238" t="s">
        <v>639</v>
      </c>
      <c r="D586" s="11"/>
      <c r="E586" s="11"/>
      <c r="F586" s="16"/>
      <c r="G586" s="11"/>
      <c r="H586" s="11"/>
    </row>
    <row r="587" spans="2:8">
      <c r="B587" s="245" t="s">
        <v>808</v>
      </c>
      <c r="C587" s="289">
        <v>5000000</v>
      </c>
      <c r="D587" s="11"/>
      <c r="E587" s="11"/>
      <c r="F587" s="16"/>
      <c r="G587" s="11"/>
      <c r="H587" s="11"/>
    </row>
    <row r="588" spans="2:8">
      <c r="B588" s="245" t="s">
        <v>809</v>
      </c>
      <c r="C588" s="289">
        <v>5000000</v>
      </c>
      <c r="D588" s="11"/>
      <c r="E588" s="11"/>
      <c r="F588" s="16"/>
      <c r="G588" s="11"/>
      <c r="H588" s="11"/>
    </row>
    <row r="589" spans="2:8">
      <c r="B589" s="286" t="s">
        <v>647</v>
      </c>
      <c r="C589" s="279">
        <f>SUM(C587:C588)</f>
        <v>10000000</v>
      </c>
      <c r="D589" s="11"/>
      <c r="E589" s="11"/>
      <c r="F589" s="16"/>
      <c r="G589" s="11"/>
      <c r="H589" s="11"/>
    </row>
    <row r="590" spans="2:8">
      <c r="B590" s="11" t="s">
        <v>810</v>
      </c>
      <c r="C590" s="11"/>
      <c r="D590" s="11"/>
      <c r="E590" s="11"/>
      <c r="F590" s="16"/>
      <c r="G590" s="11"/>
      <c r="H590" s="11"/>
    </row>
    <row r="591" spans="2:8">
      <c r="B591" s="11"/>
      <c r="C591" s="11"/>
      <c r="D591" s="11"/>
      <c r="E591" s="11"/>
      <c r="F591" s="16"/>
      <c r="G591" s="11"/>
      <c r="H591" s="11"/>
    </row>
    <row r="592" spans="2:8">
      <c r="B592" s="256" t="s">
        <v>811</v>
      </c>
      <c r="C592" s="83"/>
      <c r="D592" s="11"/>
      <c r="E592" s="11"/>
      <c r="F592" s="16"/>
      <c r="G592" s="11"/>
      <c r="H592" s="11"/>
    </row>
    <row r="593" spans="2:8">
      <c r="B593" s="12"/>
      <c r="C593" s="12"/>
      <c r="D593" s="11"/>
      <c r="E593" s="11"/>
      <c r="F593" s="16"/>
      <c r="G593" s="11"/>
      <c r="H593" s="11"/>
    </row>
    <row r="594" spans="2:8">
      <c r="B594" s="238" t="s">
        <v>638</v>
      </c>
      <c r="C594" s="238" t="s">
        <v>470</v>
      </c>
      <c r="D594" s="11"/>
      <c r="E594" s="11"/>
      <c r="F594" s="16"/>
      <c r="G594" s="11"/>
      <c r="H594" s="11"/>
    </row>
    <row r="595" spans="2:8">
      <c r="B595" s="245" t="s">
        <v>812</v>
      </c>
      <c r="C595" s="289">
        <f>+C228</f>
        <v>4600000</v>
      </c>
      <c r="D595" s="11"/>
      <c r="E595" s="11"/>
      <c r="F595" s="16"/>
      <c r="G595" s="11"/>
      <c r="H595" s="11"/>
    </row>
    <row r="596" spans="2:8">
      <c r="B596" s="245" t="s">
        <v>813</v>
      </c>
      <c r="C596" s="289">
        <f>(1000*C1076)</f>
        <v>3975000</v>
      </c>
      <c r="D596" s="11"/>
      <c r="E596" s="11"/>
      <c r="F596" s="16"/>
      <c r="G596" s="11"/>
      <c r="H596" s="11"/>
    </row>
    <row r="597" spans="2:8">
      <c r="B597" s="245" t="s">
        <v>814</v>
      </c>
      <c r="C597" s="289">
        <f>+C481</f>
        <v>136000000</v>
      </c>
      <c r="D597" s="11"/>
      <c r="E597" s="11"/>
      <c r="F597" s="16"/>
      <c r="G597" s="11"/>
      <c r="H597" s="11"/>
    </row>
    <row r="598" spans="2:8">
      <c r="B598" s="256" t="s">
        <v>815</v>
      </c>
      <c r="C598" s="312">
        <f>SUM(C595:C597)</f>
        <v>144575000</v>
      </c>
      <c r="D598" s="11"/>
      <c r="E598" s="11"/>
      <c r="F598" s="16"/>
      <c r="G598" s="11"/>
      <c r="H598" s="11"/>
    </row>
    <row r="599" spans="2:8">
      <c r="B599" s="314" t="s">
        <v>806</v>
      </c>
      <c r="C599" s="279">
        <v>148100000</v>
      </c>
      <c r="D599" s="11"/>
      <c r="E599" s="11"/>
      <c r="F599" s="16"/>
      <c r="G599" s="11"/>
      <c r="H599" s="11"/>
    </row>
    <row r="600" spans="2:8">
      <c r="B600" s="11"/>
      <c r="C600" s="11"/>
      <c r="D600" s="11"/>
      <c r="E600" s="11"/>
      <c r="F600" s="16"/>
      <c r="G600" s="11"/>
      <c r="H600" s="11"/>
    </row>
    <row r="601" spans="2:8" ht="25.5">
      <c r="B601" s="256" t="s">
        <v>816</v>
      </c>
      <c r="C601" s="13"/>
      <c r="D601" s="11"/>
      <c r="E601" s="11"/>
      <c r="F601" s="16"/>
      <c r="G601" s="11"/>
      <c r="H601" s="11"/>
    </row>
    <row r="602" spans="2:8">
      <c r="B602" s="12"/>
      <c r="C602" s="12"/>
      <c r="D602" s="11"/>
      <c r="E602" s="11"/>
      <c r="F602" s="16"/>
      <c r="G602" s="11"/>
      <c r="H602" s="11"/>
    </row>
    <row r="603" spans="2:8">
      <c r="B603" s="238" t="s">
        <v>638</v>
      </c>
      <c r="C603" s="238" t="s">
        <v>639</v>
      </c>
      <c r="D603" s="11"/>
      <c r="E603" s="11"/>
      <c r="F603" s="16"/>
      <c r="G603" s="11"/>
      <c r="H603" s="11"/>
    </row>
    <row r="604" spans="2:8">
      <c r="B604" s="245" t="s">
        <v>817</v>
      </c>
      <c r="C604" s="289">
        <f>+C470</f>
        <v>5000000</v>
      </c>
      <c r="D604" s="11"/>
      <c r="E604" s="11"/>
      <c r="F604" s="16"/>
      <c r="G604" s="11"/>
      <c r="H604" s="11"/>
    </row>
    <row r="605" spans="2:8">
      <c r="B605" s="245" t="s">
        <v>818</v>
      </c>
      <c r="C605" s="289">
        <f>+C480</f>
        <v>1000000</v>
      </c>
      <c r="D605" s="11"/>
      <c r="E605" s="11"/>
      <c r="F605" s="16"/>
      <c r="G605" s="11"/>
      <c r="H605" s="11"/>
    </row>
    <row r="606" spans="2:8">
      <c r="B606" s="245" t="s">
        <v>819</v>
      </c>
      <c r="C606" s="289">
        <f>60000*10</f>
        <v>600000</v>
      </c>
      <c r="D606" s="11"/>
      <c r="E606" s="11"/>
      <c r="F606" s="16"/>
      <c r="G606" s="11"/>
      <c r="H606" s="11"/>
    </row>
    <row r="607" spans="2:8">
      <c r="B607" s="314" t="s">
        <v>820</v>
      </c>
      <c r="C607" s="279">
        <f>SUM(C604:C606)</f>
        <v>6600000</v>
      </c>
      <c r="D607" s="11"/>
      <c r="E607" s="11"/>
      <c r="F607" s="16"/>
      <c r="G607" s="11"/>
      <c r="H607" s="11"/>
    </row>
    <row r="608" spans="2:8" ht="25.5">
      <c r="B608" s="22" t="s">
        <v>821</v>
      </c>
      <c r="C608" s="11"/>
      <c r="D608" s="11"/>
      <c r="E608" s="11"/>
      <c r="F608" s="16"/>
      <c r="G608" s="11"/>
      <c r="H608" s="11"/>
    </row>
    <row r="609" spans="2:8">
      <c r="B609" s="11"/>
      <c r="C609" s="11"/>
      <c r="D609" s="11"/>
      <c r="E609" s="11"/>
      <c r="F609" s="16"/>
      <c r="G609" s="11"/>
      <c r="H609" s="11"/>
    </row>
    <row r="610" spans="2:8">
      <c r="B610" s="256" t="s">
        <v>822</v>
      </c>
      <c r="C610" s="11"/>
      <c r="D610" s="11"/>
      <c r="E610" s="11"/>
      <c r="F610" s="16"/>
      <c r="G610" s="11"/>
      <c r="H610" s="11"/>
    </row>
    <row r="611" spans="2:8">
      <c r="B611" s="12"/>
      <c r="C611" s="12"/>
      <c r="D611" s="11"/>
      <c r="E611" s="11"/>
      <c r="F611" s="16"/>
      <c r="G611" s="11"/>
      <c r="H611" s="11"/>
    </row>
    <row r="612" spans="2:8">
      <c r="B612" s="238" t="s">
        <v>638</v>
      </c>
      <c r="C612" s="238" t="s">
        <v>823</v>
      </c>
      <c r="D612" s="11"/>
      <c r="E612" s="11"/>
      <c r="F612" s="16"/>
      <c r="G612" s="11"/>
      <c r="H612" s="11"/>
    </row>
    <row r="613" spans="2:8">
      <c r="B613" s="245" t="s">
        <v>824</v>
      </c>
      <c r="C613" s="282">
        <f>+C228</f>
        <v>4600000</v>
      </c>
      <c r="D613" s="11"/>
      <c r="E613" s="11"/>
      <c r="F613" s="16"/>
      <c r="G613" s="11"/>
      <c r="H613" s="11"/>
    </row>
    <row r="614" spans="2:8">
      <c r="B614" s="245" t="s">
        <v>825</v>
      </c>
      <c r="C614" s="282">
        <f>+E161*7</f>
        <v>6923663.2555999998</v>
      </c>
      <c r="D614" s="11"/>
      <c r="E614" s="11"/>
      <c r="F614" s="16"/>
      <c r="G614" s="11"/>
      <c r="H614" s="11"/>
    </row>
    <row r="615" spans="2:8">
      <c r="B615" s="256" t="s">
        <v>826</v>
      </c>
      <c r="C615" s="315">
        <f>SUM(C613:C614)</f>
        <v>11523663.2556</v>
      </c>
      <c r="D615" s="11"/>
      <c r="E615" s="11"/>
      <c r="F615" s="16"/>
      <c r="G615" s="11"/>
      <c r="H615" s="11"/>
    </row>
    <row r="616" spans="2:8">
      <c r="B616" s="314" t="s">
        <v>806</v>
      </c>
      <c r="C616" s="279">
        <v>12000000</v>
      </c>
      <c r="D616" s="11"/>
      <c r="E616" s="11"/>
      <c r="F616" s="16"/>
      <c r="G616" s="11"/>
      <c r="H616" s="11"/>
    </row>
    <row r="617" spans="2:8">
      <c r="B617" s="850" t="s">
        <v>827</v>
      </c>
      <c r="C617" s="850"/>
      <c r="D617" s="11"/>
      <c r="E617" s="11"/>
      <c r="F617" s="16"/>
      <c r="G617" s="11"/>
      <c r="H617" s="11"/>
    </row>
    <row r="618" spans="2:8">
      <c r="B618" s="18"/>
      <c r="C618" s="18"/>
      <c r="D618" s="11"/>
      <c r="E618" s="11"/>
      <c r="F618" s="16"/>
      <c r="G618" s="11"/>
      <c r="H618" s="11"/>
    </row>
    <row r="619" spans="2:8">
      <c r="B619" s="858" t="s">
        <v>828</v>
      </c>
      <c r="C619" s="859"/>
      <c r="D619" s="11"/>
      <c r="E619" s="11"/>
      <c r="F619" s="16"/>
      <c r="G619" s="11"/>
      <c r="H619" s="11"/>
    </row>
    <row r="620" spans="2:8" ht="26.25" customHeight="1">
      <c r="B620" s="860" t="s">
        <v>829</v>
      </c>
      <c r="C620" s="861"/>
      <c r="D620" s="279">
        <v>400000000</v>
      </c>
      <c r="E620" s="11"/>
      <c r="F620" s="16"/>
      <c r="G620" s="11"/>
      <c r="H620" s="11"/>
    </row>
    <row r="621" spans="2:8">
      <c r="B621" s="18"/>
      <c r="C621" s="18"/>
      <c r="D621" s="77"/>
      <c r="E621" s="11"/>
      <c r="F621" s="16"/>
      <c r="G621" s="11"/>
      <c r="H621" s="11"/>
    </row>
    <row r="622" spans="2:8">
      <c r="B622" s="858" t="s">
        <v>830</v>
      </c>
      <c r="C622" s="859"/>
      <c r="D622" s="77"/>
      <c r="E622" s="11"/>
      <c r="F622" s="16"/>
      <c r="G622" s="11"/>
      <c r="H622" s="11"/>
    </row>
    <row r="623" spans="2:8" ht="21.75" customHeight="1">
      <c r="B623" s="860" t="s">
        <v>831</v>
      </c>
      <c r="C623" s="861"/>
      <c r="D623" s="279">
        <v>200000000</v>
      </c>
      <c r="E623" s="11"/>
      <c r="F623" s="16"/>
      <c r="G623" s="11"/>
      <c r="H623" s="11"/>
    </row>
    <row r="624" spans="2:8">
      <c r="B624" s="22"/>
      <c r="C624" s="11"/>
      <c r="D624" s="11"/>
      <c r="E624" s="11"/>
      <c r="F624" s="16"/>
      <c r="G624" s="11"/>
      <c r="H624" s="11"/>
    </row>
    <row r="625" spans="2:8">
      <c r="B625" s="299" t="s">
        <v>832</v>
      </c>
      <c r="C625" s="11"/>
      <c r="D625" s="11"/>
      <c r="E625" s="11"/>
      <c r="F625" s="55"/>
      <c r="G625" s="11"/>
      <c r="H625" s="11"/>
    </row>
    <row r="626" spans="2:8">
      <c r="B626" s="11"/>
      <c r="C626" s="11"/>
      <c r="D626" s="11"/>
      <c r="E626" s="11"/>
      <c r="F626" s="16"/>
      <c r="G626" s="11"/>
      <c r="H626" s="11"/>
    </row>
    <row r="627" spans="2:8" ht="25.5">
      <c r="B627" s="269" t="s">
        <v>833</v>
      </c>
      <c r="C627" s="11"/>
      <c r="D627" s="11"/>
      <c r="F627" s="55"/>
      <c r="G627" s="11"/>
      <c r="H627" s="11"/>
    </row>
    <row r="628" spans="2:8">
      <c r="B628" s="84"/>
      <c r="C628" s="29"/>
      <c r="D628" s="29"/>
      <c r="F628" s="55"/>
      <c r="G628" s="11"/>
      <c r="H628" s="11"/>
    </row>
    <row r="629" spans="2:8" ht="38.25">
      <c r="B629" s="238" t="s">
        <v>834</v>
      </c>
      <c r="C629" s="316" t="s">
        <v>835</v>
      </c>
      <c r="D629" s="316" t="s">
        <v>836</v>
      </c>
      <c r="F629" s="55"/>
      <c r="G629" s="11"/>
      <c r="H629" s="11"/>
    </row>
    <row r="630" spans="2:8">
      <c r="B630" s="241" t="s">
        <v>837</v>
      </c>
      <c r="C630" s="282">
        <v>95000000</v>
      </c>
      <c r="D630" s="282">
        <f>(1350000*12)</f>
        <v>16200000</v>
      </c>
      <c r="F630" s="55"/>
      <c r="G630" s="11"/>
      <c r="H630" s="11"/>
    </row>
    <row r="631" spans="2:8">
      <c r="B631" s="272" t="s">
        <v>838</v>
      </c>
      <c r="C631" s="282">
        <f>D631*10</f>
        <v>2500000000</v>
      </c>
      <c r="D631" s="282">
        <v>250000000</v>
      </c>
      <c r="F631" s="55"/>
      <c r="G631" s="11"/>
      <c r="H631" s="11"/>
    </row>
    <row r="632" spans="2:8">
      <c r="B632" s="241" t="s">
        <v>839</v>
      </c>
      <c r="C632" s="282">
        <v>78000000</v>
      </c>
      <c r="D632" s="282">
        <v>9600000</v>
      </c>
      <c r="E632" s="85"/>
      <c r="F632" s="55"/>
      <c r="G632" s="11"/>
      <c r="H632" s="11"/>
    </row>
    <row r="633" spans="2:8">
      <c r="B633" s="317" t="s">
        <v>840</v>
      </c>
      <c r="C633" s="318">
        <f>SUM(C630:C632)</f>
        <v>2673000000</v>
      </c>
      <c r="D633" s="318">
        <f>SUM(D630:D632)</f>
        <v>275800000</v>
      </c>
      <c r="F633" s="55"/>
      <c r="G633" s="11"/>
      <c r="H633" s="11"/>
    </row>
    <row r="634" spans="2:8" ht="14.25" customHeight="1">
      <c r="B634" s="319" t="s">
        <v>841</v>
      </c>
      <c r="C634" s="279">
        <v>2700000000</v>
      </c>
      <c r="D634" s="279">
        <v>280000000</v>
      </c>
      <c r="F634" s="55"/>
      <c r="G634" s="11"/>
      <c r="H634" s="11"/>
    </row>
    <row r="635" spans="2:8">
      <c r="B635" s="317" t="s">
        <v>842</v>
      </c>
      <c r="C635" s="318">
        <f>+C634/10</f>
        <v>270000000</v>
      </c>
      <c r="D635" s="86"/>
      <c r="F635" s="55"/>
      <c r="G635" s="11"/>
      <c r="H635" s="11"/>
    </row>
    <row r="636" spans="2:8">
      <c r="B636" s="35" t="s">
        <v>843</v>
      </c>
      <c r="C636" s="35"/>
      <c r="D636" s="11"/>
      <c r="F636" s="55"/>
      <c r="G636" s="11"/>
      <c r="H636" s="11"/>
    </row>
    <row r="637" spans="2:8" ht="38.25">
      <c r="B637" s="35" t="s">
        <v>844</v>
      </c>
      <c r="C637" s="35"/>
      <c r="D637" s="11"/>
      <c r="F637" s="55"/>
      <c r="G637" s="11"/>
      <c r="H637" s="11"/>
    </row>
    <row r="638" spans="2:8" ht="51">
      <c r="B638" s="87" t="s">
        <v>845</v>
      </c>
      <c r="C638" s="35"/>
      <c r="D638" s="11"/>
      <c r="F638" s="55"/>
      <c r="G638" s="11"/>
      <c r="H638" s="11"/>
    </row>
    <row r="639" spans="2:8">
      <c r="B639" s="35"/>
      <c r="C639" s="35"/>
      <c r="D639" s="11"/>
      <c r="F639" s="55"/>
      <c r="G639" s="11"/>
      <c r="H639" s="11"/>
    </row>
    <row r="640" spans="2:8" ht="27" customHeight="1">
      <c r="B640" s="870" t="s">
        <v>846</v>
      </c>
      <c r="C640" s="870"/>
      <c r="D640" s="11"/>
      <c r="F640" s="55"/>
      <c r="G640" s="11"/>
      <c r="H640" s="11"/>
    </row>
    <row r="641" spans="2:8">
      <c r="B641" s="84"/>
      <c r="C641" s="29"/>
      <c r="D641" s="11"/>
      <c r="F641" s="55"/>
      <c r="G641" s="11"/>
      <c r="H641" s="11"/>
    </row>
    <row r="642" spans="2:8">
      <c r="B642" s="238" t="s">
        <v>834</v>
      </c>
      <c r="C642" s="239" t="s">
        <v>847</v>
      </c>
      <c r="D642" s="11"/>
      <c r="F642" s="55"/>
      <c r="G642" s="11"/>
      <c r="H642" s="11"/>
    </row>
    <row r="643" spans="2:8">
      <c r="B643" s="320" t="s">
        <v>848</v>
      </c>
      <c r="C643" s="282">
        <v>11200000</v>
      </c>
      <c r="D643" s="11"/>
      <c r="F643" s="55"/>
      <c r="G643" s="11"/>
      <c r="H643" s="11"/>
    </row>
    <row r="644" spans="2:8">
      <c r="B644" s="320" t="s">
        <v>849</v>
      </c>
      <c r="C644" s="282">
        <v>14000000</v>
      </c>
      <c r="D644" s="11"/>
      <c r="F644" s="55"/>
      <c r="G644" s="11"/>
      <c r="H644" s="11"/>
    </row>
    <row r="645" spans="2:8">
      <c r="B645" s="320" t="s">
        <v>850</v>
      </c>
      <c r="C645" s="282">
        <v>0</v>
      </c>
      <c r="D645" s="11"/>
      <c r="F645" s="55"/>
      <c r="G645" s="11"/>
      <c r="H645" s="11"/>
    </row>
    <row r="646" spans="2:8">
      <c r="B646" s="317" t="s">
        <v>840</v>
      </c>
      <c r="C646" s="318">
        <f>SUM(C643:C645)</f>
        <v>25200000</v>
      </c>
      <c r="D646" s="11"/>
      <c r="F646" s="55"/>
      <c r="G646" s="11"/>
      <c r="H646" s="11"/>
    </row>
    <row r="647" spans="2:8">
      <c r="B647" s="319" t="s">
        <v>841</v>
      </c>
      <c r="C647" s="279">
        <v>26000000</v>
      </c>
      <c r="D647" s="11"/>
      <c r="F647" s="55"/>
      <c r="G647" s="11"/>
      <c r="H647" s="11"/>
    </row>
    <row r="648" spans="2:8">
      <c r="B648" s="35" t="s">
        <v>843</v>
      </c>
      <c r="C648" s="88"/>
      <c r="D648" s="11"/>
      <c r="F648" s="55"/>
      <c r="G648" s="11"/>
      <c r="H648" s="11"/>
    </row>
    <row r="649" spans="2:8">
      <c r="B649" s="35"/>
      <c r="C649" s="35"/>
      <c r="D649" s="11"/>
      <c r="F649" s="55"/>
      <c r="G649" s="11"/>
      <c r="H649" s="11"/>
    </row>
    <row r="650" spans="2:8">
      <c r="B650" s="269" t="s">
        <v>851</v>
      </c>
      <c r="C650" s="11"/>
      <c r="D650" s="11"/>
      <c r="F650" s="55"/>
      <c r="G650" s="11"/>
      <c r="H650" s="11"/>
    </row>
    <row r="651" spans="2:8">
      <c r="B651" s="89"/>
      <c r="C651" s="11"/>
      <c r="D651" s="11"/>
      <c r="F651" s="55"/>
      <c r="G651" s="11"/>
      <c r="H651" s="11"/>
    </row>
    <row r="652" spans="2:8">
      <c r="B652" s="238" t="s">
        <v>834</v>
      </c>
      <c r="C652" s="239" t="s">
        <v>847</v>
      </c>
      <c r="D652" s="11"/>
      <c r="F652" s="55"/>
      <c r="G652" s="11"/>
      <c r="H652" s="11"/>
    </row>
    <row r="653" spans="2:8" ht="25.5">
      <c r="B653" s="320" t="s">
        <v>852</v>
      </c>
      <c r="C653" s="321">
        <v>15000000</v>
      </c>
      <c r="D653" s="11"/>
      <c r="F653" s="55"/>
      <c r="G653" s="11"/>
      <c r="H653" s="11"/>
    </row>
    <row r="654" spans="2:8">
      <c r="B654" s="320" t="s">
        <v>849</v>
      </c>
      <c r="C654" s="321">
        <v>14000000</v>
      </c>
      <c r="D654" s="11"/>
      <c r="F654" s="55"/>
      <c r="G654" s="11"/>
      <c r="H654" s="11"/>
    </row>
    <row r="655" spans="2:8">
      <c r="B655" s="320" t="s">
        <v>853</v>
      </c>
      <c r="C655" s="321">
        <v>8508817</v>
      </c>
      <c r="D655" s="11"/>
      <c r="F655" s="55"/>
      <c r="G655" s="11"/>
      <c r="H655" s="11"/>
    </row>
    <row r="656" spans="2:8">
      <c r="B656" s="320" t="s">
        <v>854</v>
      </c>
      <c r="C656" s="321">
        <v>10120914</v>
      </c>
      <c r="D656" s="11"/>
      <c r="F656" s="55"/>
      <c r="G656" s="11"/>
      <c r="H656" s="11"/>
    </row>
    <row r="657" spans="2:8">
      <c r="B657" s="317" t="s">
        <v>840</v>
      </c>
      <c r="C657" s="322">
        <f>SUM(C653:C656)</f>
        <v>47629731</v>
      </c>
      <c r="D657" s="11"/>
      <c r="F657" s="55"/>
      <c r="G657" s="11"/>
      <c r="H657" s="11"/>
    </row>
    <row r="658" spans="2:8">
      <c r="B658" s="319" t="s">
        <v>841</v>
      </c>
      <c r="C658" s="323">
        <v>48000000</v>
      </c>
      <c r="D658" s="11"/>
      <c r="F658" s="55"/>
      <c r="G658" s="11"/>
      <c r="H658" s="11"/>
    </row>
    <row r="659" spans="2:8">
      <c r="B659" s="35" t="s">
        <v>843</v>
      </c>
      <c r="C659" s="88"/>
      <c r="D659" s="11"/>
      <c r="F659" s="55"/>
      <c r="G659" s="11"/>
      <c r="H659" s="11"/>
    </row>
    <row r="660" spans="2:8">
      <c r="B660" s="35"/>
      <c r="C660" s="88"/>
      <c r="D660" s="11"/>
      <c r="F660" s="55"/>
      <c r="G660" s="11"/>
      <c r="H660" s="11"/>
    </row>
    <row r="661" spans="2:8">
      <c r="B661" s="269" t="s">
        <v>855</v>
      </c>
      <c r="C661" s="11"/>
      <c r="D661" s="11"/>
      <c r="F661" s="55"/>
      <c r="G661" s="11"/>
      <c r="H661" s="11"/>
    </row>
    <row r="662" spans="2:8">
      <c r="B662" s="84"/>
      <c r="C662" s="29"/>
      <c r="D662" s="11"/>
      <c r="F662" s="55"/>
      <c r="G662" s="11"/>
      <c r="H662" s="11"/>
    </row>
    <row r="663" spans="2:8">
      <c r="B663" s="238" t="s">
        <v>834</v>
      </c>
      <c r="C663" s="239" t="s">
        <v>847</v>
      </c>
      <c r="D663" s="29"/>
      <c r="E663" s="29"/>
      <c r="F663" s="55"/>
      <c r="G663" s="11"/>
      <c r="H663" s="11"/>
    </row>
    <row r="664" spans="2:8">
      <c r="B664" s="324" t="s">
        <v>856</v>
      </c>
      <c r="C664" s="325">
        <f>C665+C666+C667</f>
        <v>86820000</v>
      </c>
      <c r="D664" s="869"/>
      <c r="E664" s="869"/>
      <c r="F664" s="55"/>
      <c r="G664" s="11"/>
      <c r="H664" s="11"/>
    </row>
    <row r="665" spans="2:8">
      <c r="B665" s="320" t="s">
        <v>857</v>
      </c>
      <c r="C665" s="321">
        <f>275*4000</f>
        <v>1100000</v>
      </c>
      <c r="D665" s="869"/>
      <c r="E665" s="869"/>
      <c r="F665" s="55"/>
      <c r="G665" s="11"/>
      <c r="H665" s="11"/>
    </row>
    <row r="666" spans="2:8">
      <c r="B666" s="320" t="s">
        <v>858</v>
      </c>
      <c r="C666" s="321">
        <f>6430*4000</f>
        <v>25720000</v>
      </c>
      <c r="D666" s="869"/>
      <c r="E666" s="869"/>
      <c r="F666" s="55"/>
      <c r="G666" s="11"/>
      <c r="H666" s="11"/>
    </row>
    <row r="667" spans="2:8" ht="25.5">
      <c r="B667" s="320" t="s">
        <v>859</v>
      </c>
      <c r="C667" s="321">
        <f>(15000*4000)</f>
        <v>60000000</v>
      </c>
      <c r="D667" s="869"/>
      <c r="E667" s="869"/>
      <c r="F667" s="55"/>
      <c r="G667" s="11"/>
      <c r="H667" s="11"/>
    </row>
    <row r="668" spans="2:8">
      <c r="B668" s="320"/>
      <c r="C668" s="321"/>
      <c r="D668" s="869"/>
      <c r="F668" s="55"/>
      <c r="G668" s="11"/>
      <c r="H668" s="11"/>
    </row>
    <row r="669" spans="2:8">
      <c r="B669" s="324" t="s">
        <v>860</v>
      </c>
      <c r="C669" s="325">
        <f>C670+C671+C672</f>
        <v>34300000</v>
      </c>
      <c r="D669" s="869"/>
      <c r="F669" s="55"/>
      <c r="G669" s="11"/>
      <c r="H669" s="11"/>
    </row>
    <row r="670" spans="2:8">
      <c r="B670" s="320" t="s">
        <v>857</v>
      </c>
      <c r="C670" s="321">
        <f>275*4000</f>
        <v>1100000</v>
      </c>
      <c r="D670" s="869"/>
      <c r="E670" s="85"/>
      <c r="F670" s="55"/>
      <c r="G670" s="11"/>
      <c r="H670" s="11"/>
    </row>
    <row r="671" spans="2:8">
      <c r="B671" s="320" t="s">
        <v>861</v>
      </c>
      <c r="C671" s="321">
        <f>3300*4000</f>
        <v>13200000</v>
      </c>
      <c r="D671" s="869"/>
      <c r="E671" s="90"/>
      <c r="F671" s="55"/>
      <c r="G671" s="11"/>
      <c r="H671" s="11"/>
    </row>
    <row r="672" spans="2:8" ht="25.5">
      <c r="B672" s="320" t="s">
        <v>862</v>
      </c>
      <c r="C672" s="321">
        <f>5000*4000</f>
        <v>20000000</v>
      </c>
      <c r="D672" s="11"/>
      <c r="F672" s="55"/>
      <c r="G672" s="11"/>
      <c r="H672" s="11"/>
    </row>
    <row r="673" spans="2:8">
      <c r="B673" s="320"/>
      <c r="C673" s="321"/>
      <c r="D673" s="11"/>
      <c r="F673" s="55"/>
      <c r="G673" s="11"/>
      <c r="H673" s="11"/>
    </row>
    <row r="674" spans="2:8">
      <c r="B674" s="324" t="s">
        <v>863</v>
      </c>
      <c r="C674" s="325">
        <f>C675+C676+C677</f>
        <v>17300000</v>
      </c>
      <c r="D674" s="11"/>
      <c r="F674" s="55"/>
      <c r="G674" s="11"/>
      <c r="H674" s="11"/>
    </row>
    <row r="675" spans="2:8">
      <c r="B675" s="320" t="s">
        <v>857</v>
      </c>
      <c r="C675" s="321">
        <f>275*4000</f>
        <v>1100000</v>
      </c>
      <c r="D675" s="11"/>
      <c r="F675" s="55"/>
      <c r="G675" s="11"/>
      <c r="H675" s="11"/>
    </row>
    <row r="676" spans="2:8">
      <c r="B676" s="320" t="s">
        <v>861</v>
      </c>
      <c r="C676" s="321">
        <f>3300*4000</f>
        <v>13200000</v>
      </c>
      <c r="D676" s="11"/>
      <c r="F676" s="55"/>
      <c r="G676" s="11"/>
      <c r="H676" s="11"/>
    </row>
    <row r="677" spans="2:8">
      <c r="B677" s="320" t="s">
        <v>864</v>
      </c>
      <c r="C677" s="321">
        <f>750*4000</f>
        <v>3000000</v>
      </c>
      <c r="D677" s="11"/>
      <c r="F677" s="55"/>
      <c r="G677" s="11"/>
      <c r="H677" s="11"/>
    </row>
    <row r="678" spans="2:8">
      <c r="B678" s="320"/>
      <c r="C678" s="321"/>
      <c r="D678" s="11"/>
      <c r="F678" s="55"/>
      <c r="G678" s="11"/>
      <c r="H678" s="11"/>
    </row>
    <row r="679" spans="2:8">
      <c r="B679" s="324" t="s">
        <v>865</v>
      </c>
      <c r="C679" s="325">
        <f>C680+C681+C682</f>
        <v>62700000</v>
      </c>
      <c r="D679" s="11"/>
      <c r="F679" s="55"/>
      <c r="G679" s="11"/>
      <c r="H679" s="11"/>
    </row>
    <row r="680" spans="2:8">
      <c r="B680" s="320" t="s">
        <v>857</v>
      </c>
      <c r="C680" s="321">
        <f>275*4000</f>
        <v>1100000</v>
      </c>
      <c r="D680" s="11"/>
      <c r="F680" s="55"/>
      <c r="G680" s="11"/>
      <c r="H680" s="11"/>
    </row>
    <row r="681" spans="2:8">
      <c r="B681" s="320" t="s">
        <v>866</v>
      </c>
      <c r="C681" s="321">
        <f>5400*4000</f>
        <v>21600000</v>
      </c>
      <c r="D681" s="11"/>
      <c r="F681" s="55"/>
      <c r="G681" s="11"/>
      <c r="H681" s="11"/>
    </row>
    <row r="682" spans="2:8" ht="25.5">
      <c r="B682" s="320" t="s">
        <v>867</v>
      </c>
      <c r="C682" s="321">
        <f>10000*4000</f>
        <v>40000000</v>
      </c>
      <c r="D682" s="11"/>
      <c r="F682" s="55"/>
      <c r="G682" s="11"/>
      <c r="H682" s="11"/>
    </row>
    <row r="683" spans="2:8">
      <c r="B683" s="326"/>
      <c r="C683" s="321"/>
      <c r="D683" s="11"/>
      <c r="F683" s="55"/>
      <c r="G683" s="11"/>
      <c r="H683" s="11"/>
    </row>
    <row r="684" spans="2:8">
      <c r="B684" s="317" t="s">
        <v>840</v>
      </c>
      <c r="C684" s="322">
        <f>+C679+C674+C669+C664</f>
        <v>201120000</v>
      </c>
      <c r="D684" s="11"/>
      <c r="F684" s="55"/>
      <c r="G684" s="11"/>
      <c r="H684" s="11"/>
    </row>
    <row r="685" spans="2:8">
      <c r="B685" s="35" t="s">
        <v>843</v>
      </c>
      <c r="C685" s="88"/>
      <c r="D685" s="11"/>
      <c r="F685" s="55"/>
      <c r="G685" s="11"/>
      <c r="H685" s="11"/>
    </row>
    <row r="686" spans="2:8">
      <c r="B686" s="35"/>
      <c r="C686" s="35"/>
      <c r="D686" s="11"/>
      <c r="E686" s="11"/>
      <c r="F686" s="55"/>
      <c r="G686" s="11"/>
      <c r="H686" s="11"/>
    </row>
    <row r="687" spans="2:8">
      <c r="B687" s="35"/>
      <c r="C687" s="35"/>
      <c r="D687" s="11"/>
      <c r="E687" s="11"/>
      <c r="F687" s="55"/>
      <c r="G687" s="11"/>
      <c r="H687" s="11"/>
    </row>
    <row r="688" spans="2:8">
      <c r="B688" s="327" t="s">
        <v>868</v>
      </c>
      <c r="C688" s="91"/>
      <c r="D688" s="92"/>
      <c r="E688" s="92"/>
      <c r="F688" s="55"/>
      <c r="G688" s="93"/>
      <c r="H688" s="93"/>
    </row>
    <row r="689" spans="2:8">
      <c r="B689" s="89"/>
      <c r="C689" s="92"/>
      <c r="D689" s="92"/>
      <c r="E689" s="92"/>
      <c r="F689" s="55"/>
      <c r="G689" s="11"/>
      <c r="H689" s="11"/>
    </row>
    <row r="690" spans="2:8" ht="25.5">
      <c r="B690" s="269" t="s">
        <v>869</v>
      </c>
      <c r="C690" s="94"/>
      <c r="D690" s="92"/>
      <c r="E690" s="95"/>
      <c r="F690" s="55"/>
      <c r="G690" s="92"/>
      <c r="H690" s="92"/>
    </row>
    <row r="691" spans="2:8">
      <c r="B691" s="89"/>
      <c r="C691" s="89"/>
      <c r="D691" s="92"/>
      <c r="E691" s="30"/>
      <c r="F691" s="55"/>
      <c r="G691" s="24"/>
      <c r="H691" s="11"/>
    </row>
    <row r="692" spans="2:8">
      <c r="B692" s="238" t="s">
        <v>834</v>
      </c>
      <c r="C692" s="844" t="s">
        <v>870</v>
      </c>
      <c r="D692" s="864" t="s">
        <v>639</v>
      </c>
      <c r="E692" s="91"/>
      <c r="F692" s="55"/>
      <c r="G692" s="11"/>
      <c r="H692" s="11"/>
    </row>
    <row r="693" spans="2:8">
      <c r="B693" s="238" t="s">
        <v>871</v>
      </c>
      <c r="C693" s="844"/>
      <c r="D693" s="864"/>
      <c r="E693" s="91"/>
      <c r="F693" s="55"/>
      <c r="G693" s="11"/>
      <c r="H693" s="11"/>
    </row>
    <row r="694" spans="2:8" ht="25.5">
      <c r="B694" s="320" t="s">
        <v>872</v>
      </c>
      <c r="C694" s="320" t="s">
        <v>873</v>
      </c>
      <c r="D694" s="328">
        <v>17000000</v>
      </c>
      <c r="E694" s="91"/>
      <c r="F694" s="55"/>
      <c r="G694" s="11"/>
      <c r="H694" s="11"/>
    </row>
    <row r="695" spans="2:8" ht="25.5">
      <c r="B695" s="320" t="s">
        <v>874</v>
      </c>
      <c r="C695" s="320" t="s">
        <v>873</v>
      </c>
      <c r="D695" s="328">
        <v>6600000</v>
      </c>
      <c r="E695" s="91"/>
      <c r="F695" s="55"/>
      <c r="G695" s="11"/>
      <c r="H695" s="11"/>
    </row>
    <row r="696" spans="2:8" ht="38.25">
      <c r="B696" s="50" t="s">
        <v>875</v>
      </c>
      <c r="D696" s="82"/>
      <c r="E696" s="91"/>
      <c r="F696" s="55"/>
      <c r="G696" s="11"/>
      <c r="H696" s="11"/>
    </row>
    <row r="697" spans="2:8">
      <c r="D697" s="82"/>
      <c r="E697" s="91"/>
      <c r="F697" s="55"/>
      <c r="G697" s="11"/>
      <c r="H697" s="11"/>
    </row>
    <row r="698" spans="2:8">
      <c r="B698" s="238" t="s">
        <v>834</v>
      </c>
      <c r="C698" s="844" t="s">
        <v>870</v>
      </c>
      <c r="D698" s="864" t="s">
        <v>639</v>
      </c>
      <c r="E698" s="91"/>
      <c r="F698" s="55"/>
      <c r="G698" s="11"/>
      <c r="H698" s="11"/>
    </row>
    <row r="699" spans="2:8" ht="25.5">
      <c r="B699" s="238" t="s">
        <v>876</v>
      </c>
      <c r="C699" s="844"/>
      <c r="D699" s="864"/>
      <c r="E699" s="91"/>
      <c r="F699" s="55"/>
      <c r="G699" s="11"/>
      <c r="H699" s="11"/>
    </row>
    <row r="700" spans="2:8" ht="25.5">
      <c r="B700" s="320" t="s">
        <v>877</v>
      </c>
      <c r="C700" s="320" t="s">
        <v>873</v>
      </c>
      <c r="D700" s="328">
        <v>2500000</v>
      </c>
      <c r="E700" s="91"/>
      <c r="F700" s="55"/>
      <c r="G700" s="11"/>
      <c r="H700" s="11"/>
    </row>
    <row r="701" spans="2:8">
      <c r="B701" s="96"/>
      <c r="C701" s="96"/>
      <c r="D701" s="180"/>
      <c r="E701" s="91"/>
      <c r="F701" s="55"/>
      <c r="G701" s="11"/>
      <c r="H701" s="11"/>
    </row>
    <row r="702" spans="2:8">
      <c r="B702" s="238" t="s">
        <v>834</v>
      </c>
      <c r="C702" s="844" t="s">
        <v>870</v>
      </c>
      <c r="D702" s="864" t="s">
        <v>639</v>
      </c>
      <c r="E702" s="91"/>
      <c r="F702" s="55"/>
      <c r="G702" s="11"/>
      <c r="H702" s="11"/>
    </row>
    <row r="703" spans="2:8">
      <c r="B703" s="238" t="s">
        <v>878</v>
      </c>
      <c r="C703" s="844"/>
      <c r="D703" s="864"/>
      <c r="E703" s="91"/>
      <c r="F703" s="55"/>
      <c r="G703" s="11"/>
      <c r="H703" s="11"/>
    </row>
    <row r="704" spans="2:8" ht="25.5">
      <c r="B704" s="320" t="s">
        <v>879</v>
      </c>
      <c r="C704" s="320" t="s">
        <v>880</v>
      </c>
      <c r="D704" s="328">
        <v>2500000</v>
      </c>
      <c r="E704" s="91"/>
      <c r="F704" s="55"/>
      <c r="G704" s="11"/>
      <c r="H704" s="11"/>
    </row>
    <row r="705" spans="2:8">
      <c r="B705" s="320" t="s">
        <v>881</v>
      </c>
      <c r="C705" s="320" t="s">
        <v>880</v>
      </c>
      <c r="D705" s="328">
        <v>2510000</v>
      </c>
      <c r="E705" s="91"/>
      <c r="F705" s="55"/>
      <c r="G705" s="11"/>
      <c r="H705" s="11"/>
    </row>
    <row r="706" spans="2:8">
      <c r="B706" s="50" t="s">
        <v>882</v>
      </c>
      <c r="D706" s="82"/>
      <c r="E706" s="91"/>
      <c r="F706" s="55"/>
      <c r="G706" s="11"/>
      <c r="H706" s="11"/>
    </row>
    <row r="707" spans="2:8">
      <c r="B707" s="868" t="s">
        <v>883</v>
      </c>
      <c r="C707" s="868"/>
      <c r="D707" s="82"/>
      <c r="E707" s="91"/>
      <c r="F707" s="55"/>
      <c r="G707" s="11"/>
      <c r="H707" s="11"/>
    </row>
    <row r="708" spans="2:8">
      <c r="D708" s="82"/>
      <c r="E708" s="91"/>
      <c r="F708" s="55"/>
      <c r="G708" s="11"/>
      <c r="H708" s="11"/>
    </row>
    <row r="709" spans="2:8">
      <c r="D709" s="82"/>
      <c r="E709" s="91"/>
      <c r="F709" s="55"/>
      <c r="G709" s="11"/>
      <c r="H709" s="11"/>
    </row>
    <row r="710" spans="2:8" ht="25.5">
      <c r="B710" s="269" t="s">
        <v>884</v>
      </c>
      <c r="C710" s="94"/>
      <c r="D710" s="82"/>
      <c r="E710" s="91"/>
      <c r="F710" s="55"/>
      <c r="G710" s="11"/>
      <c r="H710" s="11"/>
    </row>
    <row r="711" spans="2:8">
      <c r="D711" s="82"/>
      <c r="E711" s="91"/>
      <c r="F711" s="55"/>
      <c r="G711" s="11"/>
      <c r="H711" s="11"/>
    </row>
    <row r="712" spans="2:8">
      <c r="B712" s="238" t="s">
        <v>834</v>
      </c>
      <c r="C712" s="844" t="s">
        <v>870</v>
      </c>
      <c r="D712" s="864" t="s">
        <v>639</v>
      </c>
      <c r="E712" s="91"/>
      <c r="F712" s="55"/>
      <c r="G712" s="11"/>
      <c r="H712" s="11"/>
    </row>
    <row r="713" spans="2:8">
      <c r="B713" s="238" t="s">
        <v>885</v>
      </c>
      <c r="C713" s="844"/>
      <c r="D713" s="864"/>
      <c r="E713" s="91"/>
      <c r="F713" s="55"/>
      <c r="G713" s="11"/>
      <c r="H713" s="11"/>
    </row>
    <row r="714" spans="2:8">
      <c r="B714" s="320" t="s">
        <v>886</v>
      </c>
      <c r="C714" s="320" t="s">
        <v>873</v>
      </c>
      <c r="D714" s="329">
        <v>1500000</v>
      </c>
      <c r="E714" s="91"/>
      <c r="F714" s="55"/>
      <c r="G714" s="11"/>
      <c r="H714" s="11"/>
    </row>
    <row r="715" spans="2:8">
      <c r="B715" s="35" t="s">
        <v>887</v>
      </c>
      <c r="E715" s="91"/>
      <c r="F715" s="55"/>
      <c r="G715" s="11"/>
      <c r="H715" s="11"/>
    </row>
    <row r="716" spans="2:8">
      <c r="B716" s="35"/>
      <c r="E716" s="91"/>
      <c r="F716" s="55"/>
      <c r="G716" s="11"/>
      <c r="H716" s="11"/>
    </row>
    <row r="717" spans="2:8">
      <c r="B717" s="269" t="s">
        <v>888</v>
      </c>
      <c r="C717" s="94"/>
      <c r="E717" s="91"/>
      <c r="F717" s="55"/>
      <c r="G717" s="11"/>
      <c r="H717" s="11"/>
    </row>
    <row r="718" spans="2:8">
      <c r="E718" s="91"/>
      <c r="F718" s="55"/>
      <c r="G718" s="11"/>
      <c r="H718" s="11"/>
    </row>
    <row r="719" spans="2:8">
      <c r="B719" s="238" t="s">
        <v>834</v>
      </c>
      <c r="C719" s="844" t="s">
        <v>870</v>
      </c>
      <c r="D719" s="864" t="s">
        <v>639</v>
      </c>
      <c r="E719" s="91"/>
      <c r="F719" s="55"/>
      <c r="G719" s="11"/>
      <c r="H719" s="11"/>
    </row>
    <row r="720" spans="2:8">
      <c r="B720" s="238" t="s">
        <v>889</v>
      </c>
      <c r="C720" s="844"/>
      <c r="D720" s="864"/>
      <c r="E720" s="91"/>
      <c r="F720" s="55"/>
      <c r="G720" s="11"/>
      <c r="H720" s="11"/>
    </row>
    <row r="721" spans="2:8">
      <c r="B721" s="320" t="s">
        <v>890</v>
      </c>
      <c r="C721" s="320" t="s">
        <v>891</v>
      </c>
      <c r="D721" s="329">
        <v>450000</v>
      </c>
      <c r="E721" s="91"/>
      <c r="F721" s="55"/>
      <c r="G721" s="11"/>
      <c r="H721" s="11"/>
    </row>
    <row r="722" spans="2:8">
      <c r="B722" s="320" t="s">
        <v>892</v>
      </c>
      <c r="C722" s="320" t="s">
        <v>891</v>
      </c>
      <c r="D722" s="329">
        <v>220000</v>
      </c>
      <c r="E722" s="91"/>
      <c r="F722" s="55"/>
      <c r="G722" s="11"/>
      <c r="H722" s="11"/>
    </row>
    <row r="723" spans="2:8">
      <c r="B723" s="35" t="s">
        <v>887</v>
      </c>
      <c r="C723" s="35"/>
      <c r="E723" s="91"/>
      <c r="F723" s="55"/>
      <c r="G723" s="11"/>
      <c r="H723" s="11"/>
    </row>
    <row r="724" spans="2:8">
      <c r="B724" s="97"/>
      <c r="C724" s="97"/>
      <c r="D724" s="97"/>
      <c r="E724" s="91"/>
      <c r="F724" s="55"/>
      <c r="G724" s="11"/>
      <c r="H724" s="11"/>
    </row>
    <row r="725" spans="2:8">
      <c r="B725" s="11"/>
      <c r="C725" s="11"/>
      <c r="D725" s="25"/>
      <c r="E725" s="11"/>
      <c r="F725" s="16"/>
      <c r="G725" s="11"/>
      <c r="H725" s="11"/>
    </row>
    <row r="726" spans="2:8">
      <c r="B726" s="336" t="s">
        <v>893</v>
      </c>
      <c r="C726" s="97"/>
      <c r="D726" s="97"/>
      <c r="E726" s="35"/>
      <c r="F726" s="98"/>
      <c r="G726" s="35"/>
      <c r="H726" s="35"/>
    </row>
    <row r="727" spans="2:8">
      <c r="B727" s="35"/>
      <c r="C727" s="11"/>
      <c r="D727" s="25"/>
      <c r="E727" s="35"/>
      <c r="F727" s="98"/>
      <c r="G727" s="35"/>
      <c r="H727" s="35"/>
    </row>
    <row r="728" spans="2:8" ht="25.5">
      <c r="B728" s="330" t="s">
        <v>894</v>
      </c>
      <c r="C728" s="35"/>
      <c r="D728" s="35"/>
      <c r="E728" s="35"/>
      <c r="F728" s="98"/>
      <c r="G728" s="35"/>
      <c r="H728" s="35"/>
    </row>
    <row r="729" spans="2:8">
      <c r="B729" s="31"/>
      <c r="C729" s="32"/>
      <c r="D729" s="32"/>
      <c r="E729" s="35"/>
      <c r="F729" s="33"/>
      <c r="G729" s="35"/>
      <c r="H729" s="35"/>
    </row>
    <row r="730" spans="2:8" ht="24" customHeight="1">
      <c r="B730" s="331" t="s">
        <v>638</v>
      </c>
      <c r="C730" s="332" t="s">
        <v>895</v>
      </c>
      <c r="D730" s="331" t="s">
        <v>896</v>
      </c>
      <c r="E730" s="35"/>
      <c r="F730" s="34" t="s">
        <v>773</v>
      </c>
      <c r="G730" s="35"/>
      <c r="H730" s="35"/>
    </row>
    <row r="731" spans="2:8">
      <c r="B731" s="333" t="s">
        <v>897</v>
      </c>
      <c r="C731" s="321">
        <f>+C658</f>
        <v>48000000</v>
      </c>
      <c r="D731" s="815">
        <v>130000000</v>
      </c>
      <c r="E731" s="35"/>
      <c r="F731" s="99">
        <f t="shared" ref="F731:F735" si="17">D731*E731</f>
        <v>0</v>
      </c>
      <c r="G731" s="35"/>
      <c r="H731" s="35"/>
    </row>
    <row r="732" spans="2:8">
      <c r="B732" s="333" t="s">
        <v>856</v>
      </c>
      <c r="C732" s="321">
        <f>+C664</f>
        <v>86820000</v>
      </c>
      <c r="D732" s="815"/>
      <c r="E732" s="35"/>
      <c r="F732" s="99">
        <f t="shared" si="17"/>
        <v>0</v>
      </c>
      <c r="G732" s="35"/>
      <c r="H732" s="35"/>
    </row>
    <row r="733" spans="2:8">
      <c r="B733" s="333" t="s">
        <v>860</v>
      </c>
      <c r="C733" s="321">
        <f>+C669</f>
        <v>34300000</v>
      </c>
      <c r="D733" s="815"/>
      <c r="E733" s="35"/>
      <c r="F733" s="99">
        <f t="shared" si="17"/>
        <v>0</v>
      </c>
      <c r="G733" s="35"/>
      <c r="H733" s="35"/>
    </row>
    <row r="734" spans="2:8">
      <c r="B734" s="333" t="s">
        <v>863</v>
      </c>
      <c r="C734" s="321">
        <f>+C674</f>
        <v>17300000</v>
      </c>
      <c r="D734" s="815"/>
      <c r="E734" s="35"/>
      <c r="F734" s="99">
        <f t="shared" si="17"/>
        <v>0</v>
      </c>
      <c r="G734" s="35"/>
      <c r="H734" s="35"/>
    </row>
    <row r="735" spans="2:8">
      <c r="B735" s="333" t="s">
        <v>865</v>
      </c>
      <c r="C735" s="321">
        <f>+C679</f>
        <v>62700000</v>
      </c>
      <c r="D735" s="815"/>
      <c r="E735" s="35"/>
      <c r="F735" s="99">
        <f t="shared" si="17"/>
        <v>0</v>
      </c>
      <c r="G735" s="35"/>
      <c r="H735" s="35"/>
    </row>
    <row r="736" spans="2:8">
      <c r="B736" s="871" t="s">
        <v>898</v>
      </c>
      <c r="C736" s="871"/>
      <c r="D736" s="871"/>
      <c r="E736" s="100"/>
      <c r="F736" s="101"/>
      <c r="G736" s="35"/>
      <c r="H736" s="35"/>
    </row>
    <row r="737" spans="2:13">
      <c r="B737" s="35"/>
      <c r="C737" s="35"/>
      <c r="D737" s="35"/>
      <c r="E737" s="100"/>
      <c r="F737" s="101"/>
      <c r="G737" s="35"/>
      <c r="H737" s="35"/>
    </row>
    <row r="738" spans="2:13" ht="24.75" customHeight="1">
      <c r="B738" s="334" t="s">
        <v>899</v>
      </c>
      <c r="C738" s="35"/>
      <c r="D738" s="35"/>
      <c r="E738" s="100"/>
      <c r="F738" s="101"/>
      <c r="G738" s="35"/>
      <c r="H738" s="35"/>
    </row>
    <row r="739" spans="2:13" ht="31.5" customHeight="1">
      <c r="B739" s="837" t="s">
        <v>900</v>
      </c>
      <c r="C739" s="837"/>
      <c r="D739" s="837"/>
      <c r="E739" s="100"/>
      <c r="K739" s="10"/>
    </row>
    <row r="740" spans="2:13" ht="25.5">
      <c r="B740" s="335" t="s">
        <v>1903</v>
      </c>
      <c r="C740" s="829" t="s">
        <v>901</v>
      </c>
      <c r="D740" s="829"/>
      <c r="E740" s="100"/>
      <c r="H740" s="102"/>
      <c r="I740" s="103"/>
      <c r="J740" s="104"/>
    </row>
    <row r="741" spans="2:13" ht="18.75" customHeight="1">
      <c r="B741" s="35"/>
      <c r="C741" s="35"/>
      <c r="D741" s="35"/>
      <c r="E741" s="100"/>
      <c r="H741" s="863" t="s">
        <v>902</v>
      </c>
      <c r="I741" s="863"/>
      <c r="J741" s="818" t="s">
        <v>903</v>
      </c>
      <c r="K741" s="818"/>
      <c r="L741" s="818"/>
      <c r="M741" s="818"/>
    </row>
    <row r="742" spans="2:13" ht="15" customHeight="1">
      <c r="B742" s="331" t="s">
        <v>904</v>
      </c>
      <c r="C742" s="331" t="s">
        <v>905</v>
      </c>
      <c r="D742" s="331" t="s">
        <v>906</v>
      </c>
      <c r="E742" s="331" t="s">
        <v>907</v>
      </c>
      <c r="F742" s="331" t="s">
        <v>908</v>
      </c>
      <c r="H742" s="863"/>
      <c r="I742" s="863"/>
      <c r="J742" s="818"/>
      <c r="K742" s="818"/>
      <c r="L742" s="818"/>
      <c r="M742" s="818"/>
    </row>
    <row r="743" spans="2:13">
      <c r="B743" s="230" t="s">
        <v>909</v>
      </c>
      <c r="C743" s="321">
        <v>6700000</v>
      </c>
      <c r="D743" s="321">
        <v>7643000</v>
      </c>
      <c r="E743" s="321">
        <v>5343000</v>
      </c>
      <c r="F743" s="321">
        <f>(3.24*4000*1000)/2.2</f>
        <v>5890909.0909090908</v>
      </c>
      <c r="H743" s="863"/>
      <c r="I743" s="863"/>
      <c r="J743" s="818"/>
      <c r="K743" s="818"/>
      <c r="L743" s="818"/>
      <c r="M743" s="818"/>
    </row>
    <row r="744" spans="2:13">
      <c r="B744" s="230" t="s">
        <v>910</v>
      </c>
      <c r="C744" s="321">
        <v>339000</v>
      </c>
      <c r="D744" s="321">
        <v>408000</v>
      </c>
      <c r="E744" s="321">
        <v>339000</v>
      </c>
      <c r="F744" s="321">
        <f>6781600/2.2</f>
        <v>3082545.4545454541</v>
      </c>
    </row>
    <row r="745" spans="2:13">
      <c r="B745" s="230" t="s">
        <v>911</v>
      </c>
      <c r="C745" s="321">
        <v>58000</v>
      </c>
      <c r="D745" s="321">
        <v>60000</v>
      </c>
      <c r="E745" s="321">
        <v>58000</v>
      </c>
      <c r="F745" s="321">
        <f>954800/2.2</f>
        <v>433999.99999999994</v>
      </c>
      <c r="G745" s="105"/>
      <c r="H745" s="863" t="s">
        <v>912</v>
      </c>
      <c r="I745" s="863"/>
      <c r="J745" s="818" t="s">
        <v>913</v>
      </c>
      <c r="K745" s="818"/>
      <c r="L745" s="818"/>
      <c r="M745" s="818"/>
    </row>
    <row r="746" spans="2:13">
      <c r="B746" s="230" t="s">
        <v>914</v>
      </c>
      <c r="C746" s="321">
        <v>385000</v>
      </c>
      <c r="D746" s="321">
        <v>2951000</v>
      </c>
      <c r="E746" s="321">
        <v>385000</v>
      </c>
      <c r="F746" s="321">
        <f>(1.2*4000*1000)/2.2</f>
        <v>2181818.1818181816</v>
      </c>
      <c r="H746" s="863"/>
      <c r="I746" s="863"/>
      <c r="J746" s="818"/>
      <c r="K746" s="818"/>
      <c r="L746" s="818"/>
      <c r="M746" s="818"/>
    </row>
    <row r="747" spans="2:13">
      <c r="B747" s="230" t="s">
        <v>915</v>
      </c>
      <c r="C747" s="321">
        <v>168000</v>
      </c>
      <c r="D747" s="321">
        <v>455000</v>
      </c>
      <c r="E747" s="321">
        <v>168000</v>
      </c>
      <c r="F747" s="321">
        <f>11283455/2.2</f>
        <v>5128843.1818181816</v>
      </c>
      <c r="G747" s="106"/>
      <c r="H747" s="863"/>
      <c r="I747" s="863"/>
      <c r="J747" s="818"/>
      <c r="K747" s="818"/>
      <c r="L747" s="818"/>
      <c r="M747" s="818"/>
    </row>
    <row r="748" spans="2:13">
      <c r="B748" s="230" t="s">
        <v>916</v>
      </c>
      <c r="C748" s="321">
        <v>399200</v>
      </c>
      <c r="D748" s="321">
        <v>575850</v>
      </c>
      <c r="E748" s="321">
        <v>314650</v>
      </c>
      <c r="F748" s="321">
        <v>0</v>
      </c>
      <c r="H748" s="107"/>
      <c r="I748" s="104"/>
      <c r="J748" s="104"/>
    </row>
    <row r="749" spans="2:13">
      <c r="B749" s="337" t="s">
        <v>595</v>
      </c>
      <c r="C749" s="323">
        <f>SUM(C743:C748)</f>
        <v>8049200</v>
      </c>
      <c r="D749" s="323">
        <f>SUM(D743:D748)</f>
        <v>12092850</v>
      </c>
      <c r="E749" s="323">
        <f>SUM(E743:E748)</f>
        <v>6607650</v>
      </c>
      <c r="F749" s="323">
        <f>SUM(F743:F748)</f>
        <v>16718115.909090908</v>
      </c>
      <c r="G749" s="105"/>
      <c r="H749" s="817" t="s">
        <v>917</v>
      </c>
      <c r="I749" s="817"/>
      <c r="J749" s="817"/>
      <c r="K749" s="817"/>
      <c r="L749" s="817"/>
      <c r="M749" s="817"/>
    </row>
    <row r="750" spans="2:13" s="82" customFormat="1" ht="27" customHeight="1">
      <c r="B750" s="82" t="s">
        <v>918</v>
      </c>
      <c r="C750" s="11"/>
      <c r="D750" s="11"/>
      <c r="E750" s="69"/>
      <c r="F750" s="108"/>
      <c r="H750" s="817" t="s">
        <v>919</v>
      </c>
      <c r="I750" s="817" t="s">
        <v>920</v>
      </c>
      <c r="J750" s="817"/>
      <c r="K750" s="817" t="s">
        <v>921</v>
      </c>
      <c r="L750" s="817"/>
      <c r="M750" s="817" t="s">
        <v>922</v>
      </c>
    </row>
    <row r="751" spans="2:13" ht="33.75" customHeight="1">
      <c r="C751" s="100"/>
      <c r="D751" s="100"/>
      <c r="E751" s="100"/>
      <c r="F751" s="100"/>
      <c r="H751" s="817"/>
      <c r="I751" s="660" t="s">
        <v>923</v>
      </c>
      <c r="J751" s="660" t="s">
        <v>924</v>
      </c>
      <c r="K751" s="660" t="s">
        <v>923</v>
      </c>
      <c r="L751" s="660" t="s">
        <v>924</v>
      </c>
      <c r="M751" s="817"/>
    </row>
    <row r="752" spans="2:13" ht="33.75" customHeight="1">
      <c r="B752" s="335" t="s">
        <v>1904</v>
      </c>
      <c r="C752" s="816" t="s">
        <v>925</v>
      </c>
      <c r="D752" s="816"/>
      <c r="E752" s="816"/>
      <c r="H752" s="661" t="s">
        <v>926</v>
      </c>
      <c r="I752" s="662">
        <v>0.11899999999999999</v>
      </c>
      <c r="J752" s="661" t="s">
        <v>927</v>
      </c>
      <c r="K752" s="662">
        <v>8.8999999999999996E-2</v>
      </c>
      <c r="L752" s="661" t="s">
        <v>928</v>
      </c>
      <c r="M752" s="662">
        <v>0.01</v>
      </c>
    </row>
    <row r="753" spans="2:13">
      <c r="B753" s="11"/>
      <c r="C753" s="35"/>
      <c r="D753" s="35"/>
      <c r="E753" s="35"/>
      <c r="H753" s="661" t="s">
        <v>929</v>
      </c>
      <c r="I753" s="662">
        <v>0.109</v>
      </c>
      <c r="J753" s="661" t="s">
        <v>930</v>
      </c>
      <c r="K753" s="662">
        <v>7.9000000000000001E-2</v>
      </c>
      <c r="L753" s="661" t="s">
        <v>931</v>
      </c>
      <c r="M753" s="662">
        <v>0.01</v>
      </c>
    </row>
    <row r="754" spans="2:13" ht="25.5" customHeight="1">
      <c r="B754" s="37" t="s">
        <v>932</v>
      </c>
      <c r="C754" s="35"/>
      <c r="D754" s="35"/>
      <c r="E754" s="35"/>
      <c r="H754" s="661" t="s">
        <v>933</v>
      </c>
      <c r="I754" s="662">
        <v>0.109</v>
      </c>
      <c r="J754" s="661" t="s">
        <v>934</v>
      </c>
      <c r="K754" s="662">
        <v>9.9000000000000005E-2</v>
      </c>
      <c r="L754" s="661" t="s">
        <v>935</v>
      </c>
      <c r="M754" s="662">
        <v>0.01</v>
      </c>
    </row>
    <row r="755" spans="2:13" ht="15" customHeight="1">
      <c r="B755" s="331" t="s">
        <v>904</v>
      </c>
      <c r="C755" s="331" t="s">
        <v>936</v>
      </c>
      <c r="D755" s="35"/>
      <c r="E755" s="35"/>
      <c r="H755" s="661" t="s">
        <v>937</v>
      </c>
      <c r="I755" s="662">
        <v>0.109</v>
      </c>
      <c r="J755" s="661" t="s">
        <v>930</v>
      </c>
      <c r="K755" s="662">
        <v>9.9000000000000005E-2</v>
      </c>
      <c r="L755" s="661" t="s">
        <v>938</v>
      </c>
      <c r="M755" s="662">
        <v>0.01</v>
      </c>
    </row>
    <row r="756" spans="2:13" ht="12.75" customHeight="1">
      <c r="B756" s="835" t="s">
        <v>939</v>
      </c>
      <c r="C756" s="827">
        <v>500000000</v>
      </c>
      <c r="D756" s="35"/>
      <c r="E756" s="35"/>
      <c r="H756" s="661" t="s">
        <v>940</v>
      </c>
      <c r="I756" s="662">
        <v>9.9000000000000005E-2</v>
      </c>
      <c r="J756" s="661" t="s">
        <v>941</v>
      </c>
      <c r="K756" s="662">
        <v>9.5000000000000001E-2</v>
      </c>
      <c r="L756" s="661" t="s">
        <v>942</v>
      </c>
      <c r="M756" s="662">
        <v>0.01</v>
      </c>
    </row>
    <row r="757" spans="2:13" ht="25.5">
      <c r="B757" s="835"/>
      <c r="C757" s="827"/>
      <c r="D757" s="35"/>
      <c r="E757" s="35"/>
      <c r="H757" s="661" t="s">
        <v>943</v>
      </c>
      <c r="I757" s="662">
        <v>0.109</v>
      </c>
      <c r="J757" s="661" t="s">
        <v>944</v>
      </c>
      <c r="K757" s="662">
        <v>8.8999999999999996E-2</v>
      </c>
      <c r="L757" s="661" t="s">
        <v>945</v>
      </c>
      <c r="M757" s="662">
        <v>0.01</v>
      </c>
    </row>
    <row r="758" spans="2:13" ht="25.5">
      <c r="B758" s="835"/>
      <c r="C758" s="827"/>
      <c r="D758" s="35"/>
      <c r="E758" s="35"/>
      <c r="H758" s="661" t="s">
        <v>946</v>
      </c>
      <c r="I758" s="662">
        <v>0.109</v>
      </c>
      <c r="J758" s="661" t="s">
        <v>947</v>
      </c>
      <c r="K758" s="662">
        <v>9.5000000000000001E-2</v>
      </c>
      <c r="L758" s="661" t="s">
        <v>942</v>
      </c>
      <c r="M758" s="662">
        <v>0.01</v>
      </c>
    </row>
    <row r="759" spans="2:13">
      <c r="B759" s="337" t="s">
        <v>595</v>
      </c>
      <c r="C759" s="339">
        <f>+C756</f>
        <v>500000000</v>
      </c>
      <c r="D759" s="35"/>
      <c r="E759" s="35"/>
    </row>
    <row r="760" spans="2:13">
      <c r="D760" s="35"/>
      <c r="E760" s="35"/>
    </row>
    <row r="761" spans="2:13" ht="21" customHeight="1">
      <c r="B761" s="109"/>
      <c r="C761" s="110"/>
      <c r="D761" s="110"/>
      <c r="E761" s="111"/>
      <c r="F761" s="109"/>
      <c r="H761" s="817" t="s">
        <v>948</v>
      </c>
      <c r="I761" s="817"/>
      <c r="J761" s="817"/>
      <c r="K761" s="817"/>
      <c r="L761" s="817"/>
      <c r="M761" s="817"/>
    </row>
    <row r="762" spans="2:13" ht="16.5" customHeight="1">
      <c r="B762" s="112" t="s">
        <v>949</v>
      </c>
      <c r="C762" s="110"/>
      <c r="D762" s="110"/>
      <c r="E762" s="111"/>
      <c r="F762" s="109"/>
      <c r="H762" s="817" t="s">
        <v>919</v>
      </c>
      <c r="I762" s="817" t="s">
        <v>920</v>
      </c>
      <c r="J762" s="817"/>
      <c r="K762" s="817" t="s">
        <v>921</v>
      </c>
      <c r="L762" s="817"/>
      <c r="M762" s="817" t="s">
        <v>922</v>
      </c>
    </row>
    <row r="763" spans="2:13" ht="19.5" customHeight="1">
      <c r="B763" s="331" t="s">
        <v>904</v>
      </c>
      <c r="C763" s="331" t="s">
        <v>639</v>
      </c>
      <c r="D763" s="110"/>
      <c r="E763" s="111"/>
      <c r="F763" s="109"/>
      <c r="H763" s="817"/>
      <c r="I763" s="660" t="s">
        <v>923</v>
      </c>
      <c r="J763" s="660" t="s">
        <v>924</v>
      </c>
      <c r="K763" s="660" t="s">
        <v>923</v>
      </c>
      <c r="L763" s="660" t="s">
        <v>924</v>
      </c>
      <c r="M763" s="817"/>
    </row>
    <row r="764" spans="2:13" ht="25.5">
      <c r="B764" s="338" t="s">
        <v>950</v>
      </c>
      <c r="C764" s="321">
        <f>13000000*2</f>
        <v>26000000</v>
      </c>
      <c r="D764" s="110"/>
      <c r="E764" s="111"/>
      <c r="F764" s="109"/>
      <c r="H764" s="661" t="s">
        <v>926</v>
      </c>
      <c r="I764" s="662">
        <v>0.129</v>
      </c>
      <c r="J764" s="661" t="s">
        <v>951</v>
      </c>
      <c r="K764" s="662">
        <v>9.9000000000000005E-2</v>
      </c>
      <c r="L764" s="663" t="s">
        <v>951</v>
      </c>
      <c r="M764" s="662">
        <v>0.01</v>
      </c>
    </row>
    <row r="765" spans="2:13">
      <c r="B765" s="338" t="s">
        <v>952</v>
      </c>
      <c r="C765" s="321">
        <v>555500000</v>
      </c>
      <c r="D765" s="110"/>
      <c r="E765" s="111"/>
      <c r="F765" s="109"/>
      <c r="H765" s="661" t="s">
        <v>929</v>
      </c>
      <c r="I765" s="662">
        <v>0.109</v>
      </c>
      <c r="J765" s="661" t="s">
        <v>953</v>
      </c>
      <c r="K765" s="662">
        <v>8.8999999999999996E-2</v>
      </c>
      <c r="L765" s="663" t="s">
        <v>934</v>
      </c>
      <c r="M765" s="662">
        <v>0.01</v>
      </c>
    </row>
    <row r="766" spans="2:13">
      <c r="B766" s="338" t="s">
        <v>954</v>
      </c>
      <c r="C766" s="321">
        <v>21990000</v>
      </c>
      <c r="D766" s="110"/>
      <c r="E766" s="111"/>
      <c r="F766" s="109"/>
      <c r="H766" s="661" t="s">
        <v>940</v>
      </c>
      <c r="I766" s="662">
        <v>8.8999999999999996E-2</v>
      </c>
      <c r="J766" s="661" t="s">
        <v>934</v>
      </c>
      <c r="K766" s="662">
        <v>7.6999999999999999E-2</v>
      </c>
      <c r="L766" s="663" t="s">
        <v>955</v>
      </c>
      <c r="M766" s="662">
        <v>0.01</v>
      </c>
    </row>
    <row r="767" spans="2:13">
      <c r="B767" s="337" t="s">
        <v>595</v>
      </c>
      <c r="C767" s="323">
        <f>SUM(C764:C766)</f>
        <v>603490000</v>
      </c>
      <c r="D767" s="110"/>
      <c r="E767" s="111"/>
      <c r="F767" s="109"/>
    </row>
    <row r="768" spans="2:13">
      <c r="B768" s="113" t="s">
        <v>956</v>
      </c>
      <c r="C768" s="110"/>
      <c r="D768" s="110"/>
      <c r="E768" s="111"/>
      <c r="F768" s="109"/>
    </row>
    <row r="769" spans="2:13" ht="14.25" customHeight="1">
      <c r="B769" s="60"/>
      <c r="C769" s="114"/>
      <c r="D769" s="114"/>
      <c r="E769" s="35"/>
      <c r="H769" s="817" t="s">
        <v>957</v>
      </c>
      <c r="I769" s="817"/>
      <c r="J769" s="817"/>
      <c r="K769" s="817"/>
      <c r="L769" s="817"/>
      <c r="M769" s="817"/>
    </row>
    <row r="770" spans="2:13" ht="28.5" customHeight="1">
      <c r="B770" s="335" t="s">
        <v>1905</v>
      </c>
      <c r="C770" s="816" t="s">
        <v>958</v>
      </c>
      <c r="D770" s="816"/>
      <c r="E770" s="110"/>
      <c r="F770" s="110"/>
      <c r="H770" s="817" t="s">
        <v>919</v>
      </c>
      <c r="I770" s="817" t="s">
        <v>920</v>
      </c>
      <c r="J770" s="817"/>
      <c r="K770" s="817" t="s">
        <v>921</v>
      </c>
      <c r="L770" s="817"/>
      <c r="M770" s="817" t="s">
        <v>922</v>
      </c>
    </row>
    <row r="771" spans="2:13" ht="16.5" customHeight="1">
      <c r="B771" s="35"/>
      <c r="C771" s="35"/>
      <c r="D771" s="35"/>
      <c r="E771" s="110"/>
      <c r="F771" s="110"/>
      <c r="H771" s="817"/>
      <c r="I771" s="660" t="s">
        <v>923</v>
      </c>
      <c r="J771" s="660" t="s">
        <v>924</v>
      </c>
      <c r="K771" s="660" t="s">
        <v>923</v>
      </c>
      <c r="L771" s="660" t="s">
        <v>924</v>
      </c>
      <c r="M771" s="817"/>
    </row>
    <row r="772" spans="2:13" ht="16.5" customHeight="1">
      <c r="B772" s="331" t="s">
        <v>638</v>
      </c>
      <c r="C772" s="331" t="s">
        <v>905</v>
      </c>
      <c r="D772" s="331" t="s">
        <v>906</v>
      </c>
      <c r="E772" s="331" t="s">
        <v>907</v>
      </c>
      <c r="F772" s="331" t="s">
        <v>908</v>
      </c>
      <c r="H772" s="661" t="s">
        <v>926</v>
      </c>
      <c r="I772" s="662">
        <v>0.11899999999999999</v>
      </c>
      <c r="J772" s="661" t="s">
        <v>959</v>
      </c>
      <c r="K772" s="662">
        <v>0.109</v>
      </c>
      <c r="L772" s="661" t="s">
        <v>960</v>
      </c>
      <c r="M772" s="664">
        <v>0.01</v>
      </c>
    </row>
    <row r="773" spans="2:13">
      <c r="B773" s="272" t="s">
        <v>961</v>
      </c>
      <c r="C773" s="321">
        <v>150000000</v>
      </c>
      <c r="D773" s="321">
        <v>150000000</v>
      </c>
      <c r="E773" s="321">
        <v>150000000</v>
      </c>
      <c r="F773" s="321">
        <v>300000000</v>
      </c>
      <c r="H773" s="661" t="s">
        <v>929</v>
      </c>
      <c r="I773" s="662">
        <v>0.11899999999999999</v>
      </c>
      <c r="J773" s="661" t="s">
        <v>959</v>
      </c>
      <c r="K773" s="662">
        <v>9.9000000000000005E-2</v>
      </c>
      <c r="L773" s="661" t="s">
        <v>935</v>
      </c>
      <c r="M773" s="664">
        <v>0.01</v>
      </c>
    </row>
    <row r="774" spans="2:13">
      <c r="B774" s="326" t="s">
        <v>962</v>
      </c>
      <c r="C774" s="321">
        <f>185000*6</f>
        <v>1110000</v>
      </c>
      <c r="D774" s="321">
        <f>185000*2</f>
        <v>370000</v>
      </c>
      <c r="E774" s="321">
        <v>0</v>
      </c>
      <c r="F774" s="321">
        <f>185000*12</f>
        <v>2220000</v>
      </c>
    </row>
    <row r="775" spans="2:13">
      <c r="B775" s="272" t="s">
        <v>963</v>
      </c>
      <c r="C775" s="321">
        <f>+(D131*2)</f>
        <v>18009638.399999999</v>
      </c>
      <c r="D775" s="321">
        <f>+C775</f>
        <v>18009638.399999999</v>
      </c>
      <c r="E775" s="321">
        <f>+C775</f>
        <v>18009638.399999999</v>
      </c>
      <c r="F775" s="321">
        <f>+(D131*4)</f>
        <v>36019276.799999997</v>
      </c>
    </row>
    <row r="776" spans="2:13" ht="15.75" customHeight="1">
      <c r="B776" s="341" t="s">
        <v>595</v>
      </c>
      <c r="C776" s="268">
        <f>SUM(C773:C775)</f>
        <v>169119638.40000001</v>
      </c>
      <c r="D776" s="268">
        <f t="shared" ref="D776:F776" si="18">SUM(D773:D775)</f>
        <v>168379638.40000001</v>
      </c>
      <c r="E776" s="268">
        <f t="shared" si="18"/>
        <v>168009638.40000001</v>
      </c>
      <c r="F776" s="268">
        <f t="shared" si="18"/>
        <v>338239276.80000001</v>
      </c>
    </row>
    <row r="777" spans="2:13" ht="25.5">
      <c r="B777" s="35" t="s">
        <v>964</v>
      </c>
      <c r="C777" s="35"/>
      <c r="D777" s="35"/>
      <c r="E777" s="100"/>
    </row>
    <row r="778" spans="2:13">
      <c r="B778" s="35"/>
      <c r="C778" s="35"/>
      <c r="D778" s="35"/>
      <c r="E778" s="100"/>
    </row>
    <row r="779" spans="2:13" ht="30.75" customHeight="1">
      <c r="B779" s="340" t="s">
        <v>1906</v>
      </c>
      <c r="C779" s="829" t="s">
        <v>965</v>
      </c>
      <c r="D779" s="829"/>
      <c r="E779" s="25"/>
    </row>
    <row r="780" spans="2:13">
      <c r="B780" s="35"/>
      <c r="C780" s="35"/>
      <c r="D780" s="35"/>
      <c r="E780" s="100"/>
    </row>
    <row r="781" spans="2:13">
      <c r="B781" s="331" t="s">
        <v>638</v>
      </c>
      <c r="C781" s="331" t="s">
        <v>639</v>
      </c>
      <c r="D781" s="35"/>
      <c r="E781" s="100"/>
    </row>
    <row r="782" spans="2:13" ht="28.5" customHeight="1">
      <c r="B782" s="245" t="s">
        <v>966</v>
      </c>
      <c r="C782" s="328">
        <v>50000000</v>
      </c>
      <c r="D782" s="43"/>
      <c r="E782" s="100"/>
    </row>
    <row r="783" spans="2:13">
      <c r="B783" s="35"/>
      <c r="C783" s="43"/>
      <c r="D783" s="43"/>
      <c r="E783" s="100"/>
      <c r="J783" s="101"/>
      <c r="K783" s="35"/>
      <c r="L783" s="35"/>
    </row>
    <row r="784" spans="2:13" ht="30" customHeight="1">
      <c r="B784" s="335" t="s">
        <v>1907</v>
      </c>
      <c r="C784" s="830" t="s">
        <v>967</v>
      </c>
      <c r="D784" s="830"/>
      <c r="E784" s="25"/>
    </row>
    <row r="785" spans="2:12" ht="15" customHeight="1">
      <c r="B785" s="35"/>
      <c r="C785" s="43"/>
      <c r="D785" s="43"/>
      <c r="E785" s="100"/>
    </row>
    <row r="786" spans="2:12">
      <c r="B786" s="331" t="s">
        <v>638</v>
      </c>
      <c r="C786" s="342" t="s">
        <v>639</v>
      </c>
      <c r="D786" s="43"/>
      <c r="E786" s="100"/>
    </row>
    <row r="787" spans="2:12" ht="25.5" customHeight="1">
      <c r="B787" s="272" t="s">
        <v>968</v>
      </c>
      <c r="C787" s="328">
        <v>80000000</v>
      </c>
      <c r="D787" s="43"/>
      <c r="E787" s="100"/>
    </row>
    <row r="788" spans="2:12">
      <c r="B788" s="35"/>
      <c r="C788" s="35"/>
      <c r="D788" s="35"/>
      <c r="E788" s="100"/>
      <c r="J788" s="101"/>
      <c r="K788" s="35"/>
      <c r="L788" s="35"/>
    </row>
    <row r="789" spans="2:12" ht="33.75" customHeight="1">
      <c r="B789" s="334" t="s">
        <v>969</v>
      </c>
      <c r="C789" s="829" t="s">
        <v>970</v>
      </c>
      <c r="D789" s="829"/>
      <c r="E789" s="829"/>
      <c r="J789" s="101"/>
      <c r="K789" s="35"/>
      <c r="L789" s="35"/>
    </row>
    <row r="790" spans="2:12" ht="38.25" customHeight="1">
      <c r="B790" s="15" t="s">
        <v>900</v>
      </c>
      <c r="C790" s="829"/>
      <c r="D790" s="829"/>
      <c r="E790" s="829"/>
      <c r="H790" s="819" t="s">
        <v>902</v>
      </c>
      <c r="I790" s="819"/>
      <c r="J790" s="820" t="s">
        <v>971</v>
      </c>
      <c r="K790" s="820"/>
      <c r="L790" s="820"/>
    </row>
    <row r="791" spans="2:12">
      <c r="B791" s="15"/>
      <c r="C791" s="35"/>
      <c r="D791" s="35"/>
      <c r="E791" s="100"/>
      <c r="J791" s="102"/>
      <c r="K791" s="103"/>
      <c r="L791" s="104"/>
    </row>
    <row r="792" spans="2:12" ht="12.75" customHeight="1">
      <c r="B792" s="15"/>
      <c r="C792" s="35"/>
      <c r="D792" s="35"/>
      <c r="E792" s="100"/>
      <c r="H792" s="826" t="s">
        <v>912</v>
      </c>
      <c r="I792" s="826"/>
      <c r="J792" s="818" t="s">
        <v>913</v>
      </c>
      <c r="K792" s="818"/>
      <c r="L792" s="818"/>
    </row>
    <row r="793" spans="2:12" ht="37.5" customHeight="1">
      <c r="B793" s="335" t="s">
        <v>1908</v>
      </c>
      <c r="C793" s="15"/>
      <c r="D793" s="15"/>
      <c r="E793" s="100"/>
      <c r="H793" s="826"/>
      <c r="I793" s="826"/>
      <c r="J793" s="818"/>
      <c r="K793" s="818"/>
      <c r="L793" s="818"/>
    </row>
    <row r="794" spans="2:12">
      <c r="B794" s="35"/>
      <c r="C794" s="35"/>
      <c r="D794" s="35"/>
      <c r="E794" s="100"/>
    </row>
    <row r="795" spans="2:12">
      <c r="B795" s="331" t="s">
        <v>904</v>
      </c>
      <c r="C795" s="332" t="s">
        <v>905</v>
      </c>
      <c r="D795" s="332" t="s">
        <v>906</v>
      </c>
      <c r="E795" s="332" t="s">
        <v>907</v>
      </c>
      <c r="F795" s="332" t="s">
        <v>908</v>
      </c>
      <c r="J795" s="101"/>
      <c r="K795" s="35"/>
      <c r="L795" s="9"/>
    </row>
    <row r="796" spans="2:12">
      <c r="B796" s="230" t="s">
        <v>909</v>
      </c>
      <c r="C796" s="321">
        <v>6700000</v>
      </c>
      <c r="D796" s="321">
        <v>7643000</v>
      </c>
      <c r="E796" s="321">
        <v>5343000</v>
      </c>
      <c r="F796" s="321">
        <f>(3.24*4000*1000)/2.2</f>
        <v>5890909.0909090908</v>
      </c>
      <c r="H796" s="817" t="s">
        <v>972</v>
      </c>
      <c r="I796" s="817"/>
      <c r="J796" s="817"/>
      <c r="K796" s="817"/>
      <c r="L796" s="817"/>
    </row>
    <row r="797" spans="2:12">
      <c r="B797" s="230" t="s">
        <v>910</v>
      </c>
      <c r="C797" s="321">
        <v>339000</v>
      </c>
      <c r="D797" s="321">
        <v>408000</v>
      </c>
      <c r="E797" s="321">
        <v>339000</v>
      </c>
      <c r="F797" s="321">
        <f>6781600/2.2</f>
        <v>3082545.4545454541</v>
      </c>
      <c r="H797" s="817" t="s">
        <v>919</v>
      </c>
      <c r="I797" s="817" t="s">
        <v>920</v>
      </c>
      <c r="J797" s="817"/>
      <c r="K797" s="817" t="s">
        <v>921</v>
      </c>
      <c r="L797" s="817"/>
    </row>
    <row r="798" spans="2:12" ht="15.75" customHeight="1">
      <c r="B798" s="230" t="s">
        <v>911</v>
      </c>
      <c r="C798" s="321">
        <v>58000</v>
      </c>
      <c r="D798" s="321">
        <v>60000</v>
      </c>
      <c r="E798" s="321">
        <v>58000</v>
      </c>
      <c r="F798" s="321">
        <f>954800/2.2</f>
        <v>433999.99999999994</v>
      </c>
      <c r="H798" s="817"/>
      <c r="I798" s="817" t="s">
        <v>923</v>
      </c>
      <c r="J798" s="817" t="s">
        <v>924</v>
      </c>
      <c r="K798" s="817" t="s">
        <v>923</v>
      </c>
      <c r="L798" s="817" t="s">
        <v>924</v>
      </c>
    </row>
    <row r="799" spans="2:12" ht="15" customHeight="1">
      <c r="B799" s="230" t="s">
        <v>914</v>
      </c>
      <c r="C799" s="321">
        <v>385000</v>
      </c>
      <c r="D799" s="321">
        <v>2951000</v>
      </c>
      <c r="E799" s="321">
        <v>385000</v>
      </c>
      <c r="F799" s="321">
        <f>(1.2*4000*1000)/2.2</f>
        <v>2181818.1818181816</v>
      </c>
      <c r="H799" s="817"/>
      <c r="I799" s="817"/>
      <c r="J799" s="817"/>
      <c r="K799" s="817"/>
      <c r="L799" s="817"/>
    </row>
    <row r="800" spans="2:12" ht="15.75" customHeight="1">
      <c r="B800" s="230" t="s">
        <v>915</v>
      </c>
      <c r="C800" s="321">
        <v>168000</v>
      </c>
      <c r="D800" s="321">
        <v>455000</v>
      </c>
      <c r="E800" s="321">
        <v>168000</v>
      </c>
      <c r="F800" s="321">
        <f>11283455/2.2</f>
        <v>5128843.1818181816</v>
      </c>
      <c r="H800" s="661" t="s">
        <v>926</v>
      </c>
      <c r="I800" s="662">
        <v>0.11899999999999999</v>
      </c>
      <c r="J800" s="661" t="s">
        <v>927</v>
      </c>
      <c r="K800" s="662">
        <v>8.8999999999999996E-2</v>
      </c>
      <c r="L800" s="661" t="s">
        <v>928</v>
      </c>
    </row>
    <row r="801" spans="2:12" ht="15" customHeight="1">
      <c r="B801" s="230" t="s">
        <v>916</v>
      </c>
      <c r="C801" s="321">
        <v>399200</v>
      </c>
      <c r="D801" s="321">
        <v>575850</v>
      </c>
      <c r="E801" s="321">
        <v>314650</v>
      </c>
      <c r="F801" s="321">
        <v>0</v>
      </c>
      <c r="H801" s="661" t="s">
        <v>929</v>
      </c>
      <c r="I801" s="662">
        <v>0.109</v>
      </c>
      <c r="J801" s="661" t="s">
        <v>930</v>
      </c>
      <c r="K801" s="662">
        <v>7.9000000000000001E-2</v>
      </c>
      <c r="L801" s="661" t="s">
        <v>931</v>
      </c>
    </row>
    <row r="802" spans="2:12" ht="15" customHeight="1">
      <c r="B802" s="341" t="s">
        <v>973</v>
      </c>
      <c r="C802" s="268">
        <f>SUM(C796:C801)</f>
        <v>8049200</v>
      </c>
      <c r="D802" s="268">
        <f>SUM(D796:D801)</f>
        <v>12092850</v>
      </c>
      <c r="E802" s="268">
        <f>SUM(E796:E801)</f>
        <v>6607650</v>
      </c>
      <c r="F802" s="268">
        <f>SUM(F796:F801)</f>
        <v>16718115.909090908</v>
      </c>
      <c r="H802" s="661" t="s">
        <v>933</v>
      </c>
      <c r="I802" s="662">
        <v>0.109</v>
      </c>
      <c r="J802" s="661" t="s">
        <v>953</v>
      </c>
      <c r="K802" s="662">
        <v>9.9000000000000005E-2</v>
      </c>
      <c r="L802" s="661" t="s">
        <v>935</v>
      </c>
    </row>
    <row r="803" spans="2:12" ht="25.5">
      <c r="C803" s="35"/>
      <c r="D803" s="35"/>
      <c r="E803" s="100"/>
      <c r="F803" s="115"/>
      <c r="H803" s="661" t="s">
        <v>937</v>
      </c>
      <c r="I803" s="662">
        <v>0.109</v>
      </c>
      <c r="J803" s="661" t="s">
        <v>930</v>
      </c>
      <c r="K803" s="662">
        <v>9.9000000000000005E-2</v>
      </c>
      <c r="L803" s="661" t="s">
        <v>938</v>
      </c>
    </row>
    <row r="804" spans="2:12">
      <c r="B804" s="15"/>
      <c r="C804" s="35"/>
      <c r="D804" s="35"/>
      <c r="E804" s="100"/>
      <c r="H804" s="661" t="s">
        <v>940</v>
      </c>
      <c r="I804" s="662">
        <v>9.9000000000000005E-2</v>
      </c>
      <c r="J804" s="661" t="s">
        <v>941</v>
      </c>
      <c r="K804" s="662">
        <v>9.5000000000000001E-2</v>
      </c>
      <c r="L804" s="661" t="s">
        <v>942</v>
      </c>
    </row>
    <row r="805" spans="2:12" ht="25.5">
      <c r="B805" s="335" t="s">
        <v>1909</v>
      </c>
      <c r="C805" s="11"/>
      <c r="D805" s="35"/>
      <c r="E805" s="100"/>
      <c r="H805" s="661" t="s">
        <v>943</v>
      </c>
      <c r="I805" s="662">
        <v>0.109</v>
      </c>
      <c r="J805" s="661" t="s">
        <v>944</v>
      </c>
      <c r="K805" s="662">
        <v>8.8999999999999996E-2</v>
      </c>
      <c r="L805" s="661" t="s">
        <v>974</v>
      </c>
    </row>
    <row r="806" spans="2:12" ht="25.5">
      <c r="B806" s="35"/>
      <c r="C806" s="35"/>
      <c r="D806" s="35"/>
      <c r="E806" s="100"/>
      <c r="H806" s="661" t="s">
        <v>946</v>
      </c>
      <c r="I806" s="662">
        <v>0.109</v>
      </c>
      <c r="J806" s="661" t="s">
        <v>947</v>
      </c>
      <c r="K806" s="662">
        <v>9.5000000000000001E-2</v>
      </c>
      <c r="L806" s="661" t="s">
        <v>942</v>
      </c>
    </row>
    <row r="807" spans="2:12">
      <c r="B807" s="331" t="s">
        <v>638</v>
      </c>
      <c r="C807" s="331" t="s">
        <v>470</v>
      </c>
      <c r="D807" s="35"/>
      <c r="E807" s="100"/>
    </row>
    <row r="808" spans="2:12" ht="25.5" customHeight="1">
      <c r="B808" s="833" t="s">
        <v>966</v>
      </c>
      <c r="C808" s="815">
        <v>50000000</v>
      </c>
      <c r="D808" s="35"/>
      <c r="E808" s="100"/>
      <c r="H808" s="817" t="s">
        <v>975</v>
      </c>
      <c r="I808" s="817"/>
      <c r="J808" s="817"/>
      <c r="K808" s="817"/>
      <c r="L808" s="817"/>
    </row>
    <row r="809" spans="2:12" ht="9" customHeight="1">
      <c r="B809" s="833"/>
      <c r="C809" s="815"/>
      <c r="D809" s="35"/>
      <c r="E809" s="100"/>
      <c r="H809" s="817" t="s">
        <v>919</v>
      </c>
      <c r="I809" s="660" t="s">
        <v>920</v>
      </c>
      <c r="J809" s="660"/>
      <c r="K809" s="660" t="s">
        <v>921</v>
      </c>
      <c r="L809" s="660"/>
    </row>
    <row r="810" spans="2:12" ht="38.25">
      <c r="D810" s="35"/>
      <c r="E810" s="100"/>
      <c r="H810" s="817"/>
      <c r="I810" s="660" t="s">
        <v>923</v>
      </c>
      <c r="J810" s="660" t="s">
        <v>924</v>
      </c>
      <c r="K810" s="660" t="s">
        <v>923</v>
      </c>
      <c r="L810" s="660" t="s">
        <v>924</v>
      </c>
    </row>
    <row r="811" spans="2:12" ht="20.25" customHeight="1">
      <c r="B811" s="331" t="s">
        <v>638</v>
      </c>
      <c r="C811" s="331" t="s">
        <v>470</v>
      </c>
      <c r="D811" s="11"/>
      <c r="E811" s="100"/>
      <c r="H811" s="661" t="s">
        <v>926</v>
      </c>
      <c r="I811" s="662">
        <v>0.129</v>
      </c>
      <c r="J811" s="661" t="s">
        <v>934</v>
      </c>
      <c r="K811" s="662">
        <v>9.9000000000000005E-2</v>
      </c>
      <c r="L811" s="661" t="s">
        <v>934</v>
      </c>
    </row>
    <row r="812" spans="2:12" ht="15" customHeight="1">
      <c r="B812" s="834" t="s">
        <v>968</v>
      </c>
      <c r="C812" s="815">
        <v>80000000</v>
      </c>
      <c r="D812" s="11"/>
      <c r="E812" s="100"/>
      <c r="H812" s="661" t="s">
        <v>929</v>
      </c>
      <c r="I812" s="662">
        <v>0.109</v>
      </c>
      <c r="J812" s="661" t="s">
        <v>934</v>
      </c>
      <c r="K812" s="662">
        <v>7.9000000000000001E-2</v>
      </c>
      <c r="L812" s="661" t="s">
        <v>934</v>
      </c>
    </row>
    <row r="813" spans="2:12" ht="15.75" customHeight="1">
      <c r="B813" s="834"/>
      <c r="C813" s="815"/>
      <c r="D813" s="11"/>
      <c r="E813" s="100"/>
      <c r="H813" s="661" t="s">
        <v>940</v>
      </c>
      <c r="I813" s="662">
        <v>8.8999999999999996E-2</v>
      </c>
      <c r="J813" s="661" t="s">
        <v>934</v>
      </c>
      <c r="K813" s="662">
        <v>7.6999999999999999E-2</v>
      </c>
      <c r="L813" s="661" t="s">
        <v>955</v>
      </c>
    </row>
    <row r="814" spans="2:12" ht="15" customHeight="1">
      <c r="D814" s="11"/>
      <c r="E814" s="100"/>
    </row>
    <row r="815" spans="2:12" ht="15" customHeight="1">
      <c r="D815" s="11"/>
      <c r="E815" s="100"/>
      <c r="H815" s="817" t="s">
        <v>976</v>
      </c>
      <c r="I815" s="817"/>
      <c r="J815" s="817"/>
      <c r="K815" s="817"/>
      <c r="L815" s="817"/>
    </row>
    <row r="816" spans="2:12">
      <c r="D816" s="11"/>
      <c r="E816" s="100"/>
      <c r="H816" s="817" t="s">
        <v>919</v>
      </c>
      <c r="I816" s="817" t="s">
        <v>920</v>
      </c>
      <c r="J816" s="817"/>
      <c r="K816" s="817" t="s">
        <v>921</v>
      </c>
      <c r="L816" s="817"/>
    </row>
    <row r="817" spans="2:13" ht="19.5" customHeight="1">
      <c r="D817" s="11"/>
      <c r="E817" s="100"/>
      <c r="H817" s="817"/>
      <c r="I817" s="660" t="s">
        <v>923</v>
      </c>
      <c r="J817" s="660" t="s">
        <v>924</v>
      </c>
      <c r="K817" s="660" t="s">
        <v>923</v>
      </c>
      <c r="L817" s="660" t="s">
        <v>924</v>
      </c>
    </row>
    <row r="818" spans="2:13" ht="25.5">
      <c r="D818" s="11"/>
      <c r="E818" s="100"/>
      <c r="H818" s="661" t="s">
        <v>926</v>
      </c>
      <c r="I818" s="662">
        <v>0.11899999999999999</v>
      </c>
      <c r="J818" s="661" t="s">
        <v>977</v>
      </c>
      <c r="K818" s="662">
        <v>0.109</v>
      </c>
      <c r="L818" s="661" t="s">
        <v>960</v>
      </c>
    </row>
    <row r="819" spans="2:13">
      <c r="D819" s="11"/>
      <c r="E819" s="100"/>
      <c r="H819" s="661" t="s">
        <v>929</v>
      </c>
      <c r="I819" s="662">
        <v>0.11899999999999999</v>
      </c>
      <c r="J819" s="661" t="s">
        <v>977</v>
      </c>
      <c r="K819" s="662">
        <v>9.9000000000000005E-2</v>
      </c>
      <c r="L819" s="661" t="s">
        <v>935</v>
      </c>
    </row>
    <row r="820" spans="2:13">
      <c r="D820" s="35"/>
      <c r="E820" s="100"/>
    </row>
    <row r="821" spans="2:13">
      <c r="D821" s="35"/>
      <c r="E821" s="100"/>
    </row>
    <row r="822" spans="2:13">
      <c r="B822" s="15"/>
      <c r="C822" s="35"/>
      <c r="D822" s="35"/>
      <c r="E822" s="100"/>
      <c r="J822" s="101"/>
      <c r="K822" s="35"/>
      <c r="L822" s="35"/>
    </row>
    <row r="823" spans="2:13" ht="19.5" customHeight="1">
      <c r="B823" s="344" t="s">
        <v>978</v>
      </c>
      <c r="C823" s="828" t="s">
        <v>979</v>
      </c>
      <c r="D823" s="828"/>
      <c r="E823" s="828"/>
    </row>
    <row r="824" spans="2:13" ht="40.5" customHeight="1">
      <c r="B824" s="15" t="s">
        <v>900</v>
      </c>
      <c r="C824" s="828"/>
      <c r="D824" s="828"/>
      <c r="E824" s="828"/>
      <c r="H824" s="819" t="s">
        <v>902</v>
      </c>
      <c r="I824" s="819"/>
      <c r="J824" s="820" t="s">
        <v>980</v>
      </c>
      <c r="K824" s="820"/>
      <c r="L824" s="820"/>
      <c r="M824" s="820"/>
    </row>
    <row r="825" spans="2:13">
      <c r="B825" s="15"/>
      <c r="C825" s="828"/>
      <c r="D825" s="828"/>
      <c r="E825" s="828"/>
      <c r="H825" s="102"/>
      <c r="I825" s="103"/>
      <c r="J825" s="104"/>
    </row>
    <row r="826" spans="2:13" ht="25.5" customHeight="1">
      <c r="B826" s="15"/>
      <c r="C826" s="35"/>
      <c r="D826" s="35"/>
      <c r="E826" s="100"/>
      <c r="H826" s="826" t="s">
        <v>912</v>
      </c>
      <c r="I826" s="826"/>
      <c r="J826" s="818" t="s">
        <v>981</v>
      </c>
      <c r="K826" s="818"/>
      <c r="L826" s="818"/>
      <c r="M826" s="818"/>
    </row>
    <row r="827" spans="2:13" ht="39" customHeight="1">
      <c r="B827" s="335" t="s">
        <v>1910</v>
      </c>
      <c r="C827" s="816" t="s">
        <v>982</v>
      </c>
      <c r="D827" s="816"/>
      <c r="E827" s="100"/>
      <c r="H827" s="101"/>
      <c r="I827" s="35"/>
      <c r="J827" s="9"/>
    </row>
    <row r="828" spans="2:13">
      <c r="B828" s="35"/>
      <c r="C828" s="35"/>
      <c r="D828" s="35"/>
      <c r="E828" s="100"/>
      <c r="H828" s="817" t="s">
        <v>983</v>
      </c>
      <c r="I828" s="817"/>
      <c r="J828" s="817"/>
      <c r="K828" s="817"/>
      <c r="L828" s="817"/>
      <c r="M828" s="817"/>
    </row>
    <row r="829" spans="2:13" ht="22.5" customHeight="1">
      <c r="B829" s="331" t="s">
        <v>638</v>
      </c>
      <c r="C829" s="332" t="s">
        <v>984</v>
      </c>
      <c r="D829" s="332" t="s">
        <v>985</v>
      </c>
      <c r="E829" s="332" t="s">
        <v>908</v>
      </c>
      <c r="H829" s="817" t="s">
        <v>919</v>
      </c>
      <c r="I829" s="660" t="s">
        <v>920</v>
      </c>
      <c r="J829" s="660"/>
      <c r="K829" s="660" t="s">
        <v>921</v>
      </c>
      <c r="L829" s="660"/>
      <c r="M829" s="817" t="s">
        <v>922</v>
      </c>
    </row>
    <row r="830" spans="2:13" ht="23.25" customHeight="1">
      <c r="B830" s="834" t="s">
        <v>986</v>
      </c>
      <c r="C830" s="815">
        <v>70000000</v>
      </c>
      <c r="D830" s="815">
        <v>100000000</v>
      </c>
      <c r="E830" s="815">
        <v>50000000</v>
      </c>
      <c r="H830" s="817"/>
      <c r="I830" s="817" t="s">
        <v>923</v>
      </c>
      <c r="J830" s="817" t="s">
        <v>924</v>
      </c>
      <c r="K830" s="817" t="s">
        <v>923</v>
      </c>
      <c r="L830" s="817" t="s">
        <v>924</v>
      </c>
      <c r="M830" s="817"/>
    </row>
    <row r="831" spans="2:13">
      <c r="B831" s="834"/>
      <c r="C831" s="815"/>
      <c r="D831" s="815"/>
      <c r="E831" s="815"/>
      <c r="H831" s="817"/>
      <c r="I831" s="817"/>
      <c r="J831" s="817"/>
      <c r="K831" s="817"/>
      <c r="L831" s="817"/>
      <c r="M831" s="817"/>
    </row>
    <row r="832" spans="2:13" ht="15.75" customHeight="1">
      <c r="B832" s="116"/>
      <c r="C832" s="35"/>
      <c r="D832" s="35"/>
      <c r="E832" s="100"/>
      <c r="H832" s="661" t="s">
        <v>926</v>
      </c>
      <c r="I832" s="662">
        <v>0.04</v>
      </c>
      <c r="J832" s="661" t="s">
        <v>987</v>
      </c>
      <c r="K832" s="662">
        <v>0.03</v>
      </c>
      <c r="L832" s="661" t="s">
        <v>988</v>
      </c>
      <c r="M832" s="662">
        <v>0.01</v>
      </c>
    </row>
    <row r="833" spans="2:13" ht="15.75" customHeight="1">
      <c r="B833" s="116"/>
      <c r="C833" s="35"/>
      <c r="D833" s="35"/>
      <c r="E833" s="100"/>
      <c r="H833" s="661" t="s">
        <v>929</v>
      </c>
      <c r="I833" s="662">
        <v>0.03</v>
      </c>
      <c r="J833" s="661" t="s">
        <v>988</v>
      </c>
      <c r="K833" s="662">
        <v>0.02</v>
      </c>
      <c r="L833" s="661" t="s">
        <v>989</v>
      </c>
      <c r="M833" s="662">
        <v>0.01</v>
      </c>
    </row>
    <row r="834" spans="2:13" ht="31.5" customHeight="1">
      <c r="B834" s="15"/>
      <c r="C834" s="35"/>
      <c r="D834" s="35"/>
      <c r="E834" s="100"/>
      <c r="H834" s="661" t="s">
        <v>933</v>
      </c>
      <c r="I834" s="662">
        <v>0.05</v>
      </c>
      <c r="J834" s="661" t="s">
        <v>990</v>
      </c>
      <c r="K834" s="662">
        <v>0.04</v>
      </c>
      <c r="L834" s="661" t="s">
        <v>991</v>
      </c>
      <c r="M834" s="662">
        <v>0.01</v>
      </c>
    </row>
    <row r="835" spans="2:13" ht="23.25" customHeight="1">
      <c r="B835" s="15"/>
      <c r="C835" s="35"/>
      <c r="D835" s="35"/>
      <c r="E835" s="100"/>
      <c r="H835" s="661" t="s">
        <v>937</v>
      </c>
      <c r="I835" s="662">
        <v>0.05</v>
      </c>
      <c r="J835" s="661" t="s">
        <v>992</v>
      </c>
      <c r="K835" s="662">
        <v>0.04</v>
      </c>
      <c r="L835" s="661" t="s">
        <v>987</v>
      </c>
      <c r="M835" s="662">
        <v>0.01</v>
      </c>
    </row>
    <row r="836" spans="2:13">
      <c r="B836" s="15"/>
      <c r="C836" s="35"/>
      <c r="D836" s="35"/>
      <c r="E836" s="100"/>
      <c r="H836" s="661" t="s">
        <v>940</v>
      </c>
      <c r="I836" s="662">
        <v>0.03</v>
      </c>
      <c r="J836" s="661" t="s">
        <v>993</v>
      </c>
      <c r="K836" s="662">
        <v>0.02</v>
      </c>
      <c r="L836" s="661" t="s">
        <v>994</v>
      </c>
      <c r="M836" s="662">
        <v>0.01</v>
      </c>
    </row>
    <row r="837" spans="2:13" ht="25.5">
      <c r="B837" s="15"/>
      <c r="C837" s="35"/>
      <c r="D837" s="35"/>
      <c r="E837" s="100"/>
      <c r="H837" s="661" t="s">
        <v>943</v>
      </c>
      <c r="I837" s="662">
        <v>0.05</v>
      </c>
      <c r="J837" s="661" t="s">
        <v>995</v>
      </c>
      <c r="K837" s="662">
        <v>0.04</v>
      </c>
      <c r="L837" s="661" t="s">
        <v>996</v>
      </c>
      <c r="M837" s="662">
        <v>0.01</v>
      </c>
    </row>
    <row r="838" spans="2:13" ht="25.5">
      <c r="B838" s="15"/>
      <c r="C838" s="35"/>
      <c r="D838" s="35"/>
      <c r="E838" s="100"/>
      <c r="H838" s="661" t="s">
        <v>946</v>
      </c>
      <c r="I838" s="662">
        <v>0.05</v>
      </c>
      <c r="J838" s="661" t="s">
        <v>997</v>
      </c>
      <c r="K838" s="662">
        <v>0.04</v>
      </c>
      <c r="L838" s="661" t="s">
        <v>998</v>
      </c>
      <c r="M838" s="662">
        <v>0.01</v>
      </c>
    </row>
    <row r="839" spans="2:13">
      <c r="B839" s="15"/>
      <c r="C839" s="35"/>
      <c r="D839" s="35"/>
      <c r="E839" s="100"/>
    </row>
    <row r="840" spans="2:13" ht="28.5" customHeight="1">
      <c r="B840" s="15"/>
      <c r="C840" s="35"/>
      <c r="D840" s="35"/>
      <c r="E840" s="100"/>
      <c r="H840" s="817" t="s">
        <v>999</v>
      </c>
      <c r="I840" s="817"/>
      <c r="J840" s="817"/>
      <c r="K840" s="817"/>
      <c r="L840" s="817"/>
      <c r="M840" s="817"/>
    </row>
    <row r="841" spans="2:13" ht="18" customHeight="1">
      <c r="B841" s="15"/>
      <c r="C841" s="35"/>
      <c r="D841" s="35"/>
      <c r="E841" s="100"/>
      <c r="H841" s="817" t="s">
        <v>919</v>
      </c>
      <c r="I841" s="817" t="s">
        <v>920</v>
      </c>
      <c r="J841" s="817"/>
      <c r="K841" s="817" t="s">
        <v>921</v>
      </c>
      <c r="L841" s="817"/>
      <c r="M841" s="817" t="s">
        <v>922</v>
      </c>
    </row>
    <row r="842" spans="2:13" ht="38.25">
      <c r="B842" s="15"/>
      <c r="C842" s="35"/>
      <c r="D842" s="35"/>
      <c r="E842" s="100"/>
      <c r="H842" s="817"/>
      <c r="I842" s="660" t="s">
        <v>923</v>
      </c>
      <c r="J842" s="660" t="s">
        <v>924</v>
      </c>
      <c r="K842" s="660" t="s">
        <v>923</v>
      </c>
      <c r="L842" s="660" t="s">
        <v>924</v>
      </c>
      <c r="M842" s="817"/>
    </row>
    <row r="843" spans="2:13" ht="21" customHeight="1">
      <c r="B843" s="15"/>
      <c r="C843" s="35"/>
      <c r="D843" s="35"/>
      <c r="E843" s="100"/>
      <c r="H843" s="661" t="s">
        <v>926</v>
      </c>
      <c r="I843" s="662">
        <v>0.05</v>
      </c>
      <c r="J843" s="661" t="s">
        <v>1000</v>
      </c>
      <c r="K843" s="662">
        <v>0.04</v>
      </c>
      <c r="L843" s="661" t="s">
        <v>1001</v>
      </c>
      <c r="M843" s="662">
        <v>0.01</v>
      </c>
    </row>
    <row r="844" spans="2:13" ht="30" customHeight="1">
      <c r="C844" s="35"/>
      <c r="D844" s="35"/>
      <c r="E844" s="100"/>
      <c r="H844" s="661" t="s">
        <v>929</v>
      </c>
      <c r="I844" s="662">
        <v>0.04</v>
      </c>
      <c r="J844" s="661" t="s">
        <v>1001</v>
      </c>
      <c r="K844" s="662">
        <v>0.03</v>
      </c>
      <c r="L844" s="661" t="s">
        <v>1002</v>
      </c>
      <c r="M844" s="662">
        <v>0.01</v>
      </c>
    </row>
    <row r="845" spans="2:13" ht="15.75" customHeight="1">
      <c r="E845" s="100"/>
      <c r="H845" s="661" t="s">
        <v>940</v>
      </c>
      <c r="I845" s="662">
        <v>0.02</v>
      </c>
      <c r="J845" s="661" t="s">
        <v>1003</v>
      </c>
      <c r="K845" s="662">
        <v>0.01</v>
      </c>
      <c r="L845" s="661" t="s">
        <v>995</v>
      </c>
      <c r="M845" s="662">
        <v>0.01</v>
      </c>
    </row>
    <row r="846" spans="2:13" ht="15.75" customHeight="1">
      <c r="F846" s="50"/>
      <c r="H846" s="38"/>
      <c r="I846" s="39"/>
      <c r="J846" s="38"/>
      <c r="K846" s="39"/>
      <c r="L846" s="38"/>
      <c r="M846" s="39"/>
    </row>
    <row r="847" spans="2:13" ht="15" customHeight="1">
      <c r="F847" s="50"/>
    </row>
    <row r="848" spans="2:13" ht="27" customHeight="1">
      <c r="B848" s="334" t="s">
        <v>1004</v>
      </c>
      <c r="F848" s="50"/>
    </row>
    <row r="849" spans="2:15" ht="38.25" customHeight="1">
      <c r="B849" s="837" t="s">
        <v>900</v>
      </c>
      <c r="C849" s="837"/>
      <c r="F849" s="50"/>
    </row>
    <row r="850" spans="2:15">
      <c r="B850" s="15"/>
      <c r="C850" s="35"/>
      <c r="D850" s="35"/>
      <c r="E850" s="100"/>
      <c r="N850" s="38"/>
      <c r="O850" s="39"/>
    </row>
    <row r="851" spans="2:15" ht="25.5">
      <c r="B851" s="335" t="s">
        <v>1911</v>
      </c>
      <c r="C851" s="832"/>
      <c r="D851" s="832"/>
      <c r="E851" s="100"/>
      <c r="N851" s="38"/>
      <c r="O851" s="39"/>
    </row>
    <row r="852" spans="2:15" ht="15" customHeight="1">
      <c r="B852" s="35"/>
      <c r="C852" s="35"/>
      <c r="D852" s="35"/>
      <c r="E852" s="100"/>
      <c r="H852" s="824" t="s">
        <v>1005</v>
      </c>
      <c r="I852" s="824" t="s">
        <v>1006</v>
      </c>
      <c r="J852" s="824"/>
      <c r="K852" s="824" t="s">
        <v>1007</v>
      </c>
      <c r="L852" s="824"/>
      <c r="M852" s="824"/>
      <c r="N852" s="38"/>
      <c r="O852" s="39"/>
    </row>
    <row r="853" spans="2:15" ht="21.75" customHeight="1">
      <c r="B853" s="331" t="s">
        <v>904</v>
      </c>
      <c r="C853" s="331" t="s">
        <v>905</v>
      </c>
      <c r="D853" s="331" t="s">
        <v>906</v>
      </c>
      <c r="E853" s="331" t="s">
        <v>907</v>
      </c>
      <c r="F853" s="331" t="s">
        <v>908</v>
      </c>
      <c r="H853" s="824"/>
      <c r="I853" s="824"/>
      <c r="J853" s="824"/>
      <c r="K853" s="824"/>
      <c r="L853" s="824"/>
      <c r="M853" s="824"/>
      <c r="N853" s="38"/>
      <c r="O853" s="39"/>
    </row>
    <row r="854" spans="2:15" s="82" customFormat="1" ht="12.75" customHeight="1">
      <c r="B854" s="345" t="s">
        <v>909</v>
      </c>
      <c r="C854" s="242">
        <v>6700000</v>
      </c>
      <c r="D854" s="242">
        <v>7643000</v>
      </c>
      <c r="E854" s="242">
        <v>5343000</v>
      </c>
      <c r="F854" s="242">
        <f>(3.24*4000*1000)/2.2</f>
        <v>5890909.0909090908</v>
      </c>
      <c r="H854" s="824"/>
      <c r="I854" s="824"/>
      <c r="J854" s="824"/>
      <c r="K854" s="824"/>
      <c r="L854" s="824"/>
      <c r="M854" s="824"/>
      <c r="N854" s="38"/>
      <c r="O854" s="39"/>
    </row>
    <row r="855" spans="2:15">
      <c r="B855" s="230" t="s">
        <v>910</v>
      </c>
      <c r="C855" s="321">
        <v>339000</v>
      </c>
      <c r="D855" s="321">
        <v>408000</v>
      </c>
      <c r="E855" s="321">
        <v>339000</v>
      </c>
      <c r="F855" s="321">
        <f>6781600/2.2</f>
        <v>3082545.4545454541</v>
      </c>
      <c r="H855" s="824"/>
      <c r="I855" s="824"/>
      <c r="J855" s="824"/>
      <c r="K855" s="824"/>
      <c r="L855" s="824"/>
      <c r="M855" s="824"/>
      <c r="N855" s="38"/>
      <c r="O855" s="39"/>
    </row>
    <row r="856" spans="2:15" ht="12.75" customHeight="1">
      <c r="B856" s="230" t="s">
        <v>911</v>
      </c>
      <c r="C856" s="321">
        <v>58000</v>
      </c>
      <c r="D856" s="321">
        <v>60000</v>
      </c>
      <c r="E856" s="321">
        <v>58000</v>
      </c>
      <c r="F856" s="321">
        <f>954800/2.2</f>
        <v>433999.99999999994</v>
      </c>
      <c r="H856" s="824"/>
      <c r="I856" s="824"/>
      <c r="J856" s="824"/>
      <c r="K856" s="824"/>
      <c r="L856" s="824"/>
      <c r="M856" s="824"/>
      <c r="N856" s="38"/>
      <c r="O856" s="39"/>
    </row>
    <row r="857" spans="2:15">
      <c r="B857" s="230" t="s">
        <v>914</v>
      </c>
      <c r="C857" s="321">
        <v>385000</v>
      </c>
      <c r="D857" s="321">
        <v>2951000</v>
      </c>
      <c r="E857" s="321">
        <v>385000</v>
      </c>
      <c r="F857" s="321">
        <f>(1.2*4000*1000)/2.2</f>
        <v>2181818.1818181816</v>
      </c>
      <c r="H857" s="825"/>
      <c r="I857" s="825"/>
      <c r="J857" s="825"/>
      <c r="K857" s="825"/>
      <c r="L857" s="825"/>
      <c r="M857" s="825"/>
      <c r="N857" s="38"/>
      <c r="O857" s="39"/>
    </row>
    <row r="858" spans="2:15">
      <c r="B858" s="230" t="s">
        <v>915</v>
      </c>
      <c r="C858" s="321">
        <v>168000</v>
      </c>
      <c r="D858" s="321">
        <v>455000</v>
      </c>
      <c r="E858" s="321">
        <v>168000</v>
      </c>
      <c r="F858" s="321">
        <f>11283455/2.2</f>
        <v>5128843.1818181816</v>
      </c>
      <c r="J858" s="38"/>
      <c r="K858" s="39"/>
      <c r="L858" s="38"/>
      <c r="M858" s="39"/>
      <c r="N858" s="38"/>
      <c r="O858" s="39"/>
    </row>
    <row r="859" spans="2:15" ht="13.5" customHeight="1">
      <c r="B859" s="230" t="s">
        <v>916</v>
      </c>
      <c r="C859" s="321">
        <v>399200</v>
      </c>
      <c r="D859" s="321">
        <v>575850</v>
      </c>
      <c r="E859" s="321">
        <v>314650</v>
      </c>
      <c r="F859" s="321">
        <v>0</v>
      </c>
      <c r="H859" s="817" t="s">
        <v>919</v>
      </c>
      <c r="I859" s="817" t="s">
        <v>1008</v>
      </c>
      <c r="J859" s="817"/>
      <c r="K859" s="817" t="s">
        <v>1009</v>
      </c>
      <c r="L859" s="817"/>
      <c r="M859" s="39"/>
      <c r="N859" s="38"/>
      <c r="O859" s="39"/>
    </row>
    <row r="860" spans="2:15">
      <c r="B860" s="337" t="s">
        <v>595</v>
      </c>
      <c r="C860" s="323">
        <f>SUM(C854:C859)</f>
        <v>8049200</v>
      </c>
      <c r="D860" s="323">
        <f>SUM(D854:D859)</f>
        <v>12092850</v>
      </c>
      <c r="E860" s="323">
        <f>SUM(E854:E859)</f>
        <v>6607650</v>
      </c>
      <c r="F860" s="323">
        <f>SUM(F854:F859)</f>
        <v>16718115.909090908</v>
      </c>
      <c r="H860" s="817"/>
      <c r="I860" s="817"/>
      <c r="J860" s="817"/>
      <c r="K860" s="817"/>
      <c r="L860" s="817"/>
      <c r="M860" s="39"/>
      <c r="N860" s="38"/>
      <c r="O860" s="39"/>
    </row>
    <row r="861" spans="2:15" ht="28.5" customHeight="1">
      <c r="B861" s="82" t="s">
        <v>918</v>
      </c>
      <c r="C861" s="11"/>
      <c r="D861" s="11"/>
      <c r="E861" s="69"/>
      <c r="F861" s="108"/>
      <c r="H861" s="660"/>
      <c r="I861" s="823" t="s">
        <v>1010</v>
      </c>
      <c r="J861" s="823"/>
      <c r="K861" s="823"/>
      <c r="L861" s="823"/>
      <c r="M861" s="39"/>
      <c r="N861" s="38"/>
      <c r="O861" s="39"/>
    </row>
    <row r="862" spans="2:15" ht="25.5">
      <c r="C862" s="100"/>
      <c r="D862" s="100"/>
      <c r="E862" s="100"/>
      <c r="F862" s="100"/>
      <c r="H862" s="661" t="s">
        <v>926</v>
      </c>
      <c r="I862" s="879">
        <v>0.4</v>
      </c>
      <c r="J862" s="880"/>
      <c r="K862" s="879">
        <v>0.35</v>
      </c>
      <c r="L862" s="880"/>
      <c r="M862" s="39"/>
      <c r="N862" s="38"/>
      <c r="O862" s="39"/>
    </row>
    <row r="863" spans="2:15" ht="21.75" customHeight="1">
      <c r="B863" s="335" t="s">
        <v>1912</v>
      </c>
      <c r="C863" s="100"/>
      <c r="D863" s="100"/>
      <c r="E863" s="100"/>
      <c r="H863" s="661" t="s">
        <v>929</v>
      </c>
      <c r="I863" s="879">
        <v>0.3</v>
      </c>
      <c r="J863" s="880"/>
      <c r="K863" s="879">
        <v>0.25</v>
      </c>
      <c r="L863" s="880"/>
      <c r="M863" s="39"/>
      <c r="N863" s="38"/>
      <c r="O863" s="39"/>
    </row>
    <row r="864" spans="2:15">
      <c r="B864" s="11"/>
      <c r="C864" s="35"/>
      <c r="D864" s="35"/>
      <c r="E864" s="35"/>
      <c r="H864" s="661" t="s">
        <v>940</v>
      </c>
      <c r="I864" s="879">
        <v>0.25</v>
      </c>
      <c r="J864" s="880"/>
      <c r="K864" s="879">
        <v>0.2</v>
      </c>
      <c r="L864" s="880"/>
      <c r="M864" s="39"/>
      <c r="N864" s="38"/>
      <c r="O864" s="39"/>
    </row>
    <row r="865" spans="2:15">
      <c r="B865" s="37" t="s">
        <v>932</v>
      </c>
      <c r="C865" s="35"/>
      <c r="D865" s="35"/>
      <c r="E865" s="35"/>
      <c r="N865" s="38"/>
      <c r="O865" s="39"/>
    </row>
    <row r="866" spans="2:15">
      <c r="B866" s="331" t="s">
        <v>904</v>
      </c>
      <c r="C866" s="331" t="s">
        <v>936</v>
      </c>
      <c r="D866" s="35"/>
      <c r="E866" s="35"/>
      <c r="N866" s="38"/>
      <c r="O866" s="39"/>
    </row>
    <row r="867" spans="2:15">
      <c r="B867" s="835" t="s">
        <v>939</v>
      </c>
      <c r="C867" s="827">
        <v>500000000</v>
      </c>
      <c r="D867" s="35"/>
      <c r="E867" s="35"/>
      <c r="N867" s="38"/>
      <c r="O867" s="39"/>
    </row>
    <row r="868" spans="2:15">
      <c r="B868" s="835"/>
      <c r="C868" s="827"/>
      <c r="D868" s="35"/>
      <c r="E868" s="35"/>
      <c r="N868" s="38"/>
      <c r="O868" s="39"/>
    </row>
    <row r="869" spans="2:15">
      <c r="B869" s="835"/>
      <c r="C869" s="827"/>
      <c r="D869" s="35"/>
      <c r="E869" s="35"/>
      <c r="N869" s="38"/>
      <c r="O869" s="39"/>
    </row>
    <row r="870" spans="2:15">
      <c r="B870" s="337" t="s">
        <v>595</v>
      </c>
      <c r="C870" s="339">
        <f>+C867</f>
        <v>500000000</v>
      </c>
      <c r="D870" s="35"/>
      <c r="E870" s="35"/>
      <c r="N870" s="38"/>
      <c r="O870" s="39"/>
    </row>
    <row r="871" spans="2:15">
      <c r="B871" s="109"/>
      <c r="C871" s="110"/>
      <c r="D871" s="35"/>
      <c r="E871" s="35"/>
      <c r="N871" s="38"/>
      <c r="O871" s="39"/>
    </row>
    <row r="872" spans="2:15">
      <c r="B872" s="109"/>
      <c r="C872" s="110"/>
      <c r="D872" s="110"/>
      <c r="E872" s="111"/>
      <c r="F872" s="109"/>
      <c r="N872" s="38"/>
      <c r="O872" s="39"/>
    </row>
    <row r="873" spans="2:15">
      <c r="B873" s="112" t="s">
        <v>949</v>
      </c>
      <c r="C873" s="110"/>
      <c r="D873" s="110"/>
      <c r="E873" s="111"/>
      <c r="F873" s="109"/>
      <c r="N873" s="38"/>
      <c r="O873" s="39"/>
    </row>
    <row r="874" spans="2:15">
      <c r="B874" s="331" t="s">
        <v>904</v>
      </c>
      <c r="C874" s="331" t="s">
        <v>639</v>
      </c>
      <c r="D874" s="110"/>
      <c r="E874" s="111"/>
      <c r="F874" s="109"/>
      <c r="J874" s="38"/>
      <c r="K874" s="39"/>
      <c r="L874" s="38"/>
      <c r="M874" s="39"/>
      <c r="N874" s="38"/>
      <c r="O874" s="39"/>
    </row>
    <row r="875" spans="2:15">
      <c r="B875" s="338" t="s">
        <v>950</v>
      </c>
      <c r="C875" s="321">
        <f>13000000*2</f>
        <v>26000000</v>
      </c>
      <c r="D875" s="110"/>
      <c r="E875" s="111"/>
      <c r="F875" s="109"/>
      <c r="J875" s="38"/>
      <c r="K875" s="39"/>
      <c r="L875" s="38"/>
      <c r="M875" s="39"/>
      <c r="N875" s="38"/>
      <c r="O875" s="39"/>
    </row>
    <row r="876" spans="2:15">
      <c r="B876" s="338" t="s">
        <v>952</v>
      </c>
      <c r="C876" s="321">
        <v>555500000</v>
      </c>
      <c r="D876" s="110"/>
      <c r="E876" s="111"/>
      <c r="F876" s="109"/>
      <c r="J876" s="38"/>
      <c r="K876" s="39"/>
      <c r="L876" s="38"/>
      <c r="M876" s="39"/>
      <c r="N876" s="38"/>
      <c r="O876" s="39"/>
    </row>
    <row r="877" spans="2:15">
      <c r="B877" s="338" t="s">
        <v>954</v>
      </c>
      <c r="C877" s="321">
        <v>21990000</v>
      </c>
      <c r="D877" s="110"/>
      <c r="E877" s="111"/>
      <c r="F877" s="109"/>
      <c r="J877" s="38"/>
      <c r="K877" s="39"/>
      <c r="L877" s="38"/>
      <c r="M877" s="39"/>
      <c r="N877" s="38"/>
      <c r="O877" s="39"/>
    </row>
    <row r="878" spans="2:15">
      <c r="B878" s="337" t="s">
        <v>595</v>
      </c>
      <c r="C878" s="323">
        <f>SUM(C875:C877)</f>
        <v>603490000</v>
      </c>
      <c r="D878" s="110"/>
      <c r="E878" s="111"/>
      <c r="F878" s="109"/>
      <c r="J878" s="38"/>
      <c r="K878" s="39"/>
      <c r="L878" s="38"/>
      <c r="M878" s="39"/>
      <c r="N878" s="38"/>
      <c r="O878" s="39"/>
    </row>
    <row r="879" spans="2:15">
      <c r="B879" s="113" t="s">
        <v>956</v>
      </c>
      <c r="C879" s="110"/>
      <c r="D879" s="110"/>
      <c r="E879" s="111"/>
      <c r="F879" s="109"/>
      <c r="J879" s="38"/>
      <c r="K879" s="39"/>
      <c r="L879" s="38"/>
      <c r="M879" s="39"/>
      <c r="N879" s="38"/>
      <c r="O879" s="39"/>
    </row>
    <row r="880" spans="2:15">
      <c r="B880" s="60"/>
      <c r="C880" s="114"/>
      <c r="D880" s="114"/>
      <c r="E880" s="35"/>
      <c r="J880" s="38"/>
      <c r="K880" s="39"/>
      <c r="L880" s="38"/>
      <c r="M880" s="39"/>
      <c r="N880" s="38"/>
      <c r="O880" s="39"/>
    </row>
    <row r="881" spans="2:15" ht="25.5">
      <c r="B881" s="335" t="s">
        <v>1913</v>
      </c>
      <c r="C881" s="832"/>
      <c r="D881" s="832"/>
      <c r="E881" s="110"/>
      <c r="F881" s="110"/>
      <c r="J881" s="38"/>
      <c r="K881" s="39"/>
      <c r="L881" s="38"/>
      <c r="M881" s="39"/>
      <c r="N881" s="38"/>
      <c r="O881" s="39"/>
    </row>
    <row r="882" spans="2:15">
      <c r="B882" s="35"/>
      <c r="C882" s="35"/>
      <c r="D882" s="35"/>
      <c r="E882" s="110"/>
      <c r="F882" s="110"/>
      <c r="J882" s="38"/>
      <c r="K882" s="39"/>
      <c r="L882" s="38"/>
      <c r="M882" s="39"/>
      <c r="N882" s="38"/>
      <c r="O882" s="39"/>
    </row>
    <row r="883" spans="2:15">
      <c r="B883" s="331" t="s">
        <v>638</v>
      </c>
      <c r="C883" s="331" t="s">
        <v>905</v>
      </c>
      <c r="D883" s="331" t="s">
        <v>906</v>
      </c>
      <c r="E883" s="331" t="s">
        <v>907</v>
      </c>
      <c r="F883" s="331" t="s">
        <v>908</v>
      </c>
      <c r="J883" s="38"/>
      <c r="K883" s="39"/>
      <c r="L883" s="38"/>
      <c r="M883" s="39"/>
      <c r="N883" s="38"/>
      <c r="O883" s="39"/>
    </row>
    <row r="884" spans="2:15">
      <c r="B884" s="272" t="s">
        <v>961</v>
      </c>
      <c r="C884" s="321">
        <v>150000000</v>
      </c>
      <c r="D884" s="321">
        <v>150000000</v>
      </c>
      <c r="E884" s="321">
        <v>150000000</v>
      </c>
      <c r="F884" s="321">
        <v>300000000</v>
      </c>
      <c r="J884" s="38"/>
      <c r="K884" s="39"/>
      <c r="L884" s="38"/>
      <c r="M884" s="39"/>
      <c r="N884" s="38"/>
      <c r="O884" s="39"/>
    </row>
    <row r="885" spans="2:15">
      <c r="B885" s="326" t="s">
        <v>962</v>
      </c>
      <c r="C885" s="321">
        <f>185000*6</f>
        <v>1110000</v>
      </c>
      <c r="D885" s="321">
        <f>185000*2</f>
        <v>370000</v>
      </c>
      <c r="E885" s="321">
        <v>0</v>
      </c>
      <c r="F885" s="321">
        <f>185000*12</f>
        <v>2220000</v>
      </c>
      <c r="J885" s="38"/>
      <c r="K885" s="39"/>
      <c r="L885" s="38"/>
      <c r="M885" s="39"/>
      <c r="N885" s="38"/>
      <c r="O885" s="39"/>
    </row>
    <row r="886" spans="2:15">
      <c r="B886" s="272" t="s">
        <v>963</v>
      </c>
      <c r="C886" s="321">
        <f>+(D247*2)</f>
        <v>0</v>
      </c>
      <c r="D886" s="321">
        <f>+C886</f>
        <v>0</v>
      </c>
      <c r="E886" s="321">
        <f>+C886</f>
        <v>0</v>
      </c>
      <c r="F886" s="321">
        <f>+(D247*4)</f>
        <v>0</v>
      </c>
      <c r="J886" s="38"/>
      <c r="K886" s="39"/>
      <c r="L886" s="38"/>
      <c r="M886" s="39"/>
      <c r="N886" s="38"/>
      <c r="O886" s="39"/>
    </row>
    <row r="887" spans="2:15">
      <c r="B887" s="341" t="s">
        <v>595</v>
      </c>
      <c r="C887" s="268">
        <f>SUM(C884:C886)</f>
        <v>151110000</v>
      </c>
      <c r="D887" s="268">
        <f t="shared" ref="D887:F887" si="19">SUM(D884:D886)</f>
        <v>150370000</v>
      </c>
      <c r="E887" s="268">
        <f t="shared" si="19"/>
        <v>150000000</v>
      </c>
      <c r="F887" s="268">
        <f t="shared" si="19"/>
        <v>302220000</v>
      </c>
      <c r="J887" s="38"/>
      <c r="K887" s="39"/>
      <c r="L887" s="38"/>
      <c r="M887" s="39"/>
      <c r="N887" s="38"/>
      <c r="O887" s="39"/>
    </row>
    <row r="888" spans="2:15" ht="25.5" customHeight="1">
      <c r="B888" s="836" t="s">
        <v>964</v>
      </c>
      <c r="C888" s="836"/>
      <c r="D888" s="35"/>
      <c r="E888" s="100"/>
      <c r="J888" s="38"/>
      <c r="K888" s="39"/>
      <c r="L888" s="38"/>
      <c r="M888" s="39"/>
      <c r="N888" s="38"/>
      <c r="O888" s="39"/>
    </row>
    <row r="889" spans="2:15">
      <c r="B889" s="35"/>
      <c r="C889" s="35"/>
      <c r="D889" s="35"/>
      <c r="E889" s="100"/>
      <c r="J889" s="38"/>
      <c r="K889" s="39"/>
      <c r="L889" s="38"/>
      <c r="M889" s="39"/>
      <c r="N889" s="38"/>
      <c r="O889" s="39"/>
    </row>
    <row r="890" spans="2:15">
      <c r="B890" s="35"/>
      <c r="C890" s="35"/>
      <c r="D890" s="35"/>
      <c r="E890" s="100"/>
      <c r="J890" s="38"/>
      <c r="K890" s="39"/>
      <c r="L890" s="38"/>
      <c r="M890" s="39"/>
      <c r="N890" s="38"/>
      <c r="O890" s="39"/>
    </row>
    <row r="891" spans="2:15" ht="25.5" customHeight="1">
      <c r="B891" s="335" t="s">
        <v>1914</v>
      </c>
      <c r="C891" s="35"/>
      <c r="D891" s="35"/>
      <c r="E891" s="25"/>
      <c r="J891" s="38"/>
      <c r="K891" s="39"/>
      <c r="L891" s="38"/>
      <c r="M891" s="39"/>
      <c r="N891" s="38"/>
      <c r="O891" s="39"/>
    </row>
    <row r="892" spans="2:15">
      <c r="B892" s="35"/>
      <c r="C892" s="35"/>
      <c r="D892" s="35"/>
      <c r="E892" s="100"/>
      <c r="J892" s="38"/>
      <c r="K892" s="39"/>
      <c r="L892" s="38"/>
      <c r="M892" s="39"/>
      <c r="N892" s="38"/>
      <c r="O892" s="39"/>
    </row>
    <row r="893" spans="2:15">
      <c r="B893" s="331" t="s">
        <v>638</v>
      </c>
      <c r="C893" s="331" t="s">
        <v>639</v>
      </c>
      <c r="D893" s="35"/>
      <c r="E893" s="100"/>
      <c r="J893" s="38"/>
      <c r="K893" s="39"/>
      <c r="L893" s="38"/>
      <c r="M893" s="39"/>
      <c r="N893" s="38"/>
      <c r="O893" s="39"/>
    </row>
    <row r="894" spans="2:15" ht="25.5">
      <c r="B894" s="245" t="s">
        <v>966</v>
      </c>
      <c r="C894" s="329">
        <v>50000000</v>
      </c>
      <c r="D894" s="35"/>
      <c r="E894" s="100"/>
      <c r="J894" s="38"/>
      <c r="K894" s="39"/>
      <c r="L894" s="38"/>
      <c r="M894" s="39"/>
      <c r="N894" s="38"/>
      <c r="O894" s="39"/>
    </row>
    <row r="895" spans="2:15">
      <c r="B895" s="35"/>
      <c r="C895" s="35"/>
      <c r="D895" s="35"/>
      <c r="E895" s="100"/>
      <c r="J895" s="38"/>
      <c r="K895" s="39"/>
      <c r="L895" s="38"/>
      <c r="M895" s="39"/>
      <c r="N895" s="38"/>
      <c r="O895" s="39"/>
    </row>
    <row r="896" spans="2:15" ht="25.5" customHeight="1">
      <c r="B896" s="335" t="s">
        <v>1915</v>
      </c>
      <c r="C896" s="35"/>
      <c r="D896" s="35"/>
      <c r="E896" s="25"/>
      <c r="J896" s="38"/>
      <c r="K896" s="39"/>
      <c r="L896" s="38"/>
      <c r="M896" s="39"/>
      <c r="N896" s="38"/>
      <c r="O896" s="39"/>
    </row>
    <row r="897" spans="2:15">
      <c r="B897" s="35"/>
      <c r="C897" s="35"/>
      <c r="D897" s="35"/>
      <c r="E897" s="100"/>
      <c r="J897" s="38"/>
      <c r="K897" s="39"/>
      <c r="L897" s="38"/>
      <c r="M897" s="39"/>
      <c r="N897" s="38"/>
      <c r="O897" s="39"/>
    </row>
    <row r="898" spans="2:15">
      <c r="B898" s="331" t="s">
        <v>638</v>
      </c>
      <c r="C898" s="331" t="s">
        <v>639</v>
      </c>
      <c r="D898" s="35"/>
      <c r="E898" s="100"/>
      <c r="J898" s="38"/>
      <c r="K898" s="39"/>
      <c r="L898" s="38"/>
      <c r="M898" s="39"/>
      <c r="N898" s="38"/>
      <c r="O898" s="39"/>
    </row>
    <row r="899" spans="2:15" ht="25.5">
      <c r="B899" s="272" t="s">
        <v>968</v>
      </c>
      <c r="C899" s="328">
        <v>80000000</v>
      </c>
      <c r="D899" s="35"/>
      <c r="E899" s="100"/>
      <c r="J899" s="38"/>
      <c r="K899" s="39"/>
      <c r="L899" s="38"/>
      <c r="M899" s="39"/>
      <c r="N899" s="38"/>
      <c r="O899" s="39"/>
    </row>
    <row r="900" spans="2:15">
      <c r="B900" s="15"/>
      <c r="C900" s="35"/>
      <c r="D900" s="35"/>
      <c r="E900" s="100"/>
      <c r="J900" s="38"/>
      <c r="K900" s="39"/>
      <c r="L900" s="38"/>
      <c r="M900" s="39"/>
      <c r="N900" s="38"/>
      <c r="O900" s="39"/>
    </row>
    <row r="901" spans="2:15" ht="23.25" customHeight="1">
      <c r="B901" s="335" t="s">
        <v>1916</v>
      </c>
      <c r="C901" s="11"/>
      <c r="D901" s="35"/>
      <c r="E901" s="100"/>
      <c r="J901" s="38"/>
      <c r="K901" s="39"/>
      <c r="L901" s="38"/>
      <c r="M901" s="39"/>
      <c r="N901" s="38"/>
      <c r="O901" s="39"/>
    </row>
    <row r="902" spans="2:15">
      <c r="B902" s="35"/>
      <c r="C902" s="35"/>
      <c r="D902" s="35"/>
      <c r="E902" s="100"/>
      <c r="J902" s="38"/>
      <c r="K902" s="39"/>
      <c r="L902" s="38"/>
      <c r="M902" s="39"/>
      <c r="N902" s="38"/>
      <c r="O902" s="39"/>
    </row>
    <row r="903" spans="2:15">
      <c r="B903" s="331" t="s">
        <v>638</v>
      </c>
      <c r="C903" s="331" t="s">
        <v>470</v>
      </c>
      <c r="D903" s="35"/>
      <c r="E903" s="100"/>
      <c r="J903" s="38"/>
      <c r="K903" s="39"/>
      <c r="L903" s="38"/>
      <c r="M903" s="39"/>
      <c r="N903" s="38"/>
      <c r="O903" s="39"/>
    </row>
    <row r="904" spans="2:15">
      <c r="B904" s="833" t="s">
        <v>966</v>
      </c>
      <c r="C904" s="815">
        <v>50000000</v>
      </c>
      <c r="D904" s="35"/>
      <c r="E904" s="100"/>
      <c r="J904" s="38"/>
      <c r="K904" s="39"/>
      <c r="L904" s="38"/>
      <c r="M904" s="39"/>
      <c r="N904" s="38"/>
      <c r="O904" s="39"/>
    </row>
    <row r="905" spans="2:15">
      <c r="B905" s="833"/>
      <c r="C905" s="815"/>
      <c r="D905" s="35"/>
      <c r="E905" s="100"/>
      <c r="J905" s="38"/>
      <c r="K905" s="39"/>
      <c r="L905" s="38"/>
      <c r="M905" s="39"/>
      <c r="N905" s="38"/>
      <c r="O905" s="39"/>
    </row>
    <row r="906" spans="2:15">
      <c r="D906" s="35"/>
      <c r="E906" s="100"/>
      <c r="J906" s="38"/>
      <c r="K906" s="39"/>
      <c r="L906" s="38"/>
      <c r="M906" s="39"/>
      <c r="N906" s="38"/>
      <c r="O906" s="39"/>
    </row>
    <row r="907" spans="2:15">
      <c r="B907" s="331" t="s">
        <v>638</v>
      </c>
      <c r="C907" s="331" t="s">
        <v>470</v>
      </c>
      <c r="D907" s="35"/>
      <c r="E907" s="100"/>
      <c r="J907" s="38"/>
      <c r="K907" s="39"/>
      <c r="L907" s="38"/>
      <c r="M907" s="39"/>
      <c r="N907" s="38"/>
      <c r="O907" s="39"/>
    </row>
    <row r="908" spans="2:15">
      <c r="B908" s="834" t="s">
        <v>968</v>
      </c>
      <c r="C908" s="815">
        <v>80000000</v>
      </c>
      <c r="D908" s="35"/>
      <c r="E908" s="100"/>
      <c r="J908" s="38"/>
      <c r="K908" s="39"/>
      <c r="L908" s="38"/>
      <c r="M908" s="39"/>
      <c r="N908" s="38"/>
      <c r="O908" s="39"/>
    </row>
    <row r="909" spans="2:15">
      <c r="B909" s="834"/>
      <c r="C909" s="815"/>
      <c r="D909" s="35"/>
      <c r="E909" s="100"/>
      <c r="J909" s="38"/>
      <c r="K909" s="39"/>
      <c r="L909" s="38"/>
      <c r="M909" s="39"/>
      <c r="N909" s="38"/>
      <c r="O909" s="39"/>
    </row>
    <row r="910" spans="2:15">
      <c r="B910" s="15"/>
      <c r="C910" s="35"/>
      <c r="D910" s="35"/>
      <c r="E910" s="100"/>
      <c r="J910" s="38"/>
      <c r="K910" s="39"/>
      <c r="L910" s="38"/>
      <c r="M910" s="39"/>
      <c r="N910" s="38"/>
      <c r="O910" s="39"/>
    </row>
    <row r="911" spans="2:15" ht="20.25" customHeight="1">
      <c r="B911" s="335" t="s">
        <v>1917</v>
      </c>
      <c r="C911" s="35"/>
      <c r="D911" s="35"/>
      <c r="E911" s="100"/>
      <c r="J911" s="38"/>
      <c r="K911" s="39"/>
      <c r="L911" s="38"/>
      <c r="M911" s="39"/>
      <c r="N911" s="38"/>
      <c r="O911" s="39"/>
    </row>
    <row r="912" spans="2:15">
      <c r="B912" s="35"/>
      <c r="C912" s="35"/>
      <c r="D912" s="35"/>
      <c r="E912" s="100"/>
      <c r="J912" s="38"/>
      <c r="K912" s="39"/>
      <c r="L912" s="38"/>
      <c r="M912" s="39"/>
      <c r="N912" s="38"/>
      <c r="O912" s="39"/>
    </row>
    <row r="913" spans="2:15">
      <c r="B913" s="331" t="s">
        <v>638</v>
      </c>
      <c r="C913" s="332" t="s">
        <v>984</v>
      </c>
      <c r="D913" s="332" t="s">
        <v>985</v>
      </c>
      <c r="E913" s="332" t="s">
        <v>908</v>
      </c>
      <c r="J913" s="38"/>
      <c r="K913" s="39"/>
      <c r="L913" s="38"/>
      <c r="M913" s="39"/>
      <c r="N913" s="38"/>
      <c r="O913" s="39"/>
    </row>
    <row r="914" spans="2:15">
      <c r="B914" s="834" t="s">
        <v>986</v>
      </c>
      <c r="C914" s="815">
        <v>70000000</v>
      </c>
      <c r="D914" s="815">
        <v>100000000</v>
      </c>
      <c r="E914" s="815">
        <v>50000000</v>
      </c>
      <c r="J914" s="38"/>
      <c r="K914" s="39"/>
      <c r="L914" s="38"/>
      <c r="M914" s="39"/>
      <c r="N914" s="38"/>
      <c r="O914" s="39"/>
    </row>
    <row r="915" spans="2:15">
      <c r="B915" s="834"/>
      <c r="C915" s="815"/>
      <c r="D915" s="815"/>
      <c r="E915" s="815"/>
      <c r="J915" s="38"/>
      <c r="K915" s="39"/>
      <c r="L915" s="38"/>
      <c r="M915" s="39"/>
      <c r="N915" s="38"/>
      <c r="O915" s="39"/>
    </row>
    <row r="916" spans="2:15">
      <c r="B916" s="15"/>
      <c r="C916" s="35"/>
      <c r="D916" s="35"/>
      <c r="E916" s="100"/>
      <c r="J916" s="38"/>
      <c r="K916" s="39"/>
      <c r="L916" s="38"/>
      <c r="M916" s="39"/>
      <c r="N916" s="38"/>
      <c r="O916" s="39"/>
    </row>
    <row r="917" spans="2:15">
      <c r="B917" s="335" t="s">
        <v>1918</v>
      </c>
      <c r="C917" s="35"/>
      <c r="D917" s="35"/>
      <c r="E917" s="100"/>
      <c r="J917" s="38"/>
      <c r="K917" s="39"/>
      <c r="L917" s="38"/>
      <c r="M917" s="39"/>
      <c r="N917" s="38"/>
      <c r="O917" s="39"/>
    </row>
    <row r="918" spans="2:15">
      <c r="B918" s="100"/>
      <c r="C918" s="35"/>
      <c r="D918" s="35"/>
      <c r="E918" s="100"/>
      <c r="J918" s="38"/>
      <c r="K918" s="39"/>
      <c r="L918" s="38"/>
      <c r="M918" s="39"/>
      <c r="N918" s="38"/>
      <c r="O918" s="39"/>
    </row>
    <row r="919" spans="2:15" ht="30.75" customHeight="1">
      <c r="B919" s="331" t="s">
        <v>1011</v>
      </c>
      <c r="C919" s="331" t="s">
        <v>1012</v>
      </c>
      <c r="D919" s="331" t="s">
        <v>1013</v>
      </c>
      <c r="G919" s="36" t="s">
        <v>1014</v>
      </c>
      <c r="H919" s="822" t="s">
        <v>1015</v>
      </c>
      <c r="J919" s="38"/>
      <c r="K919" s="39"/>
      <c r="L919" s="38"/>
      <c r="M919" s="39"/>
      <c r="N919" s="38"/>
      <c r="O919" s="39"/>
    </row>
    <row r="920" spans="2:15" ht="36" customHeight="1">
      <c r="B920" s="272" t="s">
        <v>1016</v>
      </c>
      <c r="C920" s="328">
        <v>30000000</v>
      </c>
      <c r="D920" s="328">
        <v>150000000</v>
      </c>
      <c r="G920" s="117" t="s">
        <v>1017</v>
      </c>
      <c r="H920" s="822"/>
      <c r="M920" s="39"/>
      <c r="N920" s="38"/>
      <c r="O920" s="39"/>
    </row>
    <row r="921" spans="2:15" ht="38.25">
      <c r="B921" s="343" t="s">
        <v>1018</v>
      </c>
      <c r="C921" s="328">
        <v>250000000</v>
      </c>
      <c r="D921" s="328">
        <v>420000000</v>
      </c>
      <c r="G921" s="117" t="s">
        <v>1019</v>
      </c>
      <c r="H921" s="822"/>
      <c r="M921" s="39"/>
      <c r="N921" s="38"/>
      <c r="O921" s="39"/>
    </row>
    <row r="922" spans="2:15" ht="38.25">
      <c r="B922" s="272" t="s">
        <v>1020</v>
      </c>
      <c r="C922" s="328">
        <v>110000000</v>
      </c>
      <c r="D922" s="328">
        <v>160000000</v>
      </c>
      <c r="E922" s="100"/>
      <c r="J922" s="38"/>
      <c r="K922" s="39"/>
      <c r="L922" s="38"/>
      <c r="M922" s="39"/>
      <c r="N922" s="38"/>
      <c r="O922" s="39"/>
    </row>
    <row r="923" spans="2:15" ht="38.25">
      <c r="B923" s="272" t="s">
        <v>1021</v>
      </c>
      <c r="C923" s="328">
        <v>50000000</v>
      </c>
      <c r="D923" s="328">
        <v>112000000</v>
      </c>
      <c r="E923" s="100"/>
      <c r="J923" s="38"/>
      <c r="K923" s="39"/>
      <c r="L923" s="38"/>
      <c r="M923" s="39"/>
      <c r="N923" s="38"/>
      <c r="O923" s="39"/>
    </row>
    <row r="924" spans="2:15" ht="24" customHeight="1">
      <c r="B924" s="837" t="s">
        <v>1022</v>
      </c>
      <c r="C924" s="837"/>
      <c r="D924" s="837"/>
      <c r="E924" s="100"/>
      <c r="J924" s="38"/>
      <c r="K924" s="39"/>
      <c r="L924" s="38"/>
      <c r="M924" s="39"/>
      <c r="N924" s="38"/>
      <c r="O924" s="39"/>
    </row>
    <row r="925" spans="2:15">
      <c r="B925" s="15"/>
      <c r="C925" s="35"/>
      <c r="D925" s="35"/>
      <c r="E925" s="100"/>
      <c r="J925" s="38"/>
      <c r="K925" s="39"/>
      <c r="L925" s="38"/>
      <c r="M925" s="39"/>
      <c r="N925" s="38"/>
      <c r="O925" s="39"/>
    </row>
    <row r="926" spans="2:15">
      <c r="B926" s="842" t="s">
        <v>1023</v>
      </c>
      <c r="C926" s="842"/>
      <c r="D926" s="842"/>
      <c r="E926" s="91"/>
      <c r="J926" s="55"/>
      <c r="K926" s="11"/>
      <c r="L926" s="11"/>
    </row>
    <row r="927" spans="2:15">
      <c r="B927" s="97"/>
      <c r="C927" s="97"/>
      <c r="D927" s="97"/>
      <c r="E927" s="91"/>
      <c r="J927" s="55"/>
      <c r="K927" s="11"/>
      <c r="L927" s="11"/>
    </row>
    <row r="928" spans="2:15">
      <c r="B928" s="346" t="s">
        <v>1024</v>
      </c>
      <c r="C928" s="13"/>
      <c r="D928" s="13"/>
      <c r="E928" s="75"/>
      <c r="J928" s="62"/>
      <c r="K928" s="75"/>
      <c r="L928" s="75"/>
    </row>
    <row r="929" spans="2:12">
      <c r="B929" s="291" t="s">
        <v>1025</v>
      </c>
      <c r="C929" s="347">
        <v>47065</v>
      </c>
      <c r="D929" s="11"/>
      <c r="E929" s="93"/>
      <c r="J929" s="118"/>
      <c r="K929" s="93"/>
      <c r="L929" s="93"/>
    </row>
    <row r="930" spans="2:12" ht="25.5">
      <c r="B930" s="119" t="s">
        <v>1026</v>
      </c>
      <c r="C930" s="18"/>
      <c r="D930" s="120"/>
      <c r="E930" s="93"/>
      <c r="J930" s="118"/>
      <c r="K930" s="93"/>
      <c r="L930" s="93"/>
    </row>
    <row r="931" spans="2:12">
      <c r="B931" s="119"/>
      <c r="C931" s="18"/>
      <c r="D931" s="120"/>
      <c r="E931" s="93"/>
      <c r="J931" s="118"/>
      <c r="K931" s="93"/>
      <c r="L931" s="93"/>
    </row>
    <row r="932" spans="2:12">
      <c r="B932" s="291" t="s">
        <v>1027</v>
      </c>
      <c r="C932" s="348" t="s">
        <v>1028</v>
      </c>
      <c r="D932" s="348" t="s">
        <v>1029</v>
      </c>
      <c r="E932" s="69"/>
      <c r="J932" s="121"/>
      <c r="K932" s="69"/>
      <c r="L932" s="69"/>
    </row>
    <row r="933" spans="2:12">
      <c r="B933" s="349" t="s">
        <v>1030</v>
      </c>
      <c r="C933" s="350">
        <v>44769</v>
      </c>
      <c r="D933" s="351">
        <f>C929*C933</f>
        <v>2107052985</v>
      </c>
      <c r="E933" s="69"/>
      <c r="J933" s="121"/>
      <c r="K933" s="69"/>
      <c r="L933" s="69"/>
    </row>
    <row r="934" spans="2:12">
      <c r="B934" s="349" t="s">
        <v>1031</v>
      </c>
      <c r="C934" s="350">
        <v>431196</v>
      </c>
      <c r="D934" s="351">
        <f>C929*C934</f>
        <v>20294239740</v>
      </c>
      <c r="E934" s="69"/>
      <c r="J934" s="121"/>
      <c r="K934" s="69"/>
      <c r="L934" s="69"/>
    </row>
    <row r="935" spans="2:12">
      <c r="B935" s="349" t="s">
        <v>1032</v>
      </c>
      <c r="C935" s="350">
        <v>2160692</v>
      </c>
      <c r="D935" s="351">
        <f>C929*C935</f>
        <v>101692968980</v>
      </c>
      <c r="E935" s="69"/>
      <c r="J935" s="121"/>
      <c r="K935" s="69"/>
      <c r="L935" s="69"/>
    </row>
    <row r="936" spans="2:12">
      <c r="B936" s="245" t="s">
        <v>1033</v>
      </c>
      <c r="C936" s="350">
        <v>2160692</v>
      </c>
      <c r="D936" s="351">
        <f>+C936*C929</f>
        <v>101692968980</v>
      </c>
      <c r="E936" s="122"/>
      <c r="J936" s="118"/>
      <c r="K936" s="123"/>
      <c r="L936" s="69"/>
    </row>
    <row r="937" spans="2:12" ht="165.75">
      <c r="B937" s="11" t="s">
        <v>1034</v>
      </c>
      <c r="C937" s="120"/>
      <c r="D937" s="124"/>
      <c r="E937" s="122"/>
      <c r="J937" s="118"/>
      <c r="K937" s="123"/>
      <c r="L937" s="69"/>
    </row>
    <row r="938" spans="2:12">
      <c r="B938" s="120"/>
      <c r="C938" s="120"/>
      <c r="D938" s="124"/>
      <c r="E938" s="122"/>
      <c r="J938" s="118"/>
      <c r="K938" s="123"/>
      <c r="L938" s="69"/>
    </row>
    <row r="939" spans="2:12">
      <c r="B939" s="311" t="s">
        <v>1035</v>
      </c>
      <c r="C939" s="348" t="s">
        <v>1028</v>
      </c>
      <c r="D939" s="348" t="s">
        <v>1029</v>
      </c>
      <c r="E939" s="69"/>
      <c r="J939" s="121"/>
      <c r="K939" s="69"/>
      <c r="L939" s="69"/>
    </row>
    <row r="940" spans="2:12">
      <c r="B940" s="349" t="s">
        <v>1030</v>
      </c>
      <c r="C940" s="350">
        <v>32988</v>
      </c>
      <c r="D940" s="351">
        <f>C935*C929</f>
        <v>101692968980</v>
      </c>
      <c r="E940" s="69"/>
      <c r="J940" s="121"/>
      <c r="K940" s="69"/>
      <c r="L940" s="69"/>
    </row>
    <row r="941" spans="2:12">
      <c r="B941" s="349" t="s">
        <v>1031</v>
      </c>
      <c r="C941" s="350">
        <v>131951</v>
      </c>
      <c r="D941" s="351">
        <f>+C941*C929</f>
        <v>6210273815</v>
      </c>
      <c r="E941" s="69"/>
      <c r="J941" s="121"/>
      <c r="K941" s="69"/>
      <c r="L941" s="69"/>
    </row>
    <row r="942" spans="2:12">
      <c r="B942" s="349" t="s">
        <v>1032</v>
      </c>
      <c r="C942" s="350">
        <v>483034</v>
      </c>
      <c r="D942" s="351">
        <f>+C942*C929</f>
        <v>22733995210</v>
      </c>
      <c r="E942" s="69"/>
      <c r="J942" s="121"/>
      <c r="K942" s="69"/>
      <c r="L942" s="69"/>
    </row>
    <row r="943" spans="2:12">
      <c r="B943" s="245" t="s">
        <v>1033</v>
      </c>
      <c r="C943" s="350">
        <v>483034</v>
      </c>
      <c r="D943" s="351">
        <f>+C943*C929</f>
        <v>22733995210</v>
      </c>
      <c r="E943" s="69"/>
      <c r="J943" s="121"/>
      <c r="K943" s="69"/>
      <c r="L943" s="69"/>
    </row>
    <row r="944" spans="2:12" ht="127.5">
      <c r="B944" s="11" t="s">
        <v>1036</v>
      </c>
      <c r="C944" s="11"/>
      <c r="D944" s="11"/>
      <c r="E944" s="122"/>
      <c r="J944" s="118"/>
      <c r="K944" s="123"/>
      <c r="L944" s="69"/>
    </row>
    <row r="945" spans="2:12">
      <c r="B945" s="11"/>
      <c r="C945" s="11"/>
      <c r="D945" s="11"/>
      <c r="E945" s="122"/>
      <c r="J945" s="118"/>
      <c r="K945" s="123"/>
      <c r="L945" s="69"/>
    </row>
    <row r="946" spans="2:12">
      <c r="B946" s="311" t="s">
        <v>1037</v>
      </c>
      <c r="C946" s="348" t="s">
        <v>1028</v>
      </c>
      <c r="D946" s="348" t="s">
        <v>1029</v>
      </c>
      <c r="E946" s="69"/>
      <c r="J946" s="121"/>
      <c r="K946" s="69"/>
      <c r="L946" s="69"/>
    </row>
    <row r="947" spans="2:12">
      <c r="B947" s="349" t="s">
        <v>1030</v>
      </c>
      <c r="C947" s="350">
        <v>23563</v>
      </c>
      <c r="D947" s="351">
        <f>+C947*C929</f>
        <v>1108992595</v>
      </c>
      <c r="E947" s="69"/>
      <c r="J947" s="121"/>
      <c r="K947" s="69"/>
      <c r="L947" s="69"/>
    </row>
    <row r="948" spans="2:12">
      <c r="B948" s="349" t="s">
        <v>1031</v>
      </c>
      <c r="C948" s="350">
        <v>204995</v>
      </c>
      <c r="D948" s="351">
        <f>+C948*C929</f>
        <v>9648089675</v>
      </c>
      <c r="E948" s="69"/>
      <c r="J948" s="121"/>
      <c r="K948" s="69"/>
      <c r="L948" s="69"/>
    </row>
    <row r="949" spans="2:12">
      <c r="B949" s="349" t="s">
        <v>1032</v>
      </c>
      <c r="C949" s="350">
        <v>1736565</v>
      </c>
      <c r="D949" s="351">
        <f>+C949*C929</f>
        <v>81731431725</v>
      </c>
      <c r="E949" s="69"/>
      <c r="J949" s="121"/>
      <c r="K949" s="69"/>
      <c r="L949" s="69"/>
    </row>
    <row r="950" spans="2:12">
      <c r="B950" s="245" t="s">
        <v>1033</v>
      </c>
      <c r="C950" s="350">
        <v>1736565</v>
      </c>
      <c r="D950" s="351">
        <f>+C950*C929</f>
        <v>81731431725</v>
      </c>
      <c r="E950" s="69"/>
      <c r="J950" s="121"/>
      <c r="K950" s="69"/>
      <c r="L950" s="69"/>
    </row>
    <row r="951" spans="2:12" ht="165.75">
      <c r="B951" s="11" t="s">
        <v>1038</v>
      </c>
      <c r="C951" s="11"/>
      <c r="D951" s="11"/>
      <c r="E951" s="122"/>
      <c r="J951" s="118"/>
      <c r="K951" s="40"/>
      <c r="L951" s="69"/>
    </row>
    <row r="952" spans="2:12">
      <c r="B952" s="11"/>
      <c r="C952" s="11"/>
      <c r="D952" s="25"/>
      <c r="E952" s="11"/>
      <c r="J952" s="16"/>
      <c r="K952" s="11"/>
      <c r="L952" s="11"/>
    </row>
    <row r="953" spans="2:12">
      <c r="B953" s="352" t="s">
        <v>1039</v>
      </c>
      <c r="C953" s="11"/>
      <c r="D953" s="25"/>
      <c r="E953" s="11"/>
      <c r="J953" s="16"/>
      <c r="K953" s="11"/>
      <c r="L953" s="11"/>
    </row>
    <row r="954" spans="2:12">
      <c r="B954" s="11"/>
      <c r="C954" s="11"/>
      <c r="D954" s="25"/>
      <c r="E954" s="11"/>
      <c r="F954" s="16"/>
      <c r="G954" s="11"/>
      <c r="H954" s="11"/>
    </row>
    <row r="955" spans="2:12" ht="15" customHeight="1">
      <c r="B955" s="821" t="s">
        <v>1040</v>
      </c>
      <c r="C955" s="821" t="s">
        <v>1041</v>
      </c>
      <c r="D955" s="821"/>
      <c r="E955" s="354" t="s">
        <v>1042</v>
      </c>
      <c r="F955" s="821" t="s">
        <v>1043</v>
      </c>
      <c r="G955" s="821"/>
      <c r="H955" s="353" t="s">
        <v>1044</v>
      </c>
      <c r="I955" s="353"/>
    </row>
    <row r="956" spans="2:12">
      <c r="B956" s="821"/>
      <c r="C956" s="353" t="s">
        <v>1045</v>
      </c>
      <c r="D956" s="353" t="s">
        <v>1046</v>
      </c>
      <c r="E956" s="353" t="s">
        <v>1045</v>
      </c>
      <c r="F956" s="353" t="s">
        <v>1045</v>
      </c>
      <c r="G956" s="353" t="s">
        <v>1046</v>
      </c>
      <c r="H956" s="353" t="s">
        <v>1045</v>
      </c>
      <c r="I956" s="353" t="s">
        <v>1046</v>
      </c>
    </row>
    <row r="957" spans="2:12">
      <c r="B957" s="245" t="s">
        <v>1047</v>
      </c>
      <c r="C957" s="355"/>
      <c r="D957" s="355">
        <v>11250</v>
      </c>
      <c r="E957" s="355"/>
      <c r="F957" s="355"/>
      <c r="G957" s="355">
        <v>529481250</v>
      </c>
      <c r="H957" s="355">
        <v>58831250</v>
      </c>
      <c r="I957" s="355">
        <v>58831250</v>
      </c>
    </row>
    <row r="958" spans="2:12">
      <c r="B958" s="245" t="s">
        <v>1048</v>
      </c>
      <c r="C958" s="355"/>
      <c r="D958" s="355">
        <v>11250</v>
      </c>
      <c r="E958" s="355"/>
      <c r="F958" s="355"/>
      <c r="G958" s="355">
        <v>529481250</v>
      </c>
      <c r="H958" s="355">
        <v>58831250</v>
      </c>
      <c r="I958" s="355">
        <v>164727500</v>
      </c>
    </row>
    <row r="959" spans="2:12">
      <c r="B959" s="245" t="s">
        <v>1013</v>
      </c>
      <c r="C959" s="355">
        <v>11250</v>
      </c>
      <c r="D959" s="355">
        <v>125000</v>
      </c>
      <c r="E959" s="355">
        <v>3500</v>
      </c>
      <c r="F959" s="355">
        <v>529481250</v>
      </c>
      <c r="G959" s="355">
        <v>5883125000</v>
      </c>
      <c r="H959" s="355">
        <v>164727500</v>
      </c>
      <c r="I959" s="355">
        <v>3200420000</v>
      </c>
    </row>
    <row r="960" spans="2:12">
      <c r="B960" s="245" t="s">
        <v>1049</v>
      </c>
      <c r="C960" s="355">
        <v>125000</v>
      </c>
      <c r="D960" s="355"/>
      <c r="E960" s="355">
        <v>68000</v>
      </c>
      <c r="F960" s="355">
        <v>5883125000</v>
      </c>
      <c r="G960" s="285"/>
      <c r="H960" s="355">
        <v>3200420000</v>
      </c>
      <c r="I960" s="285"/>
    </row>
    <row r="961" spans="2:11" ht="51">
      <c r="B961" s="11" t="s">
        <v>1050</v>
      </c>
      <c r="C961" s="11"/>
      <c r="D961" s="25"/>
      <c r="E961" s="27"/>
      <c r="F961" s="16"/>
      <c r="G961" s="27"/>
      <c r="H961" s="27"/>
    </row>
    <row r="962" spans="2:11">
      <c r="B962" s="15"/>
      <c r="C962" s="35"/>
      <c r="D962" s="35"/>
      <c r="E962" s="100"/>
      <c r="F962" s="38"/>
      <c r="G962" s="39"/>
      <c r="H962" s="38"/>
      <c r="I962" s="39"/>
      <c r="J962" s="38"/>
      <c r="K962" s="39"/>
    </row>
    <row r="963" spans="2:11">
      <c r="B963" s="256" t="s">
        <v>1919</v>
      </c>
      <c r="C963" s="125"/>
      <c r="D963" s="100"/>
      <c r="E963" s="35"/>
      <c r="F963" s="98"/>
      <c r="G963" s="35"/>
      <c r="H963" s="35"/>
    </row>
    <row r="964" spans="2:11">
      <c r="B964" s="126"/>
      <c r="C964" s="126"/>
      <c r="D964" s="127"/>
      <c r="E964" s="128"/>
      <c r="F964" s="129"/>
      <c r="G964" s="126"/>
      <c r="H964" s="126"/>
    </row>
    <row r="965" spans="2:11">
      <c r="B965" s="356" t="s">
        <v>1051</v>
      </c>
      <c r="C965" s="35"/>
      <c r="D965" s="357">
        <f>C929</f>
        <v>47065</v>
      </c>
      <c r="E965" s="35"/>
      <c r="F965" s="98"/>
      <c r="G965" s="35"/>
      <c r="H965" s="35"/>
    </row>
    <row r="966" spans="2:11">
      <c r="B966" s="130" t="s">
        <v>1052</v>
      </c>
      <c r="C966" s="35"/>
      <c r="D966" s="35"/>
      <c r="E966" s="35"/>
      <c r="F966" s="98"/>
      <c r="G966" s="35"/>
      <c r="H966" s="35"/>
    </row>
    <row r="967" spans="2:11" ht="38.25">
      <c r="B967" s="358" t="s">
        <v>1035</v>
      </c>
      <c r="C967" s="359" t="s">
        <v>1028</v>
      </c>
      <c r="D967" s="359" t="s">
        <v>1029</v>
      </c>
      <c r="E967" s="359" t="s">
        <v>1053</v>
      </c>
      <c r="F967" s="359" t="s">
        <v>1054</v>
      </c>
      <c r="G967" s="359" t="s">
        <v>1055</v>
      </c>
    </row>
    <row r="968" spans="2:11">
      <c r="B968" s="360" t="s">
        <v>1030</v>
      </c>
      <c r="C968" s="361">
        <f>+C940</f>
        <v>32988</v>
      </c>
      <c r="D968" s="361">
        <f>+D940</f>
        <v>101692968980</v>
      </c>
      <c r="E968" s="362">
        <v>0.1</v>
      </c>
      <c r="F968" s="363">
        <v>7.0000000000000007E-2</v>
      </c>
      <c r="G968" s="333">
        <f>+D968*F968</f>
        <v>7118507828.6000004</v>
      </c>
    </row>
    <row r="969" spans="2:11">
      <c r="B969" s="360" t="s">
        <v>1056</v>
      </c>
      <c r="C969" s="361">
        <f>+C941</f>
        <v>131951</v>
      </c>
      <c r="D969" s="361">
        <f>+D941</f>
        <v>6210273815</v>
      </c>
      <c r="E969" s="362">
        <v>0.05</v>
      </c>
      <c r="F969" s="363">
        <v>0.06</v>
      </c>
      <c r="G969" s="333">
        <f>+D969*F969</f>
        <v>372616428.89999998</v>
      </c>
    </row>
    <row r="970" spans="2:11">
      <c r="B970" s="100"/>
      <c r="C970" s="100"/>
      <c r="D970" s="100"/>
      <c r="E970" s="100"/>
      <c r="F970" s="35"/>
      <c r="G970" s="35"/>
    </row>
    <row r="971" spans="2:11">
      <c r="B971" s="35"/>
      <c r="C971" s="35"/>
      <c r="D971" s="35"/>
      <c r="E971" s="131"/>
      <c r="F971" s="41"/>
      <c r="G971" s="41"/>
    </row>
    <row r="972" spans="2:11">
      <c r="B972" s="335" t="s">
        <v>1920</v>
      </c>
      <c r="C972" s="132"/>
      <c r="D972" s="133"/>
      <c r="E972" s="131"/>
      <c r="F972" s="134"/>
      <c r="G972" s="135"/>
    </row>
    <row r="973" spans="2:11">
      <c r="B973" s="126"/>
      <c r="C973" s="134"/>
      <c r="D973" s="133"/>
      <c r="E973" s="131"/>
      <c r="F973" s="134"/>
      <c r="G973" s="135"/>
    </row>
    <row r="974" spans="2:11">
      <c r="B974" s="356" t="s">
        <v>1025</v>
      </c>
      <c r="C974" s="42">
        <f>C929</f>
        <v>47065</v>
      </c>
      <c r="D974" s="133"/>
      <c r="E974" s="131"/>
      <c r="F974" s="134"/>
      <c r="G974" s="136"/>
    </row>
    <row r="975" spans="2:11">
      <c r="B975" s="130" t="s">
        <v>1052</v>
      </c>
      <c r="C975" s="133"/>
      <c r="D975" s="133"/>
      <c r="E975" s="131"/>
      <c r="F975" s="134"/>
      <c r="G975" s="136"/>
    </row>
    <row r="976" spans="2:11" ht="38.25">
      <c r="B976" s="358" t="s">
        <v>1027</v>
      </c>
      <c r="C976" s="359" t="s">
        <v>1028</v>
      </c>
      <c r="D976" s="359" t="s">
        <v>1029</v>
      </c>
      <c r="E976" s="359" t="s">
        <v>1057</v>
      </c>
      <c r="F976" s="359" t="s">
        <v>1058</v>
      </c>
      <c r="G976" s="359" t="s">
        <v>1059</v>
      </c>
    </row>
    <row r="977" spans="2:8">
      <c r="B977" s="360" t="s">
        <v>1030</v>
      </c>
      <c r="C977" s="350">
        <v>44769</v>
      </c>
      <c r="D977" s="351">
        <v>2107052985</v>
      </c>
      <c r="E977" s="364">
        <v>0.2</v>
      </c>
      <c r="F977" s="364">
        <v>0.08</v>
      </c>
      <c r="G977" s="365">
        <f>+D977*F977</f>
        <v>168564238.80000001</v>
      </c>
    </row>
    <row r="978" spans="2:8">
      <c r="B978" s="360" t="s">
        <v>1031</v>
      </c>
      <c r="C978" s="350">
        <v>431196</v>
      </c>
      <c r="D978" s="351">
        <v>20294239740</v>
      </c>
      <c r="E978" s="364">
        <v>0.1</v>
      </c>
      <c r="F978" s="366">
        <v>0.05</v>
      </c>
      <c r="G978" s="365">
        <f>+D978*F978</f>
        <v>1014711987</v>
      </c>
    </row>
    <row r="979" spans="2:8">
      <c r="B979" s="41"/>
      <c r="C979" s="137"/>
      <c r="D979" s="137"/>
      <c r="E979" s="137"/>
      <c r="F979" s="137"/>
      <c r="G979" s="138"/>
    </row>
    <row r="980" spans="2:8">
      <c r="B980" s="35"/>
      <c r="C980" s="35"/>
      <c r="D980" s="35"/>
      <c r="E980" s="35"/>
      <c r="F980" s="35"/>
      <c r="G980" s="35"/>
    </row>
    <row r="981" spans="2:8">
      <c r="B981" s="335" t="s">
        <v>1921</v>
      </c>
      <c r="C981" s="15"/>
      <c r="D981" s="11"/>
      <c r="E981" s="11"/>
      <c r="F981" s="11"/>
      <c r="G981" s="11"/>
    </row>
    <row r="982" spans="2:8">
      <c r="B982" s="126"/>
      <c r="C982" s="134"/>
      <c r="D982" s="133"/>
      <c r="E982" s="131"/>
      <c r="F982" s="134"/>
      <c r="G982" s="135"/>
    </row>
    <row r="983" spans="2:8">
      <c r="B983" s="356" t="s">
        <v>1025</v>
      </c>
      <c r="C983" s="134"/>
      <c r="D983" s="133"/>
      <c r="E983" s="131"/>
      <c r="F983" s="134"/>
      <c r="G983" s="136"/>
    </row>
    <row r="984" spans="2:8">
      <c r="B984" s="367" t="s">
        <v>1052</v>
      </c>
      <c r="C984" s="368">
        <f>D965</f>
        <v>47065</v>
      </c>
      <c r="D984" s="133"/>
      <c r="E984" s="131"/>
      <c r="F984" s="134"/>
      <c r="G984" s="136"/>
    </row>
    <row r="985" spans="2:8" ht="25.5">
      <c r="B985" s="358" t="s">
        <v>1037</v>
      </c>
      <c r="C985" s="359" t="s">
        <v>1028</v>
      </c>
      <c r="D985" s="359" t="s">
        <v>1029</v>
      </c>
      <c r="E985" s="359" t="s">
        <v>1060</v>
      </c>
      <c r="F985" s="359" t="s">
        <v>1058</v>
      </c>
      <c r="G985" s="359" t="s">
        <v>1061</v>
      </c>
    </row>
    <row r="986" spans="2:8">
      <c r="B986" s="360" t="s">
        <v>1030</v>
      </c>
      <c r="C986" s="361">
        <f t="shared" ref="C986:D988" si="20">+C947</f>
        <v>23563</v>
      </c>
      <c r="D986" s="361">
        <f t="shared" si="20"/>
        <v>1108992595</v>
      </c>
      <c r="E986" s="369">
        <v>0.1</v>
      </c>
      <c r="F986" s="363">
        <v>0.15</v>
      </c>
      <c r="G986" s="333">
        <f>+D986*F986</f>
        <v>166348889.25</v>
      </c>
    </row>
    <row r="987" spans="2:8">
      <c r="B987" s="360" t="s">
        <v>1031</v>
      </c>
      <c r="C987" s="361">
        <f t="shared" si="20"/>
        <v>204995</v>
      </c>
      <c r="D987" s="361">
        <f t="shared" si="20"/>
        <v>9648089675</v>
      </c>
      <c r="E987" s="369">
        <v>0.05</v>
      </c>
      <c r="F987" s="363">
        <v>0.05</v>
      </c>
      <c r="G987" s="333">
        <f>+D987*F987</f>
        <v>482404483.75</v>
      </c>
    </row>
    <row r="988" spans="2:8">
      <c r="B988" s="360" t="s">
        <v>1032</v>
      </c>
      <c r="C988" s="361">
        <f t="shared" si="20"/>
        <v>1736565</v>
      </c>
      <c r="D988" s="361">
        <f t="shared" si="20"/>
        <v>81731431725</v>
      </c>
      <c r="E988" s="100"/>
      <c r="F988" s="100"/>
      <c r="G988" s="100"/>
    </row>
    <row r="989" spans="2:8">
      <c r="B989" s="41"/>
      <c r="C989" s="139"/>
      <c r="D989" s="133"/>
      <c r="E989" s="100"/>
      <c r="F989" s="101"/>
      <c r="G989" s="100"/>
      <c r="H989" s="100"/>
    </row>
    <row r="990" spans="2:8">
      <c r="B990" s="35"/>
      <c r="C990" s="35"/>
      <c r="D990" s="35"/>
      <c r="E990" s="35"/>
      <c r="F990" s="98"/>
      <c r="G990" s="35"/>
      <c r="H990" s="35"/>
    </row>
    <row r="991" spans="2:8">
      <c r="B991" s="335" t="s">
        <v>1922</v>
      </c>
      <c r="C991" s="100"/>
      <c r="D991" s="100"/>
      <c r="E991" s="35"/>
      <c r="F991" s="98"/>
      <c r="G991" s="35"/>
      <c r="H991" s="35"/>
    </row>
    <row r="992" spans="2:8">
      <c r="B992" s="126"/>
      <c r="C992" s="134"/>
      <c r="D992" s="133"/>
      <c r="E992" s="131"/>
      <c r="F992" s="140"/>
      <c r="G992" s="134"/>
      <c r="H992" s="135"/>
    </row>
    <row r="993" spans="2:8">
      <c r="B993" s="370" t="s">
        <v>1025</v>
      </c>
      <c r="C993" s="134"/>
      <c r="D993" s="371">
        <f>C929</f>
        <v>47065</v>
      </c>
      <c r="E993" s="35"/>
      <c r="F993" s="98"/>
      <c r="G993" s="35"/>
      <c r="H993" s="35"/>
    </row>
    <row r="994" spans="2:8">
      <c r="B994" s="358" t="s">
        <v>1037</v>
      </c>
      <c r="C994" s="359" t="s">
        <v>1028</v>
      </c>
      <c r="D994" s="359" t="s">
        <v>1029</v>
      </c>
      <c r="E994" s="359" t="s">
        <v>1062</v>
      </c>
      <c r="F994" s="359" t="s">
        <v>1058</v>
      </c>
      <c r="G994" s="359" t="s">
        <v>1063</v>
      </c>
    </row>
    <row r="995" spans="2:8">
      <c r="B995" s="360" t="s">
        <v>1030</v>
      </c>
      <c r="C995" s="350">
        <f t="shared" ref="C995:D997" si="21">+C947</f>
        <v>23563</v>
      </c>
      <c r="D995" s="350">
        <f t="shared" si="21"/>
        <v>1108992595</v>
      </c>
      <c r="E995" s="372">
        <v>0.1</v>
      </c>
      <c r="F995" s="373">
        <v>7.0000000000000007E-2</v>
      </c>
      <c r="G995" s="333">
        <f>+D995*F995</f>
        <v>77629481.650000006</v>
      </c>
    </row>
    <row r="996" spans="2:8">
      <c r="B996" s="360" t="s">
        <v>1031</v>
      </c>
      <c r="C996" s="350">
        <f t="shared" si="21"/>
        <v>204995</v>
      </c>
      <c r="D996" s="350">
        <f t="shared" si="21"/>
        <v>9648089675</v>
      </c>
      <c r="E996" s="372">
        <v>0.05</v>
      </c>
      <c r="F996" s="373">
        <v>0.03</v>
      </c>
      <c r="G996" s="333">
        <f>+D996*F996</f>
        <v>289442690.25</v>
      </c>
    </row>
    <row r="997" spans="2:8">
      <c r="B997" s="360" t="s">
        <v>1032</v>
      </c>
      <c r="C997" s="350">
        <f t="shared" si="21"/>
        <v>1736565</v>
      </c>
      <c r="D997" s="350">
        <f t="shared" si="21"/>
        <v>81731431725</v>
      </c>
      <c r="E997" s="100"/>
      <c r="F997" s="101"/>
      <c r="G997" s="100"/>
      <c r="H997" s="100"/>
    </row>
    <row r="998" spans="2:8">
      <c r="B998" s="35"/>
      <c r="C998" s="35"/>
      <c r="D998" s="35"/>
      <c r="E998" s="35"/>
      <c r="F998" s="35"/>
      <c r="G998" s="35"/>
      <c r="H998" s="35"/>
    </row>
    <row r="999" spans="2:8">
      <c r="B999" s="141"/>
      <c r="C999" s="35"/>
      <c r="D999" s="142"/>
      <c r="E999" s="88"/>
      <c r="F999" s="98"/>
      <c r="G999" s="88"/>
      <c r="H999" s="88"/>
    </row>
    <row r="1000" spans="2:8">
      <c r="B1000" s="335" t="s">
        <v>1923</v>
      </c>
      <c r="C1000" s="111"/>
      <c r="D1000" s="126"/>
      <c r="E1000" s="126"/>
      <c r="F1000" s="143"/>
      <c r="G1000" s="126"/>
      <c r="H1000" s="126"/>
    </row>
    <row r="1001" spans="2:8">
      <c r="B1001" s="141"/>
      <c r="C1001" s="144"/>
      <c r="D1001" s="142"/>
      <c r="E1001" s="88"/>
      <c r="F1001" s="98"/>
      <c r="G1001" s="88"/>
      <c r="H1001" s="88"/>
    </row>
    <row r="1002" spans="2:8" ht="38.25">
      <c r="B1002" s="374" t="s">
        <v>1027</v>
      </c>
      <c r="C1002" s="375" t="s">
        <v>1028</v>
      </c>
      <c r="D1002" s="375" t="s">
        <v>1029</v>
      </c>
      <c r="E1002" s="375" t="s">
        <v>1064</v>
      </c>
      <c r="F1002" s="375" t="s">
        <v>1065</v>
      </c>
      <c r="G1002" s="375" t="s">
        <v>1066</v>
      </c>
    </row>
    <row r="1003" spans="2:8">
      <c r="B1003" s="376" t="s">
        <v>1030</v>
      </c>
      <c r="C1003" s="377">
        <f>+C933</f>
        <v>44769</v>
      </c>
      <c r="D1003" s="377">
        <f>+D933</f>
        <v>2107052985</v>
      </c>
      <c r="E1003" s="364">
        <v>0.2</v>
      </c>
      <c r="F1003" s="364">
        <v>0.08</v>
      </c>
      <c r="G1003" s="365">
        <f>+D1003*F1003</f>
        <v>168564238.80000001</v>
      </c>
    </row>
    <row r="1004" spans="2:8">
      <c r="B1004" s="376" t="s">
        <v>1031</v>
      </c>
      <c r="C1004" s="377">
        <f>+C934</f>
        <v>431196</v>
      </c>
      <c r="D1004" s="377">
        <f>+D934</f>
        <v>20294239740</v>
      </c>
      <c r="E1004" s="364">
        <v>0.1</v>
      </c>
      <c r="F1004" s="378">
        <v>0.05</v>
      </c>
      <c r="G1004" s="365">
        <f>+D1004*F1004</f>
        <v>1014711987</v>
      </c>
    </row>
    <row r="1005" spans="2:8">
      <c r="B1005" s="35"/>
      <c r="C1005" s="35"/>
      <c r="D1005" s="35"/>
      <c r="E1005" s="35"/>
      <c r="F1005" s="35"/>
      <c r="G1005" s="35"/>
    </row>
    <row r="1006" spans="2:8">
      <c r="B1006" s="35"/>
      <c r="C1006" s="35"/>
      <c r="D1006" s="35"/>
      <c r="E1006" s="35"/>
      <c r="F1006" s="35"/>
      <c r="G1006" s="35"/>
    </row>
    <row r="1007" spans="2:8">
      <c r="B1007" s="335" t="s">
        <v>1924</v>
      </c>
      <c r="C1007" s="132"/>
      <c r="D1007" s="133"/>
      <c r="E1007" s="131"/>
      <c r="F1007" s="134"/>
      <c r="G1007" s="135"/>
    </row>
    <row r="1008" spans="2:8">
      <c r="B1008" s="141"/>
      <c r="C1008" s="144"/>
      <c r="D1008" s="142"/>
      <c r="E1008" s="88"/>
      <c r="F1008" s="88"/>
      <c r="G1008" s="88"/>
    </row>
    <row r="1009" spans="2:8">
      <c r="B1009" s="379" t="s">
        <v>1025</v>
      </c>
      <c r="C1009" s="380">
        <f>+C929</f>
        <v>47065</v>
      </c>
      <c r="D1009" s="133"/>
      <c r="E1009" s="131"/>
      <c r="F1009" s="134"/>
      <c r="G1009" s="136"/>
    </row>
    <row r="1010" spans="2:8" ht="38.25">
      <c r="B1010" s="358" t="s">
        <v>1027</v>
      </c>
      <c r="C1010" s="359" t="s">
        <v>1028</v>
      </c>
      <c r="D1010" s="359" t="s">
        <v>1029</v>
      </c>
      <c r="E1010" s="359" t="s">
        <v>1067</v>
      </c>
      <c r="F1010" s="359" t="s">
        <v>1065</v>
      </c>
      <c r="G1010" s="359" t="s">
        <v>1066</v>
      </c>
    </row>
    <row r="1011" spans="2:8">
      <c r="B1011" s="360" t="s">
        <v>1030</v>
      </c>
      <c r="C1011" s="361">
        <f t="shared" ref="C1011:D1013" si="22">+C933</f>
        <v>44769</v>
      </c>
      <c r="D1011" s="361">
        <f t="shared" si="22"/>
        <v>2107052985</v>
      </c>
      <c r="E1011" s="381">
        <v>0.3</v>
      </c>
      <c r="F1011" s="381"/>
      <c r="G1011" s="365"/>
    </row>
    <row r="1012" spans="2:8">
      <c r="B1012" s="360" t="s">
        <v>1031</v>
      </c>
      <c r="C1012" s="361">
        <f t="shared" si="22"/>
        <v>431196</v>
      </c>
      <c r="D1012" s="361">
        <f t="shared" si="22"/>
        <v>20294239740</v>
      </c>
      <c r="E1012" s="381">
        <v>0.15</v>
      </c>
      <c r="F1012" s="382">
        <v>0.03</v>
      </c>
      <c r="G1012" s="365">
        <f>+D1012*F1012</f>
        <v>608827192.19999993</v>
      </c>
    </row>
    <row r="1013" spans="2:8" ht="27.75" customHeight="1">
      <c r="B1013" s="349" t="s">
        <v>1068</v>
      </c>
      <c r="C1013" s="350">
        <f t="shared" si="22"/>
        <v>2160692</v>
      </c>
      <c r="D1013" s="350">
        <f t="shared" si="22"/>
        <v>101692968980</v>
      </c>
      <c r="E1013" s="383">
        <v>7.0000000000000007E-2</v>
      </c>
      <c r="F1013" s="384">
        <v>0.01</v>
      </c>
      <c r="G1013" s="385">
        <f>+D1013*F1013</f>
        <v>1016929689.8000001</v>
      </c>
    </row>
    <row r="1014" spans="2:8">
      <c r="B1014" s="35"/>
      <c r="C1014" s="35"/>
      <c r="D1014" s="35"/>
      <c r="E1014" s="35"/>
      <c r="F1014" s="99"/>
      <c r="G1014" s="35"/>
      <c r="H1014" s="35"/>
    </row>
    <row r="1015" spans="2:8">
      <c r="B1015" s="335" t="s">
        <v>1925</v>
      </c>
      <c r="C1015" s="111"/>
      <c r="D1015" s="145"/>
      <c r="E1015" s="145"/>
      <c r="F1015" s="146"/>
      <c r="G1015" s="145"/>
      <c r="H1015" s="145"/>
    </row>
    <row r="1016" spans="2:8">
      <c r="B1016" s="141"/>
      <c r="C1016" s="144"/>
      <c r="D1016" s="142"/>
      <c r="E1016" s="88"/>
      <c r="F1016" s="98"/>
      <c r="G1016" s="88"/>
      <c r="H1016" s="88"/>
    </row>
    <row r="1017" spans="2:8">
      <c r="B1017" s="331" t="s">
        <v>638</v>
      </c>
      <c r="C1017" s="371" t="s">
        <v>470</v>
      </c>
      <c r="D1017" s="145"/>
      <c r="E1017" s="145"/>
      <c r="F1017" s="146"/>
      <c r="G1017" s="145"/>
      <c r="H1017" s="145"/>
    </row>
    <row r="1018" spans="2:8">
      <c r="B1018" s="386" t="s">
        <v>1069</v>
      </c>
      <c r="C1018" s="387">
        <v>600000</v>
      </c>
      <c r="D1018" s="145"/>
      <c r="E1018" s="145"/>
      <c r="F1018" s="146"/>
      <c r="G1018" s="145"/>
      <c r="H1018" s="145"/>
    </row>
    <row r="1019" spans="2:8">
      <c r="B1019" s="386" t="s">
        <v>1070</v>
      </c>
      <c r="C1019" s="387">
        <v>1500000</v>
      </c>
      <c r="D1019" s="145"/>
      <c r="E1019" s="145"/>
      <c r="F1019" s="146"/>
      <c r="G1019" s="145"/>
      <c r="H1019" s="145"/>
    </row>
    <row r="1020" spans="2:8">
      <c r="B1020" s="141"/>
      <c r="C1020" s="144"/>
      <c r="D1020" s="142"/>
      <c r="E1020" s="88"/>
      <c r="F1020" s="98"/>
      <c r="G1020" s="88"/>
      <c r="H1020" s="88"/>
    </row>
    <row r="1021" spans="2:8">
      <c r="B1021" s="335" t="s">
        <v>1926</v>
      </c>
      <c r="C1021" s="147"/>
      <c r="D1021" s="145"/>
      <c r="E1021" s="145"/>
      <c r="F1021" s="146"/>
      <c r="G1021" s="145"/>
      <c r="H1021" s="145"/>
    </row>
    <row r="1022" spans="2:8">
      <c r="B1022" s="141"/>
      <c r="C1022" s="144"/>
      <c r="D1022" s="142"/>
      <c r="E1022" s="88"/>
      <c r="F1022" s="98"/>
      <c r="G1022" s="88"/>
      <c r="H1022" s="88"/>
    </row>
    <row r="1023" spans="2:8">
      <c r="B1023" s="331" t="s">
        <v>638</v>
      </c>
      <c r="C1023" s="371" t="s">
        <v>470</v>
      </c>
      <c r="D1023" s="145"/>
      <c r="E1023" s="145"/>
      <c r="F1023" s="146"/>
      <c r="G1023" s="145"/>
      <c r="H1023" s="145"/>
    </row>
    <row r="1024" spans="2:8">
      <c r="B1024" s="388" t="s">
        <v>1071</v>
      </c>
      <c r="C1024" s="387">
        <v>80000</v>
      </c>
      <c r="D1024" s="145"/>
      <c r="E1024" s="145"/>
      <c r="F1024" s="146"/>
      <c r="G1024" s="145"/>
      <c r="H1024" s="145"/>
    </row>
    <row r="1025" spans="2:8">
      <c r="B1025" s="388" t="s">
        <v>1072</v>
      </c>
      <c r="C1025" s="387">
        <f>+C1024*12</f>
        <v>960000</v>
      </c>
      <c r="D1025" s="145"/>
      <c r="E1025" s="145"/>
      <c r="F1025" s="146"/>
      <c r="G1025" s="145"/>
      <c r="H1025" s="145"/>
    </row>
    <row r="1026" spans="2:8">
      <c r="B1026" s="35"/>
      <c r="C1026" s="35"/>
      <c r="D1026" s="35"/>
      <c r="E1026" s="35"/>
      <c r="F1026" s="98"/>
      <c r="G1026" s="35"/>
      <c r="H1026" s="35"/>
    </row>
    <row r="1027" spans="2:8">
      <c r="B1027" s="35"/>
      <c r="C1027" s="35"/>
      <c r="D1027" s="35"/>
      <c r="E1027" s="35"/>
      <c r="F1027" s="98"/>
      <c r="G1027" s="35"/>
      <c r="H1027" s="35"/>
    </row>
    <row r="1028" spans="2:8">
      <c r="B1028" s="335" t="s">
        <v>1927</v>
      </c>
      <c r="C1028" s="132"/>
      <c r="D1028" s="133"/>
      <c r="E1028" s="131"/>
      <c r="F1028" s="140"/>
      <c r="G1028" s="134"/>
      <c r="H1028" s="135"/>
    </row>
    <row r="1029" spans="2:8">
      <c r="B1029" s="379" t="s">
        <v>1025</v>
      </c>
      <c r="C1029" s="390">
        <f>+C929</f>
        <v>47065</v>
      </c>
      <c r="D1029" s="133"/>
      <c r="E1029" s="131"/>
      <c r="F1029" s="140"/>
      <c r="G1029" s="134"/>
      <c r="H1029" s="136"/>
    </row>
    <row r="1030" spans="2:8" ht="38.25">
      <c r="B1030" s="331" t="s">
        <v>1027</v>
      </c>
      <c r="C1030" s="331" t="s">
        <v>1028</v>
      </c>
      <c r="D1030" s="331" t="s">
        <v>1029</v>
      </c>
      <c r="E1030" s="331" t="s">
        <v>1073</v>
      </c>
      <c r="F1030" s="331" t="s">
        <v>1074</v>
      </c>
      <c r="G1030" s="331" t="s">
        <v>1066</v>
      </c>
    </row>
    <row r="1031" spans="2:8">
      <c r="B1031" s="360" t="s">
        <v>1030</v>
      </c>
      <c r="C1031" s="361">
        <f>+C933</f>
        <v>44769</v>
      </c>
      <c r="D1031" s="361">
        <f>+D933</f>
        <v>2107052985</v>
      </c>
      <c r="E1031" s="391">
        <v>0.2</v>
      </c>
      <c r="F1031" s="364">
        <v>0.08</v>
      </c>
      <c r="G1031" s="365">
        <f>+D1031*F1031</f>
        <v>168564238.80000001</v>
      </c>
    </row>
    <row r="1032" spans="2:8">
      <c r="B1032" s="360" t="s">
        <v>1031</v>
      </c>
      <c r="C1032" s="389">
        <f>+C934</f>
        <v>431196</v>
      </c>
      <c r="D1032" s="361">
        <f>+D934</f>
        <v>20294239740</v>
      </c>
      <c r="E1032" s="391">
        <v>0.1</v>
      </c>
      <c r="F1032" s="366">
        <v>0.05</v>
      </c>
      <c r="G1032" s="365">
        <f>+D1032*F1032</f>
        <v>1014711987</v>
      </c>
    </row>
    <row r="1033" spans="2:8">
      <c r="B1033" s="41"/>
      <c r="C1033" s="139"/>
      <c r="D1033" s="133"/>
      <c r="E1033" s="148"/>
      <c r="F1033" s="137"/>
      <c r="G1033" s="138"/>
    </row>
    <row r="1034" spans="2:8">
      <c r="B1034" s="35"/>
      <c r="C1034" s="35"/>
      <c r="D1034" s="35"/>
      <c r="E1034" s="35"/>
      <c r="F1034" s="35"/>
      <c r="G1034" s="35"/>
    </row>
    <row r="1035" spans="2:8">
      <c r="B1035" s="335" t="s">
        <v>1928</v>
      </c>
      <c r="C1035" s="149"/>
      <c r="D1035" s="149"/>
      <c r="E1035" s="126"/>
      <c r="F1035" s="126"/>
      <c r="G1035" s="126"/>
    </row>
    <row r="1036" spans="2:8">
      <c r="B1036" s="379" t="s">
        <v>1025</v>
      </c>
      <c r="C1036" s="390">
        <f>+C929</f>
        <v>47065</v>
      </c>
      <c r="D1036" s="150"/>
      <c r="E1036" s="150"/>
      <c r="F1036" s="150"/>
      <c r="G1036" s="150"/>
    </row>
    <row r="1037" spans="2:8" ht="25.5">
      <c r="B1037" s="331" t="s">
        <v>1075</v>
      </c>
      <c r="C1037" s="331" t="s">
        <v>1028</v>
      </c>
      <c r="D1037" s="331" t="s">
        <v>1029</v>
      </c>
      <c r="E1037" s="331" t="s">
        <v>1076</v>
      </c>
      <c r="F1037" s="331" t="s">
        <v>1077</v>
      </c>
      <c r="G1037" s="331" t="s">
        <v>1078</v>
      </c>
      <c r="H1037" s="331" t="s">
        <v>1079</v>
      </c>
    </row>
    <row r="1038" spans="2:8">
      <c r="B1038" s="360" t="s">
        <v>1030</v>
      </c>
      <c r="C1038" s="361">
        <f>+C947</f>
        <v>23563</v>
      </c>
      <c r="D1038" s="361">
        <f>+D947</f>
        <v>1108992595</v>
      </c>
      <c r="E1038" s="392">
        <v>0.03</v>
      </c>
      <c r="F1038" s="361">
        <f>+D1038*E1038</f>
        <v>33269777.849999998</v>
      </c>
      <c r="G1038" s="392">
        <v>0.5</v>
      </c>
      <c r="H1038" s="393">
        <f>+F1038*G1038</f>
        <v>16634888.924999999</v>
      </c>
    </row>
    <row r="1039" spans="2:8">
      <c r="B1039" s="360" t="s">
        <v>1031</v>
      </c>
      <c r="C1039" s="361">
        <f>+C948</f>
        <v>204995</v>
      </c>
      <c r="D1039" s="361">
        <f>+D948</f>
        <v>9648089675</v>
      </c>
      <c r="E1039" s="392">
        <v>0.02</v>
      </c>
      <c r="F1039" s="361">
        <f>+D1039*E1039</f>
        <v>192961793.5</v>
      </c>
      <c r="G1039" s="392">
        <v>0.25</v>
      </c>
      <c r="H1039" s="393">
        <f>+F1039*G1039</f>
        <v>48240448.375</v>
      </c>
    </row>
    <row r="1040" spans="2:8">
      <c r="B1040" s="41"/>
      <c r="C1040" s="139"/>
      <c r="D1040" s="133"/>
      <c r="E1040" s="134"/>
      <c r="F1040" s="134"/>
      <c r="G1040" s="135"/>
    </row>
    <row r="1041" spans="2:7">
      <c r="B1041" s="41"/>
      <c r="C1041" s="139"/>
      <c r="D1041" s="133"/>
      <c r="E1041" s="134"/>
      <c r="F1041" s="134"/>
      <c r="G1041" s="135"/>
    </row>
    <row r="1042" spans="2:7" ht="25.5">
      <c r="B1042" s="394" t="s">
        <v>1929</v>
      </c>
      <c r="C1042" s="11"/>
      <c r="D1042" s="11"/>
      <c r="E1042" s="11"/>
      <c r="F1042" s="11"/>
      <c r="G1042" s="11"/>
    </row>
    <row r="1043" spans="2:7">
      <c r="B1043" s="11"/>
      <c r="C1043" s="77"/>
      <c r="D1043" s="11"/>
      <c r="E1043" s="11"/>
      <c r="F1043" s="11"/>
      <c r="G1043" s="11"/>
    </row>
    <row r="1044" spans="2:7">
      <c r="B1044" s="238" t="s">
        <v>638</v>
      </c>
      <c r="C1044" s="238" t="s">
        <v>470</v>
      </c>
      <c r="D1044" s="238" t="s">
        <v>1080</v>
      </c>
      <c r="E1044" s="11"/>
      <c r="F1044" s="11"/>
      <c r="G1044" s="11"/>
    </row>
    <row r="1045" spans="2:7">
      <c r="B1045" s="245" t="s">
        <v>812</v>
      </c>
      <c r="C1045" s="289">
        <v>4600000</v>
      </c>
      <c r="D1045" s="838">
        <f>+C1048*50%</f>
        <v>4500000</v>
      </c>
      <c r="E1045" s="176"/>
      <c r="F1045" s="11"/>
      <c r="G1045" s="11"/>
    </row>
    <row r="1046" spans="2:7">
      <c r="B1046" s="245" t="s">
        <v>813</v>
      </c>
      <c r="C1046" s="289">
        <v>3975000</v>
      </c>
      <c r="D1046" s="838"/>
      <c r="E1046" s="176"/>
      <c r="F1046" s="11"/>
      <c r="G1046" s="11"/>
    </row>
    <row r="1047" spans="2:7">
      <c r="B1047" s="256" t="s">
        <v>815</v>
      </c>
      <c r="C1047" s="312">
        <f>+C1046+C1045</f>
        <v>8575000</v>
      </c>
      <c r="D1047" s="838"/>
      <c r="E1047" s="176"/>
      <c r="F1047" s="11"/>
      <c r="G1047" s="11"/>
    </row>
    <row r="1048" spans="2:7">
      <c r="B1048" s="314" t="s">
        <v>1081</v>
      </c>
      <c r="C1048" s="279">
        <v>9000000</v>
      </c>
      <c r="E1048" s="176"/>
      <c r="F1048" s="11"/>
      <c r="G1048" s="11"/>
    </row>
    <row r="1049" spans="2:7">
      <c r="E1049" s="11"/>
      <c r="F1049" s="11"/>
      <c r="G1049" s="11"/>
    </row>
    <row r="1050" spans="2:7">
      <c r="B1050" s="839" t="s">
        <v>1973</v>
      </c>
      <c r="E1050" s="11"/>
      <c r="F1050" s="11"/>
      <c r="G1050" s="11"/>
    </row>
    <row r="1051" spans="2:7">
      <c r="B1051" s="840"/>
      <c r="C1051" s="841">
        <v>136000000</v>
      </c>
      <c r="D1051" s="838">
        <f>+C1051*50%</f>
        <v>68000000</v>
      </c>
      <c r="E1051" s="11"/>
      <c r="F1051" s="11"/>
      <c r="G1051" s="11"/>
    </row>
    <row r="1052" spans="2:7">
      <c r="B1052" s="840"/>
      <c r="C1052" s="841"/>
      <c r="D1052" s="838"/>
      <c r="E1052" s="11"/>
      <c r="F1052" s="11"/>
      <c r="G1052" s="11"/>
    </row>
    <row r="1053" spans="2:7">
      <c r="B1053" s="11" t="s">
        <v>1082</v>
      </c>
      <c r="C1053" s="11"/>
      <c r="D1053" s="11"/>
      <c r="E1053" s="11"/>
      <c r="F1053" s="11"/>
      <c r="G1053" s="11"/>
    </row>
    <row r="1054" spans="2:7">
      <c r="B1054" s="11" t="s">
        <v>1083</v>
      </c>
      <c r="C1054" s="11"/>
      <c r="D1054" s="11"/>
      <c r="E1054" s="11"/>
      <c r="F1054" s="11"/>
      <c r="G1054" s="11"/>
    </row>
    <row r="1055" spans="2:7">
      <c r="B1055" s="11"/>
      <c r="C1055" s="11"/>
      <c r="D1055" s="11"/>
      <c r="E1055" s="11"/>
      <c r="F1055" s="11"/>
      <c r="G1055" s="11"/>
    </row>
    <row r="1056" spans="2:7">
      <c r="D1056" s="25"/>
      <c r="E1056" s="25"/>
      <c r="F1056" s="25"/>
      <c r="G1056" s="11"/>
    </row>
    <row r="1057" spans="2:8">
      <c r="B1057" s="330" t="s">
        <v>1930</v>
      </c>
      <c r="C1057" s="151"/>
      <c r="D1057" s="152"/>
      <c r="E1057" s="152"/>
      <c r="F1057" s="25"/>
      <c r="G1057" s="11"/>
    </row>
    <row r="1058" spans="2:8">
      <c r="B1058" s="153"/>
      <c r="C1058" s="154"/>
      <c r="D1058" s="152"/>
      <c r="E1058" s="152"/>
      <c r="F1058" s="25"/>
      <c r="G1058" s="11"/>
    </row>
    <row r="1059" spans="2:8">
      <c r="B1059" s="395" t="s">
        <v>717</v>
      </c>
      <c r="C1059" s="395" t="s">
        <v>1084</v>
      </c>
      <c r="D1059" s="395" t="s">
        <v>779</v>
      </c>
      <c r="E1059" s="395" t="s">
        <v>1085</v>
      </c>
      <c r="F1059" s="25"/>
      <c r="G1059" s="11"/>
    </row>
    <row r="1060" spans="2:8">
      <c r="B1060" s="396" t="s">
        <v>1086</v>
      </c>
      <c r="C1060" s="397">
        <v>4000000</v>
      </c>
      <c r="D1060" s="398">
        <v>1</v>
      </c>
      <c r="E1060" s="399">
        <v>30000000</v>
      </c>
      <c r="F1060" s="11"/>
      <c r="G1060" s="11"/>
    </row>
    <row r="1061" spans="2:8">
      <c r="B1061" s="396" t="s">
        <v>1087</v>
      </c>
      <c r="C1061" s="397">
        <v>1100000</v>
      </c>
      <c r="D1061" s="398">
        <v>1</v>
      </c>
      <c r="E1061" s="399">
        <v>20000000</v>
      </c>
      <c r="F1061" s="11"/>
      <c r="G1061" s="11"/>
    </row>
    <row r="1062" spans="2:8">
      <c r="B1062" s="396" t="s">
        <v>769</v>
      </c>
      <c r="C1062" s="400">
        <v>2000000</v>
      </c>
      <c r="D1062" s="401">
        <v>1</v>
      </c>
      <c r="E1062" s="402">
        <v>2000000</v>
      </c>
      <c r="F1062" s="11"/>
      <c r="G1062" s="11"/>
    </row>
    <row r="1063" spans="2:8">
      <c r="B1063" s="403" t="s">
        <v>1088</v>
      </c>
      <c r="C1063" s="152"/>
      <c r="D1063" s="152"/>
      <c r="E1063" s="404">
        <f>SUM(E1060:E1062)</f>
        <v>52000000</v>
      </c>
      <c r="F1063" s="11"/>
      <c r="G1063" s="11"/>
    </row>
    <row r="1064" spans="2:8">
      <c r="B1064" s="68"/>
      <c r="C1064" s="17"/>
      <c r="D1064" s="17"/>
      <c r="E1064" s="11"/>
      <c r="F1064" s="11"/>
      <c r="G1064" s="11"/>
    </row>
    <row r="1065" spans="2:8">
      <c r="B1065" s="68"/>
      <c r="C1065" s="17"/>
      <c r="D1065" s="17"/>
      <c r="E1065" s="11"/>
      <c r="F1065" s="11"/>
      <c r="G1065" s="11"/>
    </row>
    <row r="1066" spans="2:8">
      <c r="B1066" s="330" t="s">
        <v>1931</v>
      </c>
      <c r="C1066" s="17"/>
      <c r="D1066" s="17"/>
      <c r="E1066" s="11"/>
      <c r="F1066" s="11"/>
      <c r="G1066" s="11"/>
    </row>
    <row r="1067" spans="2:8">
      <c r="B1067" s="379" t="s">
        <v>1025</v>
      </c>
      <c r="C1067" s="390">
        <f>+C929</f>
        <v>47065</v>
      </c>
      <c r="D1067" s="17"/>
      <c r="E1067" s="11"/>
      <c r="F1067" s="11"/>
      <c r="G1067" s="11"/>
    </row>
    <row r="1068" spans="2:8" ht="25.5">
      <c r="B1068" s="331" t="s">
        <v>1089</v>
      </c>
      <c r="C1068" s="331" t="s">
        <v>1028</v>
      </c>
      <c r="D1068" s="331" t="s">
        <v>1029</v>
      </c>
      <c r="E1068" s="331" t="s">
        <v>1090</v>
      </c>
      <c r="F1068" s="331" t="s">
        <v>1077</v>
      </c>
      <c r="G1068" s="331" t="s">
        <v>1091</v>
      </c>
      <c r="H1068" s="331" t="s">
        <v>1092</v>
      </c>
    </row>
    <row r="1069" spans="2:8">
      <c r="B1069" s="349" t="s">
        <v>1030</v>
      </c>
      <c r="C1069" s="350">
        <v>23563</v>
      </c>
      <c r="D1069" s="361">
        <f>+C1069*C1067</f>
        <v>1108992595</v>
      </c>
      <c r="E1069" s="665">
        <v>0.1</v>
      </c>
      <c r="F1069" s="666">
        <f>+D1069*E1069</f>
        <v>110899259.5</v>
      </c>
      <c r="G1069" s="665">
        <v>0.15</v>
      </c>
      <c r="H1069" s="667">
        <f>+F1069*G1069</f>
        <v>16634888.924999999</v>
      </c>
    </row>
    <row r="1070" spans="2:8">
      <c r="B1070" s="349" t="s">
        <v>1031</v>
      </c>
      <c r="C1070" s="350">
        <v>204995</v>
      </c>
      <c r="D1070" s="361">
        <f>+C1070*C1067</f>
        <v>9648089675</v>
      </c>
      <c r="E1070" s="665">
        <v>0.05</v>
      </c>
      <c r="F1070" s="666">
        <v>434712397</v>
      </c>
      <c r="G1070" s="665">
        <v>0.05</v>
      </c>
      <c r="H1070" s="667">
        <f>+F1070*G1070</f>
        <v>21735619.850000001</v>
      </c>
    </row>
    <row r="1071" spans="2:8">
      <c r="B1071" s="349" t="s">
        <v>1032</v>
      </c>
      <c r="C1071" s="350">
        <v>1736565</v>
      </c>
      <c r="D1071" s="361">
        <f>+C1067*C1071</f>
        <v>81731431725</v>
      </c>
      <c r="E1071" s="665">
        <v>0.03</v>
      </c>
      <c r="F1071" s="666">
        <v>2209535843</v>
      </c>
      <c r="G1071" s="665">
        <v>0.02</v>
      </c>
      <c r="H1071" s="667">
        <f t="shared" ref="H1071" si="23">+F1071*G1071</f>
        <v>44190716.859999999</v>
      </c>
    </row>
    <row r="1072" spans="2:8">
      <c r="B1072" s="68"/>
      <c r="C1072" s="17"/>
      <c r="D1072" s="17"/>
      <c r="E1072" s="11"/>
      <c r="F1072" s="11"/>
      <c r="G1072" s="11"/>
    </row>
    <row r="1073" spans="2:8">
      <c r="B1073" s="68"/>
      <c r="C1073" s="17"/>
      <c r="D1073" s="17"/>
      <c r="E1073" s="11"/>
      <c r="F1073" s="11"/>
      <c r="G1073" s="11"/>
    </row>
    <row r="1074" spans="2:8">
      <c r="B1074" s="68"/>
      <c r="C1074" s="17"/>
      <c r="D1074" s="17"/>
      <c r="E1074" s="11"/>
      <c r="F1074" s="11"/>
      <c r="G1074" s="11"/>
    </row>
    <row r="1075" spans="2:8">
      <c r="B1075" s="238" t="s">
        <v>1093</v>
      </c>
      <c r="C1075" s="238" t="s">
        <v>1094</v>
      </c>
      <c r="D1075" s="238" t="s">
        <v>1095</v>
      </c>
      <c r="E1075" s="11"/>
      <c r="F1075" s="11"/>
      <c r="G1075" s="11"/>
    </row>
    <row r="1076" spans="2:8">
      <c r="B1076" s="293">
        <v>2024</v>
      </c>
      <c r="C1076" s="408">
        <v>3975</v>
      </c>
      <c r="D1076" s="408">
        <v>4050</v>
      </c>
      <c r="E1076" s="11"/>
      <c r="F1076" s="11"/>
      <c r="G1076" s="11"/>
    </row>
    <row r="1077" spans="2:8">
      <c r="B1077" s="293">
        <v>2023</v>
      </c>
      <c r="C1077" s="244">
        <v>4380</v>
      </c>
      <c r="D1077" s="244">
        <v>4405</v>
      </c>
      <c r="E1077" s="11"/>
      <c r="F1077" s="11"/>
      <c r="G1077" s="11"/>
    </row>
    <row r="1078" spans="2:8">
      <c r="B1078" s="293">
        <v>2022</v>
      </c>
      <c r="C1078" s="244">
        <v>4255.4399999999996</v>
      </c>
      <c r="D1078" s="405">
        <v>5132.96</v>
      </c>
      <c r="E1078" s="11"/>
      <c r="F1078" s="11"/>
      <c r="G1078" s="11"/>
    </row>
    <row r="1079" spans="2:8">
      <c r="B1079" s="293">
        <v>2021</v>
      </c>
      <c r="C1079" s="244">
        <v>3743.09</v>
      </c>
      <c r="D1079" s="244">
        <v>4419.5600000000004</v>
      </c>
      <c r="E1079" s="11"/>
      <c r="F1079" s="11"/>
      <c r="G1079" s="11"/>
    </row>
    <row r="1080" spans="2:8">
      <c r="B1080" s="283" t="s">
        <v>1096</v>
      </c>
      <c r="C1080" s="406">
        <f>AVERAGE(C1077:C1079)</f>
        <v>4126.1766666666663</v>
      </c>
      <c r="D1080" s="406">
        <f>AVERAGE(D1077:D1079)</f>
        <v>4652.5066666666671</v>
      </c>
      <c r="E1080" s="11"/>
      <c r="F1080" s="11"/>
      <c r="G1080" s="11"/>
    </row>
    <row r="1081" spans="2:8">
      <c r="B1081" s="286" t="s">
        <v>1097</v>
      </c>
      <c r="C1081" s="407">
        <v>5000</v>
      </c>
      <c r="D1081" s="407">
        <v>5500</v>
      </c>
      <c r="E1081" s="11"/>
      <c r="F1081" s="16"/>
      <c r="G1081" s="11"/>
      <c r="H1081" s="11"/>
    </row>
    <row r="1082" spans="2:8">
      <c r="B1082" s="831" t="s">
        <v>1098</v>
      </c>
      <c r="C1082" s="831"/>
      <c r="D1082" s="831"/>
      <c r="E1082" s="11"/>
      <c r="F1082" s="16"/>
      <c r="G1082" s="11"/>
      <c r="H1082" s="11"/>
    </row>
  </sheetData>
  <mergeCells count="211">
    <mergeCell ref="I862:J862"/>
    <mergeCell ref="I863:J863"/>
    <mergeCell ref="I864:J864"/>
    <mergeCell ref="K862:L862"/>
    <mergeCell ref="K863:L863"/>
    <mergeCell ref="K864:L864"/>
    <mergeCell ref="B193:C193"/>
    <mergeCell ref="B216:C216"/>
    <mergeCell ref="B229:C229"/>
    <mergeCell ref="B231:C231"/>
    <mergeCell ref="B261:C261"/>
    <mergeCell ref="B351:C351"/>
    <mergeCell ref="B388:C388"/>
    <mergeCell ref="B812:B813"/>
    <mergeCell ref="C812:C813"/>
    <mergeCell ref="C770:D770"/>
    <mergeCell ref="C712:C713"/>
    <mergeCell ref="D712:D713"/>
    <mergeCell ref="C719:C720"/>
    <mergeCell ref="D668:D671"/>
    <mergeCell ref="B488:D488"/>
    <mergeCell ref="H749:M749"/>
    <mergeCell ref="H745:I747"/>
    <mergeCell ref="J745:M747"/>
    <mergeCell ref="B61:D61"/>
    <mergeCell ref="B74:H74"/>
    <mergeCell ref="B75:H75"/>
    <mergeCell ref="B76:H76"/>
    <mergeCell ref="B64:D64"/>
    <mergeCell ref="E64:H64"/>
    <mergeCell ref="B65:B66"/>
    <mergeCell ref="E65:E66"/>
    <mergeCell ref="F65:G66"/>
    <mergeCell ref="E67:E68"/>
    <mergeCell ref="H67:H68"/>
    <mergeCell ref="C68:C70"/>
    <mergeCell ref="D68:D70"/>
    <mergeCell ref="E69:E70"/>
    <mergeCell ref="H69:H70"/>
    <mergeCell ref="D914:D915"/>
    <mergeCell ref="B490:D490"/>
    <mergeCell ref="B496:C496"/>
    <mergeCell ref="B497:C497"/>
    <mergeCell ref="B617:C617"/>
    <mergeCell ref="B619:C619"/>
    <mergeCell ref="C702:C703"/>
    <mergeCell ref="D702:D703"/>
    <mergeCell ref="B756:B758"/>
    <mergeCell ref="C756:C758"/>
    <mergeCell ref="D664:D667"/>
    <mergeCell ref="B640:C640"/>
    <mergeCell ref="C740:D740"/>
    <mergeCell ref="B620:C620"/>
    <mergeCell ref="B622:C622"/>
    <mergeCell ref="B623:C623"/>
    <mergeCell ref="B808:B809"/>
    <mergeCell ref="B736:D736"/>
    <mergeCell ref="H741:I743"/>
    <mergeCell ref="J741:M743"/>
    <mergeCell ref="C692:C693"/>
    <mergeCell ref="D692:D693"/>
    <mergeCell ref="C698:C699"/>
    <mergeCell ref="D698:D699"/>
    <mergeCell ref="B491:D491"/>
    <mergeCell ref="B492:C492"/>
    <mergeCell ref="B493:E493"/>
    <mergeCell ref="B494:C494"/>
    <mergeCell ref="B495:C495"/>
    <mergeCell ref="B707:C707"/>
    <mergeCell ref="B739:D739"/>
    <mergeCell ref="D719:D720"/>
    <mergeCell ref="B539:C539"/>
    <mergeCell ref="E664:E667"/>
    <mergeCell ref="B489:E489"/>
    <mergeCell ref="B399:E399"/>
    <mergeCell ref="B487:D487"/>
    <mergeCell ref="B462:C462"/>
    <mergeCell ref="B483:D483"/>
    <mergeCell ref="B484:D484"/>
    <mergeCell ref="B485:D485"/>
    <mergeCell ref="B486:D486"/>
    <mergeCell ref="C416:E416"/>
    <mergeCell ref="B425:E425"/>
    <mergeCell ref="B458:C458"/>
    <mergeCell ref="B459:C459"/>
    <mergeCell ref="B461:C461"/>
    <mergeCell ref="B400:F400"/>
    <mergeCell ref="B412:E412"/>
    <mergeCell ref="B424:C424"/>
    <mergeCell ref="B426:E426"/>
    <mergeCell ref="B413:E413"/>
    <mergeCell ref="B2:J2"/>
    <mergeCell ref="B120:E120"/>
    <mergeCell ref="B151:E152"/>
    <mergeCell ref="B191:E192"/>
    <mergeCell ref="C404:E404"/>
    <mergeCell ref="B271:C271"/>
    <mergeCell ref="C288:D288"/>
    <mergeCell ref="C299:D299"/>
    <mergeCell ref="C310:D310"/>
    <mergeCell ref="B401:E401"/>
    <mergeCell ref="C380:F380"/>
    <mergeCell ref="C391:F391"/>
    <mergeCell ref="B58:C58"/>
    <mergeCell ref="B25:B34"/>
    <mergeCell ref="B35:B42"/>
    <mergeCell ref="B43:B46"/>
    <mergeCell ref="B47:B50"/>
    <mergeCell ref="B51:B56"/>
    <mergeCell ref="H128:I128"/>
    <mergeCell ref="H129:I129"/>
    <mergeCell ref="H130:I130"/>
    <mergeCell ref="H132:I132"/>
    <mergeCell ref="H133:I133"/>
    <mergeCell ref="B153:C153"/>
    <mergeCell ref="H829:H831"/>
    <mergeCell ref="H809:H810"/>
    <mergeCell ref="B1082:D1082"/>
    <mergeCell ref="C827:D827"/>
    <mergeCell ref="C851:D851"/>
    <mergeCell ref="C881:D881"/>
    <mergeCell ref="B904:B905"/>
    <mergeCell ref="C904:C905"/>
    <mergeCell ref="B908:B909"/>
    <mergeCell ref="C908:C909"/>
    <mergeCell ref="B867:B869"/>
    <mergeCell ref="B955:B956"/>
    <mergeCell ref="C955:D955"/>
    <mergeCell ref="B888:C888"/>
    <mergeCell ref="B849:C849"/>
    <mergeCell ref="B924:D924"/>
    <mergeCell ref="D1045:D1047"/>
    <mergeCell ref="B1050:B1052"/>
    <mergeCell ref="C1051:C1052"/>
    <mergeCell ref="D1051:D1052"/>
    <mergeCell ref="B914:B915"/>
    <mergeCell ref="C914:C915"/>
    <mergeCell ref="B926:D926"/>
    <mergeCell ref="B830:B831"/>
    <mergeCell ref="M750:M751"/>
    <mergeCell ref="I750:J750"/>
    <mergeCell ref="M762:M763"/>
    <mergeCell ref="H792:I793"/>
    <mergeCell ref="K797:L797"/>
    <mergeCell ref="I770:J770"/>
    <mergeCell ref="K770:L770"/>
    <mergeCell ref="K750:L750"/>
    <mergeCell ref="C867:C869"/>
    <mergeCell ref="H841:H842"/>
    <mergeCell ref="H826:I826"/>
    <mergeCell ref="C823:E825"/>
    <mergeCell ref="C779:D779"/>
    <mergeCell ref="C784:D784"/>
    <mergeCell ref="C789:E790"/>
    <mergeCell ref="K830:K831"/>
    <mergeCell ref="H750:H751"/>
    <mergeCell ref="H761:M761"/>
    <mergeCell ref="H762:H763"/>
    <mergeCell ref="I762:J762"/>
    <mergeCell ref="K762:L762"/>
    <mergeCell ref="C830:C831"/>
    <mergeCell ref="D830:D831"/>
    <mergeCell ref="E830:E831"/>
    <mergeCell ref="F955:G955"/>
    <mergeCell ref="H769:M769"/>
    <mergeCell ref="H770:H771"/>
    <mergeCell ref="M770:M771"/>
    <mergeCell ref="J798:J799"/>
    <mergeCell ref="K798:K799"/>
    <mergeCell ref="L798:L799"/>
    <mergeCell ref="I797:J797"/>
    <mergeCell ref="H808:L808"/>
    <mergeCell ref="H919:H921"/>
    <mergeCell ref="H816:H817"/>
    <mergeCell ref="H797:H799"/>
    <mergeCell ref="H828:M828"/>
    <mergeCell ref="J790:L790"/>
    <mergeCell ref="H790:I790"/>
    <mergeCell ref="H796:L796"/>
    <mergeCell ref="I798:I799"/>
    <mergeCell ref="H859:H860"/>
    <mergeCell ref="I859:J860"/>
    <mergeCell ref="I861:L861"/>
    <mergeCell ref="H852:H857"/>
    <mergeCell ref="I852:J857"/>
    <mergeCell ref="K852:M857"/>
    <mergeCell ref="K859:L860"/>
    <mergeCell ref="H25:H34"/>
    <mergeCell ref="H35:H42"/>
    <mergeCell ref="H43:H46"/>
    <mergeCell ref="H47:H50"/>
    <mergeCell ref="H51:H56"/>
    <mergeCell ref="E914:E915"/>
    <mergeCell ref="C752:E752"/>
    <mergeCell ref="H815:L815"/>
    <mergeCell ref="I816:J816"/>
    <mergeCell ref="K816:L816"/>
    <mergeCell ref="H840:M840"/>
    <mergeCell ref="I841:J841"/>
    <mergeCell ref="K841:L841"/>
    <mergeCell ref="D731:D735"/>
    <mergeCell ref="J792:L793"/>
    <mergeCell ref="C808:C809"/>
    <mergeCell ref="H824:I824"/>
    <mergeCell ref="M841:M842"/>
    <mergeCell ref="J826:M826"/>
    <mergeCell ref="J824:M824"/>
    <mergeCell ref="I830:I831"/>
    <mergeCell ref="J830:J831"/>
    <mergeCell ref="L830:L831"/>
    <mergeCell ref="M829:M831"/>
  </mergeCells>
  <hyperlinks>
    <hyperlink ref="B153" r:id="rId1" xr:uid="{B99A070B-DCE2-444A-B4A1-9D2F15A10497}"/>
    <hyperlink ref="B193" r:id="rId2" display="https://colaboracion.dnp.gov.co/CDT/Contratacion/Resoluci%c3%b3n%203483%20de%202022.pdf?" xr:uid="{34ECBEE6-5BBF-4C3B-8B91-443E0A8372BE}"/>
  </hyperlinks>
  <pageMargins left="0.7" right="0.7" top="0.75" bottom="0.75" header="0.3" footer="0.3"/>
  <ignoredErrors>
    <ignoredError sqref="C1080:D1080" formulaRange="1"/>
  </ignoredError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6D32B-D720-4DF4-A49D-581417F402CD}">
  <dimension ref="B1:H46"/>
  <sheetViews>
    <sheetView showGridLines="0" tabSelected="1" zoomScale="70" zoomScaleNormal="70" workbookViewId="0">
      <pane xSplit="2" ySplit="5" topLeftCell="C6" activePane="bottomRight" state="frozen"/>
      <selection pane="topRight" activeCell="C1" sqref="C1"/>
      <selection pane="bottomLeft" activeCell="A6" sqref="A6"/>
      <selection pane="bottomRight" activeCell="B1" sqref="B1:H1"/>
    </sheetView>
  </sheetViews>
  <sheetFormatPr baseColWidth="10" defaultRowHeight="14.25"/>
  <cols>
    <col min="1" max="1" width="4.5703125" style="712" customWidth="1"/>
    <col min="2" max="2" width="145.5703125" style="712" customWidth="1"/>
    <col min="3" max="3" width="27.42578125" style="712" customWidth="1"/>
    <col min="4" max="5" width="24.5703125" style="712" bestFit="1" customWidth="1"/>
    <col min="6" max="6" width="24.7109375" style="712" bestFit="1" customWidth="1"/>
    <col min="7" max="7" width="22.7109375" style="712" hidden="1" customWidth="1"/>
    <col min="8" max="8" width="22" style="712" hidden="1" customWidth="1"/>
    <col min="9" max="16384" width="11.42578125" style="712"/>
  </cols>
  <sheetData>
    <row r="1" spans="2:8" ht="20.25">
      <c r="B1" s="883" t="s">
        <v>2016</v>
      </c>
      <c r="C1" s="884"/>
      <c r="D1" s="884"/>
      <c r="E1" s="884"/>
      <c r="F1" s="884"/>
      <c r="G1" s="884"/>
      <c r="H1" s="884"/>
    </row>
    <row r="2" spans="2:8" ht="15">
      <c r="B2" s="885" t="s">
        <v>1597</v>
      </c>
      <c r="C2" s="886"/>
      <c r="D2" s="886"/>
      <c r="E2" s="886"/>
      <c r="F2" s="886"/>
      <c r="G2" s="886"/>
      <c r="H2" s="886"/>
    </row>
    <row r="3" spans="2:8">
      <c r="B3" s="747"/>
      <c r="C3" s="748"/>
      <c r="D3" s="748"/>
      <c r="E3" s="749"/>
      <c r="F3" s="750"/>
      <c r="G3" s="750"/>
      <c r="H3" s="750"/>
    </row>
    <row r="4" spans="2:8">
      <c r="B4" s="751"/>
      <c r="C4" s="752"/>
      <c r="D4" s="752"/>
      <c r="E4" s="753"/>
      <c r="F4" s="752"/>
      <c r="G4" s="752"/>
      <c r="H4" s="752"/>
    </row>
    <row r="5" spans="2:8" ht="45" customHeight="1">
      <c r="B5" s="754" t="s">
        <v>1588</v>
      </c>
      <c r="C5" s="754" t="s">
        <v>1088</v>
      </c>
      <c r="D5" s="755" t="s">
        <v>1589</v>
      </c>
      <c r="E5" s="755" t="s">
        <v>1590</v>
      </c>
      <c r="F5" s="755" t="s">
        <v>1591</v>
      </c>
      <c r="G5" s="756" t="s">
        <v>1592</v>
      </c>
      <c r="H5" s="756" t="s">
        <v>1593</v>
      </c>
    </row>
    <row r="6" spans="2:8" s="776" customFormat="1" ht="20.25" customHeight="1">
      <c r="B6" s="773" t="str">
        <f>+Portafolio_Cronograma!C3</f>
        <v>1. Aumento del consumo y posicionamiento de los productos de la acuicultura colombiana en el mercado nacional y mundial</v>
      </c>
      <c r="C6" s="774">
        <f>SUM(C7:C9)</f>
        <v>174048784190.91031</v>
      </c>
      <c r="D6" s="774">
        <f t="shared" ref="D6:F6" si="0">SUM(D7:D9)</f>
        <v>28604638197.601498</v>
      </c>
      <c r="E6" s="774">
        <f t="shared" si="0"/>
        <v>70952926737.345612</v>
      </c>
      <c r="F6" s="774">
        <f t="shared" si="0"/>
        <v>74491219255.963211</v>
      </c>
      <c r="G6" s="759">
        <f>SUM(D6:F6)</f>
        <v>174048784190.91034</v>
      </c>
      <c r="H6" s="759">
        <f>+C6-G6</f>
        <v>0</v>
      </c>
    </row>
    <row r="7" spans="2:8" s="776" customFormat="1" ht="20.25" customHeight="1">
      <c r="B7" s="777" t="str">
        <f>+Portafolio_Cronograma!D3</f>
        <v>1.1. Promoción y posicionamiento de los productos de la acuicultura colombiana en el mercado internacional</v>
      </c>
      <c r="C7" s="778">
        <f>+Estimación_Anualizada!W7</f>
        <v>23571622593.087997</v>
      </c>
      <c r="D7" s="778">
        <f>+Estimación_Anualizada!C7+Estimación_Anualizada!D7+Estimación_Anualizada!E7+Estimación_Anualizada!F7</f>
        <v>4466612518.6175995</v>
      </c>
      <c r="E7" s="778">
        <f>+Estimación_Anualizada!G7+Estimación_Anualizada!H7+Estimación_Anualizada!I7+Estimación_Anualizada!J7+Estimación_Anualizada!K7+Estimación_Anualizada!L7+Estimación_Anualizada!M7+Estimación_Anualizada!N7</f>
        <v>7783358777.9263992</v>
      </c>
      <c r="F7" s="778">
        <f>+Estimación_Anualizada!O7+Estimación_Anualizada!P7+Estimación_Anualizada!Q7+Estimación_Anualizada!R7+Estimación_Anualizada!S7+Estimación_Anualizada!T7+Estimación_Anualizada!U7+Estimación_Anualizada!V7</f>
        <v>11321651296.543999</v>
      </c>
      <c r="G7" s="762">
        <f t="shared" ref="G7:G9" si="1">SUM(D7:F7)</f>
        <v>23571622593.087997</v>
      </c>
      <c r="H7" s="762">
        <f t="shared" ref="H7:H9" si="2">+C7-G7</f>
        <v>0</v>
      </c>
    </row>
    <row r="8" spans="2:8" s="776" customFormat="1" ht="20.25" customHeight="1">
      <c r="B8" s="777" t="str">
        <f>+Portafolio_Cronograma!D11</f>
        <v>1.2. Eficiencia en la dinámica comercial nacional</v>
      </c>
      <c r="C8" s="778">
        <f>+Estimación_Anualizada!W8</f>
        <v>132949091523.95602</v>
      </c>
      <c r="D8" s="778">
        <f>+Estimación_Anualizada!C8+Estimación_Anualizada!D8+Estimación_Anualizada!E8+Estimación_Anualizada!F8</f>
        <v>20991961819.571999</v>
      </c>
      <c r="E8" s="778">
        <f>+Estimación_Anualizada!G8+Estimación_Anualizada!H8+Estimación_Anualizada!I8+Estimación_Anualizada!J8+Estimación_Anualizada!K8+Estimación_Anualizada!L8+Estimación_Anualizada!M8+Estimación_Anualizada!N8</f>
        <v>55978564852.192009</v>
      </c>
      <c r="F8" s="778">
        <f>+Estimación_Anualizada!O8+Estimación_Anualizada!P8+Estimación_Anualizada!Q8+Estimación_Anualizada!R8+Estimación_Anualizada!S8+Estimación_Anualizada!T8+Estimación_Anualizada!U8+Estimación_Anualizada!V8</f>
        <v>55978564852.192009</v>
      </c>
      <c r="G8" s="762">
        <f t="shared" si="1"/>
        <v>132949091523.95602</v>
      </c>
      <c r="H8" s="762">
        <f t="shared" si="2"/>
        <v>0</v>
      </c>
    </row>
    <row r="9" spans="2:8" s="776" customFormat="1" ht="20.25" customHeight="1">
      <c r="B9" s="777" t="str">
        <f>+Portafolio_Cronograma!D18</f>
        <v>1.3. Modernización y optimización de los servicios logísticos especializados</v>
      </c>
      <c r="C9" s="778">
        <f>+Estimación_Anualizada!W9</f>
        <v>17528070073.866306</v>
      </c>
      <c r="D9" s="778">
        <f>+Estimación_Anualizada!C9+Estimación_Anualizada!D9+Estimación_Anualizada!E9+Estimación_Anualizada!F9</f>
        <v>3146063859.4119</v>
      </c>
      <c r="E9" s="778">
        <f>+Estimación_Anualizada!G9+Estimación_Anualizada!H9+Estimación_Anualizada!I9+Estimación_Anualizada!J9+Estimación_Anualizada!K9+Estimación_Anualizada!L9+Estimación_Anualizada!M9+Estimación_Anualizada!N9</f>
        <v>7191003107.2272015</v>
      </c>
      <c r="F9" s="778">
        <f>+Estimación_Anualizada!O9+Estimación_Anualizada!P9+Estimación_Anualizada!Q9+Estimación_Anualizada!R9+Estimación_Anualizada!S9+Estimación_Anualizada!T9+Estimación_Anualizada!U9+Estimación_Anualizada!V9</f>
        <v>7191003107.2272015</v>
      </c>
      <c r="G9" s="762">
        <f t="shared" si="1"/>
        <v>17528070073.866302</v>
      </c>
      <c r="H9" s="762">
        <f t="shared" si="2"/>
        <v>0</v>
      </c>
    </row>
    <row r="10" spans="2:8" s="776" customFormat="1" ht="20.25" customHeight="1">
      <c r="B10" s="773" t="str">
        <f>+Portafolio_Cronograma!C24</f>
        <v>2. Mejora del desempeño productivo primario e industrial de la cadena</v>
      </c>
      <c r="C10" s="774">
        <f>SUM(C11:C14)</f>
        <v>677161104334.71558</v>
      </c>
      <c r="D10" s="774">
        <f t="shared" ref="D10:F10" si="3">SUM(D11:D14)</f>
        <v>101284913157.76839</v>
      </c>
      <c r="E10" s="774">
        <f t="shared" si="3"/>
        <v>217307398740.16608</v>
      </c>
      <c r="F10" s="774">
        <f t="shared" si="3"/>
        <v>358568792436.78107</v>
      </c>
      <c r="G10" s="759">
        <f>SUM(D10:F10)</f>
        <v>677161104334.71558</v>
      </c>
      <c r="H10" s="759">
        <f>+C10-G10</f>
        <v>0</v>
      </c>
    </row>
    <row r="11" spans="2:8" s="776" customFormat="1" ht="20.25" customHeight="1">
      <c r="B11" s="777" t="str">
        <f>+Portafolio_Cronograma!D24</f>
        <v>2.1. Conformación de clústeres en las regiones de mayor producción de la acuicultura</v>
      </c>
      <c r="C11" s="778">
        <f>+Estimación_Anualizada!W11</f>
        <v>33663510702.860809</v>
      </c>
      <c r="D11" s="778">
        <f>+Estimación_Anualizada!C11+Estimación_Anualizada!D11+Estimación_Anualizada!E11+Estimación_Anualizada!F11</f>
        <v>5958791163.6096001</v>
      </c>
      <c r="E11" s="778">
        <f>+Estimación_Anualizada!G11+Estimación_Anualizada!H11+Estimación_Anualizada!I11+Estimación_Anualizada!J11+Estimación_Anualizada!K11+Estimación_Anualizada!L11+Estimación_Anualizada!M11+Estimación_Anualizada!N11</f>
        <v>13695609769.625597</v>
      </c>
      <c r="F11" s="778">
        <f>+Estimación_Anualizada!O11+Estimación_Anualizada!P11+Estimación_Anualizada!Q11+Estimación_Anualizada!R11+Estimación_Anualizada!S11+Estimación_Anualizada!T11+Estimación_Anualizada!U11+Estimación_Anualizada!V11</f>
        <v>14009109769.625597</v>
      </c>
      <c r="G11" s="762">
        <f t="shared" ref="G11:G14" si="4">SUM(D11:F11)</f>
        <v>33663510702.860794</v>
      </c>
      <c r="H11" s="762">
        <f t="shared" ref="H11:H14" si="5">+C11-G11</f>
        <v>0</v>
      </c>
    </row>
    <row r="12" spans="2:8" s="776" customFormat="1" ht="20.25" customHeight="1">
      <c r="B12" s="777" t="str">
        <f>+Portafolio_Cronograma!D30</f>
        <v>2.2. Mejora de la eficiencia productiva de los acuicultores de subsistencia y pequeños acuicultores</v>
      </c>
      <c r="C12" s="778">
        <f>+Estimación_Anualizada!W12</f>
        <v>420350757044.28015</v>
      </c>
      <c r="D12" s="778">
        <f>+Estimación_Anualizada!C12+Estimación_Anualizada!D12+Estimación_Anualizada!E12+Estimación_Anualizada!F12</f>
        <v>34254940965.900295</v>
      </c>
      <c r="E12" s="778">
        <f>+Estimación_Anualizada!G12+Estimación_Anualizada!H12+Estimación_Anualizada!I12+Estimación_Anualizada!J12+Estimación_Anualizada!K12+Estimación_Anualizada!L12+Estimación_Anualizada!M12+Estimación_Anualizada!N12</f>
        <v>126436103590.88246</v>
      </c>
      <c r="F12" s="778">
        <f>+Estimación_Anualizada!O12+Estimación_Anualizada!P12+Estimación_Anualizada!Q12+Estimación_Anualizada!R12+Estimación_Anualizada!S12+Estimación_Anualizada!T12+Estimación_Anualizada!U12+Estimación_Anualizada!V12</f>
        <v>259659712487.49744</v>
      </c>
      <c r="G12" s="762">
        <f t="shared" si="4"/>
        <v>420350757044.28015</v>
      </c>
      <c r="H12" s="762">
        <f t="shared" si="5"/>
        <v>0</v>
      </c>
    </row>
    <row r="13" spans="2:8" s="776" customFormat="1" ht="20.25" customHeight="1">
      <c r="B13" s="777" t="str">
        <f>+Portafolio_Cronograma!D37</f>
        <v>2.3. Incremento de la productividad en sistemas de medianos y grandes acuicultores</v>
      </c>
      <c r="C13" s="778">
        <f>+Estimación_Anualizada!W13</f>
        <v>100129038041.17001</v>
      </c>
      <c r="D13" s="778">
        <f>+Estimación_Anualizada!C13+Estimación_Anualizada!D13+Estimación_Anualizada!E13+Estimación_Anualizada!F13</f>
        <v>35772011032.75</v>
      </c>
      <c r="E13" s="778">
        <f>+Estimación_Anualizada!G13+Estimación_Anualizada!H13+Estimación_Anualizada!I13+Estimación_Anualizada!J13+Estimación_Anualizada!K13+Estimación_Anualizada!L13+Estimación_Anualizada!M13+Estimación_Anualizada!N13</f>
        <v>28316371104.210011</v>
      </c>
      <c r="F13" s="778">
        <f>+Estimación_Anualizada!O13+Estimación_Anualizada!P13+Estimación_Anualizada!Q13+Estimación_Anualizada!R13+Estimación_Anualizada!S13+Estimación_Anualizada!T13+Estimación_Anualizada!U13+Estimación_Anualizada!V13</f>
        <v>36040655904.210007</v>
      </c>
      <c r="G13" s="762">
        <f t="shared" si="4"/>
        <v>100129038041.17001</v>
      </c>
      <c r="H13" s="762">
        <f t="shared" si="5"/>
        <v>0</v>
      </c>
    </row>
    <row r="14" spans="2:8" s="776" customFormat="1" ht="20.25" customHeight="1">
      <c r="B14" s="777" t="str">
        <f>+Portafolio_Cronograma!D42</f>
        <v>2.4. Mejora en la generación de valor agregado y en los procesos industriales</v>
      </c>
      <c r="C14" s="778">
        <f>+Estimación_Anualizada!W14</f>
        <v>123017798546.4045</v>
      </c>
      <c r="D14" s="778">
        <f>+Estimación_Anualizada!C14+Estimación_Anualizada!D14+Estimación_Anualizada!E14+Estimación_Anualizada!F14</f>
        <v>25299169995.508499</v>
      </c>
      <c r="E14" s="778">
        <f>+Estimación_Anualizada!G14+Estimación_Anualizada!H14+Estimación_Anualizada!I14+Estimación_Anualizada!J14+Estimación_Anualizada!K14+Estimación_Anualizada!L14+Estimación_Anualizada!M14+Estimación_Anualizada!N14</f>
        <v>48859314275.447998</v>
      </c>
      <c r="F14" s="778">
        <f>+Estimación_Anualizada!O14+Estimación_Anualizada!P14+Estimación_Anualizada!Q14+Estimación_Anualizada!R14+Estimación_Anualizada!S14+Estimación_Anualizada!T14+Estimación_Anualizada!U14+Estimación_Anualizada!V14</f>
        <v>48859314275.447998</v>
      </c>
      <c r="G14" s="762">
        <f t="shared" si="4"/>
        <v>123017798546.4045</v>
      </c>
      <c r="H14" s="762">
        <f t="shared" si="5"/>
        <v>0</v>
      </c>
    </row>
    <row r="15" spans="2:8" s="776" customFormat="1" ht="20.25" customHeight="1">
      <c r="B15" s="773" t="str">
        <f>+Portafolio_Cronograma!C50</f>
        <v xml:space="preserve">3. Mejora del entorno y desarrollo social  de la cadena </v>
      </c>
      <c r="C15" s="774">
        <f>SUM(C16:C18)</f>
        <v>42443416311.61483</v>
      </c>
      <c r="D15" s="774">
        <f t="shared" ref="D15:F15" si="6">SUM(D16:D18)</f>
        <v>7319237332.1179638</v>
      </c>
      <c r="E15" s="774">
        <f t="shared" si="6"/>
        <v>17562089489.74844</v>
      </c>
      <c r="F15" s="774">
        <f t="shared" si="6"/>
        <v>17562089489.74844</v>
      </c>
      <c r="G15" s="759">
        <f>SUM(D15:F15)</f>
        <v>42443416311.614838</v>
      </c>
      <c r="H15" s="759">
        <f>+C15-G15</f>
        <v>0</v>
      </c>
    </row>
    <row r="16" spans="2:8" s="776" customFormat="1" ht="20.25" customHeight="1">
      <c r="B16" s="777" t="str">
        <f>+Portafolio_Cronograma!D50</f>
        <v xml:space="preserve">3.1. Mejora del nivel educativo y desarrollo de competencias de los acuicultores de subsistencia y pequeños acuicultores </v>
      </c>
      <c r="C16" s="778">
        <f>+Estimación_Anualizada!W16</f>
        <v>4198843896.2308507</v>
      </c>
      <c r="D16" s="778">
        <f>+Estimación_Anualizada!C16+Estimación_Anualizada!D16+Estimación_Anualizada!E16+Estimación_Anualizada!F16</f>
        <v>662975352.03644991</v>
      </c>
      <c r="E16" s="778">
        <f>+Estimación_Anualizada!G16+Estimación_Anualizada!H16+Estimación_Anualizada!I16+Estimación_Anualizada!J16+Estimación_Anualizada!K16+Estimación_Anualizada!L16+Estimación_Anualizada!M16+Estimación_Anualizada!N16</f>
        <v>1767934272.0971999</v>
      </c>
      <c r="F16" s="778">
        <f>+Estimación_Anualizada!O16+Estimación_Anualizada!P16+Estimación_Anualizada!Q16+Estimación_Anualizada!R16+Estimación_Anualizada!S16+Estimación_Anualizada!T16+Estimación_Anualizada!U16+Estimación_Anualizada!V16</f>
        <v>1767934272.0971999</v>
      </c>
      <c r="G16" s="762">
        <f t="shared" ref="G16:G18" si="7">SUM(D16:F16)</f>
        <v>4198843896.2308497</v>
      </c>
      <c r="H16" s="762">
        <f t="shared" ref="H16:H18" si="8">+C16-G16</f>
        <v>0</v>
      </c>
    </row>
    <row r="17" spans="2:8" s="776" customFormat="1" ht="20.25" customHeight="1">
      <c r="B17" s="777" t="str">
        <f>+Portafolio_Cronograma!D53</f>
        <v>3.2. Fomento de la integración generacional en la cadena</v>
      </c>
      <c r="C17" s="778">
        <f>+Estimación_Anualizada!W17</f>
        <v>30941697165.029694</v>
      </c>
      <c r="D17" s="778">
        <f>+Estimación_Anualizada!C17+Estimación_Anualizada!D17+Estimación_Anualizada!E17+Estimación_Anualizada!F17</f>
        <v>5503176414.2361002</v>
      </c>
      <c r="E17" s="778">
        <f>+Estimación_Anualizada!G17+Estimación_Anualizada!H17+Estimación_Anualizada!I17+Estimación_Anualizada!J17+Estimación_Anualizada!K17+Estimación_Anualizada!L17+Estimación_Anualizada!M17+Estimación_Anualizada!N17</f>
        <v>12719260375.396803</v>
      </c>
      <c r="F17" s="778">
        <f>+Estimación_Anualizada!O17+Estimación_Anualizada!P17+Estimación_Anualizada!Q17+Estimación_Anualizada!R17+Estimación_Anualizada!S17+Estimación_Anualizada!T17+Estimación_Anualizada!U17+Estimación_Anualizada!V17</f>
        <v>12719260375.396803</v>
      </c>
      <c r="G17" s="762">
        <f t="shared" si="7"/>
        <v>30941697165.029709</v>
      </c>
      <c r="H17" s="762">
        <f t="shared" si="8"/>
        <v>0</v>
      </c>
    </row>
    <row r="18" spans="2:8" s="776" customFormat="1" ht="20.25" customHeight="1">
      <c r="B18" s="777" t="str">
        <f>+Portafolio_Cronograma!D57</f>
        <v>3.3. Gestión para el fortalecimiento y mejora de la calidad de vida de los acuicultores de subsistencia y pequeños acuicultores</v>
      </c>
      <c r="C18" s="778">
        <f>+Estimación_Anualizada!W18</f>
        <v>7302875250.3542871</v>
      </c>
      <c r="D18" s="778">
        <f>+Estimación_Anualizada!C18+Estimación_Anualizada!D18+Estimación_Anualizada!E18+Estimación_Anualizada!F18</f>
        <v>1153085565.8454137</v>
      </c>
      <c r="E18" s="778">
        <f>+Estimación_Anualizada!G18+Estimación_Anualizada!H18+Estimación_Anualizada!I18+Estimación_Anualizada!J18+Estimación_Anualizada!K18+Estimación_Anualizada!L18+Estimación_Anualizada!M18+Estimación_Anualizada!N18</f>
        <v>3074894842.2544365</v>
      </c>
      <c r="F18" s="778">
        <f>+Estimación_Anualizada!O18+Estimación_Anualizada!P18+Estimación_Anualizada!Q18+Estimación_Anualizada!R18+Estimación_Anualizada!S18+Estimación_Anualizada!T18+Estimación_Anualizada!U18+Estimación_Anualizada!V18</f>
        <v>3074894842.2544365</v>
      </c>
      <c r="G18" s="762">
        <f t="shared" si="7"/>
        <v>7302875250.3542862</v>
      </c>
      <c r="H18" s="762">
        <f t="shared" si="8"/>
        <v>0</v>
      </c>
    </row>
    <row r="19" spans="2:8" s="776" customFormat="1" ht="20.25" customHeight="1">
      <c r="B19" s="780" t="str">
        <f>+Portafolio_Cronograma!C63</f>
        <v>4. Promoción de la formalización de los acuicultores, y del ordenamiento productivo y social de la propiedad rural en la cadena</v>
      </c>
      <c r="C19" s="774">
        <f>SUM(C20:C23)</f>
        <v>138532963985.7825</v>
      </c>
      <c r="D19" s="774">
        <f t="shared" ref="D19:F19" si="9">SUM(D20:D23)</f>
        <v>24556825675.2201</v>
      </c>
      <c r="E19" s="774">
        <f t="shared" si="9"/>
        <v>56967044791.5</v>
      </c>
      <c r="F19" s="774">
        <f t="shared" si="9"/>
        <v>57009093519.062408</v>
      </c>
      <c r="G19" s="759">
        <f>SUM(D19:F19)</f>
        <v>138532963985.7825</v>
      </c>
      <c r="H19" s="759">
        <f>+C19-G19</f>
        <v>0</v>
      </c>
    </row>
    <row r="20" spans="2:8" s="776" customFormat="1" ht="20.25" customHeight="1">
      <c r="B20" s="777" t="str">
        <f>+Portafolio_Cronograma!D63</f>
        <v>4.1. Fomento de la formalización ambiental, productiva y sanitaria de los acuicultores</v>
      </c>
      <c r="C20" s="778">
        <f>+Estimación_Anualizada!W20</f>
        <v>37419679552.419296</v>
      </c>
      <c r="D20" s="778">
        <f>++Estimación_Anualizada!C20+Estimación_Anualizada!D20+Estimación_Anualizada!E20+Estimación_Anualizada!F20</f>
        <v>5543609640.7241001</v>
      </c>
      <c r="E20" s="778">
        <f>+Estimación_Anualizada!G20+Estimación_Anualizada!H20+Estimación_Anualizada!I20+Estimación_Anualizada!J20+Estimación_Anualizada!K20+Estimación_Anualizada!L20+Estimación_Anualizada!M20+Estimación_Anualizada!N20</f>
        <v>15965010592.066401</v>
      </c>
      <c r="F20" s="778">
        <f>+Estimación_Anualizada!O20+Estimación_Anualizada!P20+Estimación_Anualizada!Q20+Estimación_Anualizada!R20+Estimación_Anualizada!S20+Estimación_Anualizada!T20+Estimación_Anualizada!U20+Estimación_Anualizada!V20</f>
        <v>15911059319.628799</v>
      </c>
      <c r="G20" s="762">
        <f t="shared" ref="G20:G23" si="10">SUM(D20:F20)</f>
        <v>37419679552.419296</v>
      </c>
      <c r="H20" s="762">
        <f t="shared" ref="H20:H23" si="11">+C20-G20</f>
        <v>0</v>
      </c>
    </row>
    <row r="21" spans="2:8" s="776" customFormat="1" ht="20.25" customHeight="1">
      <c r="B21" s="777" t="str">
        <f>+Portafolio_Cronograma!D68</f>
        <v>4.2. Promoción de la formalización empresarial y laboral en la cadena</v>
      </c>
      <c r="C21" s="778">
        <f>+Estimación_Anualizada!W21</f>
        <v>22128192340.67371</v>
      </c>
      <c r="D21" s="778">
        <f>++Estimación_Anualizada!C21+Estimación_Anualizada!D21+Estimación_Anualizada!E21+Estimación_Anualizada!F21</f>
        <v>4116957599.6080995</v>
      </c>
      <c r="E21" s="778">
        <f>+Estimación_Anualizada!G21+Estimación_Anualizada!H21+Estimación_Anualizada!I21+Estimación_Anualizada!J21+Estimación_Anualizada!K21+Estimación_Anualizada!L21+Estimación_Anualizada!M21+Estimación_Anualizada!N21</f>
        <v>8957617370.5327988</v>
      </c>
      <c r="F21" s="778">
        <f>+Estimación_Anualizada!O21+Estimación_Anualizada!P21+Estimación_Anualizada!Q21+Estimación_Anualizada!R21+Estimación_Anualizada!S21+Estimación_Anualizada!T21+Estimación_Anualizada!U21+Estimación_Anualizada!V21</f>
        <v>9053617370.5327988</v>
      </c>
      <c r="G21" s="762">
        <f t="shared" si="10"/>
        <v>22128192340.673698</v>
      </c>
      <c r="H21" s="762">
        <f t="shared" si="11"/>
        <v>0</v>
      </c>
    </row>
    <row r="22" spans="2:8" s="776" customFormat="1" ht="20.25" customHeight="1">
      <c r="B22" s="777" t="str">
        <f>+Portafolio_Cronograma!D72</f>
        <v>4.3. Gestión de la formalización, acceso y tenencia de la tierra</v>
      </c>
      <c r="C22" s="778">
        <f>+Estimación_Anualizada!W22</f>
        <v>32850303769.77179</v>
      </c>
      <c r="D22" s="778">
        <f>++Estimación_Anualizada!C22+Estimación_Anualizada!D22+Estimación_Anualizada!E22+Estimación_Anualizada!F22</f>
        <v>5896208368.9334002</v>
      </c>
      <c r="E22" s="778">
        <f>+Estimación_Anualizada!G22+Estimación_Anualizada!H22+Estimación_Anualizada!I22+Estimación_Anualizada!J22+Estimación_Anualizada!K22+Estimación_Anualizada!L22+Estimación_Anualizada!M22+Estimación_Anualizada!N22</f>
        <v>13477047700.419203</v>
      </c>
      <c r="F22" s="778">
        <f>+Estimación_Anualizada!O22+Estimación_Anualizada!P22+Estimación_Anualizada!Q22+Estimación_Anualizada!R22+Estimación_Anualizada!S22+Estimación_Anualizada!T22+Estimación_Anualizada!U22+Estimación_Anualizada!V22</f>
        <v>13477047700.419203</v>
      </c>
      <c r="G22" s="762">
        <f t="shared" si="10"/>
        <v>32850303769.771805</v>
      </c>
      <c r="H22" s="762">
        <f t="shared" si="11"/>
        <v>0</v>
      </c>
    </row>
    <row r="23" spans="2:8" s="776" customFormat="1" ht="20.25" customHeight="1">
      <c r="B23" s="777" t="str">
        <f>+Portafolio_Cronograma!D76</f>
        <v>4.4. Promoción y articulación de la gestión territorial para la acuicultura</v>
      </c>
      <c r="C23" s="778">
        <f>+Estimación_Anualizada!W23</f>
        <v>46134788322.917702</v>
      </c>
      <c r="D23" s="778">
        <f>++Estimación_Anualizada!C23+Estimación_Anualizada!D23+Estimación_Anualizada!E23+Estimación_Anualizada!F23</f>
        <v>9000050065.9545002</v>
      </c>
      <c r="E23" s="778">
        <f>+Estimación_Anualizada!G23+Estimación_Anualizada!H23+Estimación_Anualizada!I23+Estimación_Anualizada!J23+Estimación_Anualizada!K23+Estimación_Anualizada!L23+Estimación_Anualizada!M23+Estimación_Anualizada!N23</f>
        <v>18567369128.481602</v>
      </c>
      <c r="F23" s="778">
        <f>+Estimación_Anualizada!O23+Estimación_Anualizada!P23+Estimación_Anualizada!Q23+Estimación_Anualizada!R23+Estimación_Anualizada!S23+Estimación_Anualizada!T23+Estimación_Anualizada!U23+Estimación_Anualizada!V23</f>
        <v>18567369128.481602</v>
      </c>
      <c r="G23" s="762">
        <f t="shared" si="10"/>
        <v>46134788322.917709</v>
      </c>
      <c r="H23" s="762">
        <f t="shared" si="11"/>
        <v>0</v>
      </c>
    </row>
    <row r="24" spans="2:8" s="776" customFormat="1" ht="20.25" customHeight="1">
      <c r="B24" s="773" t="str">
        <f>+Portafolio_Cronograma!C81</f>
        <v>5. Fortalecimiento de la sostenibilidad ambiental en la cadena</v>
      </c>
      <c r="C24" s="774">
        <f>SUM(C25:C28)</f>
        <v>94598129525.492264</v>
      </c>
      <c r="D24" s="774">
        <f t="shared" ref="D24:E24" si="12">SUM(D25:D28)</f>
        <v>19579170179.52425</v>
      </c>
      <c r="E24" s="774">
        <f t="shared" si="12"/>
        <v>39042479672.984001</v>
      </c>
      <c r="F24" s="774">
        <f>SUM(F25:F28)</f>
        <v>35976479672.984001</v>
      </c>
      <c r="G24" s="759">
        <f>SUM(D24:F24)</f>
        <v>94598129525.492249</v>
      </c>
      <c r="H24" s="759">
        <f>+C24-G24</f>
        <v>0</v>
      </c>
    </row>
    <row r="25" spans="2:8" s="776" customFormat="1" ht="20.25" customHeight="1">
      <c r="B25" s="777" t="str">
        <f>+Portafolio_Cronograma!D81</f>
        <v>5.1. Mejora de la gestión integral y aprovechamiento del recurso hídrico en la cadena</v>
      </c>
      <c r="C25" s="778">
        <f>+Estimación_Anualizada!W25</f>
        <v>33066257042.823746</v>
      </c>
      <c r="D25" s="778">
        <f>+Estimación_Anualizada!C25+Estimación_Anualizada!D25+Estimación_Anualizada!E25+Estimación_Anualizada!F25</f>
        <v>7547797699.6141491</v>
      </c>
      <c r="E25" s="778">
        <f>+Estimación_Anualizada!G25+Estimación_Anualizada!H25+Estimación_Anualizada!I25+Estimación_Anualizada!J25+Estimación_Anualizada!K25+Estimación_Anualizada!L25+Estimación_Anualizada!M25+Estimación_Anualizada!N25</f>
        <v>14292229671.604797</v>
      </c>
      <c r="F25" s="778">
        <f>+Estimación_Anualizada!O25+Estimación_Anualizada!P25+Estimación_Anualizada!Q25+Estimación_Anualizada!R25+Estimación_Anualizada!S25+Estimación_Anualizada!T25+Estimación_Anualizada!U25+Estimación_Anualizada!V25</f>
        <v>11226229671.604797</v>
      </c>
      <c r="G25" s="762">
        <f t="shared" ref="G25:G28" si="13">SUM(D25:F25)</f>
        <v>33066257042.823746</v>
      </c>
      <c r="H25" s="762">
        <f t="shared" ref="H25:H28" si="14">+C25-G25</f>
        <v>0</v>
      </c>
    </row>
    <row r="26" spans="2:8" s="776" customFormat="1" ht="20.25" customHeight="1">
      <c r="B26" s="777" t="str">
        <f>+Portafolio_Cronograma!D86</f>
        <v>5.2. Mejora en la gestión ante la variabilidad y el cambio climático, y los riesgos ambientales en la cadena</v>
      </c>
      <c r="C26" s="778">
        <f>+Estimación_Anualizada!W26</f>
        <v>15580693019.079306</v>
      </c>
      <c r="D26" s="778">
        <f>+Estimación_Anualizada!C26+Estimación_Anualizada!D26+Estimación_Anualizada!E26+Estimación_Anualizada!F26</f>
        <v>3268765413.6809001</v>
      </c>
      <c r="E26" s="778">
        <f>+Estimación_Anualizada!G26+Estimación_Anualizada!H26+Estimación_Anualizada!I26+Estimación_Anualizada!J26+Estimación_Anualizada!K26+Estimación_Anualizada!L26+Estimación_Anualizada!M26+Estimación_Anualizada!N26</f>
        <v>6155963802.6991997</v>
      </c>
      <c r="F26" s="778">
        <f>+Estimación_Anualizada!O26+Estimación_Anualizada!P26+Estimación_Anualizada!Q26+Estimación_Anualizada!R26+Estimación_Anualizada!S26+Estimación_Anualizada!T26+Estimación_Anualizada!U26+Estimación_Anualizada!V26</f>
        <v>6155963802.6991997</v>
      </c>
      <c r="G26" s="762">
        <f t="shared" si="13"/>
        <v>15580693019.0793</v>
      </c>
      <c r="H26" s="762">
        <f t="shared" si="14"/>
        <v>0</v>
      </c>
    </row>
    <row r="27" spans="2:8" s="776" customFormat="1" ht="20.25" customHeight="1">
      <c r="B27" s="777" t="str">
        <f>+Portafolio_Cronograma!D92</f>
        <v>5.3. Escalamiento de modelos de aprovechamiento integral de los subproductos de la acuicultura</v>
      </c>
      <c r="C27" s="778">
        <f>+Estimación_Anualizada!W27</f>
        <v>22733225821.256699</v>
      </c>
      <c r="D27" s="778">
        <f>+Estimación_Anualizada!C27+Estimación_Anualizada!D27+Estimación_Anualizada!E27+Estimación_Anualizada!F27</f>
        <v>5275707198.6871004</v>
      </c>
      <c r="E27" s="778">
        <f>+Estimación_Anualizada!G27+Estimación_Anualizada!H27+Estimación_Anualizada!I27+Estimación_Anualizada!J27+Estimación_Anualizada!K27+Estimación_Anualizada!L27+Estimación_Anualizada!M27+Estimación_Anualizada!N27</f>
        <v>8728759311.2848034</v>
      </c>
      <c r="F27" s="778">
        <f>+Estimación_Anualizada!O27+Estimación_Anualizada!P27+Estimación_Anualizada!Q27+Estimación_Anualizada!R27+Estimación_Anualizada!S27+Estimación_Anualizada!T27+Estimación_Anualizada!U27+Estimación_Anualizada!V27</f>
        <v>8728759311.2848034</v>
      </c>
      <c r="G27" s="762">
        <f t="shared" si="13"/>
        <v>22733225821.256706</v>
      </c>
      <c r="H27" s="762">
        <f t="shared" si="14"/>
        <v>0</v>
      </c>
    </row>
    <row r="28" spans="2:8" s="776" customFormat="1" ht="20.25" customHeight="1">
      <c r="B28" s="777" t="str">
        <f>+Portafolio_Cronograma!D95</f>
        <v>5.4. Mejora en la gestión de la divulgación e implementación del marco normativo ambiental para la cadena</v>
      </c>
      <c r="C28" s="778">
        <f>+Estimación_Anualizada!W28</f>
        <v>23217953642.332504</v>
      </c>
      <c r="D28" s="778">
        <f>+Estimación_Anualizada!C28+Estimación_Anualizada!D28+Estimación_Anualizada!E28+Estimación_Anualizada!F28</f>
        <v>3486899867.5420995</v>
      </c>
      <c r="E28" s="778">
        <f>+Estimación_Anualizada!G28+Estimación_Anualizada!H28+Estimación_Anualizada!I28+Estimación_Anualizada!J28+Estimación_Anualizada!K28+Estimación_Anualizada!L28+Estimación_Anualizada!M28+Estimación_Anualizada!N28</f>
        <v>9865526887.3952007</v>
      </c>
      <c r="F28" s="778">
        <f>+Estimación_Anualizada!O28+Estimación_Anualizada!P28+Estimación_Anualizada!Q28+Estimación_Anualizada!R28+Estimación_Anualizada!S28+Estimación_Anualizada!T28+Estimación_Anualizada!U28+Estimación_Anualizada!V28</f>
        <v>9865526887.3952007</v>
      </c>
      <c r="G28" s="762">
        <f t="shared" si="13"/>
        <v>23217953642.3325</v>
      </c>
      <c r="H28" s="762">
        <f t="shared" si="14"/>
        <v>0</v>
      </c>
    </row>
    <row r="29" spans="2:8" s="776" customFormat="1" ht="20.25" customHeight="1">
      <c r="B29" s="773" t="str">
        <f>+Portafolio_Cronograma!C101</f>
        <v>6. Fortalecimiento en la gestión organizacional de la cadena</v>
      </c>
      <c r="C29" s="774">
        <f>SUM(C30:C33)</f>
        <v>46072937339.428833</v>
      </c>
      <c r="D29" s="774">
        <f t="shared" ref="D29:F29" si="15">SUM(D30:D33)</f>
        <v>8900074096.7040501</v>
      </c>
      <c r="E29" s="774">
        <f t="shared" si="15"/>
        <v>18674881621.3624</v>
      </c>
      <c r="F29" s="774">
        <f t="shared" si="15"/>
        <v>18497981621.3624</v>
      </c>
      <c r="G29" s="759">
        <f>SUM(D29:F29)</f>
        <v>46072937339.428848</v>
      </c>
      <c r="H29" s="759">
        <f>+C29-G29</f>
        <v>0</v>
      </c>
    </row>
    <row r="30" spans="2:8" s="776" customFormat="1" ht="20.25" customHeight="1">
      <c r="B30" s="777" t="str">
        <f>+Portafolio_Cronograma!D101</f>
        <v>6.1. Adopción, promoción y seguimiento de la política pública de la cadena de la acuicultura para especies de consumo humano</v>
      </c>
      <c r="C30" s="778">
        <f>+Estimación_Anualizada!W30</f>
        <v>13205380594.267994</v>
      </c>
      <c r="D30" s="778">
        <f>+Estimación_Anualizada!C30+Estimación_Anualizada!D30+Estimación_Anualizada!E30+Estimación_Anualizada!F30</f>
        <v>2805176732.1880002</v>
      </c>
      <c r="E30" s="778">
        <f>+Estimación_Anualizada!G30+Estimación_Anualizada!H30+Estimación_Anualizada!I30+Estimación_Anualizada!J30+Estimación_Anualizada!K30+Estimación_Anualizada!L30+Estimación_Anualizada!M30+Estimación_Anualizada!N30</f>
        <v>5200101931.04</v>
      </c>
      <c r="F30" s="778">
        <f>+Estimación_Anualizada!O30+Estimación_Anualizada!P30+Estimación_Anualizada!Q30+Estimación_Anualizada!R30+Estimación_Anualizada!S30+Estimación_Anualizada!T30+Estimación_Anualizada!U30+Estimación_Anualizada!V30</f>
        <v>5200101931.04</v>
      </c>
      <c r="G30" s="762">
        <f t="shared" ref="G30:G33" si="16">SUM(D30:F30)</f>
        <v>13205380594.268002</v>
      </c>
      <c r="H30" s="762">
        <f t="shared" ref="H30:H33" si="17">+C30-G30</f>
        <v>0</v>
      </c>
    </row>
    <row r="31" spans="2:8" s="776" customFormat="1" ht="20.25" customHeight="1">
      <c r="B31" s="777" t="str">
        <f>+Portafolio_Cronograma!D107</f>
        <v xml:space="preserve">6.2. Fortalecimiento de las capacidades de gestión de la Organización de la Cadena Productiva de la Acuicultura </v>
      </c>
      <c r="C31" s="778">
        <f>+Estimación_Anualizada!W31</f>
        <v>4435480976.7995987</v>
      </c>
      <c r="D31" s="778">
        <f>+Estimación_Anualizada!C31+Estimación_Anualizada!D31+Estimación_Anualizada!E31+Estimación_Anualizada!F31</f>
        <v>796111970.1947999</v>
      </c>
      <c r="E31" s="778">
        <f>+Estimación_Anualizada!G31+Estimación_Anualizada!H31+Estimación_Anualizada!I31+Estimación_Anualizada!J31+Estimación_Anualizada!K31+Estimación_Anualizada!L31+Estimación_Anualizada!M31+Estimación_Anualizada!N31</f>
        <v>1819684503.3024001</v>
      </c>
      <c r="F31" s="778">
        <f>+Estimación_Anualizada!O31+Estimación_Anualizada!P31+Estimación_Anualizada!Q31+Estimación_Anualizada!R31+Estimación_Anualizada!S31+Estimación_Anualizada!T31+Estimación_Anualizada!U31+Estimación_Anualizada!V31</f>
        <v>1819684503.3024001</v>
      </c>
      <c r="G31" s="762">
        <f t="shared" si="16"/>
        <v>4435480976.7996006</v>
      </c>
      <c r="H31" s="762">
        <f t="shared" si="17"/>
        <v>0</v>
      </c>
    </row>
    <row r="32" spans="2:8" s="776" customFormat="1" ht="20.25" customHeight="1">
      <c r="B32" s="777" t="str">
        <f>+Portafolio_Cronograma!D110</f>
        <v>6.3. Promoción y fortalecimiento de la asociatividad y la integración en la cadena de la acuicultura</v>
      </c>
      <c r="C32" s="778">
        <f>+Estimación_Anualizada!W32</f>
        <v>24250732498.206142</v>
      </c>
      <c r="D32" s="778">
        <f>+Estimación_Anualizada!C32+Estimación_Anualizada!D32+Estimación_Anualizada!E32+Estimación_Anualizada!F32</f>
        <v>4547549422.7549496</v>
      </c>
      <c r="E32" s="778">
        <f>+Estimación_Anualizada!G32+Estimación_Anualizada!H32+Estimación_Anualizada!I32+Estimación_Anualizada!J32+Estimación_Anualizada!K32+Estimación_Anualizada!L32+Estimación_Anualizada!M32+Estimación_Anualizada!N32</f>
        <v>9940041537.7255993</v>
      </c>
      <c r="F32" s="778">
        <f>+Estimación_Anualizada!O32+Estimación_Anualizada!P32+Estimación_Anualizada!Q32+Estimación_Anualizada!R32+Estimación_Anualizada!S32+Estimación_Anualizada!T32+Estimación_Anualizada!U32+Estimación_Anualizada!V32</f>
        <v>9763141537.7255993</v>
      </c>
      <c r="G32" s="762">
        <f t="shared" si="16"/>
        <v>24250732498.206146</v>
      </c>
      <c r="H32" s="762">
        <f t="shared" si="17"/>
        <v>0</v>
      </c>
    </row>
    <row r="33" spans="2:8" s="776" customFormat="1" ht="20.25" customHeight="1">
      <c r="B33" s="777" t="str">
        <f>+Portafolio_Cronograma!D115</f>
        <v>6.4. Fortalecimiento y creación de instrumentos de fomento, financiamiento y gestión de riesgos para la cadena</v>
      </c>
      <c r="C33" s="778">
        <f>+Estimación_Anualizada!W33</f>
        <v>4181343270.1550989</v>
      </c>
      <c r="D33" s="778">
        <f>+Estimación_Anualizada!C33+Estimación_Anualizada!D33+Estimación_Anualizada!E33+Estimación_Anualizada!F33</f>
        <v>751235971.56630003</v>
      </c>
      <c r="E33" s="778">
        <f>+Estimación_Anualizada!G33+Estimación_Anualizada!H33+Estimación_Anualizada!I33+Estimación_Anualizada!J33+Estimación_Anualizada!K33+Estimación_Anualizada!L33+Estimación_Anualizada!M33+Estimación_Anualizada!N33</f>
        <v>1715053649.2943997</v>
      </c>
      <c r="F33" s="778">
        <f>+Estimación_Anualizada!O33+Estimación_Anualizada!P33+Estimación_Anualizada!Q33+Estimación_Anualizada!R33+Estimación_Anualizada!S33+Estimación_Anualizada!T33+Estimación_Anualizada!U33+Estimación_Anualizada!V33</f>
        <v>1715053649.2943997</v>
      </c>
      <c r="G33" s="762">
        <f t="shared" si="16"/>
        <v>4181343270.1550994</v>
      </c>
      <c r="H33" s="762">
        <f t="shared" si="17"/>
        <v>0</v>
      </c>
    </row>
    <row r="34" spans="2:8" s="776" customFormat="1" ht="20.25" customHeight="1">
      <c r="B34" s="773" t="str">
        <f>+Portafolio_Cronograma!C125</f>
        <v>7. Fortalecimiento de las capacidades institucionales para el incremento de la formalización sectorial y la optimización del desempeño de la cadena</v>
      </c>
      <c r="C34" s="774">
        <f>SUM(C35:C37)</f>
        <v>69541343811.211609</v>
      </c>
      <c r="D34" s="774">
        <f t="shared" ref="D34:F34" si="18">SUM(D35:D37)</f>
        <v>14701997429.715599</v>
      </c>
      <c r="E34" s="774">
        <f t="shared" si="18"/>
        <v>27481267201.147999</v>
      </c>
      <c r="F34" s="774">
        <f t="shared" si="18"/>
        <v>27358079180.347992</v>
      </c>
      <c r="G34" s="759">
        <f>SUM(D34:F34)</f>
        <v>69541343811.211594</v>
      </c>
      <c r="H34" s="759">
        <f>+C34-G34</f>
        <v>0</v>
      </c>
    </row>
    <row r="35" spans="2:8" s="776" customFormat="1" ht="20.25" customHeight="1">
      <c r="B35" s="777" t="str">
        <f>+Portafolio_Cronograma!D125</f>
        <v>7.1. Gestión y articulación interinstitucional en la generación de capacidades para la formalización ambiental de la cadena</v>
      </c>
      <c r="C35" s="778">
        <f>+Estimación_Anualizada!W35</f>
        <v>6038474500.2659988</v>
      </c>
      <c r="D35" s="778">
        <f>+Estimación_Anualizada!C35+Estimación_Anualizada!D35+Estimación_Anualizada!E35+Estimación_Anualizada!F35</f>
        <v>1336522132.4580002</v>
      </c>
      <c r="E35" s="778">
        <f>+Estimación_Anualizada!G35+Estimación_Anualizada!H35+Estimación_Anualizada!I35+Estimación_Anualizada!J35+Estimación_Anualizada!K35+Estimación_Anualizada!L35+Estimación_Anualizada!M35+Estimación_Anualizada!N35</f>
        <v>2350976183.9039998</v>
      </c>
      <c r="F35" s="778">
        <f>+Estimación_Anualizada!O35+Estimación_Anualizada!P35+Estimación_Anualizada!Q35+Estimación_Anualizada!R35+Estimación_Anualizada!S35+Estimación_Anualizada!T35+Estimación_Anualizada!U35+Estimación_Anualizada!V35</f>
        <v>2350976183.9039998</v>
      </c>
      <c r="G35" s="762">
        <f t="shared" ref="G35:G37" si="19">SUM(D35:F35)</f>
        <v>6038474500.2659998</v>
      </c>
      <c r="H35" s="762">
        <f t="shared" ref="H35:H37" si="20">+C35-G35</f>
        <v>0</v>
      </c>
    </row>
    <row r="36" spans="2:8" s="776" customFormat="1" ht="20.25" customHeight="1">
      <c r="B36" s="777" t="str">
        <f>+Portafolio_Cronograma!D133</f>
        <v>7.2. Fortalecimiento y articulación de las entidades para la formalización productiva y sanitaria, así como para la calidad e inocuidad en la cadena</v>
      </c>
      <c r="C36" s="778">
        <f>+Estimación_Anualizada!W36</f>
        <v>5654849472.8272018</v>
      </c>
      <c r="D36" s="778">
        <f>+Estimación_Anualizada!C36+Estimación_Anualizada!D36+Estimación_Anualizada!E36+Estimación_Anualizada!F36</f>
        <v>1168054478.6255999</v>
      </c>
      <c r="E36" s="778">
        <f>+Estimación_Anualizada!G36+Estimación_Anualizada!H36+Estimación_Anualizada!I36+Estimación_Anualizada!J36+Estimación_Anualizada!K36+Estimación_Anualizada!L36+Estimación_Anualizada!M36+Estimación_Anualizada!N36</f>
        <v>2304991507.5008001</v>
      </c>
      <c r="F36" s="778">
        <f>+Estimación_Anualizada!O36+Estimación_Anualizada!P36+Estimación_Anualizada!Q36+Estimación_Anualizada!R36+Estimación_Anualizada!S36+Estimación_Anualizada!T36+Estimación_Anualizada!U36+Estimación_Anualizada!V36</f>
        <v>2181803486.7007999</v>
      </c>
      <c r="G36" s="762">
        <f t="shared" si="19"/>
        <v>5654849472.8271999</v>
      </c>
      <c r="H36" s="762">
        <f t="shared" si="20"/>
        <v>0</v>
      </c>
    </row>
    <row r="37" spans="2:8" s="776" customFormat="1" ht="20.25" customHeight="1">
      <c r="B37" s="777" t="str">
        <f>+Portafolio_Cronograma!D144</f>
        <v>7.3. Diseño e implementación del sistema de trazabilidad para la cadena de la acuicultura</v>
      </c>
      <c r="C37" s="778">
        <f>+Estimación_Anualizada!W37</f>
        <v>57848019838.118401</v>
      </c>
      <c r="D37" s="778">
        <f>+Estimación_Anualizada!C37+Estimación_Anualizada!D37+Estimación_Anualizada!E37+Estimación_Anualizada!F37</f>
        <v>12197420818.632</v>
      </c>
      <c r="E37" s="778">
        <f>+Estimación_Anualizada!G37+Estimación_Anualizada!H37+Estimación_Anualizada!I37+Estimación_Anualizada!J37+Estimación_Anualizada!K37+Estimación_Anualizada!L37+Estimación_Anualizada!M37+Estimación_Anualizada!N37</f>
        <v>22825299509.743198</v>
      </c>
      <c r="F37" s="778">
        <f>+Estimación_Anualizada!O37+Estimación_Anualizada!P37+Estimación_Anualizada!Q37+Estimación_Anualizada!R37+Estimación_Anualizada!S37+Estimación_Anualizada!T37+Estimación_Anualizada!U37+Estimación_Anualizada!V37</f>
        <v>22825299509.743195</v>
      </c>
      <c r="G37" s="762">
        <f t="shared" si="19"/>
        <v>57848019838.118393</v>
      </c>
      <c r="H37" s="762">
        <f t="shared" si="20"/>
        <v>0</v>
      </c>
    </row>
    <row r="38" spans="2:8" s="776" customFormat="1" ht="20.25" customHeight="1">
      <c r="B38" s="773" t="str">
        <f>+Portafolio_Cronograma!C148</f>
        <v>8. Fortalecimiento de la generación, divulgación y apropiación social del conocimiento relacionado con la cadena</v>
      </c>
      <c r="C38" s="774">
        <f>SUM(C39:C42)</f>
        <v>264904122968.92242</v>
      </c>
      <c r="D38" s="774">
        <f t="shared" ref="D38:F38" si="21">SUM(D39:D42)</f>
        <v>52636345204.962608</v>
      </c>
      <c r="E38" s="774">
        <f t="shared" si="21"/>
        <v>109759674681.52299</v>
      </c>
      <c r="F38" s="774">
        <f t="shared" si="21"/>
        <v>102508103082.4368</v>
      </c>
      <c r="G38" s="759">
        <f>SUM(D38:F38)</f>
        <v>264904122968.92239</v>
      </c>
      <c r="H38" s="759">
        <f>+C38-G38</f>
        <v>0</v>
      </c>
    </row>
    <row r="39" spans="2:8" s="776" customFormat="1" ht="20.25" customHeight="1">
      <c r="B39" s="777" t="str">
        <f>+Portafolio_Cronograma!D148</f>
        <v>8.1. Fortalecimiento de la investigación, desarrollo tecnológico e innovación para la cadena</v>
      </c>
      <c r="C39" s="778">
        <f>+Estimación_Anualizada!W39</f>
        <v>63735085321.324799</v>
      </c>
      <c r="D39" s="778">
        <f>+Estimación_Anualizada!C39+Estimación_Anualizada!D39+Estimación_Anualizada!E39+Estimación_Anualizada!F39</f>
        <v>11718338356.033998</v>
      </c>
      <c r="E39" s="778">
        <f>+Estimación_Anualizada!G39+Estimación_Anualizada!H39+Estimación_Anualizada!I39+Estimación_Anualizada!J39+Estimación_Anualizada!K39+Estimación_Anualizada!L39+Estimación_Anualizada!M39+Estimación_Anualizada!N39</f>
        <v>26209662346.275997</v>
      </c>
      <c r="F39" s="778">
        <f>+Estimación_Anualizada!O39+Estimación_Anualizada!P39+Estimación_Anualizada!Q39+Estimación_Anualizada!R39+Estimación_Anualizada!S39+Estimación_Anualizada!T39+Estimación_Anualizada!U39+Estimación_Anualizada!V39</f>
        <v>25807084619.014797</v>
      </c>
      <c r="G39" s="762">
        <f t="shared" ref="G39:G42" si="22">SUM(D39:F39)</f>
        <v>63735085321.324799</v>
      </c>
      <c r="H39" s="762">
        <f t="shared" ref="H39:H42" si="23">+C39-G39</f>
        <v>0</v>
      </c>
    </row>
    <row r="40" spans="2:8" s="776" customFormat="1" ht="20.25" customHeight="1">
      <c r="B40" s="777" t="str">
        <f>+Portafolio_Cronograma!D158</f>
        <v>8.2. Fortalecimiento de la extensión agropecuaria y asistencia técnica e industrial para la cadena de la acuicultura</v>
      </c>
      <c r="C40" s="778">
        <f>+Estimación_Anualizada!W40</f>
        <v>79831591746.250519</v>
      </c>
      <c r="D40" s="778">
        <f>+Estimación_Anualizada!C40+Estimación_Anualizada!D40+Estimación_Anualizada!E40+Estimación_Anualizada!F40</f>
        <v>14966149279.231501</v>
      </c>
      <c r="E40" s="778">
        <f>+Estimación_Anualizada!G40+Estimación_Anualizada!H40+Estimación_Anualizada!I40+Estimación_Anualizada!J40+Estimación_Anualizada!K40+Estimación_Anualizada!L40+Estimación_Anualizada!M40+Estimación_Anualizada!N40</f>
        <v>32425218169.421997</v>
      </c>
      <c r="F40" s="778">
        <f>+Estimación_Anualizada!O40+Estimación_Anualizada!P40+Estimación_Anualizada!Q40+Estimación_Anualizada!R40+Estimación_Anualizada!S40+Estimación_Anualizada!T40+Estimación_Anualizada!U40+Estimación_Anualizada!V40</f>
        <v>32440224297.596996</v>
      </c>
      <c r="G40" s="762">
        <f t="shared" si="22"/>
        <v>79831591746.250488</v>
      </c>
      <c r="H40" s="762">
        <f t="shared" si="23"/>
        <v>0</v>
      </c>
    </row>
    <row r="41" spans="2:8" s="776" customFormat="1" ht="20.25" customHeight="1">
      <c r="B41" s="777" t="str">
        <f>+Portafolio_Cronograma!D168</f>
        <v>8.3. Fortalecimiento del talento humano en investigación y desarrollo tecnológico y en extensión agropecuaria, y asistencia técnica e industrial para la cadena</v>
      </c>
      <c r="C41" s="778">
        <f>+Estimación_Anualizada!W41</f>
        <v>106168224925.97949</v>
      </c>
      <c r="D41" s="778">
        <f>+Estimación_Anualizada!C41+Estimación_Anualizada!D41+Estimación_Anualizada!E41+Estimación_Anualizada!F41</f>
        <v>22410573516.422302</v>
      </c>
      <c r="E41" s="778">
        <f>+Estimación_Anualizada!G41+Estimación_Anualizada!H41+Estimación_Anualizada!I41+Estimación_Anualizada!J41+Estimación_Anualizada!K41+Estimación_Anualizada!L41+Estimación_Anualizada!M41+Estimación_Anualizada!N41</f>
        <v>45310825704.778603</v>
      </c>
      <c r="F41" s="778">
        <f>+Estimación_Anualizada!O41+Estimación_Anualizada!P41+Estimación_Anualizada!Q41+Estimación_Anualizada!R41+Estimación_Anualizada!S41+Estimación_Anualizada!T41+Estimación_Anualizada!U41+Estimación_Anualizada!V41</f>
        <v>38446825704.778603</v>
      </c>
      <c r="G41" s="762">
        <f t="shared" si="22"/>
        <v>106168224925.97951</v>
      </c>
      <c r="H41" s="762">
        <f t="shared" si="23"/>
        <v>0</v>
      </c>
    </row>
    <row r="42" spans="2:8" s="776" customFormat="1" ht="20.25" customHeight="1">
      <c r="B42" s="777" t="str">
        <f>+Portafolio_Cronograma!D174</f>
        <v>8.4. Mejora de la gestión integral y coordinada de la información en la cadena</v>
      </c>
      <c r="C42" s="778">
        <f>+Estimación_Anualizada!W42</f>
        <v>15169220975.367605</v>
      </c>
      <c r="D42" s="778">
        <f>+Estimación_Anualizada!C42+Estimación_Anualizada!D42+Estimación_Anualizada!E42+Estimación_Anualizada!F42</f>
        <v>3541284053.2748008</v>
      </c>
      <c r="E42" s="778">
        <f>+Estimación_Anualizada!G42+Estimación_Anualizada!H42+Estimación_Anualizada!I42+Estimación_Anualizada!J42+Estimación_Anualizada!K42+Estimación_Anualizada!L42+Estimación_Anualizada!M42+Estimación_Anualizada!N42</f>
        <v>5813968461.046402</v>
      </c>
      <c r="F42" s="778">
        <f>+Estimación_Anualizada!O42+Estimación_Anualizada!P42+Estimación_Anualizada!Q42+Estimación_Anualizada!R42+Estimación_Anualizada!S42+Estimación_Anualizada!T42+Estimación_Anualizada!U42+Estimación_Anualizada!V42</f>
        <v>5813968461.046402</v>
      </c>
      <c r="G42" s="762">
        <f t="shared" si="22"/>
        <v>15169220975.367605</v>
      </c>
      <c r="H42" s="762">
        <f t="shared" si="23"/>
        <v>0</v>
      </c>
    </row>
    <row r="43" spans="2:8" s="776" customFormat="1" ht="20.25" customHeight="1">
      <c r="B43" s="754" t="s">
        <v>1088</v>
      </c>
      <c r="C43" s="763">
        <f>+C38+C34+C29+C24+C19+C15+C10+C6</f>
        <v>1507302802468.0784</v>
      </c>
      <c r="D43" s="763">
        <f>+D38+D34+D29+D24+D19+D15+D10+D6</f>
        <v>257583201273.61447</v>
      </c>
      <c r="E43" s="763">
        <f>+E38+E34+E29+E24+E19+E15+E10+E6</f>
        <v>557747762935.77747</v>
      </c>
      <c r="F43" s="763">
        <f>+F38+F34+F29+F24+F19+F15+F10+F6</f>
        <v>691971838258.6864</v>
      </c>
      <c r="G43" s="764">
        <f>SUM(D43:F43)</f>
        <v>1507302802468.0784</v>
      </c>
      <c r="H43" s="764">
        <f t="shared" ref="H43" si="24">G43-C43</f>
        <v>0</v>
      </c>
    </row>
    <row r="44" spans="2:8" s="776" customFormat="1" ht="20.25" customHeight="1">
      <c r="C44" s="781">
        <f>SUM(D44:F44)</f>
        <v>1</v>
      </c>
      <c r="D44" s="782">
        <f>+D43/C43</f>
        <v>0.17089014951199202</v>
      </c>
      <c r="E44" s="782">
        <f>+E43/C43</f>
        <v>0.37003033632161608</v>
      </c>
      <c r="F44" s="782">
        <f>+F43/C43</f>
        <v>0.45907951416639192</v>
      </c>
    </row>
    <row r="46" spans="2:8">
      <c r="C46" s="765"/>
      <c r="D46" s="766"/>
      <c r="E46" s="766"/>
      <c r="F46" s="766"/>
    </row>
  </sheetData>
  <mergeCells count="2">
    <mergeCell ref="B1:H1"/>
    <mergeCell ref="B2:H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8E955-E426-4FDF-B1C7-66495D4EFFDF}">
  <dimension ref="A1:P43"/>
  <sheetViews>
    <sheetView showGridLines="0" zoomScale="70" zoomScaleNormal="70" workbookViewId="0">
      <selection activeCell="A3" sqref="A3"/>
    </sheetView>
  </sheetViews>
  <sheetFormatPr baseColWidth="10" defaultColWidth="15.7109375" defaultRowHeight="14.25"/>
  <cols>
    <col min="1" max="1" width="152.28515625" style="1" customWidth="1"/>
    <col min="2" max="2" width="26.28515625" style="1" customWidth="1"/>
    <col min="3" max="5" width="16.28515625" style="616" customWidth="1"/>
    <col min="6" max="6" width="24.7109375" style="1" bestFit="1" customWidth="1"/>
    <col min="7" max="7" width="23" style="1" bestFit="1" customWidth="1"/>
    <col min="8" max="8" width="23" style="1" customWidth="1"/>
    <col min="9" max="9" width="16.28515625" style="1" customWidth="1"/>
    <col min="10" max="12" width="16.28515625" style="616" customWidth="1"/>
    <col min="13" max="13" width="28" style="1" bestFit="1" customWidth="1"/>
    <col min="14" max="14" width="25.85546875" style="1" bestFit="1" customWidth="1"/>
    <col min="15" max="15" width="22.5703125" style="1" bestFit="1" customWidth="1"/>
    <col min="16" max="16" width="21.7109375" style="1" bestFit="1" customWidth="1"/>
    <col min="17" max="16384" width="15.7109375" style="1"/>
  </cols>
  <sheetData>
    <row r="1" spans="1:16" ht="19.5">
      <c r="A1" s="887" t="s">
        <v>2018</v>
      </c>
      <c r="B1" s="888"/>
      <c r="C1" s="888"/>
      <c r="D1" s="888"/>
      <c r="E1" s="888"/>
      <c r="F1" s="888"/>
      <c r="G1" s="888"/>
      <c r="H1" s="888"/>
      <c r="I1" s="888"/>
      <c r="J1" s="888"/>
      <c r="K1" s="888"/>
      <c r="L1" s="888"/>
      <c r="M1" s="888"/>
      <c r="N1" s="888"/>
      <c r="O1" s="888"/>
      <c r="P1" s="888"/>
    </row>
    <row r="2" spans="1:16" ht="19.5">
      <c r="A2" s="887" t="s">
        <v>1594</v>
      </c>
      <c r="B2" s="888"/>
      <c r="C2" s="889"/>
      <c r="D2" s="889"/>
      <c r="E2" s="889"/>
      <c r="F2" s="889"/>
      <c r="G2" s="889"/>
      <c r="H2" s="889"/>
      <c r="I2" s="889"/>
      <c r="J2" s="889"/>
      <c r="K2" s="889"/>
      <c r="L2" s="889"/>
      <c r="M2" s="889"/>
      <c r="N2" s="889"/>
      <c r="O2" s="889"/>
      <c r="P2" s="889"/>
    </row>
    <row r="5" spans="1:16" ht="58.5" customHeight="1">
      <c r="A5" s="506" t="s">
        <v>1558</v>
      </c>
      <c r="B5" s="517" t="s">
        <v>1088</v>
      </c>
      <c r="C5" s="517" t="s">
        <v>1559</v>
      </c>
      <c r="D5" s="517" t="s">
        <v>1560</v>
      </c>
      <c r="E5" s="517" t="s">
        <v>1561</v>
      </c>
      <c r="F5" s="517" t="s">
        <v>1562</v>
      </c>
      <c r="G5" s="517" t="s">
        <v>1563</v>
      </c>
      <c r="H5" s="517" t="s">
        <v>1564</v>
      </c>
      <c r="I5" s="517" t="s">
        <v>1565</v>
      </c>
      <c r="J5" s="517" t="s">
        <v>1566</v>
      </c>
      <c r="K5" s="517" t="s">
        <v>1725</v>
      </c>
      <c r="L5" s="517" t="s">
        <v>1567</v>
      </c>
      <c r="M5" s="517" t="s">
        <v>1568</v>
      </c>
      <c r="N5" s="517" t="s">
        <v>1569</v>
      </c>
      <c r="O5" s="517" t="s">
        <v>1570</v>
      </c>
      <c r="P5" s="517" t="s">
        <v>1571</v>
      </c>
    </row>
    <row r="6" spans="1:16" ht="15">
      <c r="A6" s="610" t="str">
        <f>+Portafolio_Cronograma!C3</f>
        <v>1. Aumento del consumo y posicionamiento de los productos de la acuicultura colombiana en el mercado nacional y mundial</v>
      </c>
      <c r="B6" s="611">
        <f>SUM(B7:B9)</f>
        <v>174048784190.91031</v>
      </c>
      <c r="C6" s="629">
        <f>+F6/B6</f>
        <v>0.77968533129720174</v>
      </c>
      <c r="D6" s="629">
        <f>+G6/B6</f>
        <v>7.0314668702798414E-2</v>
      </c>
      <c r="E6" s="629">
        <f>+H6/B6</f>
        <v>0.15</v>
      </c>
      <c r="F6" s="611">
        <f>SUM(F7:F9)</f>
        <v>135703283963.76508</v>
      </c>
      <c r="G6" s="611">
        <f>SUM(G7:G9)</f>
        <v>12238182598.508717</v>
      </c>
      <c r="H6" s="611">
        <f>SUM(H7:H9)</f>
        <v>26107317628.636547</v>
      </c>
      <c r="I6" s="612">
        <f>+M6/F6</f>
        <v>0.83582262794431184</v>
      </c>
      <c r="J6" s="612">
        <f>+N6/F6</f>
        <v>0</v>
      </c>
      <c r="K6" s="612">
        <f>+O6/F6</f>
        <v>0.15675268882596008</v>
      </c>
      <c r="L6" s="612">
        <f>+P6/F6</f>
        <v>7.4246832297280973E-3</v>
      </c>
      <c r="M6" s="611">
        <f>SUM(M7:M9)</f>
        <v>113423875423.26732</v>
      </c>
      <c r="N6" s="611">
        <f t="shared" ref="N6:P6" si="0">SUM(N7:N9)</f>
        <v>0</v>
      </c>
      <c r="O6" s="611">
        <f t="shared" si="0"/>
        <v>21271854643.832966</v>
      </c>
      <c r="P6" s="611">
        <f t="shared" si="0"/>
        <v>1007553896.6647964</v>
      </c>
    </row>
    <row r="7" spans="1:16">
      <c r="A7" s="613" t="str">
        <f>+Portafolio_Cronograma!D3</f>
        <v>1.1. Promoción y posicionamiento de los productos de la acuicultura colombiana en el mercado internacional</v>
      </c>
      <c r="B7" s="614">
        <f>+'P1'!Y8</f>
        <v>23571622593.087997</v>
      </c>
      <c r="C7" s="615">
        <v>0.65</v>
      </c>
      <c r="D7" s="615">
        <v>0.2</v>
      </c>
      <c r="E7" s="615">
        <v>0.15</v>
      </c>
      <c r="F7" s="614">
        <f>+B7*C7</f>
        <v>15321554685.507198</v>
      </c>
      <c r="G7" s="614">
        <f>+B7*D7</f>
        <v>4714324518.6175995</v>
      </c>
      <c r="H7" s="614">
        <f>+B7*E7</f>
        <v>3535743388.9631996</v>
      </c>
      <c r="I7" s="630">
        <v>0.98</v>
      </c>
      <c r="J7" s="615">
        <v>0</v>
      </c>
      <c r="K7" s="615">
        <v>0</v>
      </c>
      <c r="L7" s="615">
        <v>0.02</v>
      </c>
      <c r="M7" s="614">
        <f>+F7*I7</f>
        <v>15015123591.797054</v>
      </c>
      <c r="N7" s="614">
        <f>+F7*J7</f>
        <v>0</v>
      </c>
      <c r="O7" s="614">
        <f>+F7*K7</f>
        <v>0</v>
      </c>
      <c r="P7" s="614">
        <f>+F7*L7</f>
        <v>306431093.71014398</v>
      </c>
    </row>
    <row r="8" spans="1:16">
      <c r="A8" s="613" t="str">
        <f>+Portafolio_Cronograma!D11</f>
        <v>1.2. Eficiencia en la dinámica comercial nacional</v>
      </c>
      <c r="B8" s="614">
        <f>+'P1'!Y9</f>
        <v>132949091523.95602</v>
      </c>
      <c r="C8" s="615">
        <v>0.8</v>
      </c>
      <c r="D8" s="615">
        <v>0.05</v>
      </c>
      <c r="E8" s="615">
        <v>0.15</v>
      </c>
      <c r="F8" s="614">
        <f>+B8*C8</f>
        <v>106359273219.16483</v>
      </c>
      <c r="G8" s="614">
        <f t="shared" ref="G8:G9" si="1">+B8*D8</f>
        <v>6647454576.1978016</v>
      </c>
      <c r="H8" s="614">
        <f t="shared" ref="H8:H9" si="2">+B8*E8</f>
        <v>19942363728.593403</v>
      </c>
      <c r="I8" s="630">
        <f>100%-L8-K8-J8</f>
        <v>0.8</v>
      </c>
      <c r="J8" s="615">
        <v>0</v>
      </c>
      <c r="K8" s="615">
        <v>0.2</v>
      </c>
      <c r="L8" s="615">
        <v>0</v>
      </c>
      <c r="M8" s="614">
        <f t="shared" ref="M8:M9" si="3">+F8*I8</f>
        <v>85087418575.331863</v>
      </c>
      <c r="N8" s="614">
        <f t="shared" ref="N8:N9" si="4">+F8*J8</f>
        <v>0</v>
      </c>
      <c r="O8" s="614">
        <f t="shared" ref="O8:O9" si="5">+F8*K8</f>
        <v>21271854643.832966</v>
      </c>
      <c r="P8" s="614">
        <f t="shared" ref="P8:P9" si="6">+F8*L8</f>
        <v>0</v>
      </c>
    </row>
    <row r="9" spans="1:16">
      <c r="A9" s="613" t="str">
        <f>+Portafolio_Cronograma!D18</f>
        <v>1.3. Modernización y optimización de los servicios logísticos especializados</v>
      </c>
      <c r="B9" s="614">
        <f>+'P1'!Y10</f>
        <v>17528070073.866306</v>
      </c>
      <c r="C9" s="615">
        <v>0.8</v>
      </c>
      <c r="D9" s="615">
        <v>0.05</v>
      </c>
      <c r="E9" s="615">
        <v>0.15</v>
      </c>
      <c r="F9" s="614">
        <f t="shared" ref="F9" si="7">+B9*C9</f>
        <v>14022456059.093046</v>
      </c>
      <c r="G9" s="614">
        <f t="shared" si="1"/>
        <v>876403503.69331539</v>
      </c>
      <c r="H9" s="614">
        <f t="shared" si="2"/>
        <v>2629210511.079946</v>
      </c>
      <c r="I9" s="630">
        <v>0.95</v>
      </c>
      <c r="J9" s="615">
        <v>0</v>
      </c>
      <c r="K9" s="615">
        <v>0</v>
      </c>
      <c r="L9" s="615">
        <v>0.05</v>
      </c>
      <c r="M9" s="614">
        <f t="shared" si="3"/>
        <v>13321333256.138393</v>
      </c>
      <c r="N9" s="614">
        <f t="shared" si="4"/>
        <v>0</v>
      </c>
      <c r="O9" s="614">
        <f t="shared" si="5"/>
        <v>0</v>
      </c>
      <c r="P9" s="614">
        <f t="shared" si="6"/>
        <v>701122802.95465231</v>
      </c>
    </row>
    <row r="10" spans="1:16" ht="15">
      <c r="A10" s="610" t="str">
        <f>+Portafolio_Cronograma!C24</f>
        <v>2. Mejora del desempeño productivo primario e industrial de la cadena</v>
      </c>
      <c r="B10" s="611">
        <f>SUM(B11:B14)</f>
        <v>677161104334.71558</v>
      </c>
      <c r="C10" s="629">
        <f>+F10/B10</f>
        <v>0.80338010561426454</v>
      </c>
      <c r="D10" s="629">
        <f>+G10/B10</f>
        <v>7.3869938228831852E-2</v>
      </c>
      <c r="E10" s="629">
        <f>+H10/B10</f>
        <v>0.12274995615690343</v>
      </c>
      <c r="F10" s="611">
        <f>SUM(F11:F14)</f>
        <v>544017759518.29578</v>
      </c>
      <c r="G10" s="611">
        <f>SUM(G11:G14)</f>
        <v>50021848948.172997</v>
      </c>
      <c r="H10" s="611">
        <f>SUM(H11:H14)</f>
        <v>83121495868.246643</v>
      </c>
      <c r="I10" s="612">
        <f>+M10/F10</f>
        <v>0.81388352139564912</v>
      </c>
      <c r="J10" s="612">
        <f>+N10/F10</f>
        <v>6.1054634754827655E-2</v>
      </c>
      <c r="K10" s="612">
        <f>+O10/F10</f>
        <v>0.10344576132002187</v>
      </c>
      <c r="L10" s="612">
        <f>+P10/F10</f>
        <v>2.1616082529501514E-2</v>
      </c>
      <c r="M10" s="611">
        <f>SUM(M11:M14)</f>
        <v>442767089818.52197</v>
      </c>
      <c r="N10" s="611">
        <f t="shared" ref="N10:P10" si="8">SUM(N11:N14)</f>
        <v>33214805607.529213</v>
      </c>
      <c r="O10" s="611">
        <f t="shared" si="8"/>
        <v>56276331304.982681</v>
      </c>
      <c r="P10" s="611">
        <f t="shared" si="8"/>
        <v>11759532787.26199</v>
      </c>
    </row>
    <row r="11" spans="1:16">
      <c r="A11" s="613" t="str">
        <f>+Portafolio_Cronograma!D24</f>
        <v>2.1. Conformación de clústeres en las regiones de mayor producción de la acuicultura</v>
      </c>
      <c r="B11" s="614">
        <f>+'P2'!Y8</f>
        <v>33663510702.860809</v>
      </c>
      <c r="C11" s="615">
        <v>0.8</v>
      </c>
      <c r="D11" s="615">
        <v>0.05</v>
      </c>
      <c r="E11" s="615">
        <v>0.15</v>
      </c>
      <c r="F11" s="614">
        <f t="shared" ref="F11:F14" si="9">+B11*C11</f>
        <v>26930808562.288651</v>
      </c>
      <c r="G11" s="614">
        <f t="shared" ref="G11:G14" si="10">+B11*D11</f>
        <v>1683175535.1430407</v>
      </c>
      <c r="H11" s="614">
        <f t="shared" ref="H11:H14" si="11">+B11*E11</f>
        <v>5049526605.429121</v>
      </c>
      <c r="I11" s="630">
        <f>100%-L11-K11-J11</f>
        <v>0.94</v>
      </c>
      <c r="J11" s="615">
        <v>0</v>
      </c>
      <c r="K11" s="615">
        <v>0.05</v>
      </c>
      <c r="L11" s="615">
        <v>0.01</v>
      </c>
      <c r="M11" s="614">
        <f>+F11*I11</f>
        <v>25314960048.551331</v>
      </c>
      <c r="N11" s="614">
        <f>+F11*J11</f>
        <v>0</v>
      </c>
      <c r="O11" s="614">
        <f>+F11*K11</f>
        <v>1346540428.1144326</v>
      </c>
      <c r="P11" s="614">
        <f>+F11*L11</f>
        <v>269308085.62288654</v>
      </c>
    </row>
    <row r="12" spans="1:16">
      <c r="A12" s="613" t="str">
        <f>+Portafolio_Cronograma!D30</f>
        <v>2.2. Mejora de la eficiencia productiva de los acuicultores de subsistencia y pequeños acuicultores</v>
      </c>
      <c r="B12" s="614">
        <f>+'P2'!Y9</f>
        <v>420350757044.28015</v>
      </c>
      <c r="C12" s="615">
        <v>0.8</v>
      </c>
      <c r="D12" s="615">
        <v>0.05</v>
      </c>
      <c r="E12" s="615">
        <v>0.15</v>
      </c>
      <c r="F12" s="614">
        <f t="shared" si="9"/>
        <v>336280605635.42413</v>
      </c>
      <c r="G12" s="614">
        <f t="shared" si="10"/>
        <v>21017537852.214008</v>
      </c>
      <c r="H12" s="614">
        <f t="shared" si="11"/>
        <v>63052613556.642021</v>
      </c>
      <c r="I12" s="630">
        <f>100%-L12-K12-J12</f>
        <v>0.85</v>
      </c>
      <c r="J12" s="615">
        <v>0</v>
      </c>
      <c r="K12" s="615">
        <v>0.12</v>
      </c>
      <c r="L12" s="615">
        <v>0.03</v>
      </c>
      <c r="M12" s="614">
        <f t="shared" ref="M12:M14" si="12">+F12*I12</f>
        <v>285838514790.11053</v>
      </c>
      <c r="N12" s="614">
        <f t="shared" ref="N12:N14" si="13">+F12*J12</f>
        <v>0</v>
      </c>
      <c r="O12" s="614">
        <f t="shared" ref="O12:O14" si="14">+F12*K12</f>
        <v>40353672676.250893</v>
      </c>
      <c r="P12" s="614">
        <f t="shared" ref="P12:P14" si="15">+F12*L12</f>
        <v>10088418169.062723</v>
      </c>
    </row>
    <row r="13" spans="1:16">
      <c r="A13" s="613" t="str">
        <f>+Portafolio_Cronograma!D37</f>
        <v>2.3. Incremento de la productividad en sistemas de medianos y grandes acuicultores</v>
      </c>
      <c r="B13" s="614">
        <f>+'P2'!Y10</f>
        <v>100129038041.17001</v>
      </c>
      <c r="C13" s="615">
        <v>0.7</v>
      </c>
      <c r="D13" s="615">
        <v>0.15</v>
      </c>
      <c r="E13" s="615">
        <v>0.15</v>
      </c>
      <c r="F13" s="614">
        <f t="shared" si="9"/>
        <v>70090326628.819</v>
      </c>
      <c r="G13" s="614">
        <f t="shared" si="10"/>
        <v>15019355706.175501</v>
      </c>
      <c r="H13" s="614">
        <f t="shared" si="11"/>
        <v>15019355706.175501</v>
      </c>
      <c r="I13" s="630">
        <f>100%-L13-K13-J13</f>
        <v>0.92999999999999994</v>
      </c>
      <c r="J13" s="615">
        <v>0</v>
      </c>
      <c r="K13" s="615">
        <v>0.05</v>
      </c>
      <c r="L13" s="615">
        <v>0.02</v>
      </c>
      <c r="M13" s="614">
        <f t="shared" si="12"/>
        <v>65184003764.801666</v>
      </c>
      <c r="N13" s="614">
        <f t="shared" si="13"/>
        <v>0</v>
      </c>
      <c r="O13" s="614">
        <f t="shared" si="14"/>
        <v>3504516331.4409504</v>
      </c>
      <c r="P13" s="614">
        <f t="shared" si="15"/>
        <v>1401806532.57638</v>
      </c>
    </row>
    <row r="14" spans="1:16">
      <c r="A14" s="613" t="str">
        <f>+Portafolio_Cronograma!D42</f>
        <v>2.4. Mejora en la generación de valor agregado y en los procesos industriales</v>
      </c>
      <c r="B14" s="614">
        <f>+'P2'!Y11</f>
        <v>123017798546.4045</v>
      </c>
      <c r="C14" s="615">
        <v>0.9</v>
      </c>
      <c r="D14" s="615">
        <v>0.1</v>
      </c>
      <c r="E14" s="615">
        <v>0</v>
      </c>
      <c r="F14" s="614">
        <f t="shared" si="9"/>
        <v>110716018691.76405</v>
      </c>
      <c r="G14" s="614">
        <f t="shared" si="10"/>
        <v>12301779854.64045</v>
      </c>
      <c r="H14" s="614">
        <f t="shared" si="11"/>
        <v>0</v>
      </c>
      <c r="I14" s="630">
        <f>100%-L14-K14-J14</f>
        <v>0.60000000000000009</v>
      </c>
      <c r="J14" s="615">
        <v>0.3</v>
      </c>
      <c r="K14" s="615">
        <v>0.1</v>
      </c>
      <c r="L14" s="615">
        <v>0</v>
      </c>
      <c r="M14" s="614">
        <f t="shared" si="12"/>
        <v>66429611215.058441</v>
      </c>
      <c r="N14" s="614">
        <f t="shared" si="13"/>
        <v>33214805607.529213</v>
      </c>
      <c r="O14" s="614">
        <f t="shared" si="14"/>
        <v>11071601869.176407</v>
      </c>
      <c r="P14" s="614">
        <f t="shared" si="15"/>
        <v>0</v>
      </c>
    </row>
    <row r="15" spans="1:16" ht="15">
      <c r="A15" s="610" t="str">
        <f>+Portafolio_Cronograma!C50</f>
        <v xml:space="preserve">3. Mejora del entorno y desarrollo social  de la cadena </v>
      </c>
      <c r="B15" s="611">
        <f>SUM(B16:B18)</f>
        <v>42443416311.61483</v>
      </c>
      <c r="C15" s="629">
        <f>+F15/B15</f>
        <v>0.80000000000000016</v>
      </c>
      <c r="D15" s="629">
        <f>+G15/B15</f>
        <v>4.4838156855656446E-2</v>
      </c>
      <c r="E15" s="629">
        <f>+H15/B15</f>
        <v>0.15516184314434356</v>
      </c>
      <c r="F15" s="611">
        <f>SUM(F16:F18)</f>
        <v>33954733049.29187</v>
      </c>
      <c r="G15" s="611">
        <f>SUM(G16:G18)</f>
        <v>1903084558.0701132</v>
      </c>
      <c r="H15" s="611">
        <f>SUM(H16:H18)</f>
        <v>6585598704.2528534</v>
      </c>
      <c r="I15" s="612">
        <f>+M15/F15</f>
        <v>0.78761379152853384</v>
      </c>
      <c r="J15" s="612">
        <f>+N15/F15</f>
        <v>0</v>
      </c>
      <c r="K15" s="612">
        <f>+O15/F15</f>
        <v>0.19139692809276074</v>
      </c>
      <c r="L15" s="612">
        <f>+P15/F15</f>
        <v>2.0989280378705476E-2</v>
      </c>
      <c r="M15" s="611">
        <f>SUM(M16:M18)</f>
        <v>26743216037.291985</v>
      </c>
      <c r="N15" s="611">
        <f t="shared" ref="N15:P15" si="16">SUM(N16:N18)</f>
        <v>0</v>
      </c>
      <c r="O15" s="611">
        <f t="shared" si="16"/>
        <v>6498831599.844203</v>
      </c>
      <c r="P15" s="611">
        <f t="shared" si="16"/>
        <v>712685412.15568423</v>
      </c>
    </row>
    <row r="16" spans="1:16">
      <c r="A16" s="613" t="str">
        <f>+Portafolio_Cronograma!D50</f>
        <v xml:space="preserve">3.1. Mejora del nivel educativo y desarrollo de competencias de los acuicultores de subsistencia y pequeños acuicultores </v>
      </c>
      <c r="B16" s="614">
        <f>+'P3'!Y8</f>
        <v>4198843896.2308507</v>
      </c>
      <c r="C16" s="615">
        <v>0.8</v>
      </c>
      <c r="D16" s="615">
        <v>0.05</v>
      </c>
      <c r="E16" s="615">
        <v>0.15</v>
      </c>
      <c r="F16" s="614">
        <f>+B16*C16</f>
        <v>3359075116.9846807</v>
      </c>
      <c r="G16" s="614">
        <f>+B16*D16</f>
        <v>209942194.81154254</v>
      </c>
      <c r="H16" s="614">
        <f t="shared" ref="H16:H18" si="17">+B16*E16</f>
        <v>629826584.43462753</v>
      </c>
      <c r="I16" s="630">
        <f t="shared" ref="I16:I18" si="18">100%-L16-K16-J16</f>
        <v>0.77</v>
      </c>
      <c r="J16" s="615">
        <v>0</v>
      </c>
      <c r="K16" s="615">
        <v>0.2</v>
      </c>
      <c r="L16" s="615">
        <v>0.03</v>
      </c>
      <c r="M16" s="614">
        <f>+F16*I16</f>
        <v>2586487840.0782042</v>
      </c>
      <c r="N16" s="614">
        <f>+F16*J16</f>
        <v>0</v>
      </c>
      <c r="O16" s="614">
        <f>+F16*K16</f>
        <v>671815023.39693618</v>
      </c>
      <c r="P16" s="614">
        <f>+F16*L16</f>
        <v>100772253.50954041</v>
      </c>
    </row>
    <row r="17" spans="1:16">
      <c r="A17" s="613" t="str">
        <f>+Portafolio_Cronograma!D53</f>
        <v>3.2. Fomento de la integración generacional en la cadena</v>
      </c>
      <c r="B17" s="614">
        <f>+'P3'!Y9</f>
        <v>30941697165.029694</v>
      </c>
      <c r="C17" s="615">
        <v>0.8</v>
      </c>
      <c r="D17" s="615">
        <v>0.05</v>
      </c>
      <c r="E17" s="615">
        <v>0.15</v>
      </c>
      <c r="F17" s="614">
        <f>+B17*C17</f>
        <v>24753357732.023758</v>
      </c>
      <c r="G17" s="614">
        <f>+B17*D17</f>
        <v>1547084858.2514849</v>
      </c>
      <c r="H17" s="614">
        <f t="shared" si="17"/>
        <v>4641254574.7544537</v>
      </c>
      <c r="I17" s="630">
        <f t="shared" si="18"/>
        <v>0.78</v>
      </c>
      <c r="J17" s="615">
        <v>0</v>
      </c>
      <c r="K17" s="615">
        <v>0.2</v>
      </c>
      <c r="L17" s="615">
        <v>0.02</v>
      </c>
      <c r="M17" s="614">
        <f t="shared" ref="M17:M18" si="19">+F17*I17</f>
        <v>19307619030.978531</v>
      </c>
      <c r="N17" s="614">
        <f t="shared" ref="N17:N18" si="20">+F17*J17</f>
        <v>0</v>
      </c>
      <c r="O17" s="614">
        <f t="shared" ref="O17:O18" si="21">+F17*K17</f>
        <v>4950671546.4047518</v>
      </c>
      <c r="P17" s="614">
        <f t="shared" ref="P17:P18" si="22">+F17*L17</f>
        <v>495067154.64047515</v>
      </c>
    </row>
    <row r="18" spans="1:16">
      <c r="A18" s="613" t="str">
        <f>+Portafolio_Cronograma!D57</f>
        <v>3.3. Gestión para el fortalecimiento y mejora de la calidad de vida de los acuicultores de subsistencia y pequeños acuicultores</v>
      </c>
      <c r="B18" s="614">
        <f>+'P3'!Y10</f>
        <v>7302875250.3542871</v>
      </c>
      <c r="C18" s="615">
        <v>0.8</v>
      </c>
      <c r="D18" s="615">
        <v>0.02</v>
      </c>
      <c r="E18" s="615">
        <v>0.18</v>
      </c>
      <c r="F18" s="614">
        <f>+B18*C18</f>
        <v>5842300200.2834301</v>
      </c>
      <c r="G18" s="614">
        <f t="shared" ref="G18" si="23">+B18*D18</f>
        <v>146057505.00708574</v>
      </c>
      <c r="H18" s="614">
        <f t="shared" si="17"/>
        <v>1314517545.0637717</v>
      </c>
      <c r="I18" s="630">
        <f t="shared" si="18"/>
        <v>0.83</v>
      </c>
      <c r="J18" s="615">
        <v>0</v>
      </c>
      <c r="K18" s="615">
        <v>0.15</v>
      </c>
      <c r="L18" s="615">
        <v>0.02</v>
      </c>
      <c r="M18" s="614">
        <f t="shared" si="19"/>
        <v>4849109166.2352467</v>
      </c>
      <c r="N18" s="614">
        <f t="shared" si="20"/>
        <v>0</v>
      </c>
      <c r="O18" s="614">
        <f t="shared" si="21"/>
        <v>876345030.04251444</v>
      </c>
      <c r="P18" s="614">
        <f t="shared" si="22"/>
        <v>116846004.00566861</v>
      </c>
    </row>
    <row r="19" spans="1:16" s="617" customFormat="1" ht="15">
      <c r="A19" s="628" t="str">
        <f>+Portafolio_Cronograma!C63</f>
        <v>4. Promoción de la formalización de los acuicultores, y del ordenamiento productivo y social de la propiedad rural en la cadena</v>
      </c>
      <c r="B19" s="611">
        <f>SUM(B20:B23)</f>
        <v>138532963985.7825</v>
      </c>
      <c r="C19" s="629">
        <f>+F19/B19</f>
        <v>0.86403075458747214</v>
      </c>
      <c r="D19" s="629">
        <f>+G19/B19</f>
        <v>0.11999601297454662</v>
      </c>
      <c r="E19" s="629">
        <f>+H19/B19</f>
        <v>1.5973232437981117E-2</v>
      </c>
      <c r="F19" s="611">
        <f>SUM(F20:F23)</f>
        <v>119696741407.87476</v>
      </c>
      <c r="G19" s="611">
        <f t="shared" ref="G19:H19" si="24">SUM(G20:G23)</f>
        <v>16623403343.840357</v>
      </c>
      <c r="H19" s="611">
        <f t="shared" si="24"/>
        <v>2212819234.0673709</v>
      </c>
      <c r="I19" s="612">
        <f>+M19/F19</f>
        <v>0.88910856914008285</v>
      </c>
      <c r="J19" s="612">
        <f>+N19/F19</f>
        <v>0</v>
      </c>
      <c r="K19" s="612">
        <f>+O19/F19</f>
        <v>0.11089143085991723</v>
      </c>
      <c r="L19" s="612">
        <f>+P19/F19</f>
        <v>0</v>
      </c>
      <c r="M19" s="611">
        <f>SUM(M20:M23)</f>
        <v>106423398483.88603</v>
      </c>
      <c r="N19" s="611">
        <f t="shared" ref="N19:P19" si="25">SUM(N20:N23)</f>
        <v>0</v>
      </c>
      <c r="O19" s="611">
        <f t="shared" si="25"/>
        <v>13273342923.988735</v>
      </c>
      <c r="P19" s="611">
        <f t="shared" si="25"/>
        <v>0</v>
      </c>
    </row>
    <row r="20" spans="1:16">
      <c r="A20" s="613" t="str">
        <f>+Portafolio_Cronograma!D63</f>
        <v>4.1. Fomento de la formalización ambiental, productiva y sanitaria de los acuicultores</v>
      </c>
      <c r="B20" s="614">
        <f>+'P4'!Y8</f>
        <v>37419679552.419296</v>
      </c>
      <c r="C20" s="615">
        <v>0.75</v>
      </c>
      <c r="D20" s="615">
        <v>0.25</v>
      </c>
      <c r="E20" s="615">
        <v>0</v>
      </c>
      <c r="F20" s="614">
        <f>+B20*C20</f>
        <v>28064759664.314472</v>
      </c>
      <c r="G20" s="614">
        <f t="shared" ref="G20:G23" si="26">+B20*D20</f>
        <v>9354919888.1048241</v>
      </c>
      <c r="H20" s="614">
        <f t="shared" ref="H20:H23" si="27">+B20*E20</f>
        <v>0</v>
      </c>
      <c r="I20" s="630">
        <f t="shared" ref="I20:I23" si="28">100%-L20-K20-J20</f>
        <v>0.85</v>
      </c>
      <c r="J20" s="615">
        <v>0</v>
      </c>
      <c r="K20" s="615">
        <v>0.15</v>
      </c>
      <c r="L20" s="615">
        <v>0</v>
      </c>
      <c r="M20" s="614">
        <f t="shared" ref="M20:M23" si="29">+F20*I20</f>
        <v>23855045714.667301</v>
      </c>
      <c r="N20" s="614">
        <f t="shared" ref="N20:N23" si="30">+F20*J20</f>
        <v>0</v>
      </c>
      <c r="O20" s="614">
        <f t="shared" ref="O20:O23" si="31">+F20*K20</f>
        <v>4209713949.6471705</v>
      </c>
      <c r="P20" s="614">
        <f t="shared" ref="P20:P23" si="32">+F20*L20</f>
        <v>0</v>
      </c>
    </row>
    <row r="21" spans="1:16">
      <c r="A21" s="613" t="str">
        <f>+Portafolio_Cronograma!D68</f>
        <v>4.2. Promoción de la formalización empresarial y laboral en la cadena</v>
      </c>
      <c r="B21" s="614">
        <f>+'P4'!Y9</f>
        <v>22128192340.67371</v>
      </c>
      <c r="C21" s="615">
        <v>0.75</v>
      </c>
      <c r="D21" s="615">
        <v>0.15</v>
      </c>
      <c r="E21" s="615">
        <v>0.1</v>
      </c>
      <c r="F21" s="614">
        <f t="shared" ref="F21:F23" si="33">+B21*C21</f>
        <v>16596144255.505283</v>
      </c>
      <c r="G21" s="614">
        <f t="shared" si="26"/>
        <v>3319228851.1010566</v>
      </c>
      <c r="H21" s="614">
        <f t="shared" si="27"/>
        <v>2212819234.0673709</v>
      </c>
      <c r="I21" s="630">
        <f t="shared" si="28"/>
        <v>0.85</v>
      </c>
      <c r="J21" s="615">
        <v>0</v>
      </c>
      <c r="K21" s="615">
        <v>0.15</v>
      </c>
      <c r="L21" s="615">
        <v>0</v>
      </c>
      <c r="M21" s="614">
        <f t="shared" si="29"/>
        <v>14106722617.179491</v>
      </c>
      <c r="N21" s="614">
        <f t="shared" si="30"/>
        <v>0</v>
      </c>
      <c r="O21" s="614">
        <f t="shared" si="31"/>
        <v>2489421638.3257923</v>
      </c>
      <c r="P21" s="614">
        <f t="shared" si="32"/>
        <v>0</v>
      </c>
    </row>
    <row r="22" spans="1:16">
      <c r="A22" s="613" t="str">
        <f>+Portafolio_Cronograma!D72</f>
        <v>4.3. Gestión de la formalización, acceso y tenencia de la tierra</v>
      </c>
      <c r="B22" s="614">
        <f>+'P4'!Y10</f>
        <v>32850303769.77179</v>
      </c>
      <c r="C22" s="615">
        <v>0.95</v>
      </c>
      <c r="D22" s="615">
        <v>0.05</v>
      </c>
      <c r="E22" s="615">
        <v>0</v>
      </c>
      <c r="F22" s="614">
        <f t="shared" si="33"/>
        <v>31207788581.283199</v>
      </c>
      <c r="G22" s="614">
        <f t="shared" si="26"/>
        <v>1642515188.4885895</v>
      </c>
      <c r="H22" s="614">
        <f t="shared" si="27"/>
        <v>0</v>
      </c>
      <c r="I22" s="630">
        <f t="shared" si="28"/>
        <v>1</v>
      </c>
      <c r="J22" s="615">
        <v>0</v>
      </c>
      <c r="K22" s="615">
        <v>0</v>
      </c>
      <c r="L22" s="615">
        <v>0</v>
      </c>
      <c r="M22" s="614">
        <f t="shared" si="29"/>
        <v>31207788581.283199</v>
      </c>
      <c r="N22" s="614">
        <f t="shared" si="30"/>
        <v>0</v>
      </c>
      <c r="O22" s="614">
        <f t="shared" si="31"/>
        <v>0</v>
      </c>
      <c r="P22" s="614">
        <f t="shared" si="32"/>
        <v>0</v>
      </c>
    </row>
    <row r="23" spans="1:16">
      <c r="A23" s="613" t="str">
        <f>+Portafolio_Cronograma!D76</f>
        <v>4.4. Promoción y articulación de la gestión territorial para la acuicultura</v>
      </c>
      <c r="B23" s="614">
        <f>+'P4'!Y11</f>
        <v>46134788322.917702</v>
      </c>
      <c r="C23" s="615">
        <v>0.95</v>
      </c>
      <c r="D23" s="615">
        <v>0.05</v>
      </c>
      <c r="E23" s="615">
        <v>0</v>
      </c>
      <c r="F23" s="614">
        <f t="shared" si="33"/>
        <v>43828048906.771812</v>
      </c>
      <c r="G23" s="614">
        <f t="shared" si="26"/>
        <v>2306739416.145885</v>
      </c>
      <c r="H23" s="614">
        <f t="shared" si="27"/>
        <v>0</v>
      </c>
      <c r="I23" s="630">
        <f t="shared" si="28"/>
        <v>0.85</v>
      </c>
      <c r="J23" s="615">
        <v>0</v>
      </c>
      <c r="K23" s="615">
        <v>0.15</v>
      </c>
      <c r="L23" s="615">
        <v>0</v>
      </c>
      <c r="M23" s="614">
        <f t="shared" si="29"/>
        <v>37253841570.756042</v>
      </c>
      <c r="N23" s="614">
        <f t="shared" si="30"/>
        <v>0</v>
      </c>
      <c r="O23" s="614">
        <f t="shared" si="31"/>
        <v>6574207336.0157719</v>
      </c>
      <c r="P23" s="614">
        <f t="shared" si="32"/>
        <v>0</v>
      </c>
    </row>
    <row r="24" spans="1:16" ht="15">
      <c r="A24" s="610" t="str">
        <f>+Portafolio_Cronograma!C81</f>
        <v>5. Fortalecimiento de la sostenibilidad ambiental en la cadena</v>
      </c>
      <c r="B24" s="611">
        <f>SUM(B25:B28)</f>
        <v>94598129525.492264</v>
      </c>
      <c r="C24" s="629">
        <f>+F24/B24</f>
        <v>0.82479998037017033</v>
      </c>
      <c r="D24" s="629">
        <f>+G24/B24</f>
        <v>6.2015684631021459E-2</v>
      </c>
      <c r="E24" s="629">
        <f>+H24/B24</f>
        <v>0.11318433499880817</v>
      </c>
      <c r="F24" s="611">
        <f>SUM(F25:F28)</f>
        <v>78024535375.680847</v>
      </c>
      <c r="G24" s="611">
        <f>SUM(G25:G28)</f>
        <v>5866567767.3374481</v>
      </c>
      <c r="H24" s="611">
        <f t="shared" ref="H24" si="34">SUM(H25:H28)</f>
        <v>10707026382.473963</v>
      </c>
      <c r="I24" s="612">
        <f>+M24/F24</f>
        <v>0.70012960768977728</v>
      </c>
      <c r="J24" s="612">
        <f>+N24/F24</f>
        <v>0.18897818839017039</v>
      </c>
      <c r="K24" s="612">
        <f>+O24/F24</f>
        <v>0.10590434210682419</v>
      </c>
      <c r="L24" s="612">
        <f>+P24/F24</f>
        <v>4.9878618132281121E-3</v>
      </c>
      <c r="M24" s="611">
        <f>SUM(M25:M28)</f>
        <v>54627287342.752579</v>
      </c>
      <c r="N24" s="611">
        <f t="shared" ref="N24:P24" si="35">SUM(N25:N28)</f>
        <v>14744935345.28093</v>
      </c>
      <c r="O24" s="611">
        <f t="shared" si="35"/>
        <v>8263137087.1521101</v>
      </c>
      <c r="P24" s="611">
        <f t="shared" si="35"/>
        <v>389175600.49522448</v>
      </c>
    </row>
    <row r="25" spans="1:16">
      <c r="A25" s="613" t="str">
        <f>+Portafolio_Cronograma!D81</f>
        <v>5.1. Mejora de la gestión integral y aprovechamiento del recurso hídrico en la cadena</v>
      </c>
      <c r="B25" s="614">
        <f>+'P5'!Y8</f>
        <v>33066257042.823746</v>
      </c>
      <c r="C25" s="615">
        <v>0.8</v>
      </c>
      <c r="D25" s="615">
        <v>0.05</v>
      </c>
      <c r="E25" s="615">
        <v>0.15</v>
      </c>
      <c r="F25" s="614">
        <f t="shared" ref="F25:F28" si="36">+B25*C25</f>
        <v>26453005634.258999</v>
      </c>
      <c r="G25" s="614">
        <f t="shared" ref="G25:G28" si="37">+B25*D25</f>
        <v>1653312852.1411874</v>
      </c>
      <c r="H25" s="614">
        <f t="shared" ref="H25:H28" si="38">+B25*E25</f>
        <v>4959938556.423562</v>
      </c>
      <c r="I25" s="630">
        <f t="shared" ref="I25:I28" si="39">100%-L25-K25-J25</f>
        <v>0.69000000000000006</v>
      </c>
      <c r="J25" s="615">
        <v>0.1</v>
      </c>
      <c r="K25" s="615">
        <v>0.2</v>
      </c>
      <c r="L25" s="615">
        <v>0.01</v>
      </c>
      <c r="M25" s="614">
        <f t="shared" ref="M25:M28" si="40">+F25*I25</f>
        <v>18252573887.63871</v>
      </c>
      <c r="N25" s="614">
        <f t="shared" ref="N25:N28" si="41">+F25*J25</f>
        <v>2645300563.4259</v>
      </c>
      <c r="O25" s="614">
        <f t="shared" ref="O25:O28" si="42">+F25*K25</f>
        <v>5290601126.8518</v>
      </c>
      <c r="P25" s="614">
        <f t="shared" ref="P25:P28" si="43">+F25*L25</f>
        <v>264530056.34259</v>
      </c>
    </row>
    <row r="26" spans="1:16">
      <c r="A26" s="613" t="str">
        <f>+Portafolio_Cronograma!D86</f>
        <v>5.2. Mejora en la gestión ante la variabilidad y el cambio climático, y los riesgos ambientales en la cadena</v>
      </c>
      <c r="B26" s="614">
        <f>+'P5'!Y9</f>
        <v>15580693019.079306</v>
      </c>
      <c r="C26" s="615">
        <v>0.8</v>
      </c>
      <c r="D26" s="615">
        <v>0.05</v>
      </c>
      <c r="E26" s="615">
        <v>0.15</v>
      </c>
      <c r="F26" s="614">
        <f t="shared" si="36"/>
        <v>12464554415.263445</v>
      </c>
      <c r="G26" s="614">
        <f t="shared" si="37"/>
        <v>779034650.95396531</v>
      </c>
      <c r="H26" s="614">
        <f t="shared" si="38"/>
        <v>2337103952.8618956</v>
      </c>
      <c r="I26" s="630">
        <f t="shared" si="39"/>
        <v>0.69</v>
      </c>
      <c r="J26" s="615">
        <v>0.15</v>
      </c>
      <c r="K26" s="615">
        <v>0.15</v>
      </c>
      <c r="L26" s="615">
        <v>0.01</v>
      </c>
      <c r="M26" s="614">
        <f t="shared" si="40"/>
        <v>8600542546.5317764</v>
      </c>
      <c r="N26" s="614">
        <f t="shared" si="41"/>
        <v>1869683162.2895167</v>
      </c>
      <c r="O26" s="614">
        <f t="shared" si="42"/>
        <v>1869683162.2895167</v>
      </c>
      <c r="P26" s="614">
        <f t="shared" si="43"/>
        <v>124645544.15263446</v>
      </c>
    </row>
    <row r="27" spans="1:16">
      <c r="A27" s="613" t="str">
        <f>+Portafolio_Cronograma!D92</f>
        <v>5.3. Escalamiento de modelos de aprovechamiento integral de los subproductos de la acuicultura</v>
      </c>
      <c r="B27" s="614">
        <f>+'P5'!Y10</f>
        <v>22733225821.256699</v>
      </c>
      <c r="C27" s="615">
        <v>0.75</v>
      </c>
      <c r="D27" s="615">
        <v>0.1</v>
      </c>
      <c r="E27" s="615">
        <v>0.15</v>
      </c>
      <c r="F27" s="614">
        <f t="shared" si="36"/>
        <v>17049919365.942524</v>
      </c>
      <c r="G27" s="614">
        <f t="shared" si="37"/>
        <v>2273322582.12567</v>
      </c>
      <c r="H27" s="614">
        <f t="shared" si="38"/>
        <v>3409983873.1885047</v>
      </c>
      <c r="I27" s="630">
        <f t="shared" si="39"/>
        <v>0.4</v>
      </c>
      <c r="J27" s="615">
        <v>0.6</v>
      </c>
      <c r="K27" s="615">
        <v>0</v>
      </c>
      <c r="L27" s="615">
        <v>0</v>
      </c>
      <c r="M27" s="614">
        <f t="shared" si="40"/>
        <v>6819967746.3770103</v>
      </c>
      <c r="N27" s="614">
        <f t="shared" si="41"/>
        <v>10229951619.565514</v>
      </c>
      <c r="O27" s="614">
        <f t="shared" si="42"/>
        <v>0</v>
      </c>
      <c r="P27" s="614">
        <f t="shared" si="43"/>
        <v>0</v>
      </c>
    </row>
    <row r="28" spans="1:16">
      <c r="A28" s="613" t="str">
        <f>+Portafolio_Cronograma!D95</f>
        <v>5.4. Mejora en la gestión de la divulgación e implementación del marco normativo ambiental para la cadena</v>
      </c>
      <c r="B28" s="614">
        <f>+'P5'!Y11</f>
        <v>23217953642.332504</v>
      </c>
      <c r="C28" s="615">
        <v>0.95</v>
      </c>
      <c r="D28" s="615">
        <v>0.05</v>
      </c>
      <c r="E28" s="615">
        <v>0</v>
      </c>
      <c r="F28" s="614">
        <f t="shared" si="36"/>
        <v>22057055960.215878</v>
      </c>
      <c r="G28" s="614">
        <f t="shared" si="37"/>
        <v>1160897682.1166253</v>
      </c>
      <c r="H28" s="614">
        <f t="shared" si="38"/>
        <v>0</v>
      </c>
      <c r="I28" s="630">
        <f t="shared" si="39"/>
        <v>0.95</v>
      </c>
      <c r="J28" s="615">
        <v>0</v>
      </c>
      <c r="K28" s="615">
        <v>0.05</v>
      </c>
      <c r="L28" s="615">
        <v>0</v>
      </c>
      <c r="M28" s="614">
        <f t="shared" si="40"/>
        <v>20954203162.205082</v>
      </c>
      <c r="N28" s="614">
        <f t="shared" si="41"/>
        <v>0</v>
      </c>
      <c r="O28" s="614">
        <f t="shared" si="42"/>
        <v>1102852798.0107939</v>
      </c>
      <c r="P28" s="614">
        <f t="shared" si="43"/>
        <v>0</v>
      </c>
    </row>
    <row r="29" spans="1:16" ht="15">
      <c r="A29" s="610" t="str">
        <f>+Portafolio_Cronograma!C101</f>
        <v>6. Fortalecimiento en la gestión organizacional de la cadena</v>
      </c>
      <c r="B29" s="611">
        <f>SUM(B30:B33)</f>
        <v>46072937339.428833</v>
      </c>
      <c r="C29" s="629">
        <f>+F29/B29</f>
        <v>0.89271705511868216</v>
      </c>
      <c r="D29" s="629">
        <f>+G29/B29</f>
        <v>3.294640252629065E-2</v>
      </c>
      <c r="E29" s="629">
        <f>+H29/B29</f>
        <v>7.4336542355027124E-2</v>
      </c>
      <c r="F29" s="611">
        <f t="shared" ref="F29:H29" si="44">SUM(F30:F33)</f>
        <v>41130096942.322479</v>
      </c>
      <c r="G29" s="611">
        <f t="shared" si="44"/>
        <v>1517937539.153389</v>
      </c>
      <c r="H29" s="611">
        <f t="shared" si="44"/>
        <v>3424902857.9529619</v>
      </c>
      <c r="I29" s="612">
        <f>+M29/F29</f>
        <v>0.77612083772877705</v>
      </c>
      <c r="J29" s="612">
        <f>+N29/F29</f>
        <v>0</v>
      </c>
      <c r="K29" s="612">
        <f>+O29/F29</f>
        <v>0.21294083303431907</v>
      </c>
      <c r="L29" s="612">
        <f>+P29/F29</f>
        <v>1.0938329236903964E-2</v>
      </c>
      <c r="M29" s="611">
        <f>SUM(M30:M33)</f>
        <v>31921925294.741135</v>
      </c>
      <c r="N29" s="611">
        <f t="shared" ref="N29:P29" si="45">SUM(N30:N33)</f>
        <v>0</v>
      </c>
      <c r="O29" s="611">
        <f t="shared" si="45"/>
        <v>8758277105.6804485</v>
      </c>
      <c r="P29" s="611">
        <f t="shared" si="45"/>
        <v>449894541.9009003</v>
      </c>
    </row>
    <row r="30" spans="1:16">
      <c r="A30" s="613" t="str">
        <f>+Portafolio_Cronograma!D101</f>
        <v>6.1. Adopción, promoción y seguimiento de la política pública de la cadena de la acuicultura para especies de consumo humano</v>
      </c>
      <c r="B30" s="614">
        <f>+'P6'!Y8</f>
        <v>13205380594.267994</v>
      </c>
      <c r="C30" s="615">
        <v>1</v>
      </c>
      <c r="D30" s="615">
        <v>0</v>
      </c>
      <c r="E30" s="615">
        <v>0</v>
      </c>
      <c r="F30" s="614">
        <f t="shared" ref="F30:F33" si="46">+B30*C30</f>
        <v>13205380594.267994</v>
      </c>
      <c r="G30" s="614">
        <f t="shared" ref="G30:G33" si="47">+B30*D30</f>
        <v>0</v>
      </c>
      <c r="H30" s="614">
        <f t="shared" ref="H30:H33" si="48">+B30*E30</f>
        <v>0</v>
      </c>
      <c r="I30" s="630">
        <f t="shared" ref="I30:I33" si="49">100%-L30-K30-J30</f>
        <v>0.8</v>
      </c>
      <c r="J30" s="615">
        <v>0</v>
      </c>
      <c r="K30" s="615">
        <v>0.2</v>
      </c>
      <c r="L30" s="615">
        <v>0</v>
      </c>
      <c r="M30" s="614">
        <f t="shared" ref="M30:M33" si="50">+F30*I30</f>
        <v>10564304475.414396</v>
      </c>
      <c r="N30" s="614">
        <f t="shared" ref="N30:N33" si="51">+F30*J30</f>
        <v>0</v>
      </c>
      <c r="O30" s="614">
        <f t="shared" ref="O30:O33" si="52">+F30*K30</f>
        <v>2641076118.8535991</v>
      </c>
      <c r="P30" s="614">
        <f t="shared" ref="P30:P33" si="53">+F30*L30</f>
        <v>0</v>
      </c>
    </row>
    <row r="31" spans="1:16">
      <c r="A31" s="613" t="str">
        <f>+Portafolio_Cronograma!D107</f>
        <v xml:space="preserve">6.2. Fortalecimiento de las capacidades de gestión de la Organización de la Cadena Productiva de la Acuicultura </v>
      </c>
      <c r="B31" s="614">
        <f>+'P6'!Y9</f>
        <v>4435480976.7995987</v>
      </c>
      <c r="C31" s="615">
        <v>0.8</v>
      </c>
      <c r="D31" s="615">
        <v>0.05</v>
      </c>
      <c r="E31" s="615">
        <v>0.15</v>
      </c>
      <c r="F31" s="614">
        <f t="shared" si="46"/>
        <v>3548384781.4396791</v>
      </c>
      <c r="G31" s="614">
        <f t="shared" si="47"/>
        <v>221774048.83997995</v>
      </c>
      <c r="H31" s="614">
        <f t="shared" si="48"/>
        <v>665322146.51993978</v>
      </c>
      <c r="I31" s="630">
        <f t="shared" si="49"/>
        <v>0.65</v>
      </c>
      <c r="J31" s="615">
        <v>0</v>
      </c>
      <c r="K31" s="615">
        <v>0.35</v>
      </c>
      <c r="L31" s="615">
        <v>0</v>
      </c>
      <c r="M31" s="614">
        <f t="shared" si="50"/>
        <v>2306450107.9357915</v>
      </c>
      <c r="N31" s="614">
        <f t="shared" si="51"/>
        <v>0</v>
      </c>
      <c r="O31" s="614">
        <f t="shared" si="52"/>
        <v>1241934673.5038877</v>
      </c>
      <c r="P31" s="614">
        <f t="shared" si="53"/>
        <v>0</v>
      </c>
    </row>
    <row r="32" spans="1:16">
      <c r="A32" s="613" t="str">
        <f>+Portafolio_Cronograma!D110</f>
        <v>6.3. Promoción y fortalecimiento de la asociatividad y la integración en la cadena de la acuicultura</v>
      </c>
      <c r="B32" s="614">
        <f>+'P6'!Y10</f>
        <v>24250732498.206142</v>
      </c>
      <c r="C32" s="615">
        <v>0.85</v>
      </c>
      <c r="D32" s="615">
        <v>0.05</v>
      </c>
      <c r="E32" s="615">
        <v>0.1</v>
      </c>
      <c r="F32" s="614">
        <f t="shared" si="46"/>
        <v>20613122623.47522</v>
      </c>
      <c r="G32" s="614">
        <f t="shared" si="47"/>
        <v>1212536624.9103072</v>
      </c>
      <c r="H32" s="614">
        <f t="shared" si="48"/>
        <v>2425073249.8206143</v>
      </c>
      <c r="I32" s="630">
        <f t="shared" si="49"/>
        <v>0.78</v>
      </c>
      <c r="J32" s="615">
        <v>0</v>
      </c>
      <c r="K32" s="615">
        <v>0.2</v>
      </c>
      <c r="L32" s="615">
        <v>0.02</v>
      </c>
      <c r="M32" s="614">
        <f t="shared" si="50"/>
        <v>16078235646.310673</v>
      </c>
      <c r="N32" s="614">
        <f t="shared" si="51"/>
        <v>0</v>
      </c>
      <c r="O32" s="614">
        <f t="shared" si="52"/>
        <v>4122624524.695044</v>
      </c>
      <c r="P32" s="614">
        <f t="shared" si="53"/>
        <v>412262452.46950442</v>
      </c>
    </row>
    <row r="33" spans="1:16">
      <c r="A33" s="613" t="str">
        <f>+Portafolio_Cronograma!D115</f>
        <v>6.4. Fortalecimiento y creación de instrumentos de fomento, financiamiento y gestión de riesgos para la cadena</v>
      </c>
      <c r="B33" s="614">
        <f>+'P6'!Y11</f>
        <v>4181343270.1550989</v>
      </c>
      <c r="C33" s="615">
        <v>0.9</v>
      </c>
      <c r="D33" s="615">
        <v>0.02</v>
      </c>
      <c r="E33" s="615">
        <v>0.08</v>
      </c>
      <c r="F33" s="614">
        <f t="shared" si="46"/>
        <v>3763208943.1395893</v>
      </c>
      <c r="G33" s="614">
        <f t="shared" si="47"/>
        <v>83626865.403101981</v>
      </c>
      <c r="H33" s="614">
        <f t="shared" si="48"/>
        <v>334507461.61240792</v>
      </c>
      <c r="I33" s="630">
        <f t="shared" si="49"/>
        <v>0.79</v>
      </c>
      <c r="J33" s="615">
        <v>0</v>
      </c>
      <c r="K33" s="615">
        <v>0.2</v>
      </c>
      <c r="L33" s="615">
        <v>0.01</v>
      </c>
      <c r="M33" s="614">
        <f t="shared" si="50"/>
        <v>2972935065.0802755</v>
      </c>
      <c r="N33" s="614">
        <f t="shared" si="51"/>
        <v>0</v>
      </c>
      <c r="O33" s="614">
        <f t="shared" si="52"/>
        <v>752641788.62791789</v>
      </c>
      <c r="P33" s="614">
        <f t="shared" si="53"/>
        <v>37632089.431395896</v>
      </c>
    </row>
    <row r="34" spans="1:16" ht="15">
      <c r="A34" s="610" t="str">
        <f>+Portafolio_Cronograma!C125</f>
        <v>7. Fortalecimiento de las capacidades institucionales para el incremento de la formalización sectorial y la optimización del desempeño de la cadena</v>
      </c>
      <c r="B34" s="611">
        <f>SUM(B35:B37)</f>
        <v>69541343811.211609</v>
      </c>
      <c r="C34" s="629">
        <f>+F34/B34</f>
        <v>0.70044477140751471</v>
      </c>
      <c r="D34" s="629">
        <f>+G34/B34</f>
        <v>9.1592538098747539E-2</v>
      </c>
      <c r="E34" s="629">
        <f>+H34/B34</f>
        <v>0.20796269049373767</v>
      </c>
      <c r="F34" s="611">
        <f>SUM(F35:F37)</f>
        <v>48709870669.2155</v>
      </c>
      <c r="G34" s="611">
        <f t="shared" ref="G34:H34" si="54">SUM(G35:G37)</f>
        <v>6369468182.4665003</v>
      </c>
      <c r="H34" s="611">
        <f t="shared" si="54"/>
        <v>14462004959.5296</v>
      </c>
      <c r="I34" s="612">
        <f>+M34/F34</f>
        <v>0.85476619972837109</v>
      </c>
      <c r="J34" s="612">
        <f>+N34/F34</f>
        <v>0</v>
      </c>
      <c r="K34" s="612">
        <f>+O34/F34</f>
        <v>0.14523380027162888</v>
      </c>
      <c r="L34" s="612">
        <f>+P34/F34</f>
        <v>0</v>
      </c>
      <c r="M34" s="611">
        <f>SUM(M35:M37)</f>
        <v>41635551041.185783</v>
      </c>
      <c r="N34" s="611">
        <f t="shared" ref="N34:P34" si="55">SUM(N35:N37)</f>
        <v>0</v>
      </c>
      <c r="O34" s="611">
        <f t="shared" si="55"/>
        <v>7074319628.0297184</v>
      </c>
      <c r="P34" s="611">
        <f t="shared" si="55"/>
        <v>0</v>
      </c>
    </row>
    <row r="35" spans="1:16">
      <c r="A35" s="613" t="str">
        <f>+Portafolio_Cronograma!D125</f>
        <v>7.1. Gestión y articulación interinstitucional en la generación de capacidades para la formalización ambiental de la cadena</v>
      </c>
      <c r="B35" s="614">
        <f>+'P7'!Y8</f>
        <v>6038474500.2659988</v>
      </c>
      <c r="C35" s="615">
        <v>0.95</v>
      </c>
      <c r="D35" s="615">
        <v>0.05</v>
      </c>
      <c r="E35" s="615">
        <v>0</v>
      </c>
      <c r="F35" s="614">
        <f t="shared" ref="F35:F37" si="56">+B35*C35</f>
        <v>5736550775.2526989</v>
      </c>
      <c r="G35" s="614">
        <f t="shared" ref="G35:G37" si="57">+B35*D35</f>
        <v>301923725.01329994</v>
      </c>
      <c r="H35" s="614">
        <f t="shared" ref="H35:H37" si="58">+B35*E35</f>
        <v>0</v>
      </c>
      <c r="I35" s="630">
        <f t="shared" ref="I35:I37" si="59">100%-L35-K35-J35</f>
        <v>0.75</v>
      </c>
      <c r="J35" s="615">
        <v>0</v>
      </c>
      <c r="K35" s="615">
        <v>0.25</v>
      </c>
      <c r="L35" s="615">
        <v>0</v>
      </c>
      <c r="M35" s="614">
        <f t="shared" ref="M35:M37" si="60">+F35*I35</f>
        <v>4302413081.4395237</v>
      </c>
      <c r="N35" s="614">
        <f t="shared" ref="N35:N37" si="61">+F35*J35</f>
        <v>0</v>
      </c>
      <c r="O35" s="614">
        <f t="shared" ref="O35:O37" si="62">+F35*K35</f>
        <v>1434137693.8131747</v>
      </c>
      <c r="P35" s="614">
        <f t="shared" ref="P35:P37" si="63">+F35*L35</f>
        <v>0</v>
      </c>
    </row>
    <row r="36" spans="1:16">
      <c r="A36" s="613" t="str">
        <f>+Portafolio_Cronograma!D133</f>
        <v>7.2. Fortalecimiento y articulación de las entidades para la formalización productiva y sanitaria, así como para la calidad e inocuidad en la cadena</v>
      </c>
      <c r="B36" s="614">
        <f>+'P7'!Y9</f>
        <v>5654849472.8272018</v>
      </c>
      <c r="C36" s="615">
        <v>0.95</v>
      </c>
      <c r="D36" s="615">
        <v>0.05</v>
      </c>
      <c r="E36" s="615">
        <v>0</v>
      </c>
      <c r="F36" s="614">
        <f t="shared" si="56"/>
        <v>5372106999.1858416</v>
      </c>
      <c r="G36" s="614">
        <f t="shared" si="57"/>
        <v>282742473.6413601</v>
      </c>
      <c r="H36" s="614">
        <f t="shared" si="58"/>
        <v>0</v>
      </c>
      <c r="I36" s="630">
        <f t="shared" si="59"/>
        <v>1</v>
      </c>
      <c r="J36" s="615">
        <v>0</v>
      </c>
      <c r="K36" s="615">
        <v>0</v>
      </c>
      <c r="L36" s="615">
        <v>0</v>
      </c>
      <c r="M36" s="614">
        <f t="shared" si="60"/>
        <v>5372106999.1858416</v>
      </c>
      <c r="N36" s="614">
        <f t="shared" si="61"/>
        <v>0</v>
      </c>
      <c r="O36" s="614">
        <f t="shared" si="62"/>
        <v>0</v>
      </c>
      <c r="P36" s="614">
        <f t="shared" si="63"/>
        <v>0</v>
      </c>
    </row>
    <row r="37" spans="1:16">
      <c r="A37" s="613" t="str">
        <f>+Portafolio_Cronograma!D144</f>
        <v>7.3. Diseño e implementación del sistema de trazabilidad para la cadena de la acuicultura</v>
      </c>
      <c r="B37" s="614">
        <f>+'P7'!Y10</f>
        <v>57848019838.118401</v>
      </c>
      <c r="C37" s="615">
        <v>0.65</v>
      </c>
      <c r="D37" s="615">
        <v>0.1</v>
      </c>
      <c r="E37" s="615">
        <v>0.25</v>
      </c>
      <c r="F37" s="614">
        <f t="shared" si="56"/>
        <v>37601212894.776962</v>
      </c>
      <c r="G37" s="614">
        <f t="shared" si="57"/>
        <v>5784801983.8118401</v>
      </c>
      <c r="H37" s="614">
        <f t="shared" si="58"/>
        <v>14462004959.5296</v>
      </c>
      <c r="I37" s="630">
        <f t="shared" si="59"/>
        <v>0.85</v>
      </c>
      <c r="J37" s="615">
        <v>0</v>
      </c>
      <c r="K37" s="615">
        <v>0.15</v>
      </c>
      <c r="L37" s="615">
        <v>0</v>
      </c>
      <c r="M37" s="614">
        <f t="shared" si="60"/>
        <v>31961030960.560417</v>
      </c>
      <c r="N37" s="614">
        <f t="shared" si="61"/>
        <v>0</v>
      </c>
      <c r="O37" s="614">
        <f t="shared" si="62"/>
        <v>5640181934.2165442</v>
      </c>
      <c r="P37" s="614">
        <f t="shared" si="63"/>
        <v>0</v>
      </c>
    </row>
    <row r="38" spans="1:16" ht="15">
      <c r="A38" s="610" t="str">
        <f>+Portafolio_Cronograma!C148</f>
        <v>8. Fortalecimiento de la generación, divulgación y apropiación social del conocimiento relacionado con la cadena</v>
      </c>
      <c r="B38" s="611">
        <f>SUM(B39:B42)</f>
        <v>264904122968.92242</v>
      </c>
      <c r="C38" s="629">
        <f>+F38/B38</f>
        <v>0.72348245241116738</v>
      </c>
      <c r="D38" s="629">
        <f>+G38/B38</f>
        <v>0.12518498807414188</v>
      </c>
      <c r="E38" s="629">
        <f>+H38/B38</f>
        <v>0.15133255951469071</v>
      </c>
      <c r="F38" s="611">
        <f t="shared" ref="F38:H38" si="64">SUM(F39:F42)</f>
        <v>191653484539.38544</v>
      </c>
      <c r="G38" s="611">
        <f t="shared" si="64"/>
        <v>33162019474.655571</v>
      </c>
      <c r="H38" s="611">
        <f t="shared" si="64"/>
        <v>40088618954.881401</v>
      </c>
      <c r="I38" s="612">
        <f>+M38/F38</f>
        <v>0.76116111088474525</v>
      </c>
      <c r="J38" s="612">
        <f>+N38/F38</f>
        <v>0.17672715437074013</v>
      </c>
      <c r="K38" s="612">
        <f>+O38/F38</f>
        <v>6.2111734744514556E-2</v>
      </c>
      <c r="L38" s="612">
        <f>+P38/F38</f>
        <v>0</v>
      </c>
      <c r="M38" s="611">
        <f>SUM(M39:M42)</f>
        <v>145879179196.93097</v>
      </c>
      <c r="N38" s="611">
        <f t="shared" ref="N38:P38" si="65">SUM(N39:N42)</f>
        <v>33870374947.882225</v>
      </c>
      <c r="O38" s="611">
        <f t="shared" si="65"/>
        <v>11903930394.572229</v>
      </c>
      <c r="P38" s="611">
        <f t="shared" si="65"/>
        <v>0</v>
      </c>
    </row>
    <row r="39" spans="1:16">
      <c r="A39" s="613" t="str">
        <f>+Portafolio_Cronograma!D148</f>
        <v>8.1. Fortalecimiento de la investigación, desarrollo tecnológico e innovación para la cadena</v>
      </c>
      <c r="B39" s="614">
        <f>+'P8'!Y8</f>
        <v>63735085321.324799</v>
      </c>
      <c r="C39" s="615">
        <v>0.75</v>
      </c>
      <c r="D39" s="615">
        <v>0.05</v>
      </c>
      <c r="E39" s="615">
        <v>0.2</v>
      </c>
      <c r="F39" s="614">
        <f t="shared" ref="F39:F42" si="66">+B39*C39</f>
        <v>47801313990.993599</v>
      </c>
      <c r="G39" s="614">
        <f t="shared" ref="G39:G42" si="67">+B39*D39</f>
        <v>3186754266.0662403</v>
      </c>
      <c r="H39" s="614">
        <f t="shared" ref="H39:H42" si="68">+B39*E39</f>
        <v>12747017064.264961</v>
      </c>
      <c r="I39" s="630">
        <f t="shared" ref="I39:I42" si="69">100%-L39-K39-J39</f>
        <v>0.62999999999999989</v>
      </c>
      <c r="J39" s="615">
        <v>0.3</v>
      </c>
      <c r="K39" s="615">
        <v>7.0000000000000007E-2</v>
      </c>
      <c r="L39" s="615">
        <v>0</v>
      </c>
      <c r="M39" s="614">
        <f>+F39*I39</f>
        <v>30114827814.325962</v>
      </c>
      <c r="N39" s="614">
        <f t="shared" ref="N39:N42" si="70">+F39*J39</f>
        <v>14340394197.298079</v>
      </c>
      <c r="O39" s="614">
        <f t="shared" ref="O39:O42" si="71">+F39*K39</f>
        <v>3346091979.3695521</v>
      </c>
      <c r="P39" s="614">
        <f t="shared" ref="P39:P42" si="72">+F39*L39</f>
        <v>0</v>
      </c>
    </row>
    <row r="40" spans="1:16">
      <c r="A40" s="613" t="str">
        <f>+Portafolio_Cronograma!D158</f>
        <v>8.2. Fortalecimiento de la extensión agropecuaria y asistencia técnica e industrial para la cadena de la acuicultura</v>
      </c>
      <c r="B40" s="614">
        <f>+'P8'!Y9</f>
        <v>79831591746.250519</v>
      </c>
      <c r="C40" s="615">
        <v>0.7</v>
      </c>
      <c r="D40" s="615">
        <v>0.1</v>
      </c>
      <c r="E40" s="615">
        <v>0.2</v>
      </c>
      <c r="F40" s="614">
        <f t="shared" si="66"/>
        <v>55882114222.375359</v>
      </c>
      <c r="G40" s="614">
        <f t="shared" si="67"/>
        <v>7983159174.6250525</v>
      </c>
      <c r="H40" s="614">
        <f t="shared" si="68"/>
        <v>15966318349.250105</v>
      </c>
      <c r="I40" s="630">
        <f t="shared" si="69"/>
        <v>0.79999999999999993</v>
      </c>
      <c r="J40" s="615">
        <v>0.15</v>
      </c>
      <c r="K40" s="615">
        <v>0.05</v>
      </c>
      <c r="L40" s="615">
        <v>0</v>
      </c>
      <c r="M40" s="614">
        <f>+F40*I40</f>
        <v>44705691377.900284</v>
      </c>
      <c r="N40" s="614">
        <f t="shared" si="70"/>
        <v>8382317133.3563032</v>
      </c>
      <c r="O40" s="614">
        <f t="shared" si="71"/>
        <v>2794105711.1187682</v>
      </c>
      <c r="P40" s="614">
        <f t="shared" si="72"/>
        <v>0</v>
      </c>
    </row>
    <row r="41" spans="1:16">
      <c r="A41" s="613" t="str">
        <f>+Portafolio_Cronograma!D168</f>
        <v>8.3. Fortalecimiento del talento humano en investigación y desarrollo tecnológico y en extensión agropecuaria, y asistencia técnica e industrial para la cadena</v>
      </c>
      <c r="B41" s="614">
        <f>+'P8'!Y10</f>
        <v>106168224925.97949</v>
      </c>
      <c r="C41" s="615">
        <v>0.7</v>
      </c>
      <c r="D41" s="615">
        <v>0.2</v>
      </c>
      <c r="E41" s="615">
        <v>0.1</v>
      </c>
      <c r="F41" s="614">
        <f t="shared" si="66"/>
        <v>74317757448.185638</v>
      </c>
      <c r="G41" s="614">
        <f t="shared" si="67"/>
        <v>21233644985.1959</v>
      </c>
      <c r="H41" s="614">
        <f t="shared" si="68"/>
        <v>10616822492.59795</v>
      </c>
      <c r="I41" s="630">
        <f t="shared" si="69"/>
        <v>0.79999999999999993</v>
      </c>
      <c r="J41" s="615">
        <v>0.15</v>
      </c>
      <c r="K41" s="615">
        <v>0.05</v>
      </c>
      <c r="L41" s="615">
        <v>0</v>
      </c>
      <c r="M41" s="614">
        <f t="shared" ref="M41:M42" si="73">+F41*I41</f>
        <v>59454205958.548508</v>
      </c>
      <c r="N41" s="614">
        <f t="shared" si="70"/>
        <v>11147663617.227846</v>
      </c>
      <c r="O41" s="614">
        <f t="shared" si="71"/>
        <v>3715887872.4092822</v>
      </c>
      <c r="P41" s="614">
        <f t="shared" si="72"/>
        <v>0</v>
      </c>
    </row>
    <row r="42" spans="1:16">
      <c r="A42" s="613" t="str">
        <f>+Portafolio_Cronograma!D174</f>
        <v>8.4. Mejora de la gestión integral y coordinada de la información en la cadena</v>
      </c>
      <c r="B42" s="614">
        <f>+'P8'!Y11</f>
        <v>15169220975.367605</v>
      </c>
      <c r="C42" s="615">
        <v>0.9</v>
      </c>
      <c r="D42" s="615">
        <v>0.05</v>
      </c>
      <c r="E42" s="615">
        <v>0.05</v>
      </c>
      <c r="F42" s="614">
        <f t="shared" si="66"/>
        <v>13652298877.830845</v>
      </c>
      <c r="G42" s="614">
        <f t="shared" si="67"/>
        <v>758461048.76838028</v>
      </c>
      <c r="H42" s="614">
        <f t="shared" si="68"/>
        <v>758461048.76838028</v>
      </c>
      <c r="I42" s="630">
        <f t="shared" si="69"/>
        <v>0.85</v>
      </c>
      <c r="J42" s="615">
        <v>0</v>
      </c>
      <c r="K42" s="615">
        <v>0.15</v>
      </c>
      <c r="L42" s="615">
        <v>0</v>
      </c>
      <c r="M42" s="614">
        <f t="shared" si="73"/>
        <v>11604454046.156218</v>
      </c>
      <c r="N42" s="614">
        <f t="shared" si="70"/>
        <v>0</v>
      </c>
      <c r="O42" s="614">
        <f t="shared" si="71"/>
        <v>2047844831.6746266</v>
      </c>
      <c r="P42" s="614">
        <f t="shared" si="72"/>
        <v>0</v>
      </c>
    </row>
    <row r="43" spans="1:16" ht="15">
      <c r="A43" s="506" t="s">
        <v>1088</v>
      </c>
      <c r="B43" s="509">
        <f>+B6+B10+B15+B19+B24+B29+B34+B38</f>
        <v>1507302802468.0784</v>
      </c>
      <c r="C43" s="640">
        <f>+F43/B43</f>
        <v>0.79140734264712853</v>
      </c>
      <c r="D43" s="640">
        <f>+G43/B43</f>
        <v>8.4722533656212448E-2</v>
      </c>
      <c r="E43" s="640">
        <f>+H43/B43</f>
        <v>0.12387012369665881</v>
      </c>
      <c r="F43" s="509">
        <f>+F6+F10+F15+F19+F24+F29+F34+F38</f>
        <v>1192890505465.8315</v>
      </c>
      <c r="G43" s="509">
        <f t="shared" ref="G43:P43" si="74">+G6+G10+G15+G19+G24+G29+G34+G38</f>
        <v>127702512412.20511</v>
      </c>
      <c r="H43" s="509">
        <f t="shared" si="74"/>
        <v>186709784590.04135</v>
      </c>
      <c r="I43" s="640">
        <f>+M43/F43</f>
        <v>0.80763617299674562</v>
      </c>
      <c r="J43" s="640">
        <f>+N43/F43</f>
        <v>6.8598178563536449E-2</v>
      </c>
      <c r="K43" s="640">
        <f>+O43/F43</f>
        <v>0.11176216432037137</v>
      </c>
      <c r="L43" s="640">
        <f>+P43/F43</f>
        <v>1.2003484119346724E-2</v>
      </c>
      <c r="M43" s="509">
        <f>+M6+M10+M15+M19+M24+M29+M34+M38</f>
        <v>963421522638.57764</v>
      </c>
      <c r="N43" s="509">
        <f t="shared" si="74"/>
        <v>81830115900.692368</v>
      </c>
      <c r="O43" s="509">
        <f t="shared" si="74"/>
        <v>133320024688.08311</v>
      </c>
      <c r="P43" s="509">
        <f t="shared" si="74"/>
        <v>14318842238.478594</v>
      </c>
    </row>
  </sheetData>
  <mergeCells count="2">
    <mergeCell ref="A1:P1"/>
    <mergeCell ref="A2:P2"/>
  </mergeCells>
  <pageMargins left="0.7" right="0.7" top="0.75" bottom="0.75" header="0.3" footer="0.3"/>
  <pageSetup orientation="portrait" r:id="rId1"/>
  <ignoredErrors>
    <ignoredError sqref="F10 G10:H10 F19:H19 F24:H28 F30:H33 F39:H42 F29:H29 F35:H37 F38:H38 F34:H34 I35:I37 I30:I33 I25:I28 I20:I23 I16:I18 I10:I14 I15 I19 I24 I29 I34 I38:I41 M15 M10:M14 M16:M41 N10:N39 O10:P42 F15:H15"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E60A1-12AA-4E44-9C2A-C1D400C3FEAF}">
  <dimension ref="B1:X44"/>
  <sheetViews>
    <sheetView showGridLines="0" topLeftCell="B1" zoomScale="70" zoomScaleNormal="70" workbookViewId="0">
      <pane xSplit="1" ySplit="5" topLeftCell="C6" activePane="bottomRight" state="frozen"/>
      <selection activeCell="B1" sqref="B1"/>
      <selection pane="topRight" activeCell="C1" sqref="C1"/>
      <selection pane="bottomLeft" activeCell="B6" sqref="B6"/>
      <selection pane="bottomRight"/>
    </sheetView>
  </sheetViews>
  <sheetFormatPr baseColWidth="10" defaultRowHeight="14.25"/>
  <cols>
    <col min="1" max="1" width="11.42578125" style="712"/>
    <col min="2" max="2" width="161.5703125" style="712" customWidth="1"/>
    <col min="3" max="21" width="24.7109375" style="712" customWidth="1"/>
    <col min="22" max="22" width="24.5703125" style="712" bestFit="1" customWidth="1"/>
    <col min="23" max="23" width="27" style="712" bestFit="1" customWidth="1"/>
    <col min="24" max="24" width="12.5703125" style="712" bestFit="1" customWidth="1"/>
    <col min="25" max="16384" width="11.42578125" style="712"/>
  </cols>
  <sheetData>
    <row r="1" spans="2:24" ht="20.25">
      <c r="B1" s="890" t="s">
        <v>2017</v>
      </c>
      <c r="C1" s="891"/>
      <c r="D1" s="891"/>
      <c r="E1" s="891"/>
      <c r="F1" s="891"/>
      <c r="G1" s="891"/>
      <c r="H1" s="891"/>
      <c r="I1" s="891"/>
      <c r="J1" s="891"/>
      <c r="K1" s="891"/>
      <c r="L1" s="891"/>
      <c r="M1" s="891"/>
      <c r="N1" s="891"/>
      <c r="O1" s="891"/>
      <c r="P1" s="891"/>
      <c r="Q1" s="891"/>
      <c r="R1" s="891"/>
      <c r="S1" s="891"/>
      <c r="T1" s="891"/>
      <c r="U1" s="891"/>
      <c r="V1" s="891"/>
      <c r="W1" s="891"/>
      <c r="X1" s="891"/>
    </row>
    <row r="2" spans="2:24" ht="20.25">
      <c r="B2" s="892" t="s">
        <v>1596</v>
      </c>
      <c r="C2" s="891"/>
      <c r="D2" s="891"/>
      <c r="E2" s="891"/>
      <c r="F2" s="891"/>
      <c r="G2" s="891"/>
      <c r="H2" s="891"/>
      <c r="I2" s="891"/>
      <c r="J2" s="891"/>
      <c r="K2" s="891"/>
      <c r="L2" s="891"/>
      <c r="M2" s="891"/>
      <c r="N2" s="891"/>
      <c r="O2" s="891"/>
      <c r="P2" s="891"/>
      <c r="Q2" s="891"/>
      <c r="R2" s="891"/>
      <c r="S2" s="891"/>
      <c r="T2" s="891"/>
      <c r="U2" s="891"/>
      <c r="V2" s="891"/>
      <c r="W2" s="891"/>
      <c r="X2" s="891"/>
    </row>
    <row r="3" spans="2:24">
      <c r="B3" s="747"/>
      <c r="C3" s="748"/>
      <c r="D3" s="748"/>
      <c r="E3" s="749"/>
      <c r="F3" s="750"/>
      <c r="G3" s="750"/>
      <c r="H3" s="750"/>
    </row>
    <row r="4" spans="2:24">
      <c r="B4" s="751"/>
      <c r="C4" s="752"/>
      <c r="D4" s="752"/>
      <c r="E4" s="753"/>
      <c r="F4" s="752"/>
      <c r="G4" s="752"/>
      <c r="H4" s="752"/>
    </row>
    <row r="5" spans="2:24" ht="45" customHeight="1">
      <c r="B5" s="754" t="s">
        <v>1588</v>
      </c>
      <c r="C5" s="767">
        <v>1</v>
      </c>
      <c r="D5" s="767">
        <v>2</v>
      </c>
      <c r="E5" s="767">
        <v>3</v>
      </c>
      <c r="F5" s="767">
        <v>4</v>
      </c>
      <c r="G5" s="767">
        <v>5</v>
      </c>
      <c r="H5" s="767">
        <v>6</v>
      </c>
      <c r="I5" s="767">
        <v>7</v>
      </c>
      <c r="J5" s="767">
        <v>8</v>
      </c>
      <c r="K5" s="767">
        <v>9</v>
      </c>
      <c r="L5" s="767">
        <v>10</v>
      </c>
      <c r="M5" s="767">
        <v>11</v>
      </c>
      <c r="N5" s="767">
        <v>12</v>
      </c>
      <c r="O5" s="767">
        <v>13</v>
      </c>
      <c r="P5" s="767">
        <v>14</v>
      </c>
      <c r="Q5" s="767">
        <v>15</v>
      </c>
      <c r="R5" s="767">
        <v>16</v>
      </c>
      <c r="S5" s="767">
        <v>17</v>
      </c>
      <c r="T5" s="767">
        <v>18</v>
      </c>
      <c r="U5" s="767">
        <v>19</v>
      </c>
      <c r="V5" s="767">
        <v>20</v>
      </c>
      <c r="W5" s="768" t="s">
        <v>1088</v>
      </c>
      <c r="X5" s="769" t="s">
        <v>1595</v>
      </c>
    </row>
    <row r="6" spans="2:24">
      <c r="B6" s="757" t="str">
        <f>+Portafolio_Cronograma!C3</f>
        <v>1. Aumento del consumo y posicionamiento de los productos de la acuicultura colombiana en el mercado nacional y mundial</v>
      </c>
      <c r="C6" s="758">
        <f>SUM(C7:C9)</f>
        <v>449437694.20170003</v>
      </c>
      <c r="D6" s="758">
        <f t="shared" ref="D6:V6" si="0">SUM(D7:D9)</f>
        <v>9975582254.2362003</v>
      </c>
      <c r="E6" s="758">
        <f t="shared" si="0"/>
        <v>9974382254.2362003</v>
      </c>
      <c r="F6" s="758">
        <f t="shared" si="0"/>
        <v>8205235994.9274006</v>
      </c>
      <c r="G6" s="758">
        <f t="shared" si="0"/>
        <v>9975582254.2362003</v>
      </c>
      <c r="H6" s="758">
        <f t="shared" si="0"/>
        <v>8205235994.9274006</v>
      </c>
      <c r="I6" s="758">
        <f t="shared" si="0"/>
        <v>8205235994.9274006</v>
      </c>
      <c r="J6" s="758">
        <f t="shared" si="0"/>
        <v>9975582254.2362003</v>
      </c>
      <c r="K6" s="758">
        <f t="shared" si="0"/>
        <v>8205235994.9274006</v>
      </c>
      <c r="L6" s="758">
        <f t="shared" si="0"/>
        <v>8205235994.9274006</v>
      </c>
      <c r="M6" s="758">
        <f t="shared" si="0"/>
        <v>9975582254.2362003</v>
      </c>
      <c r="N6" s="758">
        <f t="shared" si="0"/>
        <v>8205235994.9274006</v>
      </c>
      <c r="O6" s="758">
        <f t="shared" si="0"/>
        <v>9974382254.2362003</v>
      </c>
      <c r="P6" s="758">
        <f t="shared" si="0"/>
        <v>9975582254.2362003</v>
      </c>
      <c r="Q6" s="758">
        <f t="shared" si="0"/>
        <v>8205235994.9274006</v>
      </c>
      <c r="R6" s="758">
        <f t="shared" si="0"/>
        <v>8205235994.9274006</v>
      </c>
      <c r="S6" s="758">
        <f t="shared" si="0"/>
        <v>9975582254.2362003</v>
      </c>
      <c r="T6" s="758">
        <f t="shared" si="0"/>
        <v>9974382254.2362003</v>
      </c>
      <c r="U6" s="758">
        <f t="shared" si="0"/>
        <v>8205235994.9274006</v>
      </c>
      <c r="V6" s="758">
        <f t="shared" si="0"/>
        <v>9975582254.2362003</v>
      </c>
      <c r="W6" s="758">
        <f>SUM(W7:W9)</f>
        <v>174048784190.91031</v>
      </c>
      <c r="X6" s="770">
        <f>+W6/W$43</f>
        <v>0.11547035134939074</v>
      </c>
    </row>
    <row r="7" spans="2:24">
      <c r="B7" s="760" t="str">
        <f>+Portafolio_Cronograma!D3</f>
        <v>1.1. Promoción y posicionamiento de los productos de la acuicultura colombiana en el mercado internacional</v>
      </c>
      <c r="C7" s="761">
        <f>+'P1'!E8</f>
        <v>0</v>
      </c>
      <c r="D7" s="761">
        <f>+'P1'!F8</f>
        <v>2079386259.3087997</v>
      </c>
      <c r="E7" s="761">
        <f>+'P1'!G8</f>
        <v>2078186259.3087997</v>
      </c>
      <c r="F7" s="761">
        <f>+'P1'!H8</f>
        <v>309039999.99999988</v>
      </c>
      <c r="G7" s="761">
        <f>+'P1'!I8</f>
        <v>2079386259.3087997</v>
      </c>
      <c r="H7" s="761">
        <f>+'P1'!J8</f>
        <v>309039999.99999988</v>
      </c>
      <c r="I7" s="761">
        <f>+'P1'!K8</f>
        <v>309039999.99999988</v>
      </c>
      <c r="J7" s="761">
        <f>+'P1'!L8</f>
        <v>2079386259.3087997</v>
      </c>
      <c r="K7" s="761">
        <f>+'P1'!M8</f>
        <v>309039999.99999988</v>
      </c>
      <c r="L7" s="761">
        <f>+'P1'!N8</f>
        <v>309039999.99999988</v>
      </c>
      <c r="M7" s="761">
        <f>+'P1'!O8</f>
        <v>2079386259.3087997</v>
      </c>
      <c r="N7" s="761">
        <f>+'P1'!P8</f>
        <v>309039999.99999988</v>
      </c>
      <c r="O7" s="761">
        <f>+'P1'!Q8</f>
        <v>2078186259.3087997</v>
      </c>
      <c r="P7" s="761">
        <f>+'P1'!R8</f>
        <v>2079386259.3087997</v>
      </c>
      <c r="Q7" s="761">
        <f>+'P1'!S8</f>
        <v>309039999.99999988</v>
      </c>
      <c r="R7" s="761">
        <f>+'P1'!T8</f>
        <v>309039999.99999988</v>
      </c>
      <c r="S7" s="761">
        <f>+'P1'!U8</f>
        <v>2079386259.3087997</v>
      </c>
      <c r="T7" s="761">
        <f>+'P1'!V8</f>
        <v>2078186259.3087997</v>
      </c>
      <c r="U7" s="761">
        <f>+'P1'!W8</f>
        <v>309039999.99999988</v>
      </c>
      <c r="V7" s="761">
        <f>+'P1'!X8</f>
        <v>2079386259.3087997</v>
      </c>
      <c r="W7" s="761">
        <f>SUM(C7:V7)</f>
        <v>23571622593.087997</v>
      </c>
      <c r="X7" s="771">
        <f>+W7/W$43</f>
        <v>1.5638279551057357E-2</v>
      </c>
    </row>
    <row r="8" spans="2:24">
      <c r="B8" s="760" t="str">
        <f>+Portafolio_Cronograma!D11</f>
        <v>1.2. Eficiencia en la dinámica comercial nacional</v>
      </c>
      <c r="C8" s="761">
        <f>+'P1'!E9</f>
        <v>0</v>
      </c>
      <c r="D8" s="761">
        <f>+'P1'!F9</f>
        <v>6997320606.5240002</v>
      </c>
      <c r="E8" s="761">
        <f>+'P1'!G9</f>
        <v>6997320606.5240002</v>
      </c>
      <c r="F8" s="761">
        <f>+'P1'!H9</f>
        <v>6997320606.5240002</v>
      </c>
      <c r="G8" s="761">
        <f>+'P1'!I9</f>
        <v>6997320606.5240002</v>
      </c>
      <c r="H8" s="761">
        <f>+'P1'!J9</f>
        <v>6997320606.5240002</v>
      </c>
      <c r="I8" s="761">
        <f>+'P1'!K9</f>
        <v>6997320606.5240002</v>
      </c>
      <c r="J8" s="761">
        <f>+'P1'!L9</f>
        <v>6997320606.5240002</v>
      </c>
      <c r="K8" s="761">
        <f>+'P1'!M9</f>
        <v>6997320606.5240002</v>
      </c>
      <c r="L8" s="761">
        <f>+'P1'!N9</f>
        <v>6997320606.5240002</v>
      </c>
      <c r="M8" s="761">
        <f>+'P1'!O9</f>
        <v>6997320606.5240002</v>
      </c>
      <c r="N8" s="761">
        <f>+'P1'!P9</f>
        <v>6997320606.5240002</v>
      </c>
      <c r="O8" s="761">
        <f>+'P1'!Q9</f>
        <v>6997320606.5240002</v>
      </c>
      <c r="P8" s="761">
        <f>+'P1'!R9</f>
        <v>6997320606.5240002</v>
      </c>
      <c r="Q8" s="761">
        <f>+'P1'!S9</f>
        <v>6997320606.5240002</v>
      </c>
      <c r="R8" s="761">
        <f>+'P1'!T9</f>
        <v>6997320606.5240002</v>
      </c>
      <c r="S8" s="761">
        <f>+'P1'!U9</f>
        <v>6997320606.5240002</v>
      </c>
      <c r="T8" s="761">
        <f>+'P1'!V9</f>
        <v>6997320606.5240002</v>
      </c>
      <c r="U8" s="761">
        <f>+'P1'!W9</f>
        <v>6997320606.5240002</v>
      </c>
      <c r="V8" s="761">
        <f>+'P1'!X9</f>
        <v>6997320606.5240002</v>
      </c>
      <c r="W8" s="761">
        <f t="shared" ref="W8:W9" si="1">SUM(C8:V8)</f>
        <v>132949091523.95602</v>
      </c>
      <c r="X8" s="771">
        <f t="shared" ref="X8:X9" si="2">+W8/W$43</f>
        <v>8.8203306798251391E-2</v>
      </c>
    </row>
    <row r="9" spans="2:24">
      <c r="B9" s="760" t="str">
        <f>+Portafolio_Cronograma!D18</f>
        <v>1.3. Modernización y optimización de los servicios logísticos especializados</v>
      </c>
      <c r="C9" s="761">
        <f>+'P1'!E10</f>
        <v>449437694.20170003</v>
      </c>
      <c r="D9" s="761">
        <f>+'P1'!F10</f>
        <v>898875388.40340006</v>
      </c>
      <c r="E9" s="761">
        <f>+'P1'!G10</f>
        <v>898875388.40340006</v>
      </c>
      <c r="F9" s="761">
        <f>+'P1'!H10</f>
        <v>898875388.40340006</v>
      </c>
      <c r="G9" s="761">
        <f>+'P1'!I10</f>
        <v>898875388.40340006</v>
      </c>
      <c r="H9" s="761">
        <f>+'P1'!J10</f>
        <v>898875388.40340006</v>
      </c>
      <c r="I9" s="761">
        <f>+'P1'!K10</f>
        <v>898875388.40340006</v>
      </c>
      <c r="J9" s="761">
        <f>+'P1'!L10</f>
        <v>898875388.40340006</v>
      </c>
      <c r="K9" s="761">
        <f>+'P1'!M10</f>
        <v>898875388.40340006</v>
      </c>
      <c r="L9" s="761">
        <f>+'P1'!N10</f>
        <v>898875388.40340006</v>
      </c>
      <c r="M9" s="761">
        <f>+'P1'!O10</f>
        <v>898875388.40340006</v>
      </c>
      <c r="N9" s="761">
        <f>+'P1'!P10</f>
        <v>898875388.40340006</v>
      </c>
      <c r="O9" s="761">
        <f>+'P1'!Q10</f>
        <v>898875388.40340006</v>
      </c>
      <c r="P9" s="761">
        <f>+'P1'!R10</f>
        <v>898875388.40340006</v>
      </c>
      <c r="Q9" s="761">
        <f>+'P1'!S10</f>
        <v>898875388.40340006</v>
      </c>
      <c r="R9" s="761">
        <f>+'P1'!T10</f>
        <v>898875388.40340006</v>
      </c>
      <c r="S9" s="761">
        <f>+'P1'!U10</f>
        <v>898875388.40340006</v>
      </c>
      <c r="T9" s="761">
        <f>+'P1'!V10</f>
        <v>898875388.40340006</v>
      </c>
      <c r="U9" s="761">
        <f>+'P1'!W10</f>
        <v>898875388.40340006</v>
      </c>
      <c r="V9" s="761">
        <f>+'P1'!X10</f>
        <v>898875388.40340006</v>
      </c>
      <c r="W9" s="761">
        <f t="shared" si="1"/>
        <v>17528070073.866306</v>
      </c>
      <c r="X9" s="771">
        <f t="shared" si="2"/>
        <v>1.1628765000082003E-2</v>
      </c>
    </row>
    <row r="10" spans="2:24">
      <c r="B10" s="757" t="str">
        <f>+Portafolio_Cronograma!C24</f>
        <v>2. Mejora del desempeño productivo primario e industrial de la cadena</v>
      </c>
      <c r="C10" s="758">
        <f>SUM(C11:C14)</f>
        <v>8600100821.0235004</v>
      </c>
      <c r="D10" s="758">
        <f t="shared" ref="D10:V10" si="3">SUM(D11:D14)</f>
        <v>29460982556.027962</v>
      </c>
      <c r="E10" s="758">
        <f t="shared" si="3"/>
        <v>32790329736.543503</v>
      </c>
      <c r="F10" s="758">
        <f t="shared" si="3"/>
        <v>30433500044.173431</v>
      </c>
      <c r="G10" s="758">
        <f t="shared" si="3"/>
        <v>21580562608.165634</v>
      </c>
      <c r="H10" s="758">
        <f t="shared" si="3"/>
        <v>24031234724.334572</v>
      </c>
      <c r="I10" s="758">
        <f t="shared" si="3"/>
        <v>22545895793.812271</v>
      </c>
      <c r="J10" s="758">
        <f t="shared" si="3"/>
        <v>26962335248.623203</v>
      </c>
      <c r="K10" s="758">
        <f t="shared" si="3"/>
        <v>32896654125.539005</v>
      </c>
      <c r="L10" s="758">
        <f t="shared" si="3"/>
        <v>28688084863.898258</v>
      </c>
      <c r="M10" s="758">
        <f t="shared" si="3"/>
        <v>28643508396.261208</v>
      </c>
      <c r="N10" s="758">
        <f t="shared" si="3"/>
        <v>31959122979.531906</v>
      </c>
      <c r="O10" s="758">
        <f t="shared" si="3"/>
        <v>31444649100.517586</v>
      </c>
      <c r="P10" s="758">
        <f t="shared" si="3"/>
        <v>44988632482.774261</v>
      </c>
      <c r="Q10" s="758">
        <f t="shared" si="3"/>
        <v>36070594969.40107</v>
      </c>
      <c r="R10" s="758">
        <f t="shared" si="3"/>
        <v>41272820853.55896</v>
      </c>
      <c r="S10" s="758">
        <f t="shared" si="3"/>
        <v>42769396324.687737</v>
      </c>
      <c r="T10" s="758">
        <f t="shared" si="3"/>
        <v>47814895395.449402</v>
      </c>
      <c r="U10" s="758">
        <f t="shared" si="3"/>
        <v>57279935918.033173</v>
      </c>
      <c r="V10" s="758">
        <f t="shared" si="3"/>
        <v>56927867392.358849</v>
      </c>
      <c r="W10" s="758">
        <f>SUM(W11:W14)</f>
        <v>677161104334.71558</v>
      </c>
      <c r="X10" s="770">
        <f>+W10/W$43</f>
        <v>0.44925352969948884</v>
      </c>
    </row>
    <row r="11" spans="2:24">
      <c r="B11" s="760" t="str">
        <f>+Portafolio_Cronograma!D24</f>
        <v>2.1. Conformación de clústeres en las regiones de mayor producción de la acuicultura</v>
      </c>
      <c r="C11" s="761">
        <f>+'P2'!E8</f>
        <v>0</v>
      </c>
      <c r="D11" s="761">
        <f>+'P2'!F8</f>
        <v>1986263721.2031999</v>
      </c>
      <c r="E11" s="761">
        <f>+'P2'!G8</f>
        <v>1986263721.2031999</v>
      </c>
      <c r="F11" s="761">
        <f>+'P2'!H8</f>
        <v>1986263721.2031999</v>
      </c>
      <c r="G11" s="761">
        <f>+'P2'!I8</f>
        <v>1672763721.2031999</v>
      </c>
      <c r="H11" s="761">
        <f>+'P2'!J8</f>
        <v>1672763721.2031999</v>
      </c>
      <c r="I11" s="761">
        <f>+'P2'!K8</f>
        <v>1672763721.2031999</v>
      </c>
      <c r="J11" s="761">
        <f>+'P2'!L8</f>
        <v>1672763721.2031999</v>
      </c>
      <c r="K11" s="761">
        <f>+'P2'!M8</f>
        <v>1986263721.2031999</v>
      </c>
      <c r="L11" s="761">
        <f>+'P2'!N8</f>
        <v>1672763721.2031999</v>
      </c>
      <c r="M11" s="761">
        <f>+'P2'!O8</f>
        <v>1672763721.2031999</v>
      </c>
      <c r="N11" s="761">
        <f>+'P2'!P8</f>
        <v>1672763721.2031999</v>
      </c>
      <c r="O11" s="761">
        <f>+'P2'!Q8</f>
        <v>1672763721.2031999</v>
      </c>
      <c r="P11" s="761">
        <f>+'P2'!R8</f>
        <v>1986263721.2031999</v>
      </c>
      <c r="Q11" s="761">
        <f>+'P2'!S8</f>
        <v>1672763721.2031999</v>
      </c>
      <c r="R11" s="761">
        <f>+'P2'!T8</f>
        <v>1672763721.2031999</v>
      </c>
      <c r="S11" s="761">
        <f>+'P2'!U8</f>
        <v>1672763721.2031999</v>
      </c>
      <c r="T11" s="761">
        <f>+'P2'!V8</f>
        <v>1672763721.2031999</v>
      </c>
      <c r="U11" s="761">
        <f>+'P2'!W8</f>
        <v>1986263721.2031999</v>
      </c>
      <c r="V11" s="761">
        <f>+'P2'!X8</f>
        <v>1672763721.2031999</v>
      </c>
      <c r="W11" s="761">
        <f>SUM(C11:V11)</f>
        <v>33663510702.860809</v>
      </c>
      <c r="X11" s="771">
        <f t="shared" ref="X11:X14" si="4">+W11/W$43</f>
        <v>2.2333608514320886E-2</v>
      </c>
    </row>
    <row r="12" spans="2:24">
      <c r="B12" s="760" t="str">
        <f>+Portafolio_Cronograma!D30</f>
        <v>2.2. Mejora de la eficiencia productiva de los acuicultores de subsistencia y pequeños acuicultores</v>
      </c>
      <c r="C12" s="761">
        <f>+'P2'!E9</f>
        <v>0</v>
      </c>
      <c r="D12" s="761">
        <f>+'P2'!F9</f>
        <v>9404041911.6837635</v>
      </c>
      <c r="E12" s="761">
        <f>+'P2'!G9</f>
        <v>13603864373.293303</v>
      </c>
      <c r="F12" s="761">
        <f>+'P2'!H9</f>
        <v>11247034680.923229</v>
      </c>
      <c r="G12" s="761">
        <f>+'P2'!I9</f>
        <v>11803246763.821432</v>
      </c>
      <c r="H12" s="761">
        <f>+'P2'!J9</f>
        <v>12882554161.084373</v>
      </c>
      <c r="I12" s="761">
        <f>+'P2'!K9</f>
        <v>13639055230.562071</v>
      </c>
      <c r="J12" s="761">
        <f>+'P2'!L9</f>
        <v>14943179404.279003</v>
      </c>
      <c r="K12" s="761">
        <f>+'P2'!M9</f>
        <v>15952028762.288805</v>
      </c>
      <c r="L12" s="761">
        <f>+'P2'!N9</f>
        <v>17539404300.648056</v>
      </c>
      <c r="M12" s="761">
        <f>+'P2'!O9</f>
        <v>18866192551.917004</v>
      </c>
      <c r="N12" s="761">
        <f>+'P2'!P9</f>
        <v>20810442416.281704</v>
      </c>
      <c r="O12" s="761">
        <f>+'P2'!Q9</f>
        <v>22537808537.267384</v>
      </c>
      <c r="P12" s="761">
        <f>+'P2'!R9</f>
        <v>24931691838.430061</v>
      </c>
      <c r="Q12" s="761">
        <f>+'P2'!S9</f>
        <v>27163754406.150867</v>
      </c>
      <c r="R12" s="761">
        <f>+'P2'!T9</f>
        <v>30124140290.308762</v>
      </c>
      <c r="S12" s="761">
        <f>+'P2'!U9</f>
        <v>32992080480.343536</v>
      </c>
      <c r="T12" s="761">
        <f>+'P2'!V9</f>
        <v>36666214832.199203</v>
      </c>
      <c r="U12" s="761">
        <f>+'P2'!W9</f>
        <v>40335310554.782967</v>
      </c>
      <c r="V12" s="761">
        <f>+'P2'!X9</f>
        <v>44908711548.014648</v>
      </c>
      <c r="W12" s="761">
        <f>SUM(C12:V12)</f>
        <v>420350757044.28015</v>
      </c>
      <c r="X12" s="771">
        <f t="shared" si="4"/>
        <v>0.27887611988512995</v>
      </c>
    </row>
    <row r="13" spans="2:24">
      <c r="B13" s="760" t="str">
        <f>+Portafolio_Cronograma!D37</f>
        <v>2.3. Incremento de la productividad en sistemas de medianos y grandes acuicultores</v>
      </c>
      <c r="C13" s="761">
        <f>+'P2'!E10</f>
        <v>4985933678.8080006</v>
      </c>
      <c r="D13" s="761">
        <f>+'P2'!F10</f>
        <v>10842342638.710001</v>
      </c>
      <c r="E13" s="761">
        <f>+'P2'!G10</f>
        <v>9971867357.6160011</v>
      </c>
      <c r="F13" s="761">
        <f>+'P2'!H10</f>
        <v>9971867357.6160011</v>
      </c>
      <c r="G13" s="761">
        <f>+'P2'!I10</f>
        <v>3118057838.710001</v>
      </c>
      <c r="H13" s="761">
        <f>+'P2'!J10</f>
        <v>2247582557.6160011</v>
      </c>
      <c r="I13" s="761">
        <f>+'P2'!K10</f>
        <v>2247582557.6160011</v>
      </c>
      <c r="J13" s="761">
        <f>+'P2'!L10</f>
        <v>3118057838.710001</v>
      </c>
      <c r="K13" s="761">
        <f>+'P2'!M10</f>
        <v>9971867357.6160011</v>
      </c>
      <c r="L13" s="761">
        <f>+'P2'!N10</f>
        <v>2247582557.6160011</v>
      </c>
      <c r="M13" s="761">
        <f>+'P2'!O10</f>
        <v>3118057838.710001</v>
      </c>
      <c r="N13" s="761">
        <f>+'P2'!P10</f>
        <v>2247582557.6160011</v>
      </c>
      <c r="O13" s="761">
        <f>+'P2'!Q10</f>
        <v>2247582557.6160011</v>
      </c>
      <c r="P13" s="761">
        <f>+'P2'!R10</f>
        <v>10842342638.710001</v>
      </c>
      <c r="Q13" s="761">
        <f>+'P2'!S10</f>
        <v>2247582557.6160011</v>
      </c>
      <c r="R13" s="761">
        <f>+'P2'!T10</f>
        <v>2247582557.6160011</v>
      </c>
      <c r="S13" s="761">
        <f>+'P2'!U10</f>
        <v>3118057838.710001</v>
      </c>
      <c r="T13" s="761">
        <f>+'P2'!V10</f>
        <v>2247582557.6160011</v>
      </c>
      <c r="U13" s="761">
        <f>+'P2'!W10</f>
        <v>9971867357.6160011</v>
      </c>
      <c r="V13" s="761">
        <f>+'P2'!X10</f>
        <v>3118057838.710001</v>
      </c>
      <c r="W13" s="761">
        <f t="shared" ref="W13:W14" si="5">SUM(C13:V13)</f>
        <v>100129038041.17001</v>
      </c>
      <c r="X13" s="771">
        <f t="shared" si="4"/>
        <v>6.6429278760191612E-2</v>
      </c>
    </row>
    <row r="14" spans="2:24">
      <c r="B14" s="760" t="str">
        <f>+Portafolio_Cronograma!D42</f>
        <v>2.4. Mejora en la generación de valor agregado y en los procesos industriales</v>
      </c>
      <c r="C14" s="761">
        <f>+'P2'!E11</f>
        <v>3614167142.2154999</v>
      </c>
      <c r="D14" s="761">
        <f>+'P2'!F11</f>
        <v>7228334284.4309998</v>
      </c>
      <c r="E14" s="761">
        <f>+'P2'!G11</f>
        <v>7228334284.4309998</v>
      </c>
      <c r="F14" s="761">
        <f>+'P2'!H11</f>
        <v>7228334284.4309998</v>
      </c>
      <c r="G14" s="761">
        <f>+'P2'!I11</f>
        <v>4986494284.4309998</v>
      </c>
      <c r="H14" s="761">
        <f>+'P2'!J11</f>
        <v>7228334284.4309998</v>
      </c>
      <c r="I14" s="761">
        <f>+'P2'!K11</f>
        <v>4986494284.4309998</v>
      </c>
      <c r="J14" s="761">
        <f>+'P2'!L11</f>
        <v>7228334284.4309998</v>
      </c>
      <c r="K14" s="761">
        <f>+'P2'!M11</f>
        <v>4986494284.4309998</v>
      </c>
      <c r="L14" s="761">
        <f>+'P2'!N11</f>
        <v>7228334284.4309998</v>
      </c>
      <c r="M14" s="761">
        <f>+'P2'!O11</f>
        <v>4986494284.4309998</v>
      </c>
      <c r="N14" s="761">
        <f>+'P2'!P11</f>
        <v>7228334284.4309998</v>
      </c>
      <c r="O14" s="761">
        <f>+'P2'!Q11</f>
        <v>4986494284.4309998</v>
      </c>
      <c r="P14" s="761">
        <f>+'P2'!R11</f>
        <v>7228334284.4309998</v>
      </c>
      <c r="Q14" s="761">
        <f>+'P2'!S11</f>
        <v>4986494284.4309998</v>
      </c>
      <c r="R14" s="761">
        <f>+'P2'!T11</f>
        <v>7228334284.4309998</v>
      </c>
      <c r="S14" s="761">
        <f>+'P2'!U11</f>
        <v>4986494284.4309998</v>
      </c>
      <c r="T14" s="761">
        <f>+'P2'!V11</f>
        <v>7228334284.4309998</v>
      </c>
      <c r="U14" s="761">
        <f>+'P2'!W11</f>
        <v>4986494284.4309998</v>
      </c>
      <c r="V14" s="761">
        <f>+'P2'!X11</f>
        <v>7228334284.4309998</v>
      </c>
      <c r="W14" s="761">
        <f t="shared" si="5"/>
        <v>123017798546.4045</v>
      </c>
      <c r="X14" s="771">
        <f t="shared" si="4"/>
        <v>8.1614522539846315E-2</v>
      </c>
    </row>
    <row r="15" spans="2:24" s="776" customFormat="1" ht="17.25" customHeight="1">
      <c r="B15" s="773" t="str">
        <f>+Portafolio_Cronograma!C50</f>
        <v xml:space="preserve">3. Mejora del entorno y desarrollo social  de la cadena </v>
      </c>
      <c r="C15" s="774">
        <f>SUM(C16:C18)</f>
        <v>1461807412.7562547</v>
      </c>
      <c r="D15" s="774">
        <f t="shared" ref="D15:W15" si="6">SUM(D16:D18)</f>
        <v>1466907546.9246001</v>
      </c>
      <c r="E15" s="774">
        <f t="shared" si="6"/>
        <v>2923614825.5125093</v>
      </c>
      <c r="F15" s="774">
        <f t="shared" si="6"/>
        <v>1466907546.9246001</v>
      </c>
      <c r="G15" s="774">
        <f t="shared" si="6"/>
        <v>2923614825.5125093</v>
      </c>
      <c r="H15" s="774">
        <f t="shared" si="6"/>
        <v>1466907546.9246001</v>
      </c>
      <c r="I15" s="774">
        <f t="shared" si="6"/>
        <v>2923614825.5125093</v>
      </c>
      <c r="J15" s="774">
        <f t="shared" si="6"/>
        <v>1466907546.9246001</v>
      </c>
      <c r="K15" s="774">
        <f t="shared" si="6"/>
        <v>2923614825.5125093</v>
      </c>
      <c r="L15" s="774">
        <f t="shared" si="6"/>
        <v>1466907546.9246001</v>
      </c>
      <c r="M15" s="774">
        <f t="shared" si="6"/>
        <v>2923614825.5125093</v>
      </c>
      <c r="N15" s="774">
        <f t="shared" si="6"/>
        <v>1466907546.9246001</v>
      </c>
      <c r="O15" s="774">
        <f t="shared" si="6"/>
        <v>2923614825.5125093</v>
      </c>
      <c r="P15" s="774">
        <f t="shared" si="6"/>
        <v>1466907546.9246001</v>
      </c>
      <c r="Q15" s="774">
        <f t="shared" si="6"/>
        <v>2923614825.5125093</v>
      </c>
      <c r="R15" s="774">
        <f t="shared" si="6"/>
        <v>1466907546.9246001</v>
      </c>
      <c r="S15" s="774">
        <f t="shared" si="6"/>
        <v>2923614825.5125093</v>
      </c>
      <c r="T15" s="774">
        <f t="shared" si="6"/>
        <v>1466907546.9246001</v>
      </c>
      <c r="U15" s="774">
        <f t="shared" si="6"/>
        <v>2923614825.5125093</v>
      </c>
      <c r="V15" s="774">
        <f t="shared" si="6"/>
        <v>1466907546.9246001</v>
      </c>
      <c r="W15" s="774">
        <f t="shared" si="6"/>
        <v>42443416311.61483</v>
      </c>
      <c r="X15" s="775">
        <f>+W15/W$43</f>
        <v>2.8158520134187633E-2</v>
      </c>
    </row>
    <row r="16" spans="2:24" s="776" customFormat="1" ht="17.25" customHeight="1">
      <c r="B16" s="777" t="str">
        <f>+Portafolio_Cronograma!D50</f>
        <v xml:space="preserve">3.1. Mejora del nivel educativo y desarrollo de competencias de los acuicultores de subsistencia y pequeños acuicultores </v>
      </c>
      <c r="C16" s="778">
        <f>+'P3'!E8</f>
        <v>220991784.01214999</v>
      </c>
      <c r="D16" s="778">
        <f>+'P3'!F8</f>
        <v>0</v>
      </c>
      <c r="E16" s="778">
        <f>+'P3'!G8</f>
        <v>441983568.02429998</v>
      </c>
      <c r="F16" s="778">
        <f>+'P3'!H8</f>
        <v>0</v>
      </c>
      <c r="G16" s="778">
        <f>+'P3'!I8</f>
        <v>441983568.02429998</v>
      </c>
      <c r="H16" s="778">
        <f>+'P3'!J8</f>
        <v>0</v>
      </c>
      <c r="I16" s="778">
        <f>+'P3'!K8</f>
        <v>441983568.02429998</v>
      </c>
      <c r="J16" s="778">
        <f>+'P3'!L8</f>
        <v>0</v>
      </c>
      <c r="K16" s="778">
        <f>+'P3'!M8</f>
        <v>441983568.02429998</v>
      </c>
      <c r="L16" s="778">
        <f>+'P3'!N8</f>
        <v>0</v>
      </c>
      <c r="M16" s="778">
        <f>+'P3'!O8</f>
        <v>441983568.02429998</v>
      </c>
      <c r="N16" s="778">
        <f>+'P3'!P8</f>
        <v>0</v>
      </c>
      <c r="O16" s="778">
        <f>+'P3'!Q8</f>
        <v>441983568.02429998</v>
      </c>
      <c r="P16" s="778">
        <f>+'P3'!R8</f>
        <v>0</v>
      </c>
      <c r="Q16" s="778">
        <f>+'P3'!S8</f>
        <v>441983568.02429998</v>
      </c>
      <c r="R16" s="778">
        <f>+'P3'!T8</f>
        <v>0</v>
      </c>
      <c r="S16" s="778">
        <f>+'P3'!U8</f>
        <v>441983568.02429998</v>
      </c>
      <c r="T16" s="778">
        <f>+'P3'!V8</f>
        <v>0</v>
      </c>
      <c r="U16" s="778">
        <f>+'P3'!W8</f>
        <v>441983568.02429998</v>
      </c>
      <c r="V16" s="778">
        <f>+'P3'!X8</f>
        <v>0</v>
      </c>
      <c r="W16" s="778">
        <f>SUM(C16:V16)</f>
        <v>4198843896.2308507</v>
      </c>
      <c r="X16" s="779">
        <f t="shared" ref="X16:X18" si="7">+W16/W$43</f>
        <v>2.7856671462134922E-3</v>
      </c>
    </row>
    <row r="17" spans="2:24" s="776" customFormat="1" ht="17.25" customHeight="1">
      <c r="B17" s="777" t="str">
        <f>+Portafolio_Cronograma!D53</f>
        <v>3.2. Fomento de la integración generacional en la cadena</v>
      </c>
      <c r="C17" s="778">
        <f>+'P3'!E9</f>
        <v>856453773.46230006</v>
      </c>
      <c r="D17" s="778">
        <f>+'P3'!F9</f>
        <v>1466907546.9246001</v>
      </c>
      <c r="E17" s="778">
        <f>+'P3'!G9</f>
        <v>1712907546.9246001</v>
      </c>
      <c r="F17" s="778">
        <f>+'P3'!H9</f>
        <v>1466907546.9246001</v>
      </c>
      <c r="G17" s="778">
        <f>+'P3'!I9</f>
        <v>1712907546.9246001</v>
      </c>
      <c r="H17" s="778">
        <f>+'P3'!J9</f>
        <v>1466907546.9246001</v>
      </c>
      <c r="I17" s="778">
        <f>+'P3'!K9</f>
        <v>1712907546.9246001</v>
      </c>
      <c r="J17" s="778">
        <f>+'P3'!L9</f>
        <v>1466907546.9246001</v>
      </c>
      <c r="K17" s="778">
        <f>+'P3'!M9</f>
        <v>1712907546.9246001</v>
      </c>
      <c r="L17" s="778">
        <f>+'P3'!N9</f>
        <v>1466907546.9246001</v>
      </c>
      <c r="M17" s="778">
        <f>+'P3'!O9</f>
        <v>1712907546.9246001</v>
      </c>
      <c r="N17" s="778">
        <f>+'P3'!P9</f>
        <v>1466907546.9246001</v>
      </c>
      <c r="O17" s="778">
        <f>+'P3'!Q9</f>
        <v>1712907546.9246001</v>
      </c>
      <c r="P17" s="778">
        <f>+'P3'!R9</f>
        <v>1466907546.9246001</v>
      </c>
      <c r="Q17" s="778">
        <f>+'P3'!S9</f>
        <v>1712907546.9246001</v>
      </c>
      <c r="R17" s="778">
        <f>+'P3'!T9</f>
        <v>1466907546.9246001</v>
      </c>
      <c r="S17" s="778">
        <f>+'P3'!U9</f>
        <v>1712907546.9246001</v>
      </c>
      <c r="T17" s="778">
        <f>+'P3'!V9</f>
        <v>1466907546.9246001</v>
      </c>
      <c r="U17" s="778">
        <f>+'P3'!W9</f>
        <v>1712907546.9246001</v>
      </c>
      <c r="V17" s="778">
        <f>+'P3'!X9</f>
        <v>1466907546.9246001</v>
      </c>
      <c r="W17" s="778">
        <f t="shared" ref="W17:W18" si="8">SUM(C17:V17)</f>
        <v>30941697165.029694</v>
      </c>
      <c r="X17" s="779">
        <f t="shared" si="7"/>
        <v>2.0527857517656924E-2</v>
      </c>
    </row>
    <row r="18" spans="2:24" s="776" customFormat="1" ht="17.25" customHeight="1">
      <c r="B18" s="777" t="str">
        <f>+Portafolio_Cronograma!D57</f>
        <v>3.3. Gestión para el fortalecimiento y mejora de la calidad de vida de los acuicultores de subsistencia y pequeños acuicultores</v>
      </c>
      <c r="C18" s="778">
        <f>+'P3'!E10</f>
        <v>384361855.28180456</v>
      </c>
      <c r="D18" s="778">
        <f>+'P3'!F10</f>
        <v>0</v>
      </c>
      <c r="E18" s="778">
        <f>+'P3'!G10</f>
        <v>768723710.56360912</v>
      </c>
      <c r="F18" s="778">
        <f>+'P3'!H10</f>
        <v>0</v>
      </c>
      <c r="G18" s="778">
        <f>+'P3'!I10</f>
        <v>768723710.56360912</v>
      </c>
      <c r="H18" s="778">
        <f>+'P3'!J10</f>
        <v>0</v>
      </c>
      <c r="I18" s="778">
        <f>+'P3'!K10</f>
        <v>768723710.56360912</v>
      </c>
      <c r="J18" s="778">
        <f>+'P3'!L10</f>
        <v>0</v>
      </c>
      <c r="K18" s="778">
        <f>+'P3'!M10</f>
        <v>768723710.56360912</v>
      </c>
      <c r="L18" s="778">
        <f>+'P3'!N10</f>
        <v>0</v>
      </c>
      <c r="M18" s="778">
        <f>+'P3'!O10</f>
        <v>768723710.56360912</v>
      </c>
      <c r="N18" s="778">
        <f>+'P3'!P10</f>
        <v>0</v>
      </c>
      <c r="O18" s="778">
        <f>+'P3'!Q10</f>
        <v>768723710.56360912</v>
      </c>
      <c r="P18" s="778">
        <f>+'P3'!R10</f>
        <v>0</v>
      </c>
      <c r="Q18" s="778">
        <f>+'P3'!S10</f>
        <v>768723710.56360912</v>
      </c>
      <c r="R18" s="778">
        <f>+'P3'!T10</f>
        <v>0</v>
      </c>
      <c r="S18" s="778">
        <f>+'P3'!U10</f>
        <v>768723710.56360912</v>
      </c>
      <c r="T18" s="778">
        <f>+'P3'!V10</f>
        <v>0</v>
      </c>
      <c r="U18" s="778">
        <f>+'P3'!W10</f>
        <v>768723710.56360912</v>
      </c>
      <c r="V18" s="778">
        <f>+'P3'!X10</f>
        <v>0</v>
      </c>
      <c r="W18" s="778">
        <f t="shared" si="8"/>
        <v>7302875250.3542871</v>
      </c>
      <c r="X18" s="779">
        <f t="shared" si="7"/>
        <v>4.844995470317217E-3</v>
      </c>
    </row>
    <row r="19" spans="2:24" s="776" customFormat="1" ht="17.25" customHeight="1">
      <c r="B19" s="780" t="str">
        <f>+Portafolio_Cronograma!C63</f>
        <v>4. Promoción de la formalización de los acuicultores, y del ordenamiento productivo y social de la propiedad rural en la cadena</v>
      </c>
      <c r="C19" s="774">
        <f>SUM(C20:C23)</f>
        <v>2729888004.928</v>
      </c>
      <c r="D19" s="774">
        <f t="shared" ref="D19:W19" si="9">SUM(D20:D23)</f>
        <v>6971669548.2353001</v>
      </c>
      <c r="E19" s="774">
        <f t="shared" si="9"/>
        <v>7475634061.0284004</v>
      </c>
      <c r="F19" s="774">
        <f t="shared" si="9"/>
        <v>7379634061.0284004</v>
      </c>
      <c r="G19" s="774">
        <f t="shared" si="9"/>
        <v>7379634061.0284004</v>
      </c>
      <c r="H19" s="774">
        <f t="shared" si="9"/>
        <v>7045605081.1259995</v>
      </c>
      <c r="I19" s="774">
        <f t="shared" si="9"/>
        <v>7045605081.1259995</v>
      </c>
      <c r="J19" s="774">
        <f t="shared" si="9"/>
        <v>7087653808.6884003</v>
      </c>
      <c r="K19" s="774">
        <f t="shared" si="9"/>
        <v>7379634061.0284004</v>
      </c>
      <c r="L19" s="774">
        <f t="shared" si="9"/>
        <v>6991653808.6884003</v>
      </c>
      <c r="M19" s="774">
        <f t="shared" si="9"/>
        <v>7045605081.1259995</v>
      </c>
      <c r="N19" s="774">
        <f t="shared" si="9"/>
        <v>6991653808.6884003</v>
      </c>
      <c r="O19" s="774">
        <f t="shared" si="9"/>
        <v>7475634061.0284004</v>
      </c>
      <c r="P19" s="774">
        <f t="shared" si="9"/>
        <v>6991653808.6884003</v>
      </c>
      <c r="Q19" s="774">
        <f t="shared" si="9"/>
        <v>7045605081.1259995</v>
      </c>
      <c r="R19" s="774">
        <f t="shared" si="9"/>
        <v>6991653808.6884003</v>
      </c>
      <c r="S19" s="774">
        <f t="shared" si="9"/>
        <v>7379634061.0284004</v>
      </c>
      <c r="T19" s="774">
        <f t="shared" si="9"/>
        <v>7087653808.6884003</v>
      </c>
      <c r="U19" s="774">
        <f t="shared" si="9"/>
        <v>7045605081.1259995</v>
      </c>
      <c r="V19" s="774">
        <f t="shared" si="9"/>
        <v>6991653808.6884003</v>
      </c>
      <c r="W19" s="774">
        <f t="shared" si="9"/>
        <v>138532963985.7825</v>
      </c>
      <c r="X19" s="775">
        <f>+W19/W$43</f>
        <v>9.1907852728029649E-2</v>
      </c>
    </row>
    <row r="20" spans="2:24" s="776" customFormat="1" ht="17.25" customHeight="1">
      <c r="B20" s="777" t="str">
        <f>+Portafolio_Cronograma!D63</f>
        <v>4.1. Fomento de la formalización ambiental, productiva y sanitaria de los acuicultores</v>
      </c>
      <c r="C20" s="778">
        <f>+'P4'!E8</f>
        <v>0</v>
      </c>
      <c r="D20" s="778">
        <f>+'P4'!F8</f>
        <v>1511893538.3793001</v>
      </c>
      <c r="E20" s="778">
        <f>+'P4'!G8</f>
        <v>2015858051.1724</v>
      </c>
      <c r="F20" s="778">
        <f>+'P4'!H8</f>
        <v>2015858051.1724</v>
      </c>
      <c r="G20" s="778">
        <f>+'P4'!I8</f>
        <v>2015858051.1724</v>
      </c>
      <c r="H20" s="778">
        <f>+'P4'!J8</f>
        <v>2015858051.1724</v>
      </c>
      <c r="I20" s="778">
        <f>+'P4'!K8</f>
        <v>2015858051.1724</v>
      </c>
      <c r="J20" s="778">
        <f>+'P4'!L8</f>
        <v>1961906778.7348001</v>
      </c>
      <c r="K20" s="778">
        <f>+'P4'!M8</f>
        <v>2015858051.1724</v>
      </c>
      <c r="L20" s="778">
        <f>+'P4'!N8</f>
        <v>1961906778.7348001</v>
      </c>
      <c r="M20" s="778">
        <f>+'P4'!O8</f>
        <v>2015858051.1724</v>
      </c>
      <c r="N20" s="778">
        <f>+'P4'!P8</f>
        <v>1961906778.7348001</v>
      </c>
      <c r="O20" s="778">
        <f>+'P4'!Q8</f>
        <v>2015858051.1724</v>
      </c>
      <c r="P20" s="778">
        <f>+'P4'!R8</f>
        <v>1961906778.7348001</v>
      </c>
      <c r="Q20" s="778">
        <f>+'P4'!S8</f>
        <v>2015858051.1724</v>
      </c>
      <c r="R20" s="778">
        <f>+'P4'!T8</f>
        <v>1961906778.7348001</v>
      </c>
      <c r="S20" s="778">
        <f>+'P4'!U8</f>
        <v>2015858051.1724</v>
      </c>
      <c r="T20" s="778">
        <f>+'P4'!V8</f>
        <v>1961906778.7348001</v>
      </c>
      <c r="U20" s="778">
        <f>+'P4'!W8</f>
        <v>2015858051.1724</v>
      </c>
      <c r="V20" s="778">
        <f>+'P4'!X8</f>
        <v>1961906778.7348001</v>
      </c>
      <c r="W20" s="778">
        <f t="shared" ref="W20:W42" si="10">SUM(C20:V20)</f>
        <v>37419679552.419296</v>
      </c>
      <c r="X20" s="779">
        <f t="shared" ref="X20:X23" si="11">+W20/W$43</f>
        <v>2.4825588787566636E-2</v>
      </c>
    </row>
    <row r="21" spans="2:24" s="776" customFormat="1" ht="17.25" customHeight="1">
      <c r="B21" s="777" t="str">
        <f>+Portafolio_Cronograma!D68</f>
        <v>4.2. Promoción de la formalización empresarial y laboral en la cadena</v>
      </c>
      <c r="C21" s="778">
        <f>+'P4'!E9</f>
        <v>601851085.65829992</v>
      </c>
      <c r="D21" s="778">
        <f>+'P4'!F9</f>
        <v>1203702171.3165998</v>
      </c>
      <c r="E21" s="778">
        <f>+'P4'!G9</f>
        <v>1203702171.3165998</v>
      </c>
      <c r="F21" s="778">
        <f>+'P4'!H9</f>
        <v>1107702171.3165998</v>
      </c>
      <c r="G21" s="778">
        <f>+'P4'!I9</f>
        <v>1107702171.3165998</v>
      </c>
      <c r="H21" s="778">
        <f>+'P4'!J9</f>
        <v>1107702171.3165998</v>
      </c>
      <c r="I21" s="778">
        <f>+'P4'!K9</f>
        <v>1107702171.3165998</v>
      </c>
      <c r="J21" s="778">
        <f>+'P4'!L9</f>
        <v>1203702171.3165998</v>
      </c>
      <c r="K21" s="778">
        <f>+'P4'!M9</f>
        <v>1107702171.3165998</v>
      </c>
      <c r="L21" s="778">
        <f>+'P4'!N9</f>
        <v>1107702171.3165998</v>
      </c>
      <c r="M21" s="778">
        <f>+'P4'!O9</f>
        <v>1107702171.3165998</v>
      </c>
      <c r="N21" s="778">
        <f>+'P4'!P9</f>
        <v>1107702171.3165998</v>
      </c>
      <c r="O21" s="778">
        <f>+'P4'!Q9</f>
        <v>1203702171.3165998</v>
      </c>
      <c r="P21" s="778">
        <f>+'P4'!R9</f>
        <v>1107702171.3165998</v>
      </c>
      <c r="Q21" s="778">
        <f>+'P4'!S9</f>
        <v>1107702171.3165998</v>
      </c>
      <c r="R21" s="778">
        <f>+'P4'!T9</f>
        <v>1107702171.3165998</v>
      </c>
      <c r="S21" s="778">
        <f>+'P4'!U9</f>
        <v>1107702171.3165998</v>
      </c>
      <c r="T21" s="778">
        <f>+'P4'!V9</f>
        <v>1203702171.3165998</v>
      </c>
      <c r="U21" s="778">
        <f>+'P4'!W9</f>
        <v>1107702171.3165998</v>
      </c>
      <c r="V21" s="778">
        <f>+'P4'!X9</f>
        <v>1107702171.3165998</v>
      </c>
      <c r="W21" s="778">
        <f t="shared" si="10"/>
        <v>22128192340.67371</v>
      </c>
      <c r="X21" s="779">
        <f t="shared" si="11"/>
        <v>1.4680654945005544E-2</v>
      </c>
    </row>
    <row r="22" spans="2:24" s="776" customFormat="1" ht="17.25" customHeight="1">
      <c r="B22" s="777" t="str">
        <f>+Portafolio_Cronograma!D72</f>
        <v>4.3. Gestión de la formalización, acceso y tenencia de la tierra</v>
      </c>
      <c r="C22" s="778">
        <f>+'P4'!E10</f>
        <v>842315481.27620006</v>
      </c>
      <c r="D22" s="778">
        <f>+'P4'!F10</f>
        <v>1684630962.5524001</v>
      </c>
      <c r="E22" s="778">
        <f>+'P4'!G10</f>
        <v>1684630962.5524001</v>
      </c>
      <c r="F22" s="778">
        <f>+'P4'!H10</f>
        <v>1684630962.5524001</v>
      </c>
      <c r="G22" s="778">
        <f>+'P4'!I10</f>
        <v>1684630962.5524001</v>
      </c>
      <c r="H22" s="778">
        <f>+'P4'!J10</f>
        <v>1684630962.5524001</v>
      </c>
      <c r="I22" s="778">
        <f>+'P4'!K10</f>
        <v>1684630962.5524001</v>
      </c>
      <c r="J22" s="778">
        <f>+'P4'!L10</f>
        <v>1684630962.5524001</v>
      </c>
      <c r="K22" s="778">
        <f>+'P4'!M10</f>
        <v>1684630962.5524001</v>
      </c>
      <c r="L22" s="778">
        <f>+'P4'!N10</f>
        <v>1684630962.5524001</v>
      </c>
      <c r="M22" s="778">
        <f>+'P4'!O10</f>
        <v>1684630962.5524001</v>
      </c>
      <c r="N22" s="778">
        <f>+'P4'!P10</f>
        <v>1684630962.5524001</v>
      </c>
      <c r="O22" s="778">
        <f>+'P4'!Q10</f>
        <v>1684630962.5524001</v>
      </c>
      <c r="P22" s="778">
        <f>+'P4'!R10</f>
        <v>1684630962.5524001</v>
      </c>
      <c r="Q22" s="778">
        <f>+'P4'!S10</f>
        <v>1684630962.5524001</v>
      </c>
      <c r="R22" s="778">
        <f>+'P4'!T10</f>
        <v>1684630962.5524001</v>
      </c>
      <c r="S22" s="778">
        <f>+'P4'!U10</f>
        <v>1684630962.5524001</v>
      </c>
      <c r="T22" s="778">
        <f>+'P4'!V10</f>
        <v>1684630962.5524001</v>
      </c>
      <c r="U22" s="778">
        <f>+'P4'!W10</f>
        <v>1684630962.5524001</v>
      </c>
      <c r="V22" s="778">
        <f>+'P4'!X10</f>
        <v>1684630962.5524001</v>
      </c>
      <c r="W22" s="778">
        <f t="shared" si="10"/>
        <v>32850303769.77179</v>
      </c>
      <c r="X22" s="779">
        <f t="shared" si="11"/>
        <v>2.1794097188688463E-2</v>
      </c>
    </row>
    <row r="23" spans="2:24" s="776" customFormat="1" ht="17.25" customHeight="1">
      <c r="B23" s="777" t="str">
        <f>+Portafolio_Cronograma!D76</f>
        <v>4.4. Promoción y articulación de la gestión territorial para la acuicultura</v>
      </c>
      <c r="C23" s="778">
        <f>+'P4'!E11</f>
        <v>1285721437.9935</v>
      </c>
      <c r="D23" s="778">
        <f>+'P4'!F11</f>
        <v>2571442875.987</v>
      </c>
      <c r="E23" s="778">
        <f>+'P4'!G11</f>
        <v>2571442875.987</v>
      </c>
      <c r="F23" s="778">
        <f>+'P4'!H11</f>
        <v>2571442875.987</v>
      </c>
      <c r="G23" s="778">
        <f>+'P4'!I11</f>
        <v>2571442875.987</v>
      </c>
      <c r="H23" s="778">
        <f>+'P4'!J11</f>
        <v>2237413896.0846</v>
      </c>
      <c r="I23" s="778">
        <f>+'P4'!K11</f>
        <v>2237413896.0846</v>
      </c>
      <c r="J23" s="778">
        <f>+'P4'!L11</f>
        <v>2237413896.0846</v>
      </c>
      <c r="K23" s="778">
        <f>+'P4'!M11</f>
        <v>2571442875.987</v>
      </c>
      <c r="L23" s="778">
        <f>+'P4'!N11</f>
        <v>2237413896.0846</v>
      </c>
      <c r="M23" s="778">
        <f>+'P4'!O11</f>
        <v>2237413896.0846</v>
      </c>
      <c r="N23" s="778">
        <f>+'P4'!P11</f>
        <v>2237413896.0846</v>
      </c>
      <c r="O23" s="778">
        <f>+'P4'!Q11</f>
        <v>2571442875.987</v>
      </c>
      <c r="P23" s="778">
        <f>+'P4'!R11</f>
        <v>2237413896.0846</v>
      </c>
      <c r="Q23" s="778">
        <f>+'P4'!S11</f>
        <v>2237413896.0846</v>
      </c>
      <c r="R23" s="778">
        <f>+'P4'!T11</f>
        <v>2237413896.0846</v>
      </c>
      <c r="S23" s="778">
        <f>+'P4'!U11</f>
        <v>2571442875.987</v>
      </c>
      <c r="T23" s="778">
        <f>+'P4'!V11</f>
        <v>2237413896.0846</v>
      </c>
      <c r="U23" s="778">
        <f>+'P4'!W11</f>
        <v>2237413896.0846</v>
      </c>
      <c r="V23" s="778">
        <f>+'P4'!X11</f>
        <v>2237413896.0846</v>
      </c>
      <c r="W23" s="778">
        <f t="shared" si="10"/>
        <v>46134788322.917702</v>
      </c>
      <c r="X23" s="779">
        <f t="shared" si="11"/>
        <v>3.0607511806768996E-2</v>
      </c>
    </row>
    <row r="24" spans="2:24" s="776" customFormat="1" ht="17.25" customHeight="1">
      <c r="B24" s="773" t="str">
        <f>+Portafolio_Cronograma!C81</f>
        <v>5. Fortalecimiento de la sostenibilidad ambiental en la cadena</v>
      </c>
      <c r="C24" s="774">
        <f>SUM(C25:C28)</f>
        <v>1220638944.6240001</v>
      </c>
      <c r="D24" s="774">
        <f t="shared" ref="D24:W24" si="12">SUM(D25:D28)</f>
        <v>5520286316.6542501</v>
      </c>
      <c r="E24" s="774">
        <f t="shared" si="12"/>
        <v>6291622459.1229992</v>
      </c>
      <c r="F24" s="774">
        <f t="shared" si="12"/>
        <v>6546622459.1229992</v>
      </c>
      <c r="G24" s="774">
        <f t="shared" si="12"/>
        <v>6291622459.1229992</v>
      </c>
      <c r="H24" s="774">
        <f t="shared" si="12"/>
        <v>5772372459.1229992</v>
      </c>
      <c r="I24" s="774">
        <f t="shared" si="12"/>
        <v>3984372459.1229997</v>
      </c>
      <c r="J24" s="774">
        <f t="shared" si="12"/>
        <v>4239372459.1229997</v>
      </c>
      <c r="K24" s="774">
        <f t="shared" si="12"/>
        <v>4758622459.1229992</v>
      </c>
      <c r="L24" s="774">
        <f t="shared" si="12"/>
        <v>4239372459.1229997</v>
      </c>
      <c r="M24" s="774">
        <f t="shared" si="12"/>
        <v>5517372459.1229992</v>
      </c>
      <c r="N24" s="774">
        <f t="shared" si="12"/>
        <v>4239372459.1229997</v>
      </c>
      <c r="O24" s="774">
        <f t="shared" si="12"/>
        <v>4758622459.1229992</v>
      </c>
      <c r="P24" s="774">
        <f t="shared" si="12"/>
        <v>4239372459.1229997</v>
      </c>
      <c r="Q24" s="774">
        <f t="shared" si="12"/>
        <v>3984372459.1229997</v>
      </c>
      <c r="R24" s="774">
        <f t="shared" si="12"/>
        <v>5772372459.1229992</v>
      </c>
      <c r="S24" s="774">
        <f t="shared" si="12"/>
        <v>4758622459.1229992</v>
      </c>
      <c r="T24" s="774">
        <f t="shared" si="12"/>
        <v>4239372459.1229997</v>
      </c>
      <c r="U24" s="774">
        <f t="shared" si="12"/>
        <v>3984372459.1229997</v>
      </c>
      <c r="V24" s="774">
        <f t="shared" si="12"/>
        <v>4239372459.1229997</v>
      </c>
      <c r="W24" s="774">
        <f t="shared" si="12"/>
        <v>94598129525.492264</v>
      </c>
      <c r="X24" s="775">
        <f>+W24/W$43</f>
        <v>6.2759871056164679E-2</v>
      </c>
    </row>
    <row r="25" spans="2:24" s="776" customFormat="1" ht="17.25" customHeight="1">
      <c r="B25" s="777" t="str">
        <f>+Portafolio_Cronograma!D81</f>
        <v>5.1. Mejora de la gestión integral y aprovechamiento del recurso hídrico en la cadena</v>
      </c>
      <c r="C25" s="778">
        <f>+'P5'!E8</f>
        <v>0</v>
      </c>
      <c r="D25" s="778">
        <f>+'P5'!F8</f>
        <v>2058490281.7129498</v>
      </c>
      <c r="E25" s="778">
        <f>+'P5'!G8</f>
        <v>2744653708.9505997</v>
      </c>
      <c r="F25" s="778">
        <f>+'P5'!H8</f>
        <v>2744653708.9505997</v>
      </c>
      <c r="G25" s="778">
        <f>+'P5'!I8</f>
        <v>2744653708.9505997</v>
      </c>
      <c r="H25" s="778">
        <f>+'P5'!J8</f>
        <v>2744653708.9505997</v>
      </c>
      <c r="I25" s="778">
        <f>+'P5'!K8</f>
        <v>1211653708.9505997</v>
      </c>
      <c r="J25" s="778">
        <f>+'P5'!L8</f>
        <v>1211653708.9505997</v>
      </c>
      <c r="K25" s="778">
        <f>+'P5'!M8</f>
        <v>1211653708.9505997</v>
      </c>
      <c r="L25" s="778">
        <f>+'P5'!N8</f>
        <v>1211653708.9505997</v>
      </c>
      <c r="M25" s="778">
        <f>+'P5'!O8</f>
        <v>2744653708.9505997</v>
      </c>
      <c r="N25" s="778">
        <f>+'P5'!P8</f>
        <v>1211653708.9505997</v>
      </c>
      <c r="O25" s="778">
        <f>+'P5'!Q8</f>
        <v>1211653708.9505997</v>
      </c>
      <c r="P25" s="778">
        <f>+'P5'!R8</f>
        <v>1211653708.9505997</v>
      </c>
      <c r="Q25" s="778">
        <f>+'P5'!S8</f>
        <v>1211653708.9505997</v>
      </c>
      <c r="R25" s="778">
        <f>+'P5'!T8</f>
        <v>2744653708.9505997</v>
      </c>
      <c r="S25" s="778">
        <f>+'P5'!U8</f>
        <v>1211653708.9505997</v>
      </c>
      <c r="T25" s="778">
        <f>+'P5'!V8</f>
        <v>1211653708.9505997</v>
      </c>
      <c r="U25" s="778">
        <f>+'P5'!W8</f>
        <v>1211653708.9505997</v>
      </c>
      <c r="V25" s="778">
        <f>+'P5'!X8</f>
        <v>1211653708.9505997</v>
      </c>
      <c r="W25" s="778">
        <f t="shared" si="10"/>
        <v>33066257042.823746</v>
      </c>
      <c r="X25" s="779">
        <f t="shared" ref="X25:X28" si="13">+W25/W$43</f>
        <v>2.1937368515921686E-2</v>
      </c>
    </row>
    <row r="26" spans="2:24" s="776" customFormat="1" ht="17.25" customHeight="1">
      <c r="B26" s="777" t="str">
        <f>+Portafolio_Cronograma!D86</f>
        <v>5.2. Mejora en la gestión ante la variabilidad y el cambio climático, y los riesgos ambientales en la cadena</v>
      </c>
      <c r="C26" s="778">
        <f>+'P5'!E9</f>
        <v>466966487.66869998</v>
      </c>
      <c r="D26" s="778">
        <f>+'P5'!F9</f>
        <v>933932975.33739996</v>
      </c>
      <c r="E26" s="778">
        <f>+'P5'!G9</f>
        <v>933932975.33739996</v>
      </c>
      <c r="F26" s="778">
        <f>+'P5'!H9</f>
        <v>933932975.33739996</v>
      </c>
      <c r="G26" s="778">
        <f>+'P5'!I9</f>
        <v>933932975.33739996</v>
      </c>
      <c r="H26" s="778">
        <f>+'P5'!J9</f>
        <v>714682975.33739996</v>
      </c>
      <c r="I26" s="778">
        <f>+'P5'!K9</f>
        <v>714682975.33739996</v>
      </c>
      <c r="J26" s="778">
        <f>+'P5'!L9</f>
        <v>714682975.33739996</v>
      </c>
      <c r="K26" s="778">
        <f>+'P5'!M9</f>
        <v>933932975.33739996</v>
      </c>
      <c r="L26" s="778">
        <f>+'P5'!N9</f>
        <v>714682975.33739996</v>
      </c>
      <c r="M26" s="778">
        <f>+'P5'!O9</f>
        <v>714682975.33739996</v>
      </c>
      <c r="N26" s="778">
        <f>+'P5'!P9</f>
        <v>714682975.33739996</v>
      </c>
      <c r="O26" s="778">
        <f>+'P5'!Q9</f>
        <v>933932975.33739996</v>
      </c>
      <c r="P26" s="778">
        <f>+'P5'!R9</f>
        <v>714682975.33739996</v>
      </c>
      <c r="Q26" s="778">
        <f>+'P5'!S9</f>
        <v>714682975.33739996</v>
      </c>
      <c r="R26" s="778">
        <f>+'P5'!T9</f>
        <v>714682975.33739996</v>
      </c>
      <c r="S26" s="778">
        <f>+'P5'!U9</f>
        <v>933932975.33739996</v>
      </c>
      <c r="T26" s="778">
        <f>+'P5'!V9</f>
        <v>714682975.33739996</v>
      </c>
      <c r="U26" s="778">
        <f>+'P5'!W9</f>
        <v>714682975.33739996</v>
      </c>
      <c r="V26" s="778">
        <f>+'P5'!X9</f>
        <v>714682975.33739996</v>
      </c>
      <c r="W26" s="778">
        <f t="shared" si="10"/>
        <v>15580693019.079306</v>
      </c>
      <c r="X26" s="779">
        <f t="shared" si="13"/>
        <v>1.033680358954237E-2</v>
      </c>
    </row>
    <row r="27" spans="2:24" s="776" customFormat="1" ht="17.25" customHeight="1">
      <c r="B27" s="777" t="str">
        <f>+Portafolio_Cronograma!D92</f>
        <v>5.3. Escalamiento de modelos de aprovechamiento integral de los subproductos de la acuicultura</v>
      </c>
      <c r="C27" s="778">
        <f>+'P5'!E10</f>
        <v>753672456.95530009</v>
      </c>
      <c r="D27" s="778">
        <f>+'P5'!F10</f>
        <v>1507344913.9106002</v>
      </c>
      <c r="E27" s="778">
        <f>+'P5'!G10</f>
        <v>1507344913.9106002</v>
      </c>
      <c r="F27" s="778">
        <f>+'P5'!H10</f>
        <v>1507344913.9106002</v>
      </c>
      <c r="G27" s="778">
        <f>+'P5'!I10</f>
        <v>1507344913.9106002</v>
      </c>
      <c r="H27" s="778">
        <f>+'P5'!J10</f>
        <v>952344913.91060019</v>
      </c>
      <c r="I27" s="778">
        <f>+'P5'!K10</f>
        <v>952344913.91060019</v>
      </c>
      <c r="J27" s="778">
        <f>+'P5'!L10</f>
        <v>952344913.91060019</v>
      </c>
      <c r="K27" s="778">
        <f>+'P5'!M10</f>
        <v>1507344913.9106002</v>
      </c>
      <c r="L27" s="778">
        <f>+'P5'!N10</f>
        <v>952344913.91060019</v>
      </c>
      <c r="M27" s="778">
        <f>+'P5'!O10</f>
        <v>952344913.91060019</v>
      </c>
      <c r="N27" s="778">
        <f>+'P5'!P10</f>
        <v>952344913.91060019</v>
      </c>
      <c r="O27" s="778">
        <f>+'P5'!Q10</f>
        <v>1507344913.9106002</v>
      </c>
      <c r="P27" s="778">
        <f>+'P5'!R10</f>
        <v>952344913.91060019</v>
      </c>
      <c r="Q27" s="778">
        <f>+'P5'!S10</f>
        <v>952344913.91060019</v>
      </c>
      <c r="R27" s="778">
        <f>+'P5'!T10</f>
        <v>952344913.91060019</v>
      </c>
      <c r="S27" s="778">
        <f>+'P5'!U10</f>
        <v>1507344913.9106002</v>
      </c>
      <c r="T27" s="778">
        <f>+'P5'!V10</f>
        <v>952344913.91060019</v>
      </c>
      <c r="U27" s="778">
        <f>+'P5'!W10</f>
        <v>952344913.91060019</v>
      </c>
      <c r="V27" s="778">
        <f>+'P5'!X10</f>
        <v>952344913.91060019</v>
      </c>
      <c r="W27" s="778">
        <f t="shared" si="10"/>
        <v>22733225821.256699</v>
      </c>
      <c r="X27" s="779">
        <f t="shared" si="13"/>
        <v>1.5082056361888932E-2</v>
      </c>
    </row>
    <row r="28" spans="2:24" s="776" customFormat="1" ht="17.25" customHeight="1">
      <c r="B28" s="777" t="str">
        <f>+Portafolio_Cronograma!D95</f>
        <v>5.4. Mejora en la gestión de la divulgación e implementación del marco normativo ambiental para la cadena</v>
      </c>
      <c r="C28" s="778">
        <f>+'P5'!E11</f>
        <v>0</v>
      </c>
      <c r="D28" s="778">
        <f>+'P5'!F11</f>
        <v>1020518145.6932999</v>
      </c>
      <c r="E28" s="778">
        <f>+'P5'!G11</f>
        <v>1105690860.9243999</v>
      </c>
      <c r="F28" s="778">
        <f>+'P5'!H11</f>
        <v>1360690860.9243999</v>
      </c>
      <c r="G28" s="778">
        <f>+'P5'!I11</f>
        <v>1105690860.9243999</v>
      </c>
      <c r="H28" s="778">
        <f>+'P5'!J11</f>
        <v>1360690860.9243999</v>
      </c>
      <c r="I28" s="778">
        <f>+'P5'!K11</f>
        <v>1105690860.9243999</v>
      </c>
      <c r="J28" s="778">
        <f>+'P5'!L11</f>
        <v>1360690860.9243999</v>
      </c>
      <c r="K28" s="778">
        <f>+'P5'!M11</f>
        <v>1105690860.9243999</v>
      </c>
      <c r="L28" s="778">
        <f>+'P5'!N11</f>
        <v>1360690860.9243999</v>
      </c>
      <c r="M28" s="778">
        <f>+'P5'!O11</f>
        <v>1105690860.9243999</v>
      </c>
      <c r="N28" s="778">
        <f>+'P5'!P11</f>
        <v>1360690860.9243999</v>
      </c>
      <c r="O28" s="778">
        <f>+'P5'!Q11</f>
        <v>1105690860.9243999</v>
      </c>
      <c r="P28" s="778">
        <f>+'P5'!R11</f>
        <v>1360690860.9243999</v>
      </c>
      <c r="Q28" s="778">
        <f>+'P5'!S11</f>
        <v>1105690860.9243999</v>
      </c>
      <c r="R28" s="778">
        <f>+'P5'!T11</f>
        <v>1360690860.9243999</v>
      </c>
      <c r="S28" s="778">
        <f>+'P5'!U11</f>
        <v>1105690860.9243999</v>
      </c>
      <c r="T28" s="778">
        <f>+'P5'!V11</f>
        <v>1360690860.9243999</v>
      </c>
      <c r="U28" s="778">
        <f>+'P5'!W11</f>
        <v>1105690860.9243999</v>
      </c>
      <c r="V28" s="778">
        <f>+'P5'!X11</f>
        <v>1360690860.9243999</v>
      </c>
      <c r="W28" s="778">
        <f t="shared" si="10"/>
        <v>23217953642.332504</v>
      </c>
      <c r="X28" s="779">
        <f t="shared" si="13"/>
        <v>1.5403642588811689E-2</v>
      </c>
    </row>
    <row r="29" spans="2:24" s="776" customFormat="1" ht="17.25" customHeight="1">
      <c r="B29" s="773" t="str">
        <f>+Portafolio_Cronograma!C101</f>
        <v>6. Fortalecimiento en la gestión organizacional de la cadena</v>
      </c>
      <c r="C29" s="774">
        <f>SUM(C30:C33)</f>
        <v>1764180988.6931498</v>
      </c>
      <c r="D29" s="774">
        <f t="shared" ref="D29:W29" si="14">SUM(D30:D33)</f>
        <v>2334497702.6703</v>
      </c>
      <c r="E29" s="774">
        <f t="shared" si="14"/>
        <v>2466897702.6703</v>
      </c>
      <c r="F29" s="774">
        <f t="shared" si="14"/>
        <v>2334497702.6703</v>
      </c>
      <c r="G29" s="774">
        <f t="shared" si="14"/>
        <v>2466897702.6703</v>
      </c>
      <c r="H29" s="774">
        <f t="shared" si="14"/>
        <v>2334497702.6703</v>
      </c>
      <c r="I29" s="774">
        <f t="shared" si="14"/>
        <v>2289997702.6703</v>
      </c>
      <c r="J29" s="774">
        <f t="shared" si="14"/>
        <v>2334497702.6703</v>
      </c>
      <c r="K29" s="774">
        <f t="shared" si="14"/>
        <v>2289997702.6703</v>
      </c>
      <c r="L29" s="774">
        <f t="shared" si="14"/>
        <v>2334497702.6703</v>
      </c>
      <c r="M29" s="774">
        <f t="shared" si="14"/>
        <v>2289997702.6703</v>
      </c>
      <c r="N29" s="774">
        <f t="shared" si="14"/>
        <v>2334497702.6703</v>
      </c>
      <c r="O29" s="774">
        <f t="shared" si="14"/>
        <v>2289997702.6703</v>
      </c>
      <c r="P29" s="774">
        <f t="shared" si="14"/>
        <v>2334497702.6703</v>
      </c>
      <c r="Q29" s="774">
        <f t="shared" si="14"/>
        <v>2289997702.6703</v>
      </c>
      <c r="R29" s="774">
        <f t="shared" si="14"/>
        <v>2334497702.6703</v>
      </c>
      <c r="S29" s="774">
        <f t="shared" si="14"/>
        <v>2289997702.6703</v>
      </c>
      <c r="T29" s="774">
        <f t="shared" si="14"/>
        <v>2334497702.6703</v>
      </c>
      <c r="U29" s="774">
        <f t="shared" si="14"/>
        <v>2289997702.6703</v>
      </c>
      <c r="V29" s="774">
        <f t="shared" si="14"/>
        <v>2334497702.6703</v>
      </c>
      <c r="W29" s="774">
        <f t="shared" si="14"/>
        <v>46072937339.428833</v>
      </c>
      <c r="X29" s="775">
        <f>+W29/W$43</f>
        <v>3.0566477594275266E-2</v>
      </c>
    </row>
    <row r="30" spans="2:24" s="776" customFormat="1" ht="17.25" customHeight="1">
      <c r="B30" s="777" t="str">
        <f>+Portafolio_Cronograma!D101</f>
        <v>6.1. Adopción, promoción y seguimiento de la política pública de la cadena de la acuicultura para especies de consumo humano</v>
      </c>
      <c r="C30" s="778">
        <f>+'P6'!E8</f>
        <v>855138508.0480001</v>
      </c>
      <c r="D30" s="778">
        <f>+'P6'!F8</f>
        <v>650012741.38</v>
      </c>
      <c r="E30" s="778">
        <f>+'P6'!G8</f>
        <v>650012741.38</v>
      </c>
      <c r="F30" s="778">
        <f>+'P6'!H8</f>
        <v>650012741.38</v>
      </c>
      <c r="G30" s="778">
        <f>+'P6'!I8</f>
        <v>650012741.38</v>
      </c>
      <c r="H30" s="778">
        <f>+'P6'!J8</f>
        <v>650012741.38</v>
      </c>
      <c r="I30" s="778">
        <f>+'P6'!K8</f>
        <v>650012741.38</v>
      </c>
      <c r="J30" s="778">
        <f>+'P6'!L8</f>
        <v>650012741.38</v>
      </c>
      <c r="K30" s="778">
        <f>+'P6'!M8</f>
        <v>650012741.38</v>
      </c>
      <c r="L30" s="778">
        <f>+'P6'!N8</f>
        <v>650012741.38</v>
      </c>
      <c r="M30" s="778">
        <f>+'P6'!O8</f>
        <v>650012741.38</v>
      </c>
      <c r="N30" s="778">
        <f>+'P6'!P8</f>
        <v>650012741.38</v>
      </c>
      <c r="O30" s="778">
        <f>+'P6'!Q8</f>
        <v>650012741.38</v>
      </c>
      <c r="P30" s="778">
        <f>+'P6'!R8</f>
        <v>650012741.38</v>
      </c>
      <c r="Q30" s="778">
        <f>+'P6'!S8</f>
        <v>650012741.38</v>
      </c>
      <c r="R30" s="778">
        <f>+'P6'!T8</f>
        <v>650012741.38</v>
      </c>
      <c r="S30" s="778">
        <f>+'P6'!U8</f>
        <v>650012741.38</v>
      </c>
      <c r="T30" s="778">
        <f>+'P6'!V8</f>
        <v>650012741.38</v>
      </c>
      <c r="U30" s="778">
        <f>+'P6'!W8</f>
        <v>650012741.38</v>
      </c>
      <c r="V30" s="778">
        <f>+'P6'!X8</f>
        <v>650012741.38</v>
      </c>
      <c r="W30" s="778">
        <f>SUM(C30:V30)</f>
        <v>13205380594.267994</v>
      </c>
      <c r="X30" s="779">
        <f t="shared" ref="X30:X33" si="15">+W30/W$43</f>
        <v>8.7609341484971189E-3</v>
      </c>
    </row>
    <row r="31" spans="2:24" s="776" customFormat="1" ht="17.25" customHeight="1">
      <c r="B31" s="777" t="str">
        <f>+Portafolio_Cronograma!D107</f>
        <v xml:space="preserve">6.2. Fortalecimiento de las capacidades de gestión de la Organización de la Cadena Productiva de la Acuicultura </v>
      </c>
      <c r="C31" s="778">
        <f>+'P6'!E9</f>
        <v>113730281.45639998</v>
      </c>
      <c r="D31" s="778">
        <f>+'P6'!F9</f>
        <v>227460562.91279998</v>
      </c>
      <c r="E31" s="778">
        <f>+'P6'!G9</f>
        <v>227460562.91279998</v>
      </c>
      <c r="F31" s="778">
        <f>+'P6'!H9</f>
        <v>227460562.91279998</v>
      </c>
      <c r="G31" s="778">
        <f>+'P6'!I9</f>
        <v>227460562.91279998</v>
      </c>
      <c r="H31" s="778">
        <f>+'P6'!J9</f>
        <v>227460562.91279998</v>
      </c>
      <c r="I31" s="778">
        <f>+'P6'!K9</f>
        <v>227460562.91279998</v>
      </c>
      <c r="J31" s="778">
        <f>+'P6'!L9</f>
        <v>227460562.91279998</v>
      </c>
      <c r="K31" s="778">
        <f>+'P6'!M9</f>
        <v>227460562.91279998</v>
      </c>
      <c r="L31" s="778">
        <f>+'P6'!N9</f>
        <v>227460562.91279998</v>
      </c>
      <c r="M31" s="778">
        <f>+'P6'!O9</f>
        <v>227460562.91279998</v>
      </c>
      <c r="N31" s="778">
        <f>+'P6'!P9</f>
        <v>227460562.91279998</v>
      </c>
      <c r="O31" s="778">
        <f>+'P6'!Q9</f>
        <v>227460562.91279998</v>
      </c>
      <c r="P31" s="778">
        <f>+'P6'!R9</f>
        <v>227460562.91279998</v>
      </c>
      <c r="Q31" s="778">
        <f>+'P6'!S9</f>
        <v>227460562.91279998</v>
      </c>
      <c r="R31" s="778">
        <f>+'P6'!T9</f>
        <v>227460562.91279998</v>
      </c>
      <c r="S31" s="778">
        <f>+'P6'!U9</f>
        <v>227460562.91279998</v>
      </c>
      <c r="T31" s="778">
        <f>+'P6'!V9</f>
        <v>227460562.91279998</v>
      </c>
      <c r="U31" s="778">
        <f>+'P6'!W9</f>
        <v>227460562.91279998</v>
      </c>
      <c r="V31" s="778">
        <f>+'P6'!X9</f>
        <v>227460562.91279998</v>
      </c>
      <c r="W31" s="778">
        <f t="shared" ref="W31:W33" si="16">SUM(C31:V31)</f>
        <v>4435480976.7995987</v>
      </c>
      <c r="X31" s="779">
        <f t="shared" si="15"/>
        <v>2.942660870487921E-3</v>
      </c>
    </row>
    <row r="32" spans="2:24" s="776" customFormat="1" ht="17.25" customHeight="1">
      <c r="B32" s="777" t="str">
        <f>+Portafolio_Cronograma!D110</f>
        <v>6.3. Promoción y fortalecimiento de la asociatividad y la integración en la cadena de la acuicultura</v>
      </c>
      <c r="C32" s="778">
        <f>+'P6'!E10</f>
        <v>687821346.10784996</v>
      </c>
      <c r="D32" s="778">
        <f>+'P6'!F10</f>
        <v>1242042692.2156999</v>
      </c>
      <c r="E32" s="778">
        <f>+'P6'!G10</f>
        <v>1375642692.2156999</v>
      </c>
      <c r="F32" s="778">
        <f>+'P6'!H10</f>
        <v>1242042692.2156999</v>
      </c>
      <c r="G32" s="778">
        <f>+'P6'!I10</f>
        <v>1375642692.2156999</v>
      </c>
      <c r="H32" s="778">
        <f>+'P6'!J10</f>
        <v>1242042692.2156999</v>
      </c>
      <c r="I32" s="778">
        <f>+'P6'!K10</f>
        <v>1198742692.2156999</v>
      </c>
      <c r="J32" s="778">
        <f>+'P6'!L10</f>
        <v>1242042692.2156999</v>
      </c>
      <c r="K32" s="778">
        <f>+'P6'!M10</f>
        <v>1198742692.2156999</v>
      </c>
      <c r="L32" s="778">
        <f>+'P6'!N10</f>
        <v>1242042692.2156999</v>
      </c>
      <c r="M32" s="778">
        <f>+'P6'!O10</f>
        <v>1198742692.2156999</v>
      </c>
      <c r="N32" s="778">
        <f>+'P6'!P10</f>
        <v>1242042692.2156999</v>
      </c>
      <c r="O32" s="778">
        <f>+'P6'!Q10</f>
        <v>1198742692.2156999</v>
      </c>
      <c r="P32" s="778">
        <f>+'P6'!R10</f>
        <v>1242042692.2156999</v>
      </c>
      <c r="Q32" s="778">
        <f>+'P6'!S10</f>
        <v>1198742692.2156999</v>
      </c>
      <c r="R32" s="778">
        <f>+'P6'!T10</f>
        <v>1242042692.2156999</v>
      </c>
      <c r="S32" s="778">
        <f>+'P6'!U10</f>
        <v>1198742692.2156999</v>
      </c>
      <c r="T32" s="778">
        <f>+'P6'!V10</f>
        <v>1242042692.2156999</v>
      </c>
      <c r="U32" s="778">
        <f>+'P6'!W10</f>
        <v>1198742692.2156999</v>
      </c>
      <c r="V32" s="778">
        <f>+'P6'!X10</f>
        <v>1242042692.2156999</v>
      </c>
      <c r="W32" s="778">
        <f t="shared" si="16"/>
        <v>24250732498.206142</v>
      </c>
      <c r="X32" s="779">
        <f t="shared" si="15"/>
        <v>1.608882598672122E-2</v>
      </c>
    </row>
    <row r="33" spans="2:24" s="776" customFormat="1" ht="17.25" customHeight="1">
      <c r="B33" s="777" t="str">
        <f>+Portafolio_Cronograma!D115</f>
        <v>6.4. Fortalecimiento y creación de instrumentos de fomento, financiamiento y gestión de riesgos para la cadena</v>
      </c>
      <c r="C33" s="778">
        <f>+'P6'!E11</f>
        <v>107490853.08089998</v>
      </c>
      <c r="D33" s="778">
        <f>+'P6'!F11</f>
        <v>214981706.1618</v>
      </c>
      <c r="E33" s="778">
        <f>+'P6'!G11</f>
        <v>213781706.1618</v>
      </c>
      <c r="F33" s="778">
        <f>+'P6'!H11</f>
        <v>214981706.1618</v>
      </c>
      <c r="G33" s="778">
        <f>+'P6'!I11</f>
        <v>213781706.1618</v>
      </c>
      <c r="H33" s="778">
        <f>+'P6'!J11</f>
        <v>214981706.1618</v>
      </c>
      <c r="I33" s="778">
        <f>+'P6'!K11</f>
        <v>213781706.1618</v>
      </c>
      <c r="J33" s="778">
        <f>+'P6'!L11</f>
        <v>214981706.1618</v>
      </c>
      <c r="K33" s="778">
        <f>+'P6'!M11</f>
        <v>213781706.1618</v>
      </c>
      <c r="L33" s="778">
        <f>+'P6'!N11</f>
        <v>214981706.1618</v>
      </c>
      <c r="M33" s="778">
        <f>+'P6'!O11</f>
        <v>213781706.1618</v>
      </c>
      <c r="N33" s="778">
        <f>+'P6'!P11</f>
        <v>214981706.1618</v>
      </c>
      <c r="O33" s="778">
        <f>+'P6'!Q11</f>
        <v>213781706.1618</v>
      </c>
      <c r="P33" s="778">
        <f>+'P6'!R11</f>
        <v>214981706.1618</v>
      </c>
      <c r="Q33" s="778">
        <f>+'P6'!S11</f>
        <v>213781706.1618</v>
      </c>
      <c r="R33" s="778">
        <f>+'P6'!T11</f>
        <v>214981706.1618</v>
      </c>
      <c r="S33" s="778">
        <f>+'P6'!U11</f>
        <v>213781706.1618</v>
      </c>
      <c r="T33" s="778">
        <f>+'P6'!V11</f>
        <v>214981706.1618</v>
      </c>
      <c r="U33" s="778">
        <f>+'P6'!W11</f>
        <v>213781706.1618</v>
      </c>
      <c r="V33" s="778">
        <f>+'P6'!X11</f>
        <v>214981706.1618</v>
      </c>
      <c r="W33" s="778">
        <f t="shared" si="16"/>
        <v>4181343270.1550989</v>
      </c>
      <c r="X33" s="779">
        <f t="shared" si="15"/>
        <v>2.7740565885690056E-3</v>
      </c>
    </row>
    <row r="34" spans="2:24" s="776" customFormat="1" ht="17.25" customHeight="1">
      <c r="B34" s="773" t="str">
        <f>+Portafolio_Cronograma!C125</f>
        <v>7. Fortalecimiento de las capacidades institucionales para el incremento de la formalización sectorial y la optimización del desempeño de la cadena</v>
      </c>
      <c r="C34" s="774">
        <f>SUM(C35:C37)</f>
        <v>2083517284.5876</v>
      </c>
      <c r="D34" s="774">
        <f t="shared" ref="D34" si="17">SUM(D35:D37)</f>
        <v>4559110931.3632002</v>
      </c>
      <c r="E34" s="774">
        <f t="shared" ref="E34" si="18">SUM(E35:E37)</f>
        <v>4435922910.5632</v>
      </c>
      <c r="F34" s="774">
        <f t="shared" ref="F34" si="19">SUM(F35:F37)</f>
        <v>3623446303.2015996</v>
      </c>
      <c r="G34" s="774">
        <f t="shared" ref="G34" si="20">SUM(G35:G37)</f>
        <v>3557343758.3263998</v>
      </c>
      <c r="H34" s="774">
        <f t="shared" ref="H34" si="21">SUM(H35:H37)</f>
        <v>3325792485.8887997</v>
      </c>
      <c r="I34" s="774">
        <f t="shared" ref="I34" si="22">SUM(I35:I37)</f>
        <v>3382877961.8135996</v>
      </c>
      <c r="J34" s="774">
        <f t="shared" ref="J34" si="23">SUM(J35:J37)</f>
        <v>3623446303.2015996</v>
      </c>
      <c r="K34" s="774">
        <f t="shared" ref="K34" si="24">SUM(K35:K37)</f>
        <v>3259689941.0135999</v>
      </c>
      <c r="L34" s="774">
        <f t="shared" ref="L34" si="25">SUM(L35:L37)</f>
        <v>3325792485.8887997</v>
      </c>
      <c r="M34" s="774">
        <f t="shared" ref="M34" si="26">SUM(M35:M37)</f>
        <v>3557343758.3263998</v>
      </c>
      <c r="N34" s="774">
        <f t="shared" ref="N34" si="27">SUM(N35:N37)</f>
        <v>3448980506.6887999</v>
      </c>
      <c r="O34" s="774">
        <f t="shared" ref="O34" si="28">SUM(O35:O37)</f>
        <v>3259689941.0135999</v>
      </c>
      <c r="P34" s="774">
        <f t="shared" ref="P34" si="29">SUM(P35:P37)</f>
        <v>3623446303.2015996</v>
      </c>
      <c r="Q34" s="774">
        <f t="shared" ref="Q34" si="30">SUM(Q35:Q37)</f>
        <v>3259689941.0135999</v>
      </c>
      <c r="R34" s="774">
        <f t="shared" ref="R34" si="31">SUM(R35:R37)</f>
        <v>3325792485.8887997</v>
      </c>
      <c r="S34" s="774">
        <f t="shared" ref="S34" si="32">SUM(S35:S37)</f>
        <v>3680531779.1264</v>
      </c>
      <c r="T34" s="774">
        <f t="shared" ref="T34" si="33">SUM(T35:T37)</f>
        <v>3325792485.8887997</v>
      </c>
      <c r="U34" s="774">
        <f t="shared" ref="U34" si="34">SUM(U35:U37)</f>
        <v>3259689941.0135999</v>
      </c>
      <c r="V34" s="774">
        <f t="shared" ref="V34" si="35">SUM(V35:V37)</f>
        <v>3623446303.2015996</v>
      </c>
      <c r="W34" s="774">
        <f>SUM(C34:V34)</f>
        <v>69541343811.211609</v>
      </c>
      <c r="X34" s="775">
        <f>+W34/W$43</f>
        <v>4.6136279782233308E-2</v>
      </c>
    </row>
    <row r="35" spans="2:24" s="776" customFormat="1" ht="17.25" customHeight="1">
      <c r="B35" s="777" t="str">
        <f>+Portafolio_Cronograma!D125</f>
        <v>7.1. Gestión y articulación interinstitucional en la generación de capacidades para la formalización ambiental de la cadena</v>
      </c>
      <c r="C35" s="778">
        <f>+'P7'!E8</f>
        <v>208530021.89400002</v>
      </c>
      <c r="D35" s="778">
        <f>+'P7'!F8</f>
        <v>417060043.78800005</v>
      </c>
      <c r="E35" s="778">
        <f>+'P7'!G8</f>
        <v>417060043.78800005</v>
      </c>
      <c r="F35" s="778">
        <f>+'P7'!H8</f>
        <v>293872022.98800004</v>
      </c>
      <c r="G35" s="778">
        <f>+'P7'!I8</f>
        <v>293872022.98800004</v>
      </c>
      <c r="H35" s="778">
        <f>+'P7'!J8</f>
        <v>293872022.98800004</v>
      </c>
      <c r="I35" s="778">
        <f>+'P7'!K8</f>
        <v>293872022.98800004</v>
      </c>
      <c r="J35" s="778">
        <f>+'P7'!L8</f>
        <v>293872022.98800004</v>
      </c>
      <c r="K35" s="778">
        <f>+'P7'!M8</f>
        <v>293872022.98800004</v>
      </c>
      <c r="L35" s="778">
        <f>+'P7'!N8</f>
        <v>293872022.98800004</v>
      </c>
      <c r="M35" s="778">
        <f>+'P7'!O8</f>
        <v>293872022.98800004</v>
      </c>
      <c r="N35" s="778">
        <f>+'P7'!P8</f>
        <v>293872022.98800004</v>
      </c>
      <c r="O35" s="778">
        <f>+'P7'!Q8</f>
        <v>293872022.98800004</v>
      </c>
      <c r="P35" s="778">
        <f>+'P7'!R8</f>
        <v>293872022.98800004</v>
      </c>
      <c r="Q35" s="778">
        <f>+'P7'!S8</f>
        <v>293872022.98800004</v>
      </c>
      <c r="R35" s="778">
        <f>+'P7'!T8</f>
        <v>293872022.98800004</v>
      </c>
      <c r="S35" s="778">
        <f>+'P7'!U8</f>
        <v>293872022.98800004</v>
      </c>
      <c r="T35" s="778">
        <f>+'P7'!V8</f>
        <v>293872022.98800004</v>
      </c>
      <c r="U35" s="778">
        <f>+'P7'!W8</f>
        <v>293872022.98800004</v>
      </c>
      <c r="V35" s="778">
        <f>+'P7'!X8</f>
        <v>293872022.98800004</v>
      </c>
      <c r="W35" s="778">
        <f t="shared" si="10"/>
        <v>6038474500.2659988</v>
      </c>
      <c r="X35" s="779">
        <f t="shared" ref="X35:X37" si="36">+W35/W$43</f>
        <v>4.0061456068273193E-3</v>
      </c>
    </row>
    <row r="36" spans="2:24" s="776" customFormat="1" ht="17.25" customHeight="1">
      <c r="B36" s="777" t="str">
        <f>+Portafolio_Cronograma!D133</f>
        <v>7.2. Fortalecimiento y articulación de las entidades para la formalización productiva y sanitaria, así como para la calidad e inocuidad en la cadena</v>
      </c>
      <c r="C36" s="778">
        <f>+'P7'!E9</f>
        <v>173731840.80000001</v>
      </c>
      <c r="D36" s="778">
        <f>+'P7'!F9</f>
        <v>413566226.4752</v>
      </c>
      <c r="E36" s="778">
        <f>+'P7'!G9</f>
        <v>290378205.67519999</v>
      </c>
      <c r="F36" s="778">
        <f>+'P7'!H9</f>
        <v>290378205.67519999</v>
      </c>
      <c r="G36" s="778">
        <f>+'P7'!I9</f>
        <v>224275660.79999998</v>
      </c>
      <c r="H36" s="778">
        <f>+'P7'!J9</f>
        <v>290378205.67519999</v>
      </c>
      <c r="I36" s="778">
        <f>+'P7'!K9</f>
        <v>347463681.60000002</v>
      </c>
      <c r="J36" s="778">
        <f>+'P7'!L9</f>
        <v>290378205.67519999</v>
      </c>
      <c r="K36" s="778">
        <f>+'P7'!M9</f>
        <v>224275660.79999998</v>
      </c>
      <c r="L36" s="778">
        <f>+'P7'!N9</f>
        <v>290378205.67519999</v>
      </c>
      <c r="M36" s="778">
        <f>+'P7'!O9</f>
        <v>224275660.79999998</v>
      </c>
      <c r="N36" s="778">
        <f>+'P7'!P9</f>
        <v>413566226.4752</v>
      </c>
      <c r="O36" s="778">
        <f>+'P7'!Q9</f>
        <v>224275660.79999998</v>
      </c>
      <c r="P36" s="778">
        <f>+'P7'!R9</f>
        <v>290378205.67519999</v>
      </c>
      <c r="Q36" s="778">
        <f>+'P7'!S9</f>
        <v>224275660.79999998</v>
      </c>
      <c r="R36" s="778">
        <f>+'P7'!T9</f>
        <v>290378205.67519999</v>
      </c>
      <c r="S36" s="778">
        <f>+'P7'!U9</f>
        <v>347463681.60000002</v>
      </c>
      <c r="T36" s="778">
        <f>+'P7'!V9</f>
        <v>290378205.67519999</v>
      </c>
      <c r="U36" s="778">
        <f>+'P7'!W9</f>
        <v>224275660.79999998</v>
      </c>
      <c r="V36" s="778">
        <f>+'P7'!X9</f>
        <v>290378205.67519999</v>
      </c>
      <c r="W36" s="778">
        <f t="shared" si="10"/>
        <v>5654849472.8272018</v>
      </c>
      <c r="X36" s="779">
        <f t="shared" si="36"/>
        <v>3.7516346838656926E-3</v>
      </c>
    </row>
    <row r="37" spans="2:24" s="776" customFormat="1" ht="17.25" customHeight="1">
      <c r="B37" s="777" t="str">
        <f>+Portafolio_Cronograma!D144</f>
        <v>7.3. Diseño e implementación del sistema de trazabilidad para la cadena de la acuicultura</v>
      </c>
      <c r="C37" s="778">
        <f>+'P7'!E10</f>
        <v>1701255421.8936</v>
      </c>
      <c r="D37" s="778">
        <f>+'P7'!F10</f>
        <v>3728484661.0999999</v>
      </c>
      <c r="E37" s="778">
        <f>+'P7'!G10</f>
        <v>3728484661.0999999</v>
      </c>
      <c r="F37" s="778">
        <f>+'P7'!H10</f>
        <v>3039196074.5383997</v>
      </c>
      <c r="G37" s="778">
        <f>+'P7'!I10</f>
        <v>3039196074.5383997</v>
      </c>
      <c r="H37" s="778">
        <f>+'P7'!J10</f>
        <v>2741542257.2255998</v>
      </c>
      <c r="I37" s="778">
        <f>+'P7'!K10</f>
        <v>2741542257.2255998</v>
      </c>
      <c r="J37" s="778">
        <f>+'P7'!L10</f>
        <v>3039196074.5383997</v>
      </c>
      <c r="K37" s="778">
        <f>+'P7'!M10</f>
        <v>2741542257.2255998</v>
      </c>
      <c r="L37" s="778">
        <f>+'P7'!N10</f>
        <v>2741542257.2255998</v>
      </c>
      <c r="M37" s="778">
        <f>+'P7'!O10</f>
        <v>3039196074.5383997</v>
      </c>
      <c r="N37" s="778">
        <f>+'P7'!P10</f>
        <v>2741542257.2255998</v>
      </c>
      <c r="O37" s="778">
        <f>+'P7'!Q10</f>
        <v>2741542257.2255998</v>
      </c>
      <c r="P37" s="778">
        <f>+'P7'!R10</f>
        <v>3039196074.5383997</v>
      </c>
      <c r="Q37" s="778">
        <f>+'P7'!S10</f>
        <v>2741542257.2255998</v>
      </c>
      <c r="R37" s="778">
        <f>+'P7'!T10</f>
        <v>2741542257.2255998</v>
      </c>
      <c r="S37" s="778">
        <f>+'P7'!U10</f>
        <v>3039196074.5383997</v>
      </c>
      <c r="T37" s="778">
        <f>+'P7'!V10</f>
        <v>2741542257.2255998</v>
      </c>
      <c r="U37" s="778">
        <f>+'P7'!W10</f>
        <v>2741542257.2255998</v>
      </c>
      <c r="V37" s="778">
        <f>+'P7'!X10</f>
        <v>3039196074.5383997</v>
      </c>
      <c r="W37" s="778">
        <f t="shared" si="10"/>
        <v>57848019838.118401</v>
      </c>
      <c r="X37" s="779">
        <f t="shared" si="36"/>
        <v>3.8378499491540291E-2</v>
      </c>
    </row>
    <row r="38" spans="2:24" s="776" customFormat="1" ht="17.25" customHeight="1">
      <c r="B38" s="773" t="str">
        <f>+Portafolio_Cronograma!C148</f>
        <v>8. Fortalecimiento de la generación, divulgación y apropiación social del conocimiento relacionado con la cadena</v>
      </c>
      <c r="C38" s="774">
        <f>SUM(C39:C42)</f>
        <v>6563042349.1884003</v>
      </c>
      <c r="D38" s="774">
        <f t="shared" ref="D38:W38" si="37">SUM(D39:D42)</f>
        <v>22441069648.313202</v>
      </c>
      <c r="E38" s="774">
        <f t="shared" si="37"/>
        <v>8083215158.2339993</v>
      </c>
      <c r="F38" s="774">
        <f t="shared" si="37"/>
        <v>15549018049.226999</v>
      </c>
      <c r="G38" s="774">
        <f t="shared" si="37"/>
        <v>7957935158.2339993</v>
      </c>
      <c r="H38" s="774">
        <f t="shared" si="37"/>
        <v>15136211921.052</v>
      </c>
      <c r="I38" s="774">
        <f t="shared" si="37"/>
        <v>18380677667.176796</v>
      </c>
      <c r="J38" s="774">
        <f t="shared" si="37"/>
        <v>15174491921.052</v>
      </c>
      <c r="K38" s="774">
        <f t="shared" si="37"/>
        <v>7560135158.2339993</v>
      </c>
      <c r="L38" s="774">
        <f t="shared" si="37"/>
        <v>15549018049.226999</v>
      </c>
      <c r="M38" s="774">
        <f t="shared" si="37"/>
        <v>7560135158.2339993</v>
      </c>
      <c r="N38" s="774">
        <f t="shared" si="37"/>
        <v>22441069648.313202</v>
      </c>
      <c r="O38" s="774">
        <f t="shared" si="37"/>
        <v>8011221286.4089994</v>
      </c>
      <c r="P38" s="774">
        <f t="shared" si="37"/>
        <v>15136211921.052</v>
      </c>
      <c r="Q38" s="774">
        <f t="shared" si="37"/>
        <v>7560135158.2339993</v>
      </c>
      <c r="R38" s="774">
        <f t="shared" si="37"/>
        <v>15549018049.226999</v>
      </c>
      <c r="S38" s="774">
        <f t="shared" si="37"/>
        <v>17967871539.001801</v>
      </c>
      <c r="T38" s="774">
        <f t="shared" si="37"/>
        <v>15174491921.052</v>
      </c>
      <c r="U38" s="774">
        <f t="shared" si="37"/>
        <v>7972941286.4089994</v>
      </c>
      <c r="V38" s="774">
        <f t="shared" si="37"/>
        <v>15136211921.052</v>
      </c>
      <c r="W38" s="774">
        <f t="shared" si="37"/>
        <v>264904122968.92242</v>
      </c>
      <c r="X38" s="775">
        <f>+W38/W$43</f>
        <v>0.17574711765622991</v>
      </c>
    </row>
    <row r="39" spans="2:24" s="776" customFormat="1" ht="17.25" customHeight="1">
      <c r="B39" s="777" t="str">
        <f>+Portafolio_Cronograma!D148</f>
        <v>8.1. Fortalecimiento de la investigación, desarrollo tecnológico e innovación para la cadena</v>
      </c>
      <c r="C39" s="778">
        <f>+'P8'!E8</f>
        <v>1789070544.3652</v>
      </c>
      <c r="D39" s="778">
        <f>+'P8'!F8</f>
        <v>3578141088.7303996</v>
      </c>
      <c r="E39" s="778">
        <f>+'P8'!G8</f>
        <v>3175563361.4691992</v>
      </c>
      <c r="F39" s="778">
        <f>+'P8'!H8</f>
        <v>3175563361.4691992</v>
      </c>
      <c r="G39" s="778">
        <f>+'P8'!I8</f>
        <v>3175563361.4691992</v>
      </c>
      <c r="H39" s="778">
        <f>+'P8'!J8</f>
        <v>3175563361.4691992</v>
      </c>
      <c r="I39" s="778">
        <f>+'P8'!K8</f>
        <v>3578141088.7303996</v>
      </c>
      <c r="J39" s="778">
        <f>+'P8'!L8</f>
        <v>3175563361.4691992</v>
      </c>
      <c r="K39" s="778">
        <f>+'P8'!M8</f>
        <v>3175563361.4691992</v>
      </c>
      <c r="L39" s="778">
        <f>+'P8'!N8</f>
        <v>3175563361.4691992</v>
      </c>
      <c r="M39" s="778">
        <f>+'P8'!O8</f>
        <v>3175563361.4691992</v>
      </c>
      <c r="N39" s="778">
        <f>+'P8'!P8</f>
        <v>3578141088.7303996</v>
      </c>
      <c r="O39" s="778">
        <f>+'P8'!Q8</f>
        <v>3175563361.4691992</v>
      </c>
      <c r="P39" s="778">
        <f>+'P8'!R8</f>
        <v>3175563361.4691992</v>
      </c>
      <c r="Q39" s="778">
        <f>+'P8'!S8</f>
        <v>3175563361.4691992</v>
      </c>
      <c r="R39" s="778">
        <f>+'P8'!T8</f>
        <v>3175563361.4691992</v>
      </c>
      <c r="S39" s="778">
        <f>+'P8'!U8</f>
        <v>3578141088.7303996</v>
      </c>
      <c r="T39" s="778">
        <f>+'P8'!V8</f>
        <v>3175563361.4691992</v>
      </c>
      <c r="U39" s="778">
        <f>+'P8'!W8</f>
        <v>3175563361.4691992</v>
      </c>
      <c r="V39" s="778">
        <f>+'P8'!X8</f>
        <v>3175563361.4691992</v>
      </c>
      <c r="W39" s="778">
        <f t="shared" si="10"/>
        <v>63735085321.324799</v>
      </c>
      <c r="X39" s="779">
        <f t="shared" ref="X39:X42" si="38">+W39/W$43</f>
        <v>4.228419479945509E-2</v>
      </c>
    </row>
    <row r="40" spans="2:24" s="776" customFormat="1" ht="17.25" customHeight="1">
      <c r="B40" s="777" t="str">
        <f>+Portafolio_Cronograma!D158</f>
        <v>8.2. Fortalecimiento de la extensión agropecuaria y asistencia técnica e industrial para la cadena de la acuicultura</v>
      </c>
      <c r="C40" s="778">
        <f>+'P8'!E9</f>
        <v>2255965933.6545</v>
      </c>
      <c r="D40" s="778">
        <f>+'P8'!F9</f>
        <v>4099125739.1339998</v>
      </c>
      <c r="E40" s="778">
        <f>+'P8'!G9</f>
        <v>4099125739.1339998</v>
      </c>
      <c r="F40" s="778">
        <f>+'P8'!H9</f>
        <v>4511931867.309</v>
      </c>
      <c r="G40" s="778">
        <f>+'P8'!I9</f>
        <v>4099125739.1339998</v>
      </c>
      <c r="H40" s="778">
        <f>+'P8'!J9</f>
        <v>4099125739.1339998</v>
      </c>
      <c r="I40" s="778">
        <f>+'P8'!K9</f>
        <v>4114131867.309</v>
      </c>
      <c r="J40" s="778">
        <f>+'P8'!L9</f>
        <v>4099125739.1339998</v>
      </c>
      <c r="K40" s="778">
        <f>+'P8'!M9</f>
        <v>3701325739.1339998</v>
      </c>
      <c r="L40" s="778">
        <f>+'P8'!N9</f>
        <v>4511931867.309</v>
      </c>
      <c r="M40" s="778">
        <f>+'P8'!O9</f>
        <v>3701325739.1339998</v>
      </c>
      <c r="N40" s="778">
        <f>+'P8'!P9</f>
        <v>4099125739.1339998</v>
      </c>
      <c r="O40" s="778">
        <f>+'P8'!Q9</f>
        <v>4114131867.309</v>
      </c>
      <c r="P40" s="778">
        <f>+'P8'!R9</f>
        <v>4099125739.1339998</v>
      </c>
      <c r="Q40" s="778">
        <f>+'P8'!S9</f>
        <v>3701325739.1339998</v>
      </c>
      <c r="R40" s="778">
        <f>+'P8'!T9</f>
        <v>4511931867.309</v>
      </c>
      <c r="S40" s="778">
        <f>+'P8'!U9</f>
        <v>3701325739.1339998</v>
      </c>
      <c r="T40" s="778">
        <f>+'P8'!V9</f>
        <v>4099125739.1339998</v>
      </c>
      <c r="U40" s="778">
        <f>+'P8'!W9</f>
        <v>4114131867.309</v>
      </c>
      <c r="V40" s="778">
        <f>+'P8'!X9</f>
        <v>4099125739.1339998</v>
      </c>
      <c r="W40" s="778">
        <f t="shared" si="10"/>
        <v>79831591746.250519</v>
      </c>
      <c r="X40" s="779">
        <f t="shared" si="38"/>
        <v>5.2963207933756355E-2</v>
      </c>
    </row>
    <row r="41" spans="2:24" s="776" customFormat="1" ht="17.25" customHeight="1">
      <c r="B41" s="777" t="str">
        <f>+Portafolio_Cronograma!D168</f>
        <v>8.3. Fortalecimiento del talento humano en investigación y desarrollo tecnológico y en extensión agropecuaria, y asistencia técnica e industrial para la cadena</v>
      </c>
      <c r="C41" s="778">
        <f>+'P8'!E10</f>
        <v>1287459990.7862997</v>
      </c>
      <c r="D41" s="778">
        <f>+'P8'!F10</f>
        <v>13993556762.818001</v>
      </c>
      <c r="E41" s="778">
        <f>+'P8'!G10</f>
        <v>38280000</v>
      </c>
      <c r="F41" s="778">
        <f>+'P8'!H10</f>
        <v>7091276762.8180008</v>
      </c>
      <c r="G41" s="778">
        <f>+'P8'!I10</f>
        <v>0</v>
      </c>
      <c r="H41" s="778">
        <f>+'P8'!J10</f>
        <v>7091276762.8180008</v>
      </c>
      <c r="I41" s="778">
        <f>+'P8'!K10</f>
        <v>10005158653.506599</v>
      </c>
      <c r="J41" s="778">
        <f>+'P8'!L10</f>
        <v>7129556762.8180008</v>
      </c>
      <c r="K41" s="778">
        <f>+'P8'!M10</f>
        <v>0</v>
      </c>
      <c r="L41" s="778">
        <f>+'P8'!N10</f>
        <v>7091276762.8180008</v>
      </c>
      <c r="M41" s="778">
        <f>+'P8'!O10</f>
        <v>0</v>
      </c>
      <c r="N41" s="778">
        <f>+'P8'!P10</f>
        <v>13993556762.818001</v>
      </c>
      <c r="O41" s="778">
        <f>+'P8'!Q10</f>
        <v>38280000</v>
      </c>
      <c r="P41" s="778">
        <f>+'P8'!R10</f>
        <v>7091276762.8180008</v>
      </c>
      <c r="Q41" s="778">
        <f>+'P8'!S10</f>
        <v>0</v>
      </c>
      <c r="R41" s="778">
        <f>+'P8'!T10</f>
        <v>7091276762.8180008</v>
      </c>
      <c r="S41" s="778">
        <f>+'P8'!U10</f>
        <v>10005158653.506599</v>
      </c>
      <c r="T41" s="778">
        <f>+'P8'!V10</f>
        <v>7129556762.8180008</v>
      </c>
      <c r="U41" s="778">
        <f>+'P8'!W10</f>
        <v>0</v>
      </c>
      <c r="V41" s="778">
        <f>+'P8'!X10</f>
        <v>7091276762.8180008</v>
      </c>
      <c r="W41" s="778">
        <f t="shared" si="10"/>
        <v>106168224925.97949</v>
      </c>
      <c r="X41" s="779">
        <f t="shared" si="38"/>
        <v>7.0435896989070934E-2</v>
      </c>
    </row>
    <row r="42" spans="2:24" s="776" customFormat="1" ht="17.25" customHeight="1">
      <c r="B42" s="777" t="str">
        <f>+Portafolio_Cronograma!D174</f>
        <v>8.4. Mejora de la gestión integral y coordinada de la información en la cadena</v>
      </c>
      <c r="C42" s="778">
        <f>+'P8'!E11</f>
        <v>1230545880.3824</v>
      </c>
      <c r="D42" s="778">
        <f>+'P8'!F11</f>
        <v>770246057.63080025</v>
      </c>
      <c r="E42" s="778">
        <f>+'P8'!G11</f>
        <v>770246057.63080025</v>
      </c>
      <c r="F42" s="778">
        <f>+'P8'!H11</f>
        <v>770246057.63080025</v>
      </c>
      <c r="G42" s="778">
        <f>+'P8'!I11</f>
        <v>683246057.63080025</v>
      </c>
      <c r="H42" s="778">
        <f>+'P8'!J11</f>
        <v>770246057.63080025</v>
      </c>
      <c r="I42" s="778">
        <f>+'P8'!K11</f>
        <v>683246057.63080025</v>
      </c>
      <c r="J42" s="778">
        <f>+'P8'!L11</f>
        <v>770246057.63080025</v>
      </c>
      <c r="K42" s="778">
        <f>+'P8'!M11</f>
        <v>683246057.63080025</v>
      </c>
      <c r="L42" s="778">
        <f>+'P8'!N11</f>
        <v>770246057.63080025</v>
      </c>
      <c r="M42" s="778">
        <f>+'P8'!O11</f>
        <v>683246057.63080025</v>
      </c>
      <c r="N42" s="778">
        <f>+'P8'!P11</f>
        <v>770246057.63080025</v>
      </c>
      <c r="O42" s="778">
        <f>+'P8'!Q11</f>
        <v>683246057.63080025</v>
      </c>
      <c r="P42" s="778">
        <f>+'P8'!R11</f>
        <v>770246057.63080025</v>
      </c>
      <c r="Q42" s="778">
        <f>+'P8'!S11</f>
        <v>683246057.63080025</v>
      </c>
      <c r="R42" s="778">
        <f>+'P8'!T11</f>
        <v>770246057.63080025</v>
      </c>
      <c r="S42" s="778">
        <f>+'P8'!U11</f>
        <v>683246057.63080025</v>
      </c>
      <c r="T42" s="778">
        <f>+'P8'!V11</f>
        <v>770246057.63080025</v>
      </c>
      <c r="U42" s="778">
        <f>+'P8'!W11</f>
        <v>683246057.63080025</v>
      </c>
      <c r="V42" s="778">
        <f>+'P8'!X11</f>
        <v>770246057.63080025</v>
      </c>
      <c r="W42" s="778">
        <f t="shared" si="10"/>
        <v>15169220975.367605</v>
      </c>
      <c r="X42" s="779">
        <f t="shared" si="38"/>
        <v>1.0063817933947521E-2</v>
      </c>
    </row>
    <row r="43" spans="2:24" s="776" customFormat="1" ht="17.25" customHeight="1">
      <c r="B43" s="754" t="s">
        <v>1088</v>
      </c>
      <c r="C43" s="763">
        <f>+C6+C10+C15+C19+C24+C29+C34+C38</f>
        <v>24872613500.002605</v>
      </c>
      <c r="D43" s="763">
        <f t="shared" ref="D43:W43" si="39">+D6+D10+D15+D19+D24+D29+D34+D38</f>
        <v>82730106504.425018</v>
      </c>
      <c r="E43" s="763">
        <f t="shared" si="39"/>
        <v>74441619107.911118</v>
      </c>
      <c r="F43" s="763">
        <f t="shared" si="39"/>
        <v>75538862161.275742</v>
      </c>
      <c r="G43" s="763">
        <f t="shared" si="39"/>
        <v>62133192827.296455</v>
      </c>
      <c r="H43" s="763">
        <f t="shared" si="39"/>
        <v>67317857916.046677</v>
      </c>
      <c r="I43" s="763">
        <f t="shared" si="39"/>
        <v>68758277486.161865</v>
      </c>
      <c r="J43" s="763">
        <f t="shared" si="39"/>
        <v>70864287244.519302</v>
      </c>
      <c r="K43" s="763">
        <f t="shared" si="39"/>
        <v>69273584268.048233</v>
      </c>
      <c r="L43" s="763">
        <f t="shared" si="39"/>
        <v>70800562911.347763</v>
      </c>
      <c r="M43" s="763">
        <f t="shared" si="39"/>
        <v>67513159635.489624</v>
      </c>
      <c r="N43" s="763">
        <f t="shared" si="39"/>
        <v>81086840646.867615</v>
      </c>
      <c r="O43" s="763">
        <f t="shared" si="39"/>
        <v>70137811630.510605</v>
      </c>
      <c r="P43" s="763">
        <f t="shared" si="39"/>
        <v>88756304478.670364</v>
      </c>
      <c r="Q43" s="763">
        <f t="shared" si="39"/>
        <v>71339246132.007889</v>
      </c>
      <c r="R43" s="763">
        <f t="shared" si="39"/>
        <v>84918298901.008469</v>
      </c>
      <c r="S43" s="763">
        <f t="shared" si="39"/>
        <v>91745250945.386353</v>
      </c>
      <c r="T43" s="763">
        <f>+T6+T10+T15+T19+T24+T29+T34+T38</f>
        <v>91417993574.0327</v>
      </c>
      <c r="U43" s="763">
        <f t="shared" si="39"/>
        <v>92961393208.814987</v>
      </c>
      <c r="V43" s="763">
        <f t="shared" si="39"/>
        <v>100695539388.25494</v>
      </c>
      <c r="W43" s="763">
        <f t="shared" si="39"/>
        <v>1507302802468.0784</v>
      </c>
      <c r="X43" s="772">
        <f>+X38+X34+X29+X24+X19+X15+X10+X6</f>
        <v>1</v>
      </c>
    </row>
    <row r="44" spans="2:24">
      <c r="X44" s="713"/>
    </row>
  </sheetData>
  <mergeCells count="2">
    <mergeCell ref="B1:X1"/>
    <mergeCell ref="B2:X2"/>
  </mergeCells>
  <pageMargins left="0.7" right="0.7" top="0.75" bottom="0.75" header="0.3" footer="0.3"/>
  <ignoredErrors>
    <ignoredError sqref="W15 W19:W30 W38 W10"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29A74-C6E2-4A75-A08A-0AC0BEF30398}">
  <dimension ref="B3:Z145"/>
  <sheetViews>
    <sheetView showGridLines="0" zoomScale="70" zoomScaleNormal="70" workbookViewId="0">
      <selection activeCell="B56" sqref="B56:L56"/>
    </sheetView>
  </sheetViews>
  <sheetFormatPr baseColWidth="10" defaultColWidth="12.42578125" defaultRowHeight="14.25"/>
  <cols>
    <col min="1" max="1" width="7.7109375" style="1" customWidth="1"/>
    <col min="2" max="2" width="89" style="1" customWidth="1"/>
    <col min="3" max="3" width="30" style="1" customWidth="1"/>
    <col min="4" max="4" width="28.85546875" style="1" customWidth="1"/>
    <col min="5" max="5" width="31.28515625" style="1" customWidth="1"/>
    <col min="6" max="25" width="26.140625" style="1" customWidth="1"/>
    <col min="26" max="26" width="23.42578125" style="1" customWidth="1"/>
    <col min="27" max="16384" width="12.42578125" style="1"/>
  </cols>
  <sheetData>
    <row r="3" spans="2:26">
      <c r="B3" s="3" t="s">
        <v>1099</v>
      </c>
      <c r="C3" s="3"/>
      <c r="D3" s="3"/>
      <c r="E3" s="3"/>
      <c r="F3" s="3"/>
      <c r="G3" s="3"/>
      <c r="H3" s="3"/>
      <c r="I3" s="3"/>
      <c r="J3" s="3"/>
      <c r="K3" s="3"/>
      <c r="L3" s="3"/>
    </row>
    <row r="4" spans="2:26">
      <c r="B4" s="3"/>
      <c r="C4" s="3"/>
      <c r="D4" s="3"/>
      <c r="E4" s="3"/>
      <c r="F4" s="3"/>
      <c r="G4" s="3"/>
      <c r="H4" s="3"/>
      <c r="I4" s="3"/>
      <c r="J4" s="3"/>
      <c r="K4" s="3"/>
      <c r="L4" s="3"/>
    </row>
    <row r="5" spans="2:26" ht="30" customHeight="1">
      <c r="B5" s="895" t="str">
        <f>+Portafolio_Cronograma!C3</f>
        <v>1. Aumento del consumo y posicionamiento de los productos de la acuicultura colombiana en el mercado nacional y mundial</v>
      </c>
      <c r="C5" s="915"/>
      <c r="D5" s="896"/>
      <c r="E5" s="3"/>
      <c r="F5" s="3"/>
      <c r="G5" s="3"/>
      <c r="H5" s="3"/>
      <c r="I5" s="3"/>
      <c r="J5" s="3"/>
      <c r="K5" s="3"/>
      <c r="L5" s="3"/>
    </row>
    <row r="6" spans="2:26">
      <c r="B6" s="3"/>
      <c r="C6" s="3"/>
      <c r="D6" s="2"/>
      <c r="E6" s="2"/>
      <c r="F6" s="2"/>
      <c r="G6" s="2"/>
      <c r="H6" s="2"/>
      <c r="I6" s="2"/>
      <c r="J6" s="2"/>
      <c r="K6" s="2"/>
      <c r="L6" s="2"/>
    </row>
    <row r="7" spans="2:26" ht="42" customHeight="1">
      <c r="B7" s="506" t="s">
        <v>1100</v>
      </c>
      <c r="C7" s="506" t="s">
        <v>1101</v>
      </c>
      <c r="D7" s="506" t="s">
        <v>1102</v>
      </c>
      <c r="E7" s="506" t="s">
        <v>230</v>
      </c>
      <c r="F7" s="506" t="s">
        <v>372</v>
      </c>
      <c r="G7" s="506" t="s">
        <v>1103</v>
      </c>
      <c r="H7" s="506" t="s">
        <v>1104</v>
      </c>
      <c r="I7" s="506" t="s">
        <v>1105</v>
      </c>
      <c r="J7" s="506" t="s">
        <v>1106</v>
      </c>
      <c r="K7" s="506" t="s">
        <v>1107</v>
      </c>
      <c r="L7" s="506" t="s">
        <v>1108</v>
      </c>
      <c r="M7" s="506" t="s">
        <v>1109</v>
      </c>
      <c r="N7" s="506" t="s">
        <v>1110</v>
      </c>
      <c r="O7" s="506" t="s">
        <v>1111</v>
      </c>
      <c r="P7" s="506" t="s">
        <v>1112</v>
      </c>
      <c r="Q7" s="506" t="s">
        <v>1113</v>
      </c>
      <c r="R7" s="506" t="s">
        <v>1114</v>
      </c>
      <c r="S7" s="506" t="s">
        <v>1115</v>
      </c>
      <c r="T7" s="506" t="s">
        <v>1116</v>
      </c>
      <c r="U7" s="506" t="s">
        <v>1117</v>
      </c>
      <c r="V7" s="506" t="s">
        <v>1118</v>
      </c>
      <c r="W7" s="506" t="s">
        <v>1119</v>
      </c>
      <c r="X7" s="506" t="s">
        <v>1120</v>
      </c>
      <c r="Y7" s="506" t="s">
        <v>1088</v>
      </c>
    </row>
    <row r="8" spans="2:26" ht="30" customHeight="1">
      <c r="B8" s="191" t="str">
        <f>+B14</f>
        <v>1.1. Promoción y posicionamiento de los productos de la acuicultura colombiana en el mercado internacional</v>
      </c>
      <c r="C8" s="192" t="str">
        <f>+C28</f>
        <v>Mes 1 del año 2</v>
      </c>
      <c r="D8" s="192" t="str">
        <f>+D28</f>
        <v>Mes 12 del año 20</v>
      </c>
      <c r="E8" s="193">
        <f>+H50</f>
        <v>0</v>
      </c>
      <c r="F8" s="193">
        <f>+$H$51</f>
        <v>2079386259.3087997</v>
      </c>
      <c r="G8" s="193">
        <f>+$H$52</f>
        <v>2078186259.3087997</v>
      </c>
      <c r="H8" s="193">
        <f>+$H$53</f>
        <v>309039999.99999988</v>
      </c>
      <c r="I8" s="193">
        <f>+$H$51</f>
        <v>2079386259.3087997</v>
      </c>
      <c r="J8" s="193">
        <f>+$H$53</f>
        <v>309039999.99999988</v>
      </c>
      <c r="K8" s="193">
        <f>+$H$53</f>
        <v>309039999.99999988</v>
      </c>
      <c r="L8" s="193">
        <f>+$H$51</f>
        <v>2079386259.3087997</v>
      </c>
      <c r="M8" s="193">
        <f>+$H$53</f>
        <v>309039999.99999988</v>
      </c>
      <c r="N8" s="193">
        <f>+$H$53</f>
        <v>309039999.99999988</v>
      </c>
      <c r="O8" s="193">
        <f>+$H$51</f>
        <v>2079386259.3087997</v>
      </c>
      <c r="P8" s="193">
        <f>+$H$53</f>
        <v>309039999.99999988</v>
      </c>
      <c r="Q8" s="193">
        <f>+$H$52</f>
        <v>2078186259.3087997</v>
      </c>
      <c r="R8" s="193">
        <f>+$H$51</f>
        <v>2079386259.3087997</v>
      </c>
      <c r="S8" s="193">
        <f>+$H$53</f>
        <v>309039999.99999988</v>
      </c>
      <c r="T8" s="193">
        <f>+$H$53</f>
        <v>309039999.99999988</v>
      </c>
      <c r="U8" s="193">
        <f>+$H$51</f>
        <v>2079386259.3087997</v>
      </c>
      <c r="V8" s="193">
        <f>+$H$52</f>
        <v>2078186259.3087997</v>
      </c>
      <c r="W8" s="193">
        <f>+$H$53</f>
        <v>309039999.99999988</v>
      </c>
      <c r="X8" s="193">
        <f>+$H$51</f>
        <v>2079386259.3087997</v>
      </c>
      <c r="Y8" s="452">
        <f>SUM(E8:X8)</f>
        <v>23571622593.087997</v>
      </c>
    </row>
    <row r="9" spans="2:26" ht="30" customHeight="1">
      <c r="B9" s="191" t="str">
        <f>+B59</f>
        <v>1.2. Eficiencia en la dinámica comercial nacional</v>
      </c>
      <c r="C9" s="192" t="str">
        <f>+C72</f>
        <v>Mes 1 del año 2</v>
      </c>
      <c r="D9" s="192" t="str">
        <f>+D72</f>
        <v>Mes 12 del año 20</v>
      </c>
      <c r="E9" s="193">
        <f>+$H$104</f>
        <v>0</v>
      </c>
      <c r="F9" s="193">
        <f>+$H$105</f>
        <v>6997320606.5240002</v>
      </c>
      <c r="G9" s="193">
        <f t="shared" ref="G9:X9" si="0">+$H$105</f>
        <v>6997320606.5240002</v>
      </c>
      <c r="H9" s="193">
        <f t="shared" si="0"/>
        <v>6997320606.5240002</v>
      </c>
      <c r="I9" s="193">
        <f t="shared" si="0"/>
        <v>6997320606.5240002</v>
      </c>
      <c r="J9" s="193">
        <f t="shared" si="0"/>
        <v>6997320606.5240002</v>
      </c>
      <c r="K9" s="193">
        <f t="shared" si="0"/>
        <v>6997320606.5240002</v>
      </c>
      <c r="L9" s="193">
        <f t="shared" si="0"/>
        <v>6997320606.5240002</v>
      </c>
      <c r="M9" s="193">
        <f t="shared" si="0"/>
        <v>6997320606.5240002</v>
      </c>
      <c r="N9" s="193">
        <f t="shared" si="0"/>
        <v>6997320606.5240002</v>
      </c>
      <c r="O9" s="193">
        <f t="shared" si="0"/>
        <v>6997320606.5240002</v>
      </c>
      <c r="P9" s="193">
        <f t="shared" si="0"/>
        <v>6997320606.5240002</v>
      </c>
      <c r="Q9" s="193">
        <f t="shared" si="0"/>
        <v>6997320606.5240002</v>
      </c>
      <c r="R9" s="193">
        <f t="shared" si="0"/>
        <v>6997320606.5240002</v>
      </c>
      <c r="S9" s="193">
        <f t="shared" si="0"/>
        <v>6997320606.5240002</v>
      </c>
      <c r="T9" s="193">
        <f t="shared" si="0"/>
        <v>6997320606.5240002</v>
      </c>
      <c r="U9" s="193">
        <f t="shared" si="0"/>
        <v>6997320606.5240002</v>
      </c>
      <c r="V9" s="193">
        <f t="shared" si="0"/>
        <v>6997320606.5240002</v>
      </c>
      <c r="W9" s="193">
        <f t="shared" si="0"/>
        <v>6997320606.5240002</v>
      </c>
      <c r="X9" s="193">
        <f t="shared" si="0"/>
        <v>6997320606.5240002</v>
      </c>
      <c r="Y9" s="452">
        <f>SUM(E9:X9)</f>
        <v>132949091523.95602</v>
      </c>
    </row>
    <row r="10" spans="2:26" ht="30" customHeight="1">
      <c r="B10" s="191" t="str">
        <f>+B111</f>
        <v>1.3. Modernización y optimización de los servicios logísticos especializados</v>
      </c>
      <c r="C10" s="192" t="str">
        <f>+C123</f>
        <v>Mes 7 del año 1</v>
      </c>
      <c r="D10" s="192" t="str">
        <f>+D123</f>
        <v>Mes 12 del año 20</v>
      </c>
      <c r="E10" s="193">
        <f>+H141</f>
        <v>449437694.20170003</v>
      </c>
      <c r="F10" s="193">
        <f>+$H$142</f>
        <v>898875388.40340006</v>
      </c>
      <c r="G10" s="193">
        <f t="shared" ref="G10:X10" si="1">+$H$142</f>
        <v>898875388.40340006</v>
      </c>
      <c r="H10" s="193">
        <f t="shared" si="1"/>
        <v>898875388.40340006</v>
      </c>
      <c r="I10" s="193">
        <f t="shared" si="1"/>
        <v>898875388.40340006</v>
      </c>
      <c r="J10" s="193">
        <f t="shared" si="1"/>
        <v>898875388.40340006</v>
      </c>
      <c r="K10" s="193">
        <f t="shared" si="1"/>
        <v>898875388.40340006</v>
      </c>
      <c r="L10" s="193">
        <f t="shared" si="1"/>
        <v>898875388.40340006</v>
      </c>
      <c r="M10" s="193">
        <f t="shared" si="1"/>
        <v>898875388.40340006</v>
      </c>
      <c r="N10" s="193">
        <f t="shared" si="1"/>
        <v>898875388.40340006</v>
      </c>
      <c r="O10" s="193">
        <f t="shared" si="1"/>
        <v>898875388.40340006</v>
      </c>
      <c r="P10" s="193">
        <f t="shared" si="1"/>
        <v>898875388.40340006</v>
      </c>
      <c r="Q10" s="193">
        <f t="shared" si="1"/>
        <v>898875388.40340006</v>
      </c>
      <c r="R10" s="193">
        <f t="shared" si="1"/>
        <v>898875388.40340006</v>
      </c>
      <c r="S10" s="193">
        <f t="shared" si="1"/>
        <v>898875388.40340006</v>
      </c>
      <c r="T10" s="193">
        <f t="shared" si="1"/>
        <v>898875388.40340006</v>
      </c>
      <c r="U10" s="193">
        <f t="shared" si="1"/>
        <v>898875388.40340006</v>
      </c>
      <c r="V10" s="193">
        <f t="shared" si="1"/>
        <v>898875388.40340006</v>
      </c>
      <c r="W10" s="193">
        <f t="shared" si="1"/>
        <v>898875388.40340006</v>
      </c>
      <c r="X10" s="193">
        <f t="shared" si="1"/>
        <v>898875388.40340006</v>
      </c>
      <c r="Y10" s="452">
        <f>SUM(E10:X10)</f>
        <v>17528070073.866306</v>
      </c>
    </row>
    <row r="11" spans="2:26" ht="30.95" customHeight="1">
      <c r="B11" s="506" t="s">
        <v>1121</v>
      </c>
      <c r="C11" s="4"/>
      <c r="D11" s="4"/>
      <c r="E11" s="509">
        <f>SUM(E8:E10)</f>
        <v>449437694.20170003</v>
      </c>
      <c r="F11" s="509">
        <f t="shared" ref="F11:W11" si="2">SUM(F8:F10)</f>
        <v>9975582254.2362003</v>
      </c>
      <c r="G11" s="509">
        <f t="shared" si="2"/>
        <v>9974382254.2362003</v>
      </c>
      <c r="H11" s="509">
        <f t="shared" si="2"/>
        <v>8205235994.9274006</v>
      </c>
      <c r="I11" s="509">
        <f t="shared" si="2"/>
        <v>9975582254.2362003</v>
      </c>
      <c r="J11" s="509">
        <f t="shared" si="2"/>
        <v>8205235994.9274006</v>
      </c>
      <c r="K11" s="509">
        <f t="shared" si="2"/>
        <v>8205235994.9274006</v>
      </c>
      <c r="L11" s="509">
        <f t="shared" si="2"/>
        <v>9975582254.2362003</v>
      </c>
      <c r="M11" s="509">
        <f t="shared" si="2"/>
        <v>8205235994.9274006</v>
      </c>
      <c r="N11" s="509">
        <f t="shared" si="2"/>
        <v>8205235994.9274006</v>
      </c>
      <c r="O11" s="509">
        <f t="shared" si="2"/>
        <v>9975582254.2362003</v>
      </c>
      <c r="P11" s="509">
        <f t="shared" si="2"/>
        <v>8205235994.9274006</v>
      </c>
      <c r="Q11" s="509">
        <f t="shared" si="2"/>
        <v>9974382254.2362003</v>
      </c>
      <c r="R11" s="509">
        <f t="shared" si="2"/>
        <v>9975582254.2362003</v>
      </c>
      <c r="S11" s="509">
        <f t="shared" si="2"/>
        <v>8205235994.9274006</v>
      </c>
      <c r="T11" s="509">
        <f t="shared" si="2"/>
        <v>8205235994.9274006</v>
      </c>
      <c r="U11" s="509">
        <f t="shared" si="2"/>
        <v>9975582254.2362003</v>
      </c>
      <c r="V11" s="509">
        <f t="shared" si="2"/>
        <v>9974382254.2362003</v>
      </c>
      <c r="W11" s="509">
        <f t="shared" si="2"/>
        <v>8205235994.9274006</v>
      </c>
      <c r="X11" s="509">
        <f>SUM(X8:X10)</f>
        <v>9975582254.2362003</v>
      </c>
      <c r="Y11" s="509">
        <f>SUM(Y8:Y10)</f>
        <v>174048784190.91031</v>
      </c>
    </row>
    <row r="12" spans="2:26" ht="15">
      <c r="B12" s="4"/>
      <c r="C12" s="4"/>
      <c r="D12" s="4"/>
      <c r="E12" s="4"/>
      <c r="F12" s="4"/>
      <c r="G12" s="5"/>
      <c r="H12" s="6"/>
      <c r="I12" s="5"/>
      <c r="J12" s="5"/>
      <c r="K12" s="5"/>
      <c r="L12" s="5"/>
      <c r="Z12" s="7"/>
    </row>
    <row r="13" spans="2:26" ht="15">
      <c r="B13" s="4"/>
      <c r="C13" s="4"/>
      <c r="D13" s="4"/>
      <c r="E13" s="4"/>
      <c r="F13" s="4"/>
      <c r="G13" s="5"/>
      <c r="H13" s="6"/>
      <c r="I13" s="5"/>
      <c r="J13" s="5"/>
      <c r="K13" s="5"/>
      <c r="L13" s="5"/>
    </row>
    <row r="14" spans="2:26" ht="39.950000000000003" customHeight="1">
      <c r="B14" s="898" t="str">
        <f>+Portafolio_Cronograma!D3</f>
        <v>1.1. Promoción y posicionamiento de los productos de la acuicultura colombiana en el mercado internacional</v>
      </c>
      <c r="C14" s="899"/>
      <c r="D14" s="899"/>
      <c r="E14" s="899"/>
      <c r="F14" s="899"/>
      <c r="G14" s="899"/>
      <c r="H14" s="899"/>
      <c r="I14" s="899"/>
      <c r="J14" s="899"/>
      <c r="K14" s="899"/>
      <c r="L14" s="900"/>
    </row>
    <row r="15" spans="2:26" ht="48" customHeight="1">
      <c r="B15" s="916" t="str">
        <f>+Portafolio_Cronograma!E3</f>
        <v>1.1.1. Identificar oportunidades comerciales para incursionar, desarrollar y ampliar mercados internacionales para los productos y subproductos de la acuicultura (tilapia, trucha, cachama y camarón de cultivo), a partir de la admisibilidad por mercado objetivo, considerando el análisis de caracterización y tendencias de consumo, nichos de mercado, canales de comercialización, segmentos de mercado, tipo de presentación de producto, volúmenes y tallas disponibles por periodos específicos, y demás aspectos que se deben abordar con cada país según la especie, de acuerdo con los avances en el análisis de estructura e inteligencia de mercados (actividad 8.4.6).</v>
      </c>
      <c r="C15" s="916"/>
      <c r="D15" s="916"/>
      <c r="E15" s="916"/>
      <c r="F15" s="916"/>
      <c r="G15" s="916"/>
      <c r="H15" s="916"/>
      <c r="I15" s="916"/>
      <c r="J15" s="916"/>
      <c r="K15" s="916"/>
      <c r="L15" s="916"/>
    </row>
    <row r="16" spans="2:26" ht="48" customHeight="1">
      <c r="B16" s="917" t="str">
        <f>+Portafolio_Cronograma!E4</f>
        <v>1.1.2. Realizar el acompañamiento técnico, comercial, financiero y legal, a los acuicultores, organizaciones de acuicultores (cooperativas, asociaciones, entre otros), empresas productoras, procesadoras, transformadoras y exportadoras existentes y en proyección, junto a su cadena de suministro, incluyendo los aspectos relacionados con la trazabilidad y el cumplimiento de estándares internacionales, a partir del análisis de necesidades y oportunidades de mejora para aumentar la exportación de productos y subproductos de la acuicultura, aprovechando las ventajas que ofrecen los tratados de libre comercio y promocionando los instrumentos, mecanismos e incentivos existentes para los exportadores, en articulación con los avances en la caracterización integral para la acuicultura (actividad 8.4.5) y el análisis de estructura e inteligencia de mercados (actividad 8.4.6).</v>
      </c>
      <c r="C16" s="917"/>
      <c r="D16" s="917"/>
      <c r="E16" s="917"/>
      <c r="F16" s="917"/>
      <c r="G16" s="917"/>
      <c r="H16" s="917"/>
      <c r="I16" s="917"/>
      <c r="J16" s="917"/>
      <c r="K16" s="917"/>
      <c r="L16" s="917"/>
    </row>
    <row r="17" spans="2:12" ht="48" customHeight="1">
      <c r="B17" s="918" t="str">
        <f>+Portafolio_Cronograma!E5</f>
        <v>1.1.3. Realizar el acompañamiento por parte de Procolombia para crear el plan exportador de la cachama, considerando la admisibilidad en mercados objetivo, para los piscicultores que operan en las cuencas de origen u otras autorizadas y que tengan acceso a plantas certificadas (HACCP) para procesamiento y exportación, teniendo en cuenta el aumento de oferta a partir de los avances en la gestión para el traslado de especies entre cuencas (actividad 7.1.7).</v>
      </c>
      <c r="C17" s="918"/>
      <c r="D17" s="918"/>
      <c r="E17" s="918"/>
      <c r="F17" s="918"/>
      <c r="G17" s="918"/>
      <c r="H17" s="918"/>
      <c r="I17" s="918"/>
      <c r="J17" s="918"/>
      <c r="K17" s="918"/>
      <c r="L17" s="918"/>
    </row>
    <row r="18" spans="2:12" ht="48" customHeight="1">
      <c r="B18" s="917" t="str">
        <f>+Portafolio_Cronograma!E6</f>
        <v>1.1.4. Establecer y actualizar el portafolio de productos y subproductos para las especies tilapia, trucha, cachama y camarón de cultivo, incorporando a los acuicultores, organizaciones de acuicultores, empresas procesadoras, transformadoras y exportadoras, así como las respectivas fichas técnicas de producto y subproductos, la marca de origen de producción (tilapia, trucha y camarón) y la marca país (cachama), signos distintivos, certificaciones de calidad e inocuidad, entre otros aspectos, con el propósito de identificar la oferta exportable y aumentar su posicionamiento comercial en el mercado actual (incremento de ventas con clientes actuales y obtención de nuevos clientes) e incursionar en nuevos nichos de mercado en otros países.</v>
      </c>
      <c r="C18" s="917"/>
      <c r="D18" s="917"/>
      <c r="E18" s="917"/>
      <c r="F18" s="917"/>
      <c r="G18" s="917"/>
      <c r="H18" s="917"/>
      <c r="I18" s="917"/>
      <c r="J18" s="917"/>
      <c r="K18" s="917"/>
      <c r="L18" s="917"/>
    </row>
    <row r="19" spans="2:12" ht="48" customHeight="1">
      <c r="B19" s="919" t="str">
        <f>+Portafolio_Cronograma!E7</f>
        <v xml:space="preserve">1.1.5. Diseñar y socializar material promocional requerido para participar en ferias internacionales o ruedas de negocio a nivel país, para las especies tilapia, trucha, cachama y camarón de cultivo, que contenga información de sus productos y subproductos, resaltando elementos diferenciadores como calidad, historias de valor, origen de producción (tilapia, trucha y camarón) y marca país (cachama), trazabilidad, e importancia y sostenibilidad social, ambiental y económica, teniendo en cuenta las características de los consumidores, segmentos de mercado y canales de comercialización. </v>
      </c>
      <c r="C19" s="919"/>
      <c r="D19" s="919"/>
      <c r="E19" s="919"/>
      <c r="F19" s="919"/>
      <c r="G19" s="919"/>
      <c r="H19" s="919"/>
      <c r="I19" s="919"/>
      <c r="J19" s="919"/>
      <c r="K19" s="919"/>
      <c r="L19" s="919"/>
    </row>
    <row r="20" spans="2:12" ht="48" customHeight="1">
      <c r="B20" s="920" t="str">
        <f>+Portafolio_Cronograma!E8</f>
        <v>1.1.6. Apoyar financieramente las acciones de promoción y comercialización lideradas por ProColombia, dirigidas a acuicultores, organizaciones de acuicultores, empresas productoras, procesadoras y exportadoras, impulsando macro ruedas de negocios, participación en ferias internacionales, misiones exploratorias, canales de comercialización electrónicos y otros espacios que permitan ampliar y consolidar los productos de la acuicultura colombiana en el mercado internacional.</v>
      </c>
      <c r="C20" s="920"/>
      <c r="D20" s="920"/>
      <c r="E20" s="920"/>
      <c r="F20" s="920"/>
      <c r="G20" s="920"/>
      <c r="H20" s="920"/>
      <c r="I20" s="920"/>
      <c r="J20" s="920"/>
      <c r="K20" s="920"/>
      <c r="L20" s="920"/>
    </row>
    <row r="21" spans="2:12" ht="48" customHeight="1">
      <c r="B21" s="916" t="str">
        <f>+Portafolio_Cronograma!E9</f>
        <v>1.1.7. Brindar apoyo técnico y financiero para fomentar, facilitar el cumplimiento de requisitos establecidos por el mercado de exportación, como los trámites ante entidades involucradas en la VUCE y la participación en proyectos de beneficios exclusivos para fomentar la exportación (zonas francas para agroindustria, Plan Vallejo, entre otros).</v>
      </c>
      <c r="C21" s="916"/>
      <c r="D21" s="916"/>
      <c r="E21" s="916"/>
      <c r="F21" s="916"/>
      <c r="G21" s="916"/>
      <c r="H21" s="916"/>
      <c r="I21" s="916"/>
      <c r="J21" s="916"/>
      <c r="K21" s="916"/>
      <c r="L21" s="916"/>
    </row>
    <row r="22" spans="2:12" ht="48" customHeight="1">
      <c r="B22" s="917" t="str">
        <f>+Portafolio_Cronograma!E10</f>
        <v>1.1.8. Promover la adopción e implementación de instrumentos de comercialización y gestión de riesgos para el mercado externo, como coberturas cambiarias y preferencias arancelarias, entre otras, por parte de quienes materializan las exportaciones colombianas, en articulación con los avances en el fortalecimiento de los instrumentos de fomento, financiación y gestión de riesgos (actividades 6.4.4 y 6.4.5).</v>
      </c>
      <c r="C22" s="917"/>
      <c r="D22" s="917"/>
      <c r="E22" s="917"/>
      <c r="F22" s="917"/>
      <c r="G22" s="917"/>
      <c r="H22" s="917"/>
      <c r="I22" s="917"/>
      <c r="J22" s="917"/>
      <c r="K22" s="917"/>
      <c r="L22" s="917"/>
    </row>
    <row r="23" spans="2:12">
      <c r="B23" s="3"/>
      <c r="C23" s="3"/>
      <c r="D23" s="3"/>
      <c r="E23" s="3"/>
      <c r="F23" s="3"/>
      <c r="G23" s="3"/>
      <c r="H23" s="3"/>
      <c r="I23" s="3"/>
      <c r="J23" s="3"/>
      <c r="K23" s="3"/>
      <c r="L23" s="3"/>
    </row>
    <row r="24" spans="2:12">
      <c r="B24" s="3"/>
      <c r="C24" s="3"/>
      <c r="D24" s="3"/>
      <c r="E24" s="3"/>
      <c r="F24" s="3"/>
      <c r="G24" s="3"/>
      <c r="H24" s="3"/>
      <c r="I24" s="3"/>
      <c r="J24" s="3"/>
      <c r="K24" s="3"/>
      <c r="L24" s="3"/>
    </row>
    <row r="25" spans="2:12" ht="24.95" customHeight="1">
      <c r="B25" s="511" t="s">
        <v>1122</v>
      </c>
      <c r="C25" s="3"/>
      <c r="D25" s="3"/>
      <c r="E25" s="3"/>
      <c r="F25" s="3"/>
      <c r="G25" s="3"/>
      <c r="H25" s="3"/>
      <c r="I25" s="3"/>
      <c r="J25" s="3"/>
      <c r="K25" s="3"/>
      <c r="L25" s="3"/>
    </row>
    <row r="26" spans="2:12">
      <c r="B26" s="3"/>
      <c r="C26" s="3"/>
      <c r="D26" s="3"/>
      <c r="E26" s="3"/>
      <c r="F26" s="3"/>
      <c r="G26" s="3"/>
      <c r="H26" s="3"/>
      <c r="I26" s="3"/>
      <c r="J26" s="3"/>
      <c r="K26" s="3"/>
      <c r="L26" s="3"/>
    </row>
    <row r="27" spans="2:12" ht="28.5" customHeight="1">
      <c r="B27" s="3"/>
      <c r="C27" s="194" t="s">
        <v>1123</v>
      </c>
      <c r="D27" s="194" t="s">
        <v>1124</v>
      </c>
      <c r="E27" s="3"/>
      <c r="F27" s="3"/>
      <c r="G27" s="3"/>
      <c r="H27" s="3"/>
      <c r="I27" s="3"/>
      <c r="J27" s="3"/>
      <c r="K27" s="3"/>
      <c r="L27" s="3"/>
    </row>
    <row r="28" spans="2:12" ht="21.95" customHeight="1">
      <c r="B28" s="3"/>
      <c r="C28" s="201" t="str">
        <f>+Portafolio_Cronograma!L3</f>
        <v>Mes 1 del año 2</v>
      </c>
      <c r="D28" s="201" t="str">
        <f>+Portafolio_Cronograma!M3</f>
        <v>Mes 12 del año 20</v>
      </c>
      <c r="E28" s="3"/>
      <c r="F28" s="3"/>
      <c r="G28" s="8"/>
      <c r="H28" s="3"/>
      <c r="I28" s="3"/>
      <c r="J28" s="3"/>
      <c r="K28" s="3"/>
      <c r="L28" s="3"/>
    </row>
    <row r="29" spans="2:12" ht="60" customHeight="1">
      <c r="B29" s="504" t="s">
        <v>638</v>
      </c>
      <c r="C29" s="512" t="s">
        <v>1125</v>
      </c>
      <c r="D29" s="512" t="s">
        <v>1572</v>
      </c>
      <c r="E29" s="512" t="s">
        <v>639</v>
      </c>
      <c r="F29" s="512" t="s">
        <v>1573</v>
      </c>
      <c r="G29" s="512" t="s">
        <v>1574</v>
      </c>
      <c r="H29" s="512" t="s">
        <v>1126</v>
      </c>
      <c r="I29" s="907" t="s">
        <v>1575</v>
      </c>
      <c r="J29" s="907"/>
      <c r="K29" s="512" t="s">
        <v>1127</v>
      </c>
      <c r="L29" s="3"/>
    </row>
    <row r="30" spans="2:12">
      <c r="B30" s="418" t="s">
        <v>1128</v>
      </c>
      <c r="C30" s="414" t="s">
        <v>1129</v>
      </c>
      <c r="D30" s="641">
        <f>(10*2)+64</f>
        <v>84</v>
      </c>
      <c r="E30" s="420">
        <f>'Categoria de Costos'!C350</f>
        <v>60000</v>
      </c>
      <c r="F30" s="421"/>
      <c r="G30" s="422"/>
      <c r="H30" s="423">
        <f>E30*D30</f>
        <v>5040000</v>
      </c>
      <c r="I30" s="893" t="s">
        <v>1130</v>
      </c>
      <c r="J30" s="893"/>
      <c r="K30" s="440" t="s">
        <v>1131</v>
      </c>
      <c r="L30" s="3"/>
    </row>
    <row r="31" spans="2:12">
      <c r="B31" s="418" t="s">
        <v>1132</v>
      </c>
      <c r="C31" s="414" t="s">
        <v>1129</v>
      </c>
      <c r="D31" s="641">
        <v>4</v>
      </c>
      <c r="E31" s="420">
        <f>'Categoria de Costos'!C333</f>
        <v>300000</v>
      </c>
      <c r="F31" s="421"/>
      <c r="G31" s="422"/>
      <c r="H31" s="423">
        <f>E31*D31</f>
        <v>1200000</v>
      </c>
      <c r="I31" s="893" t="s">
        <v>1133</v>
      </c>
      <c r="J31" s="893"/>
      <c r="K31" s="441" t="s">
        <v>1134</v>
      </c>
      <c r="L31" s="3"/>
    </row>
    <row r="32" spans="2:12">
      <c r="B32" s="418" t="s">
        <v>1135</v>
      </c>
      <c r="C32" s="414" t="s">
        <v>1129</v>
      </c>
      <c r="D32" s="641">
        <v>12</v>
      </c>
      <c r="E32" s="420">
        <f>'Categoria de Costos'!C362</f>
        <v>3000000</v>
      </c>
      <c r="F32" s="421"/>
      <c r="G32" s="422"/>
      <c r="H32" s="423">
        <f>E32*D32</f>
        <v>36000000</v>
      </c>
      <c r="I32" s="893" t="s">
        <v>1136</v>
      </c>
      <c r="J32" s="893"/>
      <c r="K32" s="441" t="s">
        <v>1137</v>
      </c>
      <c r="L32" s="3"/>
    </row>
    <row r="33" spans="2:12" ht="15">
      <c r="B33" s="424" t="s">
        <v>1138</v>
      </c>
      <c r="C33" s="416"/>
      <c r="D33" s="417"/>
      <c r="E33" s="425"/>
      <c r="F33" s="425"/>
      <c r="G33" s="426"/>
      <c r="H33" s="427">
        <f>SUM(H30:H32)</f>
        <v>42240000</v>
      </c>
      <c r="I33" s="902"/>
      <c r="J33" s="902"/>
      <c r="K33" s="442"/>
    </row>
    <row r="34" spans="2:12">
      <c r="B34" s="428" t="s">
        <v>1139</v>
      </c>
      <c r="C34" s="418" t="s">
        <v>1140</v>
      </c>
      <c r="D34" s="415">
        <v>2</v>
      </c>
      <c r="E34" s="420">
        <f>'Categoria de Costos'!D127</f>
        <v>12426345.1</v>
      </c>
      <c r="F34" s="421">
        <v>12</v>
      </c>
      <c r="G34" s="422">
        <v>1</v>
      </c>
      <c r="H34" s="423">
        <f>D34*E34*F34*G34</f>
        <v>298232282.39999998</v>
      </c>
      <c r="I34" s="893" t="s">
        <v>1141</v>
      </c>
      <c r="J34" s="893"/>
      <c r="K34" s="441" t="s">
        <v>1142</v>
      </c>
    </row>
    <row r="35" spans="2:12">
      <c r="B35" s="428" t="s">
        <v>1143</v>
      </c>
      <c r="C35" s="418" t="s">
        <v>1140</v>
      </c>
      <c r="D35" s="641">
        <v>12</v>
      </c>
      <c r="E35" s="420">
        <f>+'Categoria de Costos'!D135</f>
        <v>5763258.7999999998</v>
      </c>
      <c r="F35" s="421">
        <v>12</v>
      </c>
      <c r="G35" s="422">
        <v>1</v>
      </c>
      <c r="H35" s="423">
        <f>D35*E35*F35*G35</f>
        <v>829909267.19999993</v>
      </c>
      <c r="I35" s="893" t="s">
        <v>1141</v>
      </c>
      <c r="J35" s="893"/>
      <c r="K35" s="441" t="s">
        <v>1142</v>
      </c>
    </row>
    <row r="36" spans="2:12" ht="15">
      <c r="B36" s="424" t="s">
        <v>1144</v>
      </c>
      <c r="C36" s="416"/>
      <c r="D36" s="417"/>
      <c r="E36" s="425"/>
      <c r="F36" s="425"/>
      <c r="G36" s="426"/>
      <c r="H36" s="427">
        <f>SUM(H34:H35)</f>
        <v>1128141549.5999999</v>
      </c>
      <c r="I36" s="902"/>
      <c r="J36" s="902"/>
      <c r="K36" s="442"/>
    </row>
    <row r="37" spans="2:12">
      <c r="B37" s="418" t="s">
        <v>1145</v>
      </c>
      <c r="C37" s="414" t="s">
        <v>1146</v>
      </c>
      <c r="D37" s="415">
        <f>4*3</f>
        <v>12</v>
      </c>
      <c r="E37" s="420">
        <f>+'Categoria de Costos'!D1045</f>
        <v>4500000</v>
      </c>
      <c r="F37" s="421"/>
      <c r="G37" s="422"/>
      <c r="H37" s="411">
        <f>D37*E37</f>
        <v>54000000</v>
      </c>
      <c r="I37" s="893" t="s">
        <v>1147</v>
      </c>
      <c r="J37" s="893"/>
      <c r="K37" s="413" t="s">
        <v>1961</v>
      </c>
    </row>
    <row r="38" spans="2:12">
      <c r="B38" s="418" t="s">
        <v>1148</v>
      </c>
      <c r="C38" s="414" t="s">
        <v>1149</v>
      </c>
      <c r="D38" s="415">
        <v>3</v>
      </c>
      <c r="E38" s="420">
        <f>+'Categoria de Costos'!D1051</f>
        <v>68000000</v>
      </c>
      <c r="F38" s="421"/>
      <c r="G38" s="422"/>
      <c r="H38" s="411">
        <f>D38*E38</f>
        <v>204000000</v>
      </c>
      <c r="I38" s="893" t="s">
        <v>1147</v>
      </c>
      <c r="J38" s="893"/>
      <c r="K38" s="413" t="s">
        <v>1961</v>
      </c>
    </row>
    <row r="39" spans="2:12" ht="15">
      <c r="B39" s="424" t="s">
        <v>1150</v>
      </c>
      <c r="C39" s="416"/>
      <c r="D39" s="417"/>
      <c r="E39" s="425"/>
      <c r="F39" s="425"/>
      <c r="G39" s="426"/>
      <c r="H39" s="427">
        <f>SUM(H37:H38)</f>
        <v>258000000</v>
      </c>
      <c r="I39" s="902"/>
      <c r="J39" s="902"/>
      <c r="K39" s="442"/>
    </row>
    <row r="40" spans="2:12">
      <c r="B40" s="418" t="s">
        <v>1151</v>
      </c>
      <c r="C40" s="414" t="s">
        <v>1152</v>
      </c>
      <c r="D40" s="641">
        <v>2</v>
      </c>
      <c r="E40" s="420">
        <f>'Categoria de Costos'!C551</f>
        <v>5000000</v>
      </c>
      <c r="F40" s="421"/>
      <c r="G40" s="422"/>
      <c r="H40" s="423">
        <f>E40*D40</f>
        <v>10000000</v>
      </c>
      <c r="I40" s="893" t="s">
        <v>1153</v>
      </c>
      <c r="J40" s="893"/>
      <c r="K40" s="441" t="s">
        <v>1154</v>
      </c>
    </row>
    <row r="41" spans="2:12" ht="15">
      <c r="B41" s="424" t="s">
        <v>1155</v>
      </c>
      <c r="C41" s="416"/>
      <c r="D41" s="417"/>
      <c r="E41" s="425"/>
      <c r="F41" s="425"/>
      <c r="G41" s="426"/>
      <c r="H41" s="427">
        <f>SUM(H40:H40)</f>
        <v>10000000</v>
      </c>
      <c r="I41" s="902"/>
      <c r="J41" s="902"/>
      <c r="K41" s="442"/>
    </row>
    <row r="42" spans="2:12">
      <c r="B42" s="645" t="s">
        <v>1156</v>
      </c>
      <c r="C42" s="646" t="s">
        <v>1157</v>
      </c>
      <c r="D42" s="641">
        <f>2*12</f>
        <v>24</v>
      </c>
      <c r="E42" s="499">
        <f>'Categoria de Costos'!C213</f>
        <v>900000</v>
      </c>
      <c r="F42" s="642"/>
      <c r="G42" s="643"/>
      <c r="H42" s="644">
        <f>D42*E42</f>
        <v>21600000</v>
      </c>
      <c r="I42" s="893" t="s">
        <v>1141</v>
      </c>
      <c r="J42" s="893"/>
      <c r="K42" s="440" t="s">
        <v>1809</v>
      </c>
    </row>
    <row r="43" spans="2:12">
      <c r="B43" s="645" t="s">
        <v>1159</v>
      </c>
      <c r="C43" s="646" t="s">
        <v>1160</v>
      </c>
      <c r="D43" s="641">
        <f>12*3*2</f>
        <v>72</v>
      </c>
      <c r="E43" s="499">
        <f>'Categoria de Costos'!E166</f>
        <v>694352.7084</v>
      </c>
      <c r="F43" s="642"/>
      <c r="G43" s="643"/>
      <c r="H43" s="644">
        <f>D43*E43</f>
        <v>49993395.004799999</v>
      </c>
      <c r="I43" s="893" t="s">
        <v>1141</v>
      </c>
      <c r="J43" s="893"/>
      <c r="K43" s="441" t="s">
        <v>1161</v>
      </c>
    </row>
    <row r="44" spans="2:12">
      <c r="B44" s="515" t="s">
        <v>1162</v>
      </c>
      <c r="C44" s="515" t="s">
        <v>1163</v>
      </c>
      <c r="D44" s="641">
        <v>12</v>
      </c>
      <c r="E44" s="499">
        <f>+'Categoria de Costos'!C260</f>
        <v>700000</v>
      </c>
      <c r="F44" s="642">
        <v>12</v>
      </c>
      <c r="G44" s="643"/>
      <c r="H44" s="644">
        <f>D44*E44*F44</f>
        <v>100800000</v>
      </c>
      <c r="I44" s="893" t="s">
        <v>1141</v>
      </c>
      <c r="J44" s="893"/>
      <c r="K44" s="457" t="s">
        <v>1499</v>
      </c>
    </row>
    <row r="45" spans="2:12">
      <c r="B45" s="645" t="s">
        <v>1731</v>
      </c>
      <c r="C45" s="646" t="s">
        <v>1160</v>
      </c>
      <c r="D45" s="641">
        <f>12*10</f>
        <v>120</v>
      </c>
      <c r="E45" s="499">
        <f>+'Categoria de Costos'!E175</f>
        <v>325424.52409999998</v>
      </c>
      <c r="F45" s="642">
        <v>12</v>
      </c>
      <c r="G45" s="643"/>
      <c r="H45" s="644">
        <f>+E45*D45*F45</f>
        <v>468611314.704</v>
      </c>
      <c r="I45" s="893" t="s">
        <v>1141</v>
      </c>
      <c r="J45" s="893"/>
      <c r="K45" s="441" t="s">
        <v>1161</v>
      </c>
    </row>
    <row r="46" spans="2:12" ht="15">
      <c r="B46" s="424" t="s">
        <v>1164</v>
      </c>
      <c r="C46" s="416"/>
      <c r="D46" s="417"/>
      <c r="E46" s="425"/>
      <c r="F46" s="425"/>
      <c r="G46" s="426"/>
      <c r="H46" s="427">
        <f>SUM(H42:H45)</f>
        <v>641004709.70879996</v>
      </c>
      <c r="I46" s="902"/>
      <c r="J46" s="902"/>
      <c r="K46" s="442"/>
    </row>
    <row r="47" spans="2:12" ht="15" customHeight="1">
      <c r="B47" s="219" t="s">
        <v>1165</v>
      </c>
      <c r="C47" s="445"/>
      <c r="D47" s="446"/>
      <c r="E47" s="447"/>
      <c r="F47" s="448"/>
      <c r="G47" s="449"/>
      <c r="H47" s="450" t="s">
        <v>1166</v>
      </c>
    </row>
    <row r="48" spans="2:12" ht="21" customHeight="1">
      <c r="B48" s="904" t="s">
        <v>1167</v>
      </c>
      <c r="C48" s="905"/>
      <c r="D48" s="905"/>
      <c r="E48" s="905"/>
      <c r="F48" s="905"/>
      <c r="G48" s="906"/>
      <c r="H48" s="509">
        <f>+H33+H36+H39+H41+H46</f>
        <v>2079386259.3087997</v>
      </c>
      <c r="I48" s="910"/>
      <c r="J48" s="910"/>
      <c r="K48" s="410"/>
      <c r="L48" s="3"/>
    </row>
    <row r="49" spans="2:12" ht="15">
      <c r="B49" s="901" t="s">
        <v>1168</v>
      </c>
      <c r="C49" s="901"/>
      <c r="D49" s="901"/>
      <c r="E49" s="901"/>
      <c r="F49" s="901"/>
      <c r="G49" s="901"/>
      <c r="H49" s="430">
        <f>+H48/12</f>
        <v>173282188.27573332</v>
      </c>
      <c r="J49" s="3"/>
      <c r="K49" s="3"/>
      <c r="L49" s="3"/>
    </row>
    <row r="50" spans="2:12" ht="15">
      <c r="B50" s="901" t="s">
        <v>1701</v>
      </c>
      <c r="C50" s="901"/>
      <c r="D50" s="901"/>
      <c r="E50" s="901"/>
      <c r="F50" s="901"/>
      <c r="G50" s="901"/>
      <c r="H50" s="431">
        <v>0</v>
      </c>
      <c r="J50" s="3"/>
      <c r="K50" s="3"/>
      <c r="L50" s="3"/>
    </row>
    <row r="51" spans="2:12" ht="15">
      <c r="B51" s="901" t="s">
        <v>1742</v>
      </c>
      <c r="C51" s="901"/>
      <c r="D51" s="901"/>
      <c r="E51" s="901"/>
      <c r="F51" s="901"/>
      <c r="G51" s="901"/>
      <c r="H51" s="431">
        <f>+H48</f>
        <v>2079386259.3087997</v>
      </c>
      <c r="I51" s="7"/>
      <c r="J51" s="3"/>
      <c r="K51" s="3"/>
      <c r="L51" s="3"/>
    </row>
    <row r="52" spans="2:12" ht="15">
      <c r="B52" s="901" t="s">
        <v>1722</v>
      </c>
      <c r="C52" s="901"/>
      <c r="D52" s="901"/>
      <c r="E52" s="901"/>
      <c r="F52" s="901"/>
      <c r="G52" s="901"/>
      <c r="H52" s="431">
        <f>+H48-H31</f>
        <v>2078186259.3087997</v>
      </c>
      <c r="I52" s="7"/>
      <c r="J52" s="3"/>
      <c r="K52" s="3"/>
      <c r="L52" s="3"/>
    </row>
    <row r="53" spans="2:12" ht="15">
      <c r="B53" s="901" t="s">
        <v>1723</v>
      </c>
      <c r="C53" s="901"/>
      <c r="D53" s="901"/>
      <c r="E53" s="901"/>
      <c r="F53" s="901"/>
      <c r="G53" s="901"/>
      <c r="H53" s="431">
        <f>+H48-H31-H36-H46</f>
        <v>309039999.99999988</v>
      </c>
      <c r="I53" s="7"/>
      <c r="J53" s="3"/>
      <c r="K53" s="3"/>
      <c r="L53" s="3"/>
    </row>
    <row r="55" spans="2:12" ht="33.950000000000003" customHeight="1">
      <c r="B55" s="895" t="s">
        <v>1169</v>
      </c>
      <c r="C55" s="896"/>
    </row>
    <row r="56" spans="2:12" ht="93.75" customHeight="1">
      <c r="B56" s="897" t="s">
        <v>1812</v>
      </c>
      <c r="C56" s="897"/>
      <c r="D56" s="897"/>
      <c r="E56" s="897"/>
      <c r="F56" s="897"/>
      <c r="G56" s="897"/>
      <c r="H56" s="897"/>
      <c r="I56" s="897"/>
      <c r="J56" s="897"/>
      <c r="K56" s="897"/>
      <c r="L56" s="897"/>
    </row>
    <row r="59" spans="2:12" ht="39.950000000000003" customHeight="1">
      <c r="B59" s="898" t="str">
        <f>+Portafolio_Cronograma!D11</f>
        <v>1.2. Eficiencia en la dinámica comercial nacional</v>
      </c>
      <c r="C59" s="899"/>
      <c r="D59" s="899"/>
      <c r="E59" s="899"/>
      <c r="F59" s="899"/>
      <c r="G59" s="899"/>
      <c r="H59" s="899"/>
      <c r="I59" s="899"/>
      <c r="J59" s="899"/>
      <c r="K59" s="899"/>
      <c r="L59" s="900"/>
    </row>
    <row r="60" spans="2:12" ht="48" customHeight="1">
      <c r="B60" s="894" t="str">
        <f>+Portafolio_Cronograma!E11</f>
        <v>1.2.1. Identificar oportunidades para incursionar, desarrollar y ampliar mercados nacionales formales para los productos de la acuicultura (tilapia, trucha, cachama y camarón de cultivo), a partir de un análisis de caracterización y tendencias de consumo, nichos de mercado, canales de comercialización, segmentos de mercado, admisibilidad sanitaria, diferenciación entre producto fresco y congelado, entre otros, de acuerdo con los avances en el análisis de estructura e inteligencia de mercados (actividad 8.4.6).</v>
      </c>
      <c r="C60" s="894"/>
      <c r="D60" s="894"/>
      <c r="E60" s="894"/>
      <c r="F60" s="894"/>
      <c r="G60" s="894"/>
      <c r="H60" s="894"/>
      <c r="I60" s="894"/>
      <c r="J60" s="894"/>
      <c r="K60" s="894"/>
      <c r="L60" s="894"/>
    </row>
    <row r="61" spans="2:12" ht="48" customHeight="1">
      <c r="B61" s="894" t="str">
        <f>+Portafolio_Cronograma!E12</f>
        <v>1.2.2. Fomentar el consumo interno de productos y subproductos de la acuicultura colombiana mediante campañas permanentes, que incluyan material promocional, degustaciones y preparaciones, resaltando atributos diferenciadores como características nutricionales, preparación fácil, tipos de empaques y sellos distintivos de calidad, además de aspectos de sostenibilidad ambiental y social, considerando los diferentes segmentos de mercado, perfiles de consumidores, canales de comercialización y usos demandados por industrias como alimentos balanceados, cosmética, terapéutica y nutracéutica.</v>
      </c>
      <c r="C61" s="894"/>
      <c r="D61" s="894"/>
      <c r="E61" s="894"/>
      <c r="F61" s="894"/>
      <c r="G61" s="894"/>
      <c r="H61" s="894"/>
      <c r="I61" s="894"/>
      <c r="J61" s="894"/>
      <c r="K61" s="894"/>
      <c r="L61" s="894"/>
    </row>
    <row r="62" spans="2:12" ht="48" customHeight="1">
      <c r="B62" s="894" t="str">
        <f>+Portafolio_Cronograma!E13</f>
        <v>1.2.3. Diseñar e implementar actividades de educación al consumidor para destacar las cualidades nutricionales, usos gastronómicos, calidad, responsabilidad social y ambiental de los sistemas productivos, diferenciando la variedad de productos nacionales mediante la identificación de sellos y empaques distintivos, dirigidos a segmentos de mercado como instituciones educativas, hogares, mercado institucional, escuelas de gastronomía y el sector HORECA (hoteles, restaurantes y cafeterías), entre otros.</v>
      </c>
      <c r="C62" s="894"/>
      <c r="D62" s="894"/>
      <c r="E62" s="894"/>
      <c r="F62" s="894"/>
      <c r="G62" s="894"/>
      <c r="H62" s="894"/>
      <c r="I62" s="894"/>
      <c r="J62" s="894"/>
      <c r="K62" s="894"/>
      <c r="L62" s="894"/>
    </row>
    <row r="63" spans="2:12" ht="48" customHeight="1">
      <c r="B63" s="894" t="str">
        <f>+Portafolio_Cronograma!E14</f>
        <v>1.2.4. Brindar acompañamiento a los acuicultores de la cadena, con especial énfasis en pequeños acuicultores y de subsistencia y sus organizaciones, para el desarrollo de nuevos emprendimientos basados en productos y subproductos innovadores, facilitando su crecimiento y desarrollo comercial de acuerdo con la demanda del mercado, en concordancia con los avances en el fortalecimiento de los instrumentos de fomento y financiación (iniciativa estratégica 6.4).</v>
      </c>
      <c r="C63" s="894"/>
      <c r="D63" s="894"/>
      <c r="E63" s="894"/>
      <c r="F63" s="894"/>
      <c r="G63" s="894"/>
      <c r="H63" s="894"/>
      <c r="I63" s="894"/>
      <c r="J63" s="894"/>
      <c r="K63" s="894"/>
      <c r="L63" s="894"/>
    </row>
    <row r="64" spans="2:12" ht="48" customHeight="1">
      <c r="B64" s="894" t="str">
        <f>+Portafolio_Cronograma!E15</f>
        <v>1.2.5. Impulsar y consolidar espacios de comercialización como ferias comerciales, ruedas de negocios, circuitos cortos de comercialización, festivales gastronómicos, entre otros, dirigidos a comercializadores ubicados en sitios fijos como plazas de mercado, supermercados y restaurantes, con el propósito de fomentar y fortalecer negocios a nivel regional y nacional, reduciendo la intermediación e incorporando mecanismos para garantizar el cumplimiento de condiciones acordadas, como contratos de suministro y otros.</v>
      </c>
      <c r="C64" s="894"/>
      <c r="D64" s="894"/>
      <c r="E64" s="894"/>
      <c r="F64" s="894"/>
      <c r="G64" s="894"/>
      <c r="H64" s="894"/>
      <c r="I64" s="894"/>
      <c r="J64" s="894"/>
      <c r="K64" s="894"/>
      <c r="L64" s="894"/>
    </row>
    <row r="65" spans="2:12" ht="48" customHeight="1">
      <c r="B65" s="894" t="str">
        <f>+Portafolio_Cronograma!E16</f>
        <v>1.2.6. Realizar acompañamiento comercial y financiero a acuicultores, organizaciones de acuicultores, empresas productoras, procesadoras, transformadoras y comercializadoras, para la suscripción e implementación de acuerdos comerciales y de inversión, desarrollo de proveedores (volumen, frecuencia y calidad del producto ofertado), figuras integradoras (comercial, técnica, financiera, entre otras), sistemas de integración vertical y horizontal y asociación empresarial, fomentando alianzas de mediano y largo plazo que mejoren la estabilidad de la oferta y la competitividad de la cadena.</v>
      </c>
      <c r="C65" s="894"/>
      <c r="D65" s="894"/>
      <c r="E65" s="894"/>
      <c r="F65" s="894"/>
      <c r="G65" s="894"/>
      <c r="H65" s="894"/>
      <c r="I65" s="894"/>
      <c r="J65" s="894"/>
      <c r="K65" s="894"/>
      <c r="L65" s="894"/>
    </row>
    <row r="66" spans="2:12" ht="48" customHeight="1">
      <c r="B66" s="894" t="str">
        <f>+Portafolio_Cronograma!E17</f>
        <v xml:space="preserve">1.2.7. Realizar acompañamiento técnico dirigido a acuicultores, organizaciones de acuicultores, empresas productoras procesadoras, transformadoras y comercializadores, con el fin de establecer convenios público - privados para aumentar la participación en compras públicas de los productos de la acuicultura, a través de los programas oficiales de alimentación, a nivel municipal, departamental y nacional. </v>
      </c>
      <c r="C66" s="894"/>
      <c r="D66" s="894"/>
      <c r="E66" s="894"/>
      <c r="F66" s="894"/>
      <c r="G66" s="894"/>
      <c r="H66" s="894"/>
      <c r="I66" s="894"/>
      <c r="J66" s="894"/>
      <c r="K66" s="894"/>
      <c r="L66" s="894"/>
    </row>
    <row r="67" spans="2:12">
      <c r="B67" s="3"/>
      <c r="C67" s="3"/>
      <c r="D67" s="3"/>
      <c r="E67" s="3"/>
      <c r="F67" s="3"/>
      <c r="G67" s="3"/>
      <c r="H67" s="3"/>
      <c r="I67" s="3"/>
      <c r="J67" s="3"/>
      <c r="K67" s="3"/>
      <c r="L67" s="3"/>
    </row>
    <row r="68" spans="2:12">
      <c r="B68" s="3"/>
      <c r="C68" s="3"/>
      <c r="D68" s="3"/>
      <c r="E68" s="3"/>
      <c r="F68" s="3"/>
      <c r="G68" s="3"/>
      <c r="H68" s="3"/>
      <c r="I68" s="3"/>
      <c r="J68" s="3"/>
      <c r="K68" s="3"/>
      <c r="L68" s="3"/>
    </row>
    <row r="69" spans="2:12" ht="24.95" customHeight="1">
      <c r="B69" s="511" t="s">
        <v>1122</v>
      </c>
      <c r="C69" s="3"/>
      <c r="D69" s="3"/>
      <c r="E69" s="3"/>
      <c r="F69" s="3"/>
      <c r="G69" s="3"/>
      <c r="H69" s="3"/>
      <c r="I69" s="3"/>
      <c r="J69" s="3"/>
      <c r="K69" s="3"/>
      <c r="L69" s="3"/>
    </row>
    <row r="70" spans="2:12">
      <c r="B70" s="3"/>
      <c r="C70" s="3"/>
      <c r="D70" s="3"/>
      <c r="E70" s="3"/>
      <c r="F70" s="3"/>
      <c r="G70" s="3"/>
      <c r="H70" s="3"/>
      <c r="I70" s="3"/>
      <c r="J70" s="3"/>
      <c r="K70" s="3"/>
      <c r="L70" s="3"/>
    </row>
    <row r="71" spans="2:12" ht="28.5" customHeight="1">
      <c r="B71" s="3"/>
      <c r="C71" s="155" t="s">
        <v>1123</v>
      </c>
      <c r="D71" s="155" t="s">
        <v>1124</v>
      </c>
      <c r="E71" s="3"/>
      <c r="F71" s="3"/>
      <c r="G71" s="3"/>
      <c r="H71" s="3"/>
      <c r="I71" s="3"/>
      <c r="J71" s="3"/>
      <c r="K71" s="3"/>
      <c r="L71" s="3"/>
    </row>
    <row r="72" spans="2:12" ht="21.95" customHeight="1">
      <c r="B72" s="3"/>
      <c r="C72" s="190" t="str">
        <f>+Portafolio_Cronograma!L11</f>
        <v>Mes 1 del año 2</v>
      </c>
      <c r="D72" s="190" t="str">
        <f>+Portafolio_Cronograma!M11</f>
        <v>Mes 12 del año 20</v>
      </c>
      <c r="E72" s="3"/>
      <c r="F72" s="3"/>
      <c r="G72" s="8"/>
      <c r="H72" s="3"/>
      <c r="I72" s="3"/>
      <c r="J72" s="3"/>
      <c r="K72" s="3"/>
      <c r="L72" s="3"/>
    </row>
    <row r="73" spans="2:12" ht="60" customHeight="1">
      <c r="B73" s="504" t="s">
        <v>638</v>
      </c>
      <c r="C73" s="512" t="s">
        <v>1125</v>
      </c>
      <c r="D73" s="512" t="s">
        <v>1572</v>
      </c>
      <c r="E73" s="512" t="s">
        <v>639</v>
      </c>
      <c r="F73" s="512" t="s">
        <v>1573</v>
      </c>
      <c r="G73" s="512" t="s">
        <v>1574</v>
      </c>
      <c r="H73" s="512" t="s">
        <v>1126</v>
      </c>
      <c r="I73" s="907" t="s">
        <v>1575</v>
      </c>
      <c r="J73" s="907"/>
      <c r="K73" s="512" t="s">
        <v>1127</v>
      </c>
      <c r="L73" s="3"/>
    </row>
    <row r="74" spans="2:12">
      <c r="B74" s="418" t="s">
        <v>1128</v>
      </c>
      <c r="C74" s="414" t="s">
        <v>1129</v>
      </c>
      <c r="D74" s="415">
        <v>29</v>
      </c>
      <c r="E74" s="420">
        <f>'Categoria de Costos'!C350</f>
        <v>60000</v>
      </c>
      <c r="F74" s="421"/>
      <c r="G74" s="422"/>
      <c r="H74" s="423">
        <f>D74*E74</f>
        <v>1740000</v>
      </c>
      <c r="I74" s="893" t="s">
        <v>1170</v>
      </c>
      <c r="J74" s="893"/>
      <c r="K74" s="440" t="s">
        <v>1131</v>
      </c>
      <c r="L74" s="3"/>
    </row>
    <row r="75" spans="2:12">
      <c r="B75" s="418" t="s">
        <v>1132</v>
      </c>
      <c r="C75" s="414" t="s">
        <v>1129</v>
      </c>
      <c r="D75" s="415">
        <v>29</v>
      </c>
      <c r="E75" s="420">
        <f>'Categoria de Costos'!C342</f>
        <v>900000</v>
      </c>
      <c r="F75" s="421"/>
      <c r="G75" s="422"/>
      <c r="H75" s="423">
        <f>D75*E75</f>
        <v>26100000</v>
      </c>
      <c r="I75" s="893" t="s">
        <v>1170</v>
      </c>
      <c r="J75" s="893"/>
      <c r="K75" s="441" t="s">
        <v>1134</v>
      </c>
      <c r="L75" s="3"/>
    </row>
    <row r="76" spans="2:12">
      <c r="B76" s="418" t="s">
        <v>1135</v>
      </c>
      <c r="C76" s="414" t="s">
        <v>1129</v>
      </c>
      <c r="D76" s="415">
        <f>29+29</f>
        <v>58</v>
      </c>
      <c r="E76" s="420">
        <f>'Categoria de Costos'!C362</f>
        <v>3000000</v>
      </c>
      <c r="F76" s="421"/>
      <c r="G76" s="422"/>
      <c r="H76" s="423">
        <f>D76*E76</f>
        <v>174000000</v>
      </c>
      <c r="I76" s="893" t="s">
        <v>1171</v>
      </c>
      <c r="J76" s="893"/>
      <c r="K76" s="441" t="s">
        <v>1137</v>
      </c>
      <c r="L76" s="3"/>
    </row>
    <row r="77" spans="2:12" ht="15">
      <c r="B77" s="424" t="s">
        <v>1138</v>
      </c>
      <c r="C77" s="416"/>
      <c r="D77" s="417"/>
      <c r="E77" s="425"/>
      <c r="F77" s="425"/>
      <c r="G77" s="426"/>
      <c r="H77" s="427">
        <f>SUM(H74:H76)</f>
        <v>201840000</v>
      </c>
      <c r="I77" s="902"/>
      <c r="J77" s="902"/>
      <c r="K77" s="442"/>
    </row>
    <row r="78" spans="2:12">
      <c r="B78" s="428" t="s">
        <v>1139</v>
      </c>
      <c r="C78" s="418" t="s">
        <v>1140</v>
      </c>
      <c r="D78" s="415">
        <v>1</v>
      </c>
      <c r="E78" s="420">
        <f>'Categoria de Costos'!D131</f>
        <v>9004819.1999999993</v>
      </c>
      <c r="F78" s="421">
        <v>12</v>
      </c>
      <c r="G78" s="422">
        <v>1</v>
      </c>
      <c r="H78" s="423">
        <f>D78*E78*F78*G78</f>
        <v>108057830.39999999</v>
      </c>
      <c r="I78" s="893" t="s">
        <v>1172</v>
      </c>
      <c r="J78" s="893"/>
      <c r="K78" s="441" t="s">
        <v>1142</v>
      </c>
    </row>
    <row r="79" spans="2:12" ht="15" customHeight="1">
      <c r="B79" s="514" t="s">
        <v>1620</v>
      </c>
      <c r="C79" s="418" t="s">
        <v>1140</v>
      </c>
      <c r="D79" s="415">
        <v>4</v>
      </c>
      <c r="E79" s="420">
        <f>'Categoria de Costos'!D128</f>
        <v>11886448.6</v>
      </c>
      <c r="F79" s="421">
        <v>12</v>
      </c>
      <c r="G79" s="422">
        <v>1</v>
      </c>
      <c r="H79" s="423">
        <f>D79*E79*F79*G79</f>
        <v>570549532.79999995</v>
      </c>
      <c r="I79" s="893" t="s">
        <v>1172</v>
      </c>
      <c r="J79" s="893"/>
      <c r="K79" s="441" t="s">
        <v>1142</v>
      </c>
    </row>
    <row r="80" spans="2:12" ht="15" customHeight="1">
      <c r="B80" s="428" t="s">
        <v>1143</v>
      </c>
      <c r="C80" s="418" t="s">
        <v>1140</v>
      </c>
      <c r="D80" s="641">
        <v>12</v>
      </c>
      <c r="E80" s="499">
        <f>'Categoria de Costos'!D174</f>
        <v>5763258.7999999998</v>
      </c>
      <c r="F80" s="421">
        <v>12</v>
      </c>
      <c r="G80" s="422">
        <v>1</v>
      </c>
      <c r="H80" s="423">
        <f>D80*E80*F80*G80</f>
        <v>829909267.19999993</v>
      </c>
      <c r="I80" s="893" t="s">
        <v>1172</v>
      </c>
      <c r="J80" s="893"/>
      <c r="K80" s="441" t="s">
        <v>1142</v>
      </c>
    </row>
    <row r="81" spans="2:11" ht="15">
      <c r="B81" s="424" t="s">
        <v>1144</v>
      </c>
      <c r="C81" s="416"/>
      <c r="D81" s="417"/>
      <c r="E81" s="425"/>
      <c r="F81" s="425"/>
      <c r="G81" s="426"/>
      <c r="H81" s="427">
        <f>SUM(H78:H80)</f>
        <v>1508516630.3999999</v>
      </c>
      <c r="I81" s="902"/>
      <c r="J81" s="902"/>
      <c r="K81" s="442"/>
    </row>
    <row r="82" spans="2:11">
      <c r="B82" s="515" t="s">
        <v>1173</v>
      </c>
      <c r="C82" s="646" t="s">
        <v>1174</v>
      </c>
      <c r="D82" s="641">
        <v>6</v>
      </c>
      <c r="E82" s="499">
        <f>'Categoria de Costos'!C467</f>
        <v>40000000</v>
      </c>
      <c r="F82" s="642"/>
      <c r="G82" s="643"/>
      <c r="H82" s="501">
        <f t="shared" ref="H82:H88" si="3">D82*E82</f>
        <v>240000000</v>
      </c>
      <c r="I82" s="912" t="s">
        <v>1175</v>
      </c>
      <c r="J82" s="912"/>
      <c r="K82" s="441" t="s">
        <v>1176</v>
      </c>
    </row>
    <row r="83" spans="2:11">
      <c r="B83" s="515" t="s">
        <v>1177</v>
      </c>
      <c r="C83" s="646" t="s">
        <v>1174</v>
      </c>
      <c r="D83" s="641">
        <v>6</v>
      </c>
      <c r="E83" s="499">
        <f>'Categoria de Costos'!C468</f>
        <v>5000000</v>
      </c>
      <c r="F83" s="642"/>
      <c r="G83" s="643"/>
      <c r="H83" s="501">
        <f t="shared" si="3"/>
        <v>30000000</v>
      </c>
      <c r="I83" s="912" t="s">
        <v>1175</v>
      </c>
      <c r="J83" s="912"/>
      <c r="K83" s="441" t="s">
        <v>1176</v>
      </c>
    </row>
    <row r="84" spans="2:11">
      <c r="B84" s="515" t="s">
        <v>1178</v>
      </c>
      <c r="C84" s="646" t="s">
        <v>1179</v>
      </c>
      <c r="D84" s="641">
        <v>12</v>
      </c>
      <c r="E84" s="499">
        <f>'Categoria de Costos'!C471</f>
        <v>1000000</v>
      </c>
      <c r="F84" s="642"/>
      <c r="G84" s="643"/>
      <c r="H84" s="501">
        <f t="shared" si="3"/>
        <v>12000000</v>
      </c>
      <c r="I84" s="912" t="s">
        <v>1175</v>
      </c>
      <c r="J84" s="912"/>
      <c r="K84" s="441" t="s">
        <v>1176</v>
      </c>
    </row>
    <row r="85" spans="2:11">
      <c r="B85" s="515" t="s">
        <v>1180</v>
      </c>
      <c r="C85" s="646" t="s">
        <v>1181</v>
      </c>
      <c r="D85" s="641">
        <v>12</v>
      </c>
      <c r="E85" s="499">
        <f>'Categoria de Costos'!C472</f>
        <v>600000</v>
      </c>
      <c r="F85" s="642"/>
      <c r="G85" s="643"/>
      <c r="H85" s="501">
        <f t="shared" si="3"/>
        <v>7200000</v>
      </c>
      <c r="I85" s="912" t="s">
        <v>1175</v>
      </c>
      <c r="J85" s="912"/>
      <c r="K85" s="441" t="s">
        <v>1176</v>
      </c>
    </row>
    <row r="86" spans="2:11">
      <c r="B86" s="515" t="s">
        <v>1730</v>
      </c>
      <c r="C86" s="646" t="s">
        <v>1181</v>
      </c>
      <c r="D86" s="641">
        <v>1</v>
      </c>
      <c r="E86" s="499">
        <f>'Categoria de Costos'!E519</f>
        <v>213600000</v>
      </c>
      <c r="F86" s="642"/>
      <c r="G86" s="643"/>
      <c r="H86" s="501">
        <f t="shared" si="3"/>
        <v>213600000</v>
      </c>
      <c r="I86" s="912" t="s">
        <v>1175</v>
      </c>
      <c r="J86" s="912"/>
      <c r="K86" s="441" t="s">
        <v>1257</v>
      </c>
    </row>
    <row r="87" spans="2:11">
      <c r="B87" s="515" t="s">
        <v>1184</v>
      </c>
      <c r="C87" s="646" t="s">
        <v>1152</v>
      </c>
      <c r="D87" s="641">
        <v>1</v>
      </c>
      <c r="E87" s="499">
        <f>'Categoria de Costos'!C538</f>
        <v>27500000</v>
      </c>
      <c r="F87" s="642"/>
      <c r="G87" s="643"/>
      <c r="H87" s="501">
        <f t="shared" si="3"/>
        <v>27500000</v>
      </c>
      <c r="I87" s="912" t="s">
        <v>1175</v>
      </c>
      <c r="J87" s="912"/>
      <c r="K87" s="441" t="s">
        <v>1185</v>
      </c>
    </row>
    <row r="88" spans="2:11" ht="30" customHeight="1">
      <c r="B88" s="515" t="s">
        <v>1186</v>
      </c>
      <c r="C88" s="646" t="s">
        <v>1187</v>
      </c>
      <c r="D88" s="641">
        <v>1</v>
      </c>
      <c r="E88" s="499">
        <f>'Categoria de Costos'!D462</f>
        <v>2000000000</v>
      </c>
      <c r="F88" s="642"/>
      <c r="G88" s="643"/>
      <c r="H88" s="501">
        <f t="shared" si="3"/>
        <v>2000000000</v>
      </c>
      <c r="I88" s="912" t="s">
        <v>1175</v>
      </c>
      <c r="J88" s="912"/>
      <c r="K88" s="441" t="s">
        <v>1188</v>
      </c>
    </row>
    <row r="89" spans="2:11" ht="15">
      <c r="B89" s="424" t="s">
        <v>1155</v>
      </c>
      <c r="C89" s="416"/>
      <c r="D89" s="417"/>
      <c r="E89" s="425"/>
      <c r="F89" s="425"/>
      <c r="G89" s="426"/>
      <c r="H89" s="427">
        <f>SUM(H82:H88)</f>
        <v>2530300000</v>
      </c>
      <c r="I89" s="902"/>
      <c r="J89" s="902"/>
      <c r="K89" s="442"/>
    </row>
    <row r="90" spans="2:11" ht="15" customHeight="1">
      <c r="B90" s="514" t="s">
        <v>1156</v>
      </c>
      <c r="C90" s="414" t="s">
        <v>1157</v>
      </c>
      <c r="D90" s="415">
        <f>5*2</f>
        <v>10</v>
      </c>
      <c r="E90" s="420">
        <f>'Categoria de Costos'!C213</f>
        <v>900000</v>
      </c>
      <c r="F90" s="421"/>
      <c r="G90" s="422"/>
      <c r="H90" s="411">
        <f>D90*E90</f>
        <v>9000000</v>
      </c>
      <c r="I90" s="893" t="s">
        <v>1172</v>
      </c>
      <c r="J90" s="893"/>
      <c r="K90" s="440" t="s">
        <v>1809</v>
      </c>
    </row>
    <row r="91" spans="2:11" ht="15" customHeight="1">
      <c r="B91" s="514" t="s">
        <v>1618</v>
      </c>
      <c r="C91" s="414" t="s">
        <v>1157</v>
      </c>
      <c r="D91" s="415">
        <f>4*2*5</f>
        <v>40</v>
      </c>
      <c r="E91" s="420">
        <f>'Categoria de Costos'!C213</f>
        <v>900000</v>
      </c>
      <c r="F91" s="421"/>
      <c r="G91" s="422"/>
      <c r="H91" s="411">
        <f>D91*E91</f>
        <v>36000000</v>
      </c>
      <c r="I91" s="893" t="s">
        <v>1172</v>
      </c>
      <c r="J91" s="893"/>
      <c r="K91" s="440" t="s">
        <v>1809</v>
      </c>
    </row>
    <row r="92" spans="2:11" ht="15" customHeight="1">
      <c r="B92" s="514" t="s">
        <v>1159</v>
      </c>
      <c r="C92" s="414" t="s">
        <v>1160</v>
      </c>
      <c r="D92" s="415">
        <v>20</v>
      </c>
      <c r="E92" s="420">
        <f>'Categoria de Costos'!E170</f>
        <v>395939.36979999999</v>
      </c>
      <c r="F92" s="421"/>
      <c r="G92" s="422"/>
      <c r="H92" s="411">
        <f>D92*E92</f>
        <v>7918787.3959999997</v>
      </c>
      <c r="I92" s="893" t="s">
        <v>1172</v>
      </c>
      <c r="J92" s="893"/>
      <c r="K92" s="441" t="s">
        <v>1161</v>
      </c>
    </row>
    <row r="93" spans="2:11" ht="15" customHeight="1">
      <c r="B93" s="514" t="s">
        <v>1621</v>
      </c>
      <c r="C93" s="414" t="s">
        <v>1160</v>
      </c>
      <c r="D93" s="415">
        <v>80</v>
      </c>
      <c r="E93" s="420">
        <f>'Categoria de Costos'!E167</f>
        <v>694352.7084</v>
      </c>
      <c r="F93" s="421"/>
      <c r="G93" s="422"/>
      <c r="H93" s="411">
        <f>D93*E93</f>
        <v>55548216.671999998</v>
      </c>
      <c r="I93" s="893" t="s">
        <v>1172</v>
      </c>
      <c r="J93" s="893"/>
      <c r="K93" s="441" t="s">
        <v>1161</v>
      </c>
    </row>
    <row r="94" spans="2:11" ht="15" customHeight="1">
      <c r="B94" s="418" t="s">
        <v>1162</v>
      </c>
      <c r="C94" s="515" t="s">
        <v>1163</v>
      </c>
      <c r="D94" s="641">
        <v>12</v>
      </c>
      <c r="E94" s="420">
        <f>'Categoria de Costos'!C264</f>
        <v>420000</v>
      </c>
      <c r="F94" s="421">
        <v>12</v>
      </c>
      <c r="G94" s="422"/>
      <c r="H94" s="411">
        <f>D94*E94*F94</f>
        <v>60480000</v>
      </c>
      <c r="I94" s="893" t="s">
        <v>1172</v>
      </c>
      <c r="J94" s="893"/>
      <c r="K94" s="441" t="s">
        <v>1810</v>
      </c>
    </row>
    <row r="95" spans="2:11" ht="15" customHeight="1">
      <c r="B95" s="645" t="s">
        <v>1731</v>
      </c>
      <c r="C95" s="646" t="s">
        <v>1160</v>
      </c>
      <c r="D95" s="641">
        <f>12*15</f>
        <v>180</v>
      </c>
      <c r="E95" s="499">
        <f>+'Categoria de Costos'!E174</f>
        <v>325424.52409999998</v>
      </c>
      <c r="F95" s="642">
        <v>12</v>
      </c>
      <c r="G95" s="643"/>
      <c r="H95" s="644">
        <f>+E95*D95*F95</f>
        <v>702916972.05599999</v>
      </c>
      <c r="I95" s="893" t="s">
        <v>1172</v>
      </c>
      <c r="J95" s="893"/>
      <c r="K95" s="441" t="s">
        <v>1161</v>
      </c>
    </row>
    <row r="96" spans="2:11" ht="15">
      <c r="B96" s="424" t="s">
        <v>1164</v>
      </c>
      <c r="C96" s="416"/>
      <c r="D96" s="417"/>
      <c r="E96" s="425"/>
      <c r="F96" s="425"/>
      <c r="G96" s="426"/>
      <c r="H96" s="427">
        <f>SUM(H90:H95)</f>
        <v>871863976.12399995</v>
      </c>
      <c r="I96" s="902"/>
      <c r="J96" s="902"/>
      <c r="K96" s="442"/>
    </row>
    <row r="97" spans="2:12">
      <c r="B97" s="418" t="s">
        <v>1189</v>
      </c>
      <c r="C97" s="443" t="s">
        <v>1190</v>
      </c>
      <c r="D97" s="415">
        <f>29*2</f>
        <v>58</v>
      </c>
      <c r="E97" s="420">
        <f>'Categoria de Costos'!C582</f>
        <v>19000000</v>
      </c>
      <c r="F97" s="421"/>
      <c r="G97" s="422"/>
      <c r="H97" s="411">
        <f>E97*D97</f>
        <v>1102000000</v>
      </c>
      <c r="I97" s="913" t="s">
        <v>1191</v>
      </c>
      <c r="J97" s="914"/>
      <c r="K97" s="413" t="s">
        <v>1192</v>
      </c>
    </row>
    <row r="98" spans="2:12">
      <c r="B98" s="418" t="s">
        <v>1193</v>
      </c>
      <c r="C98" s="414" t="s">
        <v>1194</v>
      </c>
      <c r="D98" s="415">
        <f>29*2</f>
        <v>58</v>
      </c>
      <c r="E98" s="420">
        <f>'Categoria de Costos'!C607</f>
        <v>6600000</v>
      </c>
      <c r="F98" s="421"/>
      <c r="G98" s="422"/>
      <c r="H98" s="411">
        <f>E98*D98</f>
        <v>382800000</v>
      </c>
      <c r="I98" s="893" t="s">
        <v>1191</v>
      </c>
      <c r="J98" s="893"/>
      <c r="K98" s="413" t="s">
        <v>1195</v>
      </c>
    </row>
    <row r="99" spans="2:12">
      <c r="B99" s="418" t="s">
        <v>1196</v>
      </c>
      <c r="C99" s="414" t="s">
        <v>1197</v>
      </c>
      <c r="D99" s="415">
        <v>1</v>
      </c>
      <c r="E99" s="420">
        <f>'Categoria de Costos'!D620</f>
        <v>400000000</v>
      </c>
      <c r="F99" s="421"/>
      <c r="G99" s="422"/>
      <c r="H99" s="411">
        <f>D99*E99</f>
        <v>400000000</v>
      </c>
      <c r="I99" s="893" t="s">
        <v>1191</v>
      </c>
      <c r="J99" s="893"/>
      <c r="K99" s="413" t="s">
        <v>1198</v>
      </c>
    </row>
    <row r="100" spans="2:12" ht="15">
      <c r="B100" s="424" t="s">
        <v>1199</v>
      </c>
      <c r="C100" s="416"/>
      <c r="D100" s="417"/>
      <c r="E100" s="425"/>
      <c r="F100" s="425"/>
      <c r="G100" s="426"/>
      <c r="H100" s="427">
        <f>SUM(H97:H99)</f>
        <v>1884800000</v>
      </c>
      <c r="I100" s="902"/>
      <c r="J100" s="902"/>
      <c r="K100" s="442"/>
    </row>
    <row r="101" spans="2:12">
      <c r="B101" s="432" t="s">
        <v>1200</v>
      </c>
      <c r="C101" s="433"/>
      <c r="D101" s="434"/>
      <c r="E101" s="435"/>
      <c r="F101" s="436"/>
      <c r="G101" s="437"/>
      <c r="H101" s="438" t="s">
        <v>1166</v>
      </c>
      <c r="I101" s="911"/>
      <c r="J101" s="911"/>
      <c r="K101" s="439"/>
    </row>
    <row r="102" spans="2:12" ht="15">
      <c r="B102" s="904" t="s">
        <v>1167</v>
      </c>
      <c r="C102" s="905"/>
      <c r="D102" s="905"/>
      <c r="E102" s="905"/>
      <c r="F102" s="905"/>
      <c r="G102" s="906"/>
      <c r="H102" s="509">
        <f>+H100+H96+H89+H81+H77</f>
        <v>6997320606.5240002</v>
      </c>
      <c r="J102" s="3"/>
      <c r="K102" s="3"/>
      <c r="L102" s="3"/>
    </row>
    <row r="103" spans="2:12" ht="15">
      <c r="B103" s="901" t="s">
        <v>1168</v>
      </c>
      <c r="C103" s="901"/>
      <c r="D103" s="901"/>
      <c r="E103" s="901"/>
      <c r="F103" s="901"/>
      <c r="G103" s="901"/>
      <c r="H103" s="431">
        <f>+H102/12</f>
        <v>583110050.54366672</v>
      </c>
      <c r="J103" s="3"/>
      <c r="K103" s="3"/>
      <c r="L103" s="3"/>
    </row>
    <row r="104" spans="2:12" ht="15">
      <c r="B104" s="901" t="s">
        <v>1701</v>
      </c>
      <c r="C104" s="901"/>
      <c r="D104" s="901"/>
      <c r="E104" s="901"/>
      <c r="F104" s="901"/>
      <c r="G104" s="901"/>
      <c r="H104" s="431">
        <f>+H103*0</f>
        <v>0</v>
      </c>
      <c r="J104" s="3"/>
      <c r="K104" s="3"/>
      <c r="L104" s="3"/>
    </row>
    <row r="105" spans="2:12" ht="15">
      <c r="B105" s="901" t="s">
        <v>1607</v>
      </c>
      <c r="C105" s="901"/>
      <c r="D105" s="901"/>
      <c r="E105" s="901"/>
      <c r="F105" s="901"/>
      <c r="G105" s="901"/>
      <c r="H105" s="431">
        <f>+H102</f>
        <v>6997320606.5240002</v>
      </c>
      <c r="I105" s="7"/>
      <c r="J105" s="3"/>
      <c r="K105" s="3"/>
      <c r="L105" s="3"/>
    </row>
    <row r="107" spans="2:12" ht="33.950000000000003" customHeight="1">
      <c r="B107" s="895" t="s">
        <v>1169</v>
      </c>
      <c r="C107" s="896"/>
    </row>
    <row r="108" spans="2:12" ht="99.75" customHeight="1">
      <c r="B108" s="909" t="s">
        <v>1813</v>
      </c>
      <c r="C108" s="909"/>
      <c r="D108" s="897"/>
      <c r="E108" s="897"/>
      <c r="F108" s="897"/>
      <c r="G108" s="897"/>
      <c r="H108" s="897"/>
      <c r="I108" s="897"/>
      <c r="J108" s="897"/>
      <c r="K108" s="897"/>
      <c r="L108" s="897"/>
    </row>
    <row r="111" spans="2:12" ht="39.950000000000003" customHeight="1">
      <c r="B111" s="898" t="str">
        <f>+Portafolio_Cronograma!D18</f>
        <v>1.3. Modernización y optimización de los servicios logísticos especializados</v>
      </c>
      <c r="C111" s="899"/>
      <c r="D111" s="899"/>
      <c r="E111" s="899"/>
      <c r="F111" s="899"/>
      <c r="G111" s="899"/>
      <c r="H111" s="899"/>
      <c r="I111" s="899"/>
      <c r="J111" s="899"/>
      <c r="K111" s="899"/>
      <c r="L111" s="900"/>
    </row>
    <row r="112" spans="2:12" ht="48" customHeight="1">
      <c r="B112" s="908" t="str">
        <f>+Portafolio_Cronograma!E18</f>
        <v>1.3.1. Analizar la infraestructura disponible para el almacenamiento, distribución, alistamiento, empaque y cadena de frío de los productos de la acuicultura (tilapia, trucha, cachama y camarón de cultivo), considerando su disponibilidad a lo largo del año, tanto para el mercado nacional como para la exportación, e incluyendo el análisis de los costos asociados, en concordancia con los avances en la caracterización integral para la acuicultura (actividad 8.4.5).</v>
      </c>
      <c r="C112" s="908"/>
      <c r="D112" s="908"/>
      <c r="E112" s="908"/>
      <c r="F112" s="908"/>
      <c r="G112" s="908"/>
      <c r="H112" s="908"/>
      <c r="I112" s="908"/>
      <c r="J112" s="908"/>
      <c r="K112" s="908"/>
      <c r="L112" s="908"/>
    </row>
    <row r="113" spans="2:12" ht="48" customHeight="1">
      <c r="B113" s="908" t="str">
        <f>+Portafolio_Cronograma!E19</f>
        <v>1.3.2. Realizar un análisis del flujo de productos de la acuicultura (desde el productor hasta el consumidor), a través de los diferentes canales de distribución nacional para la comercialización de las especies tilapia, trucha, cachama y camarón de cultivo, incluyendo la evaluación de los costos logísticos por ruta y conexión entre el lugar de producción, procesamiento y destino final para el consumidor, identificando acciones de mejora en la logística de comercialización, teniendo en cuenta los avances en la caracterización integral para la acuicultura (actividad 8.4.5) y en el desarrollo del sistema integrado de información para la cadena (actividad 8.4.4).</v>
      </c>
      <c r="C113" s="908"/>
      <c r="D113" s="908"/>
      <c r="E113" s="908"/>
      <c r="F113" s="908"/>
      <c r="G113" s="908"/>
      <c r="H113" s="908"/>
      <c r="I113" s="908"/>
      <c r="J113" s="908"/>
      <c r="K113" s="908"/>
      <c r="L113" s="908"/>
    </row>
    <row r="114" spans="2:12" ht="48" customHeight="1">
      <c r="B114" s="908" t="str">
        <f>+Portafolio_Cronograma!E20</f>
        <v xml:space="preserve">1.3.3. Fomentar el desarrollo de sistemas integrados especializados a lo largo de la cadena, en alistamiento, empaque, embalaje y cadena de frio en transporte, almacenamiento y distribución, que permitan conservar la calidad e inocuidad de los productos de la acuicultura (fresco y congelado), de conformidad con las exigencias del mercado objetivo, tanto de exportación como de consumo nacional, a través de la promoción de instrumentos financieros y no financieros. </v>
      </c>
      <c r="C114" s="908"/>
      <c r="D114" s="908"/>
      <c r="E114" s="908"/>
      <c r="F114" s="908"/>
      <c r="G114" s="908"/>
      <c r="H114" s="908"/>
      <c r="I114" s="908"/>
      <c r="J114" s="908"/>
      <c r="K114" s="908"/>
      <c r="L114" s="908"/>
    </row>
    <row r="115" spans="2:12" ht="48" customHeight="1">
      <c r="B115" s="908" t="str">
        <f>+Portafolio_Cronograma!E21</f>
        <v>1.3.4. Crear un sistema de red colaborativo entre prestadores de servicios logísticos, acuicultores, procesadores, transformadores y comercializadores, que permita mejorar la eficiencia del transporte y almacenamiento, disminuyendo costos y manteniendo los productos en las condiciones de calidad e inocuidad requeridos por tipo de producto y subproducto.</v>
      </c>
      <c r="C115" s="908"/>
      <c r="D115" s="908"/>
      <c r="E115" s="908"/>
      <c r="F115" s="908"/>
      <c r="G115" s="908"/>
      <c r="H115" s="908"/>
      <c r="I115" s="908"/>
      <c r="J115" s="908"/>
      <c r="K115" s="908"/>
      <c r="L115" s="908"/>
    </row>
    <row r="116" spans="2:12" ht="48" customHeight="1">
      <c r="B116" s="908" t="str">
        <f>+Portafolio_Cronograma!E22</f>
        <v xml:space="preserve">1.3.5. Fomentar la creación y fortalecimiento de empresas especializadas en la proveeduría de bienes y servicios para el transporte, almacenamiento, alistamiento, empaque y cadena de frio de la cadena de la acuicultura, a través de acompañamiento técnico y comercial y la divulgación de los instrumentos financieros disponibles. </v>
      </c>
      <c r="C116" s="908"/>
      <c r="D116" s="908"/>
      <c r="E116" s="908"/>
      <c r="F116" s="908"/>
      <c r="G116" s="908"/>
      <c r="H116" s="908"/>
      <c r="I116" s="908"/>
      <c r="J116" s="908"/>
      <c r="K116" s="908"/>
      <c r="L116" s="908"/>
    </row>
    <row r="117" spans="2:12" ht="48" customHeight="1">
      <c r="B117" s="908" t="str">
        <f>+Portafolio_Cronograma!E23</f>
        <v>1.3.6. Realizar las gestiones requeridas, dentro del alcance de la cadena, ante el Ministerio del Transporte y la Aeronáutica Civil, con el fin que se habiliten aeropuertos y rutas para el despacho de productos de la acuicultura en fresco, de acuerdo con el aumento en los volúmenes de producción y demanda comercial en cada territorio, y evaluar las alternativas logísticas de transporte marítimo y fluvial para productos congelados.</v>
      </c>
      <c r="C117" s="908"/>
      <c r="D117" s="908"/>
      <c r="E117" s="908"/>
      <c r="F117" s="908"/>
      <c r="G117" s="908"/>
      <c r="H117" s="908"/>
      <c r="I117" s="908"/>
      <c r="J117" s="908"/>
      <c r="K117" s="908"/>
      <c r="L117" s="908"/>
    </row>
    <row r="118" spans="2:12">
      <c r="B118" s="3"/>
      <c r="C118" s="3"/>
      <c r="D118" s="3"/>
      <c r="E118" s="3"/>
      <c r="F118" s="3"/>
      <c r="G118" s="3"/>
      <c r="H118" s="3"/>
      <c r="I118" s="3"/>
      <c r="J118" s="3"/>
      <c r="K118" s="3"/>
      <c r="L118" s="3"/>
    </row>
    <row r="119" spans="2:12">
      <c r="B119" s="3"/>
      <c r="C119" s="3"/>
      <c r="D119" s="3"/>
      <c r="E119" s="3"/>
      <c r="F119" s="3"/>
      <c r="G119" s="3"/>
      <c r="H119" s="3"/>
      <c r="I119" s="3"/>
      <c r="J119" s="3"/>
      <c r="K119" s="3"/>
      <c r="L119" s="3"/>
    </row>
    <row r="120" spans="2:12" ht="24.95" customHeight="1">
      <c r="B120" s="511" t="s">
        <v>1122</v>
      </c>
      <c r="C120" s="3"/>
      <c r="D120" s="3"/>
      <c r="E120" s="3"/>
      <c r="F120" s="3"/>
      <c r="G120" s="3"/>
      <c r="H120" s="3"/>
      <c r="I120" s="3"/>
      <c r="J120" s="3"/>
      <c r="K120" s="3"/>
      <c r="L120" s="3"/>
    </row>
    <row r="121" spans="2:12">
      <c r="B121" s="3"/>
      <c r="C121" s="3"/>
      <c r="D121" s="3"/>
      <c r="E121" s="3"/>
      <c r="F121" s="3"/>
      <c r="G121" s="3"/>
      <c r="H121" s="3"/>
      <c r="I121" s="3"/>
      <c r="J121" s="3"/>
      <c r="K121" s="3"/>
      <c r="L121" s="3"/>
    </row>
    <row r="122" spans="2:12" ht="29.1" customHeight="1">
      <c r="B122" s="3"/>
      <c r="C122" s="412" t="s">
        <v>1123</v>
      </c>
      <c r="D122" s="412" t="s">
        <v>1124</v>
      </c>
      <c r="E122" s="3"/>
      <c r="F122" s="3"/>
      <c r="G122" s="3"/>
      <c r="H122" s="3"/>
      <c r="I122" s="3"/>
      <c r="J122" s="3"/>
      <c r="K122" s="3"/>
      <c r="L122" s="3"/>
    </row>
    <row r="123" spans="2:12" ht="30" customHeight="1">
      <c r="B123" s="3"/>
      <c r="C123" s="419" t="str">
        <f>+Portafolio_Cronograma!L18</f>
        <v>Mes 7 del año 1</v>
      </c>
      <c r="D123" s="419" t="str">
        <f>+Portafolio_Cronograma!M18</f>
        <v>Mes 12 del año 20</v>
      </c>
      <c r="E123" s="3"/>
      <c r="F123" s="3"/>
      <c r="G123" s="8"/>
      <c r="H123" s="3"/>
      <c r="I123" s="3"/>
      <c r="J123" s="3"/>
      <c r="K123" s="3"/>
      <c r="L123" s="3"/>
    </row>
    <row r="124" spans="2:12" ht="60" customHeight="1">
      <c r="B124" s="504" t="s">
        <v>638</v>
      </c>
      <c r="C124" s="512" t="s">
        <v>1125</v>
      </c>
      <c r="D124" s="512" t="s">
        <v>1572</v>
      </c>
      <c r="E124" s="512" t="s">
        <v>639</v>
      </c>
      <c r="F124" s="512" t="s">
        <v>1573</v>
      </c>
      <c r="G124" s="512" t="s">
        <v>1574</v>
      </c>
      <c r="H124" s="512" t="s">
        <v>1126</v>
      </c>
      <c r="I124" s="907" t="s">
        <v>1575</v>
      </c>
      <c r="J124" s="907"/>
      <c r="K124" s="512" t="s">
        <v>1127</v>
      </c>
      <c r="L124" s="3"/>
    </row>
    <row r="125" spans="2:12">
      <c r="B125" s="418" t="s">
        <v>1128</v>
      </c>
      <c r="C125" s="414" t="s">
        <v>1129</v>
      </c>
      <c r="D125" s="415">
        <f>29*2</f>
        <v>58</v>
      </c>
      <c r="E125" s="420">
        <f>'Categoria de Costos'!C350</f>
        <v>60000</v>
      </c>
      <c r="F125" s="421"/>
      <c r="G125" s="422"/>
      <c r="H125" s="423">
        <f>D125*E125</f>
        <v>3480000</v>
      </c>
      <c r="I125" s="893" t="s">
        <v>1201</v>
      </c>
      <c r="J125" s="893"/>
      <c r="K125" s="440" t="s">
        <v>1131</v>
      </c>
      <c r="L125" s="3"/>
    </row>
    <row r="126" spans="2:12">
      <c r="B126" s="418" t="s">
        <v>1132</v>
      </c>
      <c r="C126" s="414" t="s">
        <v>1129</v>
      </c>
      <c r="D126" s="415">
        <v>29</v>
      </c>
      <c r="E126" s="420">
        <f>'Categoria de Costos'!C333</f>
        <v>300000</v>
      </c>
      <c r="F126" s="421"/>
      <c r="G126" s="422"/>
      <c r="H126" s="423">
        <f>D126*E126</f>
        <v>8700000</v>
      </c>
      <c r="I126" s="893" t="s">
        <v>1201</v>
      </c>
      <c r="J126" s="893"/>
      <c r="K126" s="441" t="s">
        <v>1134</v>
      </c>
      <c r="L126" s="3"/>
    </row>
    <row r="127" spans="2:12">
      <c r="B127" s="418" t="s">
        <v>1135</v>
      </c>
      <c r="C127" s="414" t="s">
        <v>1129</v>
      </c>
      <c r="D127" s="415">
        <v>29</v>
      </c>
      <c r="E127" s="420">
        <f>'Categoria de Costos'!C362</f>
        <v>3000000</v>
      </c>
      <c r="F127" s="421"/>
      <c r="G127" s="422"/>
      <c r="H127" s="423">
        <f>D127*E127</f>
        <v>87000000</v>
      </c>
      <c r="I127" s="893" t="s">
        <v>1201</v>
      </c>
      <c r="J127" s="893"/>
      <c r="K127" s="441" t="s">
        <v>1137</v>
      </c>
      <c r="L127" s="3"/>
    </row>
    <row r="128" spans="2:12" ht="15">
      <c r="B128" s="424" t="s">
        <v>1138</v>
      </c>
      <c r="C128" s="416"/>
      <c r="D128" s="417"/>
      <c r="E128" s="425"/>
      <c r="F128" s="425"/>
      <c r="G128" s="426"/>
      <c r="H128" s="427">
        <f>SUM(H125:H127)</f>
        <v>99180000</v>
      </c>
      <c r="I128" s="902"/>
      <c r="J128" s="902"/>
      <c r="K128" s="442"/>
    </row>
    <row r="129" spans="2:12">
      <c r="B129" s="428" t="s">
        <v>1139</v>
      </c>
      <c r="C129" s="418" t="s">
        <v>1140</v>
      </c>
      <c r="D129" s="415">
        <v>1</v>
      </c>
      <c r="E129" s="420">
        <f>'Categoria de Costos'!D131</f>
        <v>9004819.1999999993</v>
      </c>
      <c r="F129" s="421">
        <v>12</v>
      </c>
      <c r="G129" s="422">
        <v>1</v>
      </c>
      <c r="H129" s="423">
        <f>D129*E129*F129*G129</f>
        <v>108057830.39999999</v>
      </c>
      <c r="I129" s="893" t="s">
        <v>1201</v>
      </c>
      <c r="J129" s="893"/>
      <c r="K129" s="441" t="s">
        <v>1142</v>
      </c>
    </row>
    <row r="130" spans="2:12">
      <c r="B130" s="428" t="s">
        <v>1620</v>
      </c>
      <c r="C130" s="418" t="s">
        <v>1140</v>
      </c>
      <c r="D130" s="415">
        <v>4</v>
      </c>
      <c r="E130" s="420">
        <f>'Categoria de Costos'!D129</f>
        <v>11345461.4</v>
      </c>
      <c r="F130" s="421">
        <v>12</v>
      </c>
      <c r="G130" s="422">
        <v>1</v>
      </c>
      <c r="H130" s="423">
        <f>D130*E130*F130*G130</f>
        <v>544582147.20000005</v>
      </c>
      <c r="I130" s="893" t="s">
        <v>1201</v>
      </c>
      <c r="J130" s="893"/>
      <c r="K130" s="441" t="s">
        <v>1142</v>
      </c>
    </row>
    <row r="131" spans="2:12" ht="15">
      <c r="B131" s="424" t="s">
        <v>1144</v>
      </c>
      <c r="C131" s="416"/>
      <c r="D131" s="417"/>
      <c r="E131" s="425"/>
      <c r="F131" s="425"/>
      <c r="G131" s="426"/>
      <c r="H131" s="427">
        <f>SUM(H129:H130)</f>
        <v>652639977.60000002</v>
      </c>
      <c r="I131" s="902"/>
      <c r="J131" s="902"/>
      <c r="K131" s="442"/>
    </row>
    <row r="132" spans="2:12">
      <c r="B132" s="514" t="s">
        <v>1156</v>
      </c>
      <c r="C132" s="414" t="s">
        <v>1157</v>
      </c>
      <c r="D132" s="415">
        <v>29</v>
      </c>
      <c r="E132" s="420">
        <f>'Categoria de Costos'!C213</f>
        <v>900000</v>
      </c>
      <c r="F132" s="421"/>
      <c r="G132" s="422"/>
      <c r="H132" s="411">
        <f>D132*E132</f>
        <v>26100000</v>
      </c>
      <c r="I132" s="893" t="s">
        <v>1201</v>
      </c>
      <c r="J132" s="893"/>
      <c r="K132" s="440" t="s">
        <v>1809</v>
      </c>
    </row>
    <row r="133" spans="2:12">
      <c r="B133" s="514" t="s">
        <v>1618</v>
      </c>
      <c r="C133" s="414" t="s">
        <v>1157</v>
      </c>
      <c r="D133" s="415">
        <v>29</v>
      </c>
      <c r="E133" s="420">
        <f>'Categoria de Costos'!C213</f>
        <v>900000</v>
      </c>
      <c r="F133" s="421"/>
      <c r="G133" s="422"/>
      <c r="H133" s="411">
        <f>D133*E133</f>
        <v>26100000</v>
      </c>
      <c r="I133" s="893" t="s">
        <v>1201</v>
      </c>
      <c r="J133" s="893"/>
      <c r="K133" s="440" t="s">
        <v>1809</v>
      </c>
    </row>
    <row r="134" spans="2:12">
      <c r="B134" s="514" t="s">
        <v>1159</v>
      </c>
      <c r="C134" s="414" t="s">
        <v>1160</v>
      </c>
      <c r="D134" s="641">
        <f>29*3</f>
        <v>87</v>
      </c>
      <c r="E134" s="420">
        <f>'Categoria de Costos'!E167</f>
        <v>694352.7084</v>
      </c>
      <c r="F134" s="421"/>
      <c r="G134" s="422"/>
      <c r="H134" s="411">
        <f>D134*E134</f>
        <v>60408685.630800001</v>
      </c>
      <c r="I134" s="893" t="s">
        <v>1201</v>
      </c>
      <c r="J134" s="893"/>
      <c r="K134" s="441" t="s">
        <v>1161</v>
      </c>
    </row>
    <row r="135" spans="2:12">
      <c r="B135" s="514" t="s">
        <v>1619</v>
      </c>
      <c r="C135" s="414" t="s">
        <v>1160</v>
      </c>
      <c r="D135" s="641">
        <f>29*3</f>
        <v>87</v>
      </c>
      <c r="E135" s="420">
        <f>'Categoria de Costos'!E170</f>
        <v>395939.36979999999</v>
      </c>
      <c r="F135" s="421"/>
      <c r="G135" s="422"/>
      <c r="H135" s="411">
        <f>D135*E135</f>
        <v>34446725.172600001</v>
      </c>
      <c r="I135" s="893" t="s">
        <v>1201</v>
      </c>
      <c r="J135" s="893"/>
      <c r="K135" s="441" t="s">
        <v>1161</v>
      </c>
    </row>
    <row r="136" spans="2:12" ht="15">
      <c r="B136" s="424" t="s">
        <v>1164</v>
      </c>
      <c r="C136" s="416"/>
      <c r="D136" s="417"/>
      <c r="E136" s="425"/>
      <c r="F136" s="425"/>
      <c r="G136" s="426"/>
      <c r="H136" s="427">
        <f>SUM(H132:H135)</f>
        <v>147055410.80340001</v>
      </c>
      <c r="I136" s="902"/>
      <c r="J136" s="902"/>
      <c r="K136" s="442"/>
    </row>
    <row r="137" spans="2:12">
      <c r="B137" s="418" t="s">
        <v>1202</v>
      </c>
      <c r="C137" s="414"/>
      <c r="D137" s="415"/>
      <c r="E137" s="420"/>
      <c r="F137" s="421"/>
      <c r="G137" s="422"/>
      <c r="H137" s="411" t="s">
        <v>1166</v>
      </c>
      <c r="I137" s="893" t="s">
        <v>1203</v>
      </c>
      <c r="J137" s="893"/>
      <c r="K137" s="440"/>
    </row>
    <row r="138" spans="2:12">
      <c r="B138" s="418" t="s">
        <v>1724</v>
      </c>
      <c r="C138" s="414"/>
      <c r="D138" s="415"/>
      <c r="E138" s="420"/>
      <c r="F138" s="421"/>
      <c r="G138" s="422"/>
      <c r="H138" s="411" t="s">
        <v>1166</v>
      </c>
      <c r="I138" s="893"/>
      <c r="J138" s="893"/>
      <c r="K138" s="440"/>
    </row>
    <row r="139" spans="2:12" ht="15">
      <c r="B139" s="904" t="s">
        <v>1167</v>
      </c>
      <c r="C139" s="905"/>
      <c r="D139" s="905"/>
      <c r="E139" s="905"/>
      <c r="F139" s="905"/>
      <c r="G139" s="906"/>
      <c r="H139" s="509">
        <f>+H136+H131+H128</f>
        <v>898875388.40340006</v>
      </c>
      <c r="J139" s="3"/>
      <c r="K139" s="3"/>
      <c r="L139" s="3"/>
    </row>
    <row r="140" spans="2:12" ht="15">
      <c r="B140" s="901" t="s">
        <v>1168</v>
      </c>
      <c r="C140" s="901"/>
      <c r="D140" s="901"/>
      <c r="E140" s="901"/>
      <c r="F140" s="901"/>
      <c r="G140" s="901"/>
      <c r="H140" s="431">
        <f>+H139/12</f>
        <v>74906282.366950005</v>
      </c>
      <c r="J140" s="3"/>
      <c r="K140" s="3"/>
      <c r="L140" s="3"/>
    </row>
    <row r="141" spans="2:12" ht="15">
      <c r="B141" s="901" t="s">
        <v>1702</v>
      </c>
      <c r="C141" s="901"/>
      <c r="D141" s="901"/>
      <c r="E141" s="901"/>
      <c r="F141" s="901"/>
      <c r="G141" s="901"/>
      <c r="H141" s="431">
        <f>+H140*6</f>
        <v>449437694.20170003</v>
      </c>
      <c r="J141" s="3"/>
      <c r="K141" s="3"/>
      <c r="L141" s="3"/>
    </row>
    <row r="142" spans="2:12" ht="15">
      <c r="B142" s="901" t="s">
        <v>1607</v>
      </c>
      <c r="C142" s="901"/>
      <c r="D142" s="901"/>
      <c r="E142" s="901"/>
      <c r="F142" s="901"/>
      <c r="G142" s="901"/>
      <c r="H142" s="431">
        <f>+H139</f>
        <v>898875388.40340006</v>
      </c>
      <c r="I142" s="7"/>
      <c r="J142" s="3"/>
      <c r="K142" s="3"/>
      <c r="L142" s="3"/>
    </row>
    <row r="144" spans="2:12" ht="33.950000000000003" customHeight="1">
      <c r="B144" s="895" t="s">
        <v>1169</v>
      </c>
      <c r="C144" s="896"/>
    </row>
    <row r="145" spans="2:12" ht="106.5" customHeight="1">
      <c r="B145" s="903" t="s">
        <v>1814</v>
      </c>
      <c r="C145" s="903"/>
      <c r="D145" s="903"/>
      <c r="E145" s="903"/>
      <c r="F145" s="903"/>
      <c r="G145" s="903"/>
      <c r="H145" s="903"/>
      <c r="I145" s="903"/>
      <c r="J145" s="903"/>
      <c r="K145" s="903"/>
      <c r="L145" s="903"/>
    </row>
  </sheetData>
  <mergeCells count="108">
    <mergeCell ref="I75:J75"/>
    <mergeCell ref="I76:J76"/>
    <mergeCell ref="I77:J77"/>
    <mergeCell ref="B53:G53"/>
    <mergeCell ref="I33:J33"/>
    <mergeCell ref="I132:J132"/>
    <mergeCell ref="B5:D5"/>
    <mergeCell ref="B14:L14"/>
    <mergeCell ref="B15:L15"/>
    <mergeCell ref="B16:L16"/>
    <mergeCell ref="I29:J29"/>
    <mergeCell ref="I30:J30"/>
    <mergeCell ref="I31:J31"/>
    <mergeCell ref="I32:J32"/>
    <mergeCell ref="B17:L17"/>
    <mergeCell ref="B18:L18"/>
    <mergeCell ref="B19:L19"/>
    <mergeCell ref="B20:L20"/>
    <mergeCell ref="B21:L21"/>
    <mergeCell ref="B22:L22"/>
    <mergeCell ref="B48:G48"/>
    <mergeCell ref="I42:J42"/>
    <mergeCell ref="I43:J43"/>
    <mergeCell ref="I44:J44"/>
    <mergeCell ref="I99:J99"/>
    <mergeCell ref="I82:J82"/>
    <mergeCell ref="I78:J78"/>
    <mergeCell ref="I81:J81"/>
    <mergeCell ref="I79:J79"/>
    <mergeCell ref="I80:J80"/>
    <mergeCell ref="I83:J83"/>
    <mergeCell ref="I84:J84"/>
    <mergeCell ref="I85:J85"/>
    <mergeCell ref="I86:J86"/>
    <mergeCell ref="I87:J87"/>
    <mergeCell ref="I88:J88"/>
    <mergeCell ref="I96:J96"/>
    <mergeCell ref="I97:J97"/>
    <mergeCell ref="I95:J95"/>
    <mergeCell ref="I131:J131"/>
    <mergeCell ref="I136:J136"/>
    <mergeCell ref="I133:J133"/>
    <mergeCell ref="I134:J134"/>
    <mergeCell ref="B141:G141"/>
    <mergeCell ref="I41:J41"/>
    <mergeCell ref="B144:C144"/>
    <mergeCell ref="B52:G52"/>
    <mergeCell ref="B102:G102"/>
    <mergeCell ref="B103:G103"/>
    <mergeCell ref="B104:G104"/>
    <mergeCell ref="B105:G105"/>
    <mergeCell ref="I89:J89"/>
    <mergeCell ref="I90:J90"/>
    <mergeCell ref="I91:J91"/>
    <mergeCell ref="I92:J92"/>
    <mergeCell ref="I93:J93"/>
    <mergeCell ref="B66:L66"/>
    <mergeCell ref="I73:J73"/>
    <mergeCell ref="I48:J48"/>
    <mergeCell ref="I101:J101"/>
    <mergeCell ref="I100:J100"/>
    <mergeCell ref="I94:J94"/>
    <mergeCell ref="I98:J98"/>
    <mergeCell ref="B145:L145"/>
    <mergeCell ref="B142:G142"/>
    <mergeCell ref="B139:G139"/>
    <mergeCell ref="B140:G140"/>
    <mergeCell ref="I124:J124"/>
    <mergeCell ref="I125:J125"/>
    <mergeCell ref="I126:J126"/>
    <mergeCell ref="I127:J127"/>
    <mergeCell ref="I38:J38"/>
    <mergeCell ref="B116:L116"/>
    <mergeCell ref="B117:L117"/>
    <mergeCell ref="B108:L108"/>
    <mergeCell ref="B111:L111"/>
    <mergeCell ref="B112:L112"/>
    <mergeCell ref="B113:L113"/>
    <mergeCell ref="B114:L114"/>
    <mergeCell ref="B115:L115"/>
    <mergeCell ref="B107:C107"/>
    <mergeCell ref="I128:J128"/>
    <mergeCell ref="I135:J135"/>
    <mergeCell ref="I137:J137"/>
    <mergeCell ref="I138:J138"/>
    <mergeCell ref="I129:J129"/>
    <mergeCell ref="I130:J130"/>
    <mergeCell ref="I34:J34"/>
    <mergeCell ref="I35:J35"/>
    <mergeCell ref="I74:J74"/>
    <mergeCell ref="B60:L60"/>
    <mergeCell ref="B61:L61"/>
    <mergeCell ref="B62:L62"/>
    <mergeCell ref="B63:L63"/>
    <mergeCell ref="B64:L64"/>
    <mergeCell ref="B65:L65"/>
    <mergeCell ref="B55:C55"/>
    <mergeCell ref="B56:L56"/>
    <mergeCell ref="B59:L59"/>
    <mergeCell ref="B49:G49"/>
    <mergeCell ref="B50:G50"/>
    <mergeCell ref="B51:G51"/>
    <mergeCell ref="I46:J46"/>
    <mergeCell ref="I40:J40"/>
    <mergeCell ref="I36:J36"/>
    <mergeCell ref="I37:J37"/>
    <mergeCell ref="I39:J39"/>
    <mergeCell ref="I45:J45"/>
  </mergeCells>
  <phoneticPr fontId="23" type="noConversion"/>
  <pageMargins left="0.7" right="0.7" top="0.75" bottom="0.75" header="0.3" footer="0.3"/>
  <ignoredErrors>
    <ignoredError sqref="I8:L8 O8 H89"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51ABB-094E-4D94-AAE3-085CAB91B67C}">
  <dimension ref="B3:Z237"/>
  <sheetViews>
    <sheetView showGridLines="0" zoomScale="70" zoomScaleNormal="70" workbookViewId="0">
      <selection activeCell="K214" sqref="K214"/>
    </sheetView>
  </sheetViews>
  <sheetFormatPr baseColWidth="10" defaultColWidth="12.42578125" defaultRowHeight="14.25"/>
  <cols>
    <col min="1" max="1" width="7.7109375" style="1" customWidth="1"/>
    <col min="2" max="2" width="88.140625" style="1" customWidth="1"/>
    <col min="3" max="3" width="30" style="1" customWidth="1"/>
    <col min="4" max="4" width="28.85546875" style="1" customWidth="1"/>
    <col min="5" max="5" width="31.28515625" style="1" customWidth="1"/>
    <col min="6" max="25" width="26.140625" style="1" customWidth="1"/>
    <col min="26" max="26" width="23.42578125" style="1" customWidth="1"/>
    <col min="27" max="16384" width="12.42578125" style="1"/>
  </cols>
  <sheetData>
    <row r="3" spans="2:26">
      <c r="B3" s="3" t="s">
        <v>1099</v>
      </c>
      <c r="C3" s="3"/>
      <c r="D3" s="3"/>
      <c r="E3" s="3"/>
      <c r="F3" s="3"/>
      <c r="G3" s="3"/>
      <c r="H3" s="3"/>
      <c r="I3" s="3"/>
      <c r="J3" s="3"/>
      <c r="K3" s="3"/>
      <c r="L3" s="3"/>
    </row>
    <row r="4" spans="2:26">
      <c r="B4" s="3"/>
      <c r="C4" s="3"/>
      <c r="D4" s="3"/>
      <c r="E4" s="3"/>
      <c r="F4" s="3"/>
      <c r="G4" s="3"/>
      <c r="H4" s="3"/>
      <c r="I4" s="3"/>
      <c r="J4" s="3"/>
      <c r="K4" s="3"/>
      <c r="L4" s="3"/>
    </row>
    <row r="5" spans="2:26" ht="30" customHeight="1">
      <c r="B5" s="895" t="str">
        <f>+Portafolio_Cronograma!C24</f>
        <v>2. Mejora del desempeño productivo primario e industrial de la cadena</v>
      </c>
      <c r="C5" s="915"/>
      <c r="D5" s="896"/>
      <c r="E5" s="3"/>
      <c r="F5" s="3"/>
      <c r="G5" s="3"/>
      <c r="H5" s="3"/>
      <c r="I5" s="3"/>
      <c r="J5" s="3"/>
      <c r="K5" s="3"/>
      <c r="L5" s="3"/>
    </row>
    <row r="6" spans="2:26">
      <c r="B6" s="3"/>
      <c r="C6" s="3"/>
      <c r="D6" s="2"/>
      <c r="E6" s="2"/>
      <c r="F6" s="2"/>
      <c r="G6" s="2"/>
      <c r="H6" s="2"/>
      <c r="I6" s="2"/>
      <c r="J6" s="2"/>
      <c r="K6" s="2"/>
      <c r="L6" s="2"/>
    </row>
    <row r="7" spans="2:26" ht="42" customHeight="1">
      <c r="B7" s="516" t="s">
        <v>1100</v>
      </c>
      <c r="C7" s="516" t="s">
        <v>1101</v>
      </c>
      <c r="D7" s="516" t="s">
        <v>1102</v>
      </c>
      <c r="E7" s="506" t="s">
        <v>230</v>
      </c>
      <c r="F7" s="506" t="s">
        <v>372</v>
      </c>
      <c r="G7" s="506" t="s">
        <v>1103</v>
      </c>
      <c r="H7" s="506" t="s">
        <v>1104</v>
      </c>
      <c r="I7" s="506" t="s">
        <v>1105</v>
      </c>
      <c r="J7" s="506" t="s">
        <v>1106</v>
      </c>
      <c r="K7" s="506" t="s">
        <v>1107</v>
      </c>
      <c r="L7" s="506" t="s">
        <v>1108</v>
      </c>
      <c r="M7" s="506" t="s">
        <v>1109</v>
      </c>
      <c r="N7" s="506" t="s">
        <v>1110</v>
      </c>
      <c r="O7" s="506" t="s">
        <v>1111</v>
      </c>
      <c r="P7" s="506" t="s">
        <v>1112</v>
      </c>
      <c r="Q7" s="506" t="s">
        <v>1113</v>
      </c>
      <c r="R7" s="506" t="s">
        <v>1114</v>
      </c>
      <c r="S7" s="506" t="s">
        <v>1115</v>
      </c>
      <c r="T7" s="506" t="s">
        <v>1116</v>
      </c>
      <c r="U7" s="506" t="s">
        <v>1117</v>
      </c>
      <c r="V7" s="506" t="s">
        <v>1118</v>
      </c>
      <c r="W7" s="506" t="s">
        <v>1119</v>
      </c>
      <c r="X7" s="506" t="s">
        <v>1120</v>
      </c>
      <c r="Y7" s="506" t="s">
        <v>1088</v>
      </c>
    </row>
    <row r="8" spans="2:26" ht="30" customHeight="1">
      <c r="B8" s="474" t="str">
        <f>+B15</f>
        <v>2.1. Conformación de clústeres en las regiones de mayor producción de la acuicultura</v>
      </c>
      <c r="C8" s="413" t="str">
        <f>+C27</f>
        <v>Mes 1 del año 2</v>
      </c>
      <c r="D8" s="413" t="str">
        <f>+D27</f>
        <v>Mes 12 del año 20</v>
      </c>
      <c r="E8" s="472">
        <f>+H51</f>
        <v>0</v>
      </c>
      <c r="F8" s="193">
        <f>+H52</f>
        <v>1986263721.2031999</v>
      </c>
      <c r="G8" s="193">
        <f>+H52</f>
        <v>1986263721.2031999</v>
      </c>
      <c r="H8" s="193">
        <f>+H52</f>
        <v>1986263721.2031999</v>
      </c>
      <c r="I8" s="193">
        <f>+H53</f>
        <v>1672763721.2031999</v>
      </c>
      <c r="J8" s="193">
        <f>+$H$53</f>
        <v>1672763721.2031999</v>
      </c>
      <c r="K8" s="193">
        <f>+H53</f>
        <v>1672763721.2031999</v>
      </c>
      <c r="L8" s="193">
        <f>+H53</f>
        <v>1672763721.2031999</v>
      </c>
      <c r="M8" s="193">
        <f>+H52</f>
        <v>1986263721.2031999</v>
      </c>
      <c r="N8" s="193">
        <f>+$H$53</f>
        <v>1672763721.2031999</v>
      </c>
      <c r="O8" s="193">
        <f>+H53</f>
        <v>1672763721.2031999</v>
      </c>
      <c r="P8" s="193">
        <f>+H53</f>
        <v>1672763721.2031999</v>
      </c>
      <c r="Q8" s="193">
        <f>+H53</f>
        <v>1672763721.2031999</v>
      </c>
      <c r="R8" s="193">
        <f>+H52</f>
        <v>1986263721.2031999</v>
      </c>
      <c r="S8" s="193">
        <f>+H53</f>
        <v>1672763721.2031999</v>
      </c>
      <c r="T8" s="193">
        <f>+H53</f>
        <v>1672763721.2031999</v>
      </c>
      <c r="U8" s="193">
        <f>+H53</f>
        <v>1672763721.2031999</v>
      </c>
      <c r="V8" s="193">
        <f>+$H$53</f>
        <v>1672763721.2031999</v>
      </c>
      <c r="W8" s="193">
        <f>+H52</f>
        <v>1986263721.2031999</v>
      </c>
      <c r="X8" s="193">
        <f>+H53</f>
        <v>1672763721.2031999</v>
      </c>
      <c r="Y8" s="452">
        <f>SUM(E8:X8)</f>
        <v>33663510702.860809</v>
      </c>
    </row>
    <row r="9" spans="2:26" ht="30" customHeight="1">
      <c r="B9" s="474" t="str">
        <f>+B59</f>
        <v>2.2. Mejora de la eficiencia productiva de los acuicultores de subsistencia y pequeños acuicultores</v>
      </c>
      <c r="C9" s="413" t="str">
        <f>+C72</f>
        <v>Mes 1 del año 2</v>
      </c>
      <c r="D9" s="413" t="str">
        <f>+D72</f>
        <v>Mes 12 del año 20</v>
      </c>
      <c r="E9" s="472">
        <f>+H111</f>
        <v>0</v>
      </c>
      <c r="F9" s="193">
        <f>+$H$112</f>
        <v>9404041911.6837635</v>
      </c>
      <c r="G9" s="193">
        <f>+$H$113</f>
        <v>13603864373.293303</v>
      </c>
      <c r="H9" s="193">
        <f>+$H$114</f>
        <v>11247034680.923229</v>
      </c>
      <c r="I9" s="193">
        <f>+$H$115</f>
        <v>11803246763.821432</v>
      </c>
      <c r="J9" s="193">
        <f>+$H$116</f>
        <v>12882554161.084373</v>
      </c>
      <c r="K9" s="193">
        <f>+$H$117</f>
        <v>13639055230.562071</v>
      </c>
      <c r="L9" s="193">
        <f>+$H$118</f>
        <v>14943179404.279003</v>
      </c>
      <c r="M9" s="193">
        <f>+$H$119</f>
        <v>15952028762.288805</v>
      </c>
      <c r="N9" s="193">
        <f>+$H$120</f>
        <v>17539404300.648056</v>
      </c>
      <c r="O9" s="193">
        <f>+$H$121</f>
        <v>18866192551.917004</v>
      </c>
      <c r="P9" s="193">
        <f>+$H$122</f>
        <v>20810442416.281704</v>
      </c>
      <c r="Q9" s="193">
        <f>+$H$123</f>
        <v>22537808537.267384</v>
      </c>
      <c r="R9" s="193">
        <f>+$H$124</f>
        <v>24931691838.430061</v>
      </c>
      <c r="S9" s="193">
        <f>+$H$125</f>
        <v>27163754406.150867</v>
      </c>
      <c r="T9" s="193">
        <f>+$H$126</f>
        <v>30124140290.308762</v>
      </c>
      <c r="U9" s="193">
        <f>+$H$127</f>
        <v>32992080480.343536</v>
      </c>
      <c r="V9" s="193">
        <f>+$H$128</f>
        <v>36666214832.199203</v>
      </c>
      <c r="W9" s="193">
        <f>+$H$129</f>
        <v>40335310554.782967</v>
      </c>
      <c r="X9" s="193">
        <f>+$H$130</f>
        <v>44908711548.014648</v>
      </c>
      <c r="Y9" s="452">
        <f>SUM(E9:X9)</f>
        <v>420350757044.28015</v>
      </c>
    </row>
    <row r="10" spans="2:26" ht="30" customHeight="1">
      <c r="B10" s="474" t="str">
        <f>+B136</f>
        <v>2.3. Incremento de la productividad en sistemas de medianos y grandes acuicultores</v>
      </c>
      <c r="C10" s="413" t="str">
        <f>+C147</f>
        <v>Mes 7 del año 1</v>
      </c>
      <c r="D10" s="413" t="str">
        <f>+D147</f>
        <v>Mes 12 del año 20</v>
      </c>
      <c r="E10" s="472">
        <f>+$H$175</f>
        <v>4985933678.8080006</v>
      </c>
      <c r="F10" s="193">
        <f>+$H$176</f>
        <v>10842342638.710001</v>
      </c>
      <c r="G10" s="193">
        <f>+$H$177</f>
        <v>9971867357.6160011</v>
      </c>
      <c r="H10" s="193">
        <f>+$H$177</f>
        <v>9971867357.6160011</v>
      </c>
      <c r="I10" s="193">
        <f>+$H$178</f>
        <v>3118057838.710001</v>
      </c>
      <c r="J10" s="193">
        <f>+$H$179</f>
        <v>2247582557.6160011</v>
      </c>
      <c r="K10" s="193">
        <f>+$H$179</f>
        <v>2247582557.6160011</v>
      </c>
      <c r="L10" s="193">
        <f>+$H$178</f>
        <v>3118057838.710001</v>
      </c>
      <c r="M10" s="193">
        <f>+$H$177</f>
        <v>9971867357.6160011</v>
      </c>
      <c r="N10" s="193">
        <f>+$H$179</f>
        <v>2247582557.6160011</v>
      </c>
      <c r="O10" s="193">
        <f>+$H$178</f>
        <v>3118057838.710001</v>
      </c>
      <c r="P10" s="193">
        <f>+$H$179</f>
        <v>2247582557.6160011</v>
      </c>
      <c r="Q10" s="193">
        <f>+$H$179</f>
        <v>2247582557.6160011</v>
      </c>
      <c r="R10" s="193">
        <f>+$H$176</f>
        <v>10842342638.710001</v>
      </c>
      <c r="S10" s="193">
        <f>+$H$179</f>
        <v>2247582557.6160011</v>
      </c>
      <c r="T10" s="193">
        <f>+$H$179</f>
        <v>2247582557.6160011</v>
      </c>
      <c r="U10" s="193">
        <f>+$H$178</f>
        <v>3118057838.710001</v>
      </c>
      <c r="V10" s="193">
        <f>+$H$179</f>
        <v>2247582557.6160011</v>
      </c>
      <c r="W10" s="193">
        <f>+$H$177</f>
        <v>9971867357.6160011</v>
      </c>
      <c r="X10" s="193">
        <f>+$H$178</f>
        <v>3118057838.710001</v>
      </c>
      <c r="Y10" s="452">
        <f>SUM(E10:X10)</f>
        <v>100129038041.17001</v>
      </c>
    </row>
    <row r="11" spans="2:26" ht="30" customHeight="1">
      <c r="B11" s="474" t="str">
        <f>+B185</f>
        <v>2.4. Mejora en la generación de valor agregado y en los procesos industriales</v>
      </c>
      <c r="C11" s="475" t="str">
        <f>+C199</f>
        <v>Mes 7 del año 1</v>
      </c>
      <c r="D11" s="475" t="str">
        <f>+D199</f>
        <v>Mes 12 del año 20</v>
      </c>
      <c r="E11" s="473">
        <f>+H232</f>
        <v>3614167142.2154999</v>
      </c>
      <c r="F11" s="429">
        <f>+$H$233</f>
        <v>7228334284.4309998</v>
      </c>
      <c r="G11" s="429">
        <f>+$H$233</f>
        <v>7228334284.4309998</v>
      </c>
      <c r="H11" s="429">
        <f>+$H$233</f>
        <v>7228334284.4309998</v>
      </c>
      <c r="I11" s="429">
        <f>+$H$234</f>
        <v>4986494284.4309998</v>
      </c>
      <c r="J11" s="429">
        <f>+$H$233</f>
        <v>7228334284.4309998</v>
      </c>
      <c r="K11" s="429">
        <f>+$H$234</f>
        <v>4986494284.4309998</v>
      </c>
      <c r="L11" s="429">
        <f>+$H$233</f>
        <v>7228334284.4309998</v>
      </c>
      <c r="M11" s="429">
        <f>+$H$234</f>
        <v>4986494284.4309998</v>
      </c>
      <c r="N11" s="429">
        <f>+$H$233</f>
        <v>7228334284.4309998</v>
      </c>
      <c r="O11" s="429">
        <f>+$H$234</f>
        <v>4986494284.4309998</v>
      </c>
      <c r="P11" s="429">
        <f>+$H$233</f>
        <v>7228334284.4309998</v>
      </c>
      <c r="Q11" s="429">
        <f>+$H$234</f>
        <v>4986494284.4309998</v>
      </c>
      <c r="R11" s="429">
        <f>+$H$233</f>
        <v>7228334284.4309998</v>
      </c>
      <c r="S11" s="429">
        <f>+$H$234</f>
        <v>4986494284.4309998</v>
      </c>
      <c r="T11" s="429">
        <f>+$H$233</f>
        <v>7228334284.4309998</v>
      </c>
      <c r="U11" s="429">
        <f>+$H$234</f>
        <v>4986494284.4309998</v>
      </c>
      <c r="V11" s="429">
        <f>+$H$233</f>
        <v>7228334284.4309998</v>
      </c>
      <c r="W11" s="429">
        <f>+$H$234</f>
        <v>4986494284.4309998</v>
      </c>
      <c r="X11" s="429">
        <f>+$H$233</f>
        <v>7228334284.4309998</v>
      </c>
      <c r="Y11" s="452">
        <f>SUM(E11:X11)</f>
        <v>123017798546.4045</v>
      </c>
    </row>
    <row r="12" spans="2:26" ht="30.95" customHeight="1">
      <c r="B12" s="507" t="s">
        <v>1121</v>
      </c>
      <c r="C12" s="4"/>
      <c r="D12" s="4"/>
      <c r="E12" s="509">
        <f>SUM(E8:E11)</f>
        <v>8600100821.0235004</v>
      </c>
      <c r="F12" s="509">
        <f t="shared" ref="F12:W12" si="0">SUM(F8:F11)</f>
        <v>29460982556.027962</v>
      </c>
      <c r="G12" s="509">
        <f t="shared" si="0"/>
        <v>32790329736.543503</v>
      </c>
      <c r="H12" s="509">
        <f t="shared" si="0"/>
        <v>30433500044.173431</v>
      </c>
      <c r="I12" s="509">
        <f t="shared" si="0"/>
        <v>21580562608.165634</v>
      </c>
      <c r="J12" s="509">
        <f t="shared" si="0"/>
        <v>24031234724.334572</v>
      </c>
      <c r="K12" s="509">
        <f t="shared" si="0"/>
        <v>22545895793.812271</v>
      </c>
      <c r="L12" s="509">
        <f t="shared" si="0"/>
        <v>26962335248.623203</v>
      </c>
      <c r="M12" s="509">
        <f t="shared" si="0"/>
        <v>32896654125.539005</v>
      </c>
      <c r="N12" s="509">
        <f t="shared" si="0"/>
        <v>28688084863.898258</v>
      </c>
      <c r="O12" s="509">
        <f t="shared" si="0"/>
        <v>28643508396.261208</v>
      </c>
      <c r="P12" s="509">
        <f t="shared" si="0"/>
        <v>31959122979.531906</v>
      </c>
      <c r="Q12" s="509">
        <f t="shared" si="0"/>
        <v>31444649100.517586</v>
      </c>
      <c r="R12" s="509">
        <f t="shared" si="0"/>
        <v>44988632482.774261</v>
      </c>
      <c r="S12" s="509">
        <f t="shared" si="0"/>
        <v>36070594969.40107</v>
      </c>
      <c r="T12" s="509">
        <f t="shared" si="0"/>
        <v>41272820853.55896</v>
      </c>
      <c r="U12" s="509">
        <f t="shared" si="0"/>
        <v>42769396324.687737</v>
      </c>
      <c r="V12" s="509">
        <f t="shared" si="0"/>
        <v>47814895395.449402</v>
      </c>
      <c r="W12" s="509">
        <f t="shared" si="0"/>
        <v>57279935918.033173</v>
      </c>
      <c r="X12" s="509">
        <f>SUM(X8:X11)</f>
        <v>56927867392.358849</v>
      </c>
      <c r="Y12" s="509">
        <f>SUM(Y8:Y11)</f>
        <v>677161104334.71558</v>
      </c>
    </row>
    <row r="13" spans="2:26" ht="15">
      <c r="B13" s="4"/>
      <c r="C13" s="4"/>
      <c r="D13" s="4"/>
      <c r="E13" s="4"/>
      <c r="F13" s="4"/>
      <c r="G13" s="5"/>
      <c r="H13" s="6"/>
      <c r="I13" s="5"/>
      <c r="J13" s="5"/>
      <c r="K13" s="5"/>
      <c r="L13" s="5"/>
      <c r="Z13" s="7"/>
    </row>
    <row r="14" spans="2:26" ht="15">
      <c r="B14" s="4"/>
      <c r="C14" s="4"/>
      <c r="D14" s="4"/>
      <c r="E14" s="4"/>
      <c r="F14" s="4"/>
      <c r="G14" s="5"/>
      <c r="H14" s="6"/>
      <c r="I14" s="5"/>
      <c r="J14" s="5"/>
      <c r="K14" s="5"/>
      <c r="L14" s="5"/>
    </row>
    <row r="15" spans="2:26" ht="39.950000000000003" customHeight="1">
      <c r="B15" s="898" t="str">
        <f>+Portafolio_Cronograma!D24</f>
        <v>2.1. Conformación de clústeres en las regiones de mayor producción de la acuicultura</v>
      </c>
      <c r="C15" s="899"/>
      <c r="D15" s="899"/>
      <c r="E15" s="899"/>
      <c r="F15" s="899"/>
      <c r="G15" s="899"/>
      <c r="H15" s="899"/>
      <c r="I15" s="899"/>
      <c r="J15" s="899"/>
      <c r="K15" s="899"/>
      <c r="L15" s="900"/>
    </row>
    <row r="16" spans="2:26" ht="48" customHeight="1">
      <c r="B16" s="908" t="str">
        <f>+Portafolio_Cronograma!E24</f>
        <v>2.1.1. Analizar los productos ofertados por parte de los acuicultores, procesadores, transformadores y comercializadores, en las regiones de más alta producción, para proyectar el portafolio ajustado al mercado, en cumplimiento con la normativa de calidad e inocuidad y competitividad con respecto a los productos de la pesca e importados (actividad 8.4.6).</v>
      </c>
      <c r="C16" s="908"/>
      <c r="D16" s="908"/>
      <c r="E16" s="908"/>
      <c r="F16" s="908"/>
      <c r="G16" s="908"/>
      <c r="H16" s="908"/>
      <c r="I16" s="908"/>
      <c r="J16" s="908"/>
      <c r="K16" s="908"/>
      <c r="L16" s="908"/>
    </row>
    <row r="17" spans="2:12" ht="48" customHeight="1">
      <c r="B17" s="908" t="str">
        <f>+Portafolio_Cronograma!E25</f>
        <v>2.1.2. Analizar la oferta de insumos y servicios disponibles para la producción y procesamiento de especies de la acuicultura de consumo humano, en las regiones de más alta producción, con el fin de establecer el abastecimiento integral de estos, la dependencia con otros departamentos y/o regiones, permitiendo definir los modelos logísticos y sus costos, especialmente para acuicultores de subsistencia y pequeños acuicultores, teniendo en cuenta los avances en la caracterización integral para la acuicultura (actividad 8.4.5) y en el desarrollo del sistema integrado de información para la cadena (actividad 8.4.4).</v>
      </c>
      <c r="C17" s="908"/>
      <c r="D17" s="908"/>
      <c r="E17" s="908"/>
      <c r="F17" s="908"/>
      <c r="G17" s="908"/>
      <c r="H17" s="908"/>
      <c r="I17" s="908"/>
      <c r="J17" s="908"/>
      <c r="K17" s="908"/>
      <c r="L17" s="908"/>
    </row>
    <row r="18" spans="2:12" ht="48" customHeight="1">
      <c r="B18" s="908" t="str">
        <f>+Portafolio_Cronograma!E26</f>
        <v>2.1.3. Consolidar modelos productivos regionales para los acuicultores, mediante la implementación de sistemas integrados de gestión de calidad que faciliten los procesos de IVC, así como las medidas preventivas y correctivas que requiere la producción primaria y procesamiento para cada especie de la acuicultura (tilapia, trucha, cachama y camarón de cultivo).</v>
      </c>
      <c r="C18" s="908"/>
      <c r="D18" s="908"/>
      <c r="E18" s="908"/>
      <c r="F18" s="908"/>
      <c r="G18" s="908"/>
      <c r="H18" s="908"/>
      <c r="I18" s="908"/>
      <c r="J18" s="908"/>
      <c r="K18" s="908"/>
      <c r="L18" s="908"/>
    </row>
    <row r="19" spans="2:12" ht="48" customHeight="1">
      <c r="B19" s="908" t="str">
        <f>+Portafolio_Cronograma!E27</f>
        <v>2.1.4. Brindar apoyo técnico y financiero para la conformación y consolidación de los clústeres de producción de tilapia en las regiones de Huila, Tolima y los Llanos Orientales; trucha en las regiones de Boyacá, Cundinamarca, Antioquia y Nariño; cachama en la región de la Orinoquía y la Amazonía; y camarón de cultivo en la Región de la Costa Atlántica, así como en otras regiones donde se generen importantes niveles de desarrollo de los sistemas productivos y de su entorno, promoviendo la vinculación y el fomento de alianzas entre los acuicultores, procesadores, transformadores, comercializadores, empresas proveedoras de bienes y servicios y demás actores, que de manera directa o indirecta atienden las necesidades del subsector, y teniendo en cuenta el insumo de regionalización construido por la UPRA y los avances en la formulación de los Planes Maestros de Reconversión Productiva para los regiones productoras (actividad 4.4.2).</v>
      </c>
      <c r="C19" s="908"/>
      <c r="D19" s="908"/>
      <c r="E19" s="908"/>
      <c r="F19" s="908"/>
      <c r="G19" s="908"/>
      <c r="H19" s="908"/>
      <c r="I19" s="908"/>
      <c r="J19" s="908"/>
      <c r="K19" s="908"/>
      <c r="L19" s="908"/>
    </row>
    <row r="20" spans="2:12" ht="48" customHeight="1">
      <c r="B20" s="908" t="str">
        <f>+Portafolio_Cronograma!E28</f>
        <v>2.1.5. Identificar y priorizar zonas estratégicas de intervención para el mejoramiento de la infraestructura de conectividad vial y cobertura de servicios públicos en las regiones donde se consolide la conformación de clústeres de la cadena, promoviendo la inversión público-privada para tal fin.</v>
      </c>
      <c r="C20" s="908"/>
      <c r="D20" s="908"/>
      <c r="E20" s="908"/>
      <c r="F20" s="908"/>
      <c r="G20" s="908"/>
      <c r="H20" s="908"/>
      <c r="I20" s="908"/>
      <c r="J20" s="908"/>
      <c r="K20" s="908"/>
      <c r="L20" s="908"/>
    </row>
    <row r="21" spans="2:12" ht="48" customHeight="1">
      <c r="B21" s="908" t="str">
        <f>+Portafolio_Cronograma!E29</f>
        <v>2.1.6. Fomentar mediante el apoyo técnico y financiero la creación, formalización y fortalecimiento de empresas especializadas en la proveeduría de bienes y servicios requeridos para la producción, procesamiento y transformación de especies de la acuicultura (tilapia, trucha, cachama y camarón de cultivo), en las regiones de mayor producción, con el fin de favorecer el crecimiento de economías de escala y la conformación de los clústeres.</v>
      </c>
      <c r="C21" s="908"/>
      <c r="D21" s="908"/>
      <c r="E21" s="908"/>
      <c r="F21" s="908"/>
      <c r="G21" s="908"/>
      <c r="H21" s="908"/>
      <c r="I21" s="908"/>
      <c r="J21" s="908"/>
      <c r="K21" s="908"/>
      <c r="L21" s="908"/>
    </row>
    <row r="22" spans="2:12">
      <c r="B22" s="3"/>
      <c r="C22" s="3"/>
      <c r="D22" s="3"/>
      <c r="E22" s="3"/>
      <c r="F22" s="3"/>
      <c r="G22" s="3"/>
      <c r="H22" s="3"/>
      <c r="I22" s="3"/>
      <c r="J22" s="3"/>
      <c r="K22" s="3"/>
      <c r="L22" s="3"/>
    </row>
    <row r="23" spans="2:12">
      <c r="B23" s="3"/>
      <c r="C23" s="3"/>
      <c r="D23" s="3"/>
      <c r="E23" s="3"/>
      <c r="F23" s="3"/>
      <c r="G23" s="3"/>
      <c r="H23" s="3"/>
      <c r="I23" s="3"/>
      <c r="J23" s="3"/>
      <c r="K23" s="3"/>
      <c r="L23" s="3"/>
    </row>
    <row r="24" spans="2:12" ht="24.95" customHeight="1">
      <c r="B24" s="511" t="s">
        <v>1122</v>
      </c>
      <c r="C24" s="3"/>
      <c r="D24" s="3"/>
      <c r="E24" s="3"/>
      <c r="F24" s="3"/>
      <c r="G24" s="3"/>
      <c r="H24" s="3"/>
      <c r="I24" s="3"/>
      <c r="J24" s="3"/>
      <c r="K24" s="3"/>
      <c r="L24" s="3"/>
    </row>
    <row r="25" spans="2:12">
      <c r="B25" s="3"/>
      <c r="C25" s="3"/>
      <c r="D25" s="3"/>
      <c r="E25" s="3"/>
      <c r="F25" s="3"/>
      <c r="G25" s="3"/>
      <c r="H25" s="3"/>
      <c r="I25" s="3"/>
      <c r="J25" s="3"/>
      <c r="K25" s="3"/>
      <c r="L25" s="3"/>
    </row>
    <row r="26" spans="2:12" ht="30" customHeight="1">
      <c r="B26" s="3"/>
      <c r="C26" s="412" t="s">
        <v>1123</v>
      </c>
      <c r="D26" s="412" t="s">
        <v>1124</v>
      </c>
      <c r="E26" s="3"/>
      <c r="F26" s="3"/>
      <c r="G26" s="3"/>
      <c r="H26" s="3"/>
      <c r="I26" s="3"/>
      <c r="J26" s="3"/>
      <c r="K26" s="3"/>
      <c r="L26" s="3"/>
    </row>
    <row r="27" spans="2:12" ht="30" customHeight="1">
      <c r="B27" s="3"/>
      <c r="C27" s="419" t="str">
        <f>+Portafolio_Cronograma!L24</f>
        <v>Mes 1 del año 2</v>
      </c>
      <c r="D27" s="419" t="str">
        <f>+Portafolio_Cronograma!M24</f>
        <v>Mes 12 del año 20</v>
      </c>
      <c r="E27" s="3"/>
      <c r="F27" s="3"/>
      <c r="G27" s="8"/>
      <c r="H27" s="3"/>
      <c r="I27" s="3"/>
      <c r="J27" s="3"/>
      <c r="K27" s="3"/>
      <c r="L27" s="3"/>
    </row>
    <row r="28" spans="2:12" ht="60" customHeight="1">
      <c r="B28" s="517" t="s">
        <v>638</v>
      </c>
      <c r="C28" s="517" t="s">
        <v>1125</v>
      </c>
      <c r="D28" s="517" t="s">
        <v>1572</v>
      </c>
      <c r="E28" s="517" t="s">
        <v>639</v>
      </c>
      <c r="F28" s="517" t="s">
        <v>1573</v>
      </c>
      <c r="G28" s="517" t="s">
        <v>1574</v>
      </c>
      <c r="H28" s="517" t="s">
        <v>1126</v>
      </c>
      <c r="I28" s="517" t="s">
        <v>1575</v>
      </c>
      <c r="J28" s="517"/>
      <c r="K28" s="517" t="s">
        <v>1127</v>
      </c>
      <c r="L28" s="3"/>
    </row>
    <row r="29" spans="2:12" ht="14.25" customHeight="1">
      <c r="B29" s="459" t="s">
        <v>1204</v>
      </c>
      <c r="C29" s="459" t="s">
        <v>1129</v>
      </c>
      <c r="D29" s="460">
        <v>20</v>
      </c>
      <c r="E29" s="461">
        <f>+'Categoria de Costos'!C333</f>
        <v>300000</v>
      </c>
      <c r="F29" s="459" t="s">
        <v>459</v>
      </c>
      <c r="G29" s="459" t="s">
        <v>459</v>
      </c>
      <c r="H29" s="461">
        <f>+D29*E29</f>
        <v>6000000</v>
      </c>
      <c r="I29" s="921" t="s">
        <v>1205</v>
      </c>
      <c r="J29" s="921"/>
      <c r="K29" s="457" t="s">
        <v>1134</v>
      </c>
      <c r="L29" s="3"/>
    </row>
    <row r="30" spans="2:12" ht="14.25" customHeight="1">
      <c r="B30" s="459" t="s">
        <v>1206</v>
      </c>
      <c r="C30" s="459" t="s">
        <v>1129</v>
      </c>
      <c r="D30" s="519">
        <v>12</v>
      </c>
      <c r="E30" s="461">
        <f>+'Categoria de Costos'!C342</f>
        <v>900000</v>
      </c>
      <c r="F30" s="459" t="s">
        <v>459</v>
      </c>
      <c r="G30" s="459" t="s">
        <v>459</v>
      </c>
      <c r="H30" s="461">
        <f>+D30*E30</f>
        <v>10800000</v>
      </c>
      <c r="I30" s="921" t="s">
        <v>1205</v>
      </c>
      <c r="J30" s="921"/>
      <c r="K30" s="457" t="s">
        <v>1207</v>
      </c>
      <c r="L30" s="3"/>
    </row>
    <row r="31" spans="2:12" ht="14.25" customHeight="1">
      <c r="B31" s="459" t="s">
        <v>1208</v>
      </c>
      <c r="C31" s="459" t="s">
        <v>1129</v>
      </c>
      <c r="D31" s="519">
        <v>20</v>
      </c>
      <c r="E31" s="461">
        <f>+'Categoria de Costos'!C350</f>
        <v>60000</v>
      </c>
      <c r="F31" s="461"/>
      <c r="G31" s="459" t="s">
        <v>459</v>
      </c>
      <c r="H31" s="461">
        <f>+D31*E31</f>
        <v>1200000</v>
      </c>
      <c r="I31" s="921" t="s">
        <v>1205</v>
      </c>
      <c r="J31" s="921"/>
      <c r="K31" s="457" t="s">
        <v>1131</v>
      </c>
      <c r="L31" s="3"/>
    </row>
    <row r="32" spans="2:12" ht="14.25" customHeight="1">
      <c r="B32" s="459" t="s">
        <v>1209</v>
      </c>
      <c r="C32" s="459" t="s">
        <v>1210</v>
      </c>
      <c r="D32" s="519">
        <v>15</v>
      </c>
      <c r="E32" s="461">
        <f>+'Categoria de Costos'!C362</f>
        <v>3000000</v>
      </c>
      <c r="F32" s="459" t="s">
        <v>459</v>
      </c>
      <c r="G32" s="459" t="s">
        <v>459</v>
      </c>
      <c r="H32" s="461">
        <f>+D32*E32</f>
        <v>45000000</v>
      </c>
      <c r="I32" s="921" t="s">
        <v>1205</v>
      </c>
      <c r="J32" s="921"/>
      <c r="K32" s="457" t="s">
        <v>1137</v>
      </c>
    </row>
    <row r="33" spans="2:11" ht="14.25" customHeight="1">
      <c r="B33" s="459" t="s">
        <v>1211</v>
      </c>
      <c r="C33" s="459" t="s">
        <v>1212</v>
      </c>
      <c r="D33" s="519">
        <v>18</v>
      </c>
      <c r="E33" s="461">
        <f>+'Categoria de Costos'!C374</f>
        <v>6100000</v>
      </c>
      <c r="F33" s="459" t="s">
        <v>459</v>
      </c>
      <c r="G33" s="459" t="s">
        <v>459</v>
      </c>
      <c r="H33" s="461">
        <f>+D33*E33</f>
        <v>109800000</v>
      </c>
      <c r="I33" s="921" t="s">
        <v>1205</v>
      </c>
      <c r="J33" s="921"/>
      <c r="K33" s="457" t="s">
        <v>1213</v>
      </c>
    </row>
    <row r="34" spans="2:11" ht="15">
      <c r="B34" s="424" t="s">
        <v>1138</v>
      </c>
      <c r="C34" s="416"/>
      <c r="D34" s="417"/>
      <c r="E34" s="425"/>
      <c r="F34" s="425"/>
      <c r="G34" s="426"/>
      <c r="H34" s="427">
        <f>SUM(H29:H33)</f>
        <v>172800000</v>
      </c>
      <c r="I34" s="902"/>
      <c r="J34" s="902"/>
      <c r="K34" s="442"/>
    </row>
    <row r="35" spans="2:11" ht="14.25" customHeight="1">
      <c r="B35" s="459" t="s">
        <v>1214</v>
      </c>
      <c r="C35" s="459" t="s">
        <v>1215</v>
      </c>
      <c r="D35" s="460">
        <v>3</v>
      </c>
      <c r="E35" s="461">
        <f>+'Categoria de Costos'!D131</f>
        <v>9004819.1999999993</v>
      </c>
      <c r="F35" s="460">
        <v>12</v>
      </c>
      <c r="G35" s="462">
        <v>1</v>
      </c>
      <c r="H35" s="461">
        <f>+D35*E35*F35*G35</f>
        <v>324173491.19999999</v>
      </c>
      <c r="I35" s="921" t="s">
        <v>1216</v>
      </c>
      <c r="J35" s="921"/>
      <c r="K35" s="457" t="s">
        <v>1142</v>
      </c>
    </row>
    <row r="36" spans="2:11" ht="14.25" customHeight="1">
      <c r="B36" s="459" t="s">
        <v>1217</v>
      </c>
      <c r="C36" s="459" t="s">
        <v>1215</v>
      </c>
      <c r="D36" s="460">
        <v>2</v>
      </c>
      <c r="E36" s="461">
        <f>+'Categoria de Costos'!D131</f>
        <v>9004819.1999999993</v>
      </c>
      <c r="F36" s="460">
        <v>12</v>
      </c>
      <c r="G36" s="462">
        <v>1</v>
      </c>
      <c r="H36" s="461">
        <f>+D36*E36*F36*G36</f>
        <v>216115660.79999998</v>
      </c>
      <c r="I36" s="921" t="s">
        <v>1218</v>
      </c>
      <c r="J36" s="921"/>
      <c r="K36" s="457" t="s">
        <v>1142</v>
      </c>
    </row>
    <row r="37" spans="2:11" ht="14.25" customHeight="1">
      <c r="B37" s="459" t="s">
        <v>1219</v>
      </c>
      <c r="C37" s="459" t="s">
        <v>1215</v>
      </c>
      <c r="D37" s="460">
        <v>12</v>
      </c>
      <c r="E37" s="461">
        <f>+'Categoria de Costos'!D137</f>
        <v>4908150</v>
      </c>
      <c r="F37" s="460">
        <v>12</v>
      </c>
      <c r="G37" s="462">
        <v>1</v>
      </c>
      <c r="H37" s="461">
        <f>+D37*E37*F37*G37</f>
        <v>706773600</v>
      </c>
      <c r="I37" s="921" t="s">
        <v>1218</v>
      </c>
      <c r="J37" s="921"/>
      <c r="K37" s="457" t="s">
        <v>1142</v>
      </c>
    </row>
    <row r="38" spans="2:11" ht="15">
      <c r="B38" s="424" t="s">
        <v>1144</v>
      </c>
      <c r="C38" s="416"/>
      <c r="D38" s="417"/>
      <c r="E38" s="425"/>
      <c r="F38" s="425"/>
      <c r="G38" s="426"/>
      <c r="H38" s="427">
        <f>SUM(H35:H37)</f>
        <v>1247062752</v>
      </c>
      <c r="I38" s="902"/>
      <c r="J38" s="902"/>
      <c r="K38" s="442"/>
    </row>
    <row r="39" spans="2:11" s="179" customFormat="1" ht="28.5" customHeight="1">
      <c r="B39" s="418" t="s">
        <v>1220</v>
      </c>
      <c r="C39" s="466" t="s">
        <v>1221</v>
      </c>
      <c r="D39" s="467">
        <v>5</v>
      </c>
      <c r="E39" s="468">
        <f>+'Categoria de Costos'!C735</f>
        <v>62700000</v>
      </c>
      <c r="F39" s="466" t="s">
        <v>459</v>
      </c>
      <c r="G39" s="466" t="s">
        <v>459</v>
      </c>
      <c r="H39" s="468">
        <f>+D39*E39</f>
        <v>313500000</v>
      </c>
      <c r="I39" s="924" t="s">
        <v>1222</v>
      </c>
      <c r="J39" s="924"/>
      <c r="K39" s="469" t="s">
        <v>1223</v>
      </c>
    </row>
    <row r="40" spans="2:11" ht="15">
      <c r="B40" s="424" t="s">
        <v>1150</v>
      </c>
      <c r="C40" s="416"/>
      <c r="D40" s="417"/>
      <c r="E40" s="425"/>
      <c r="F40" s="425"/>
      <c r="G40" s="426"/>
      <c r="H40" s="427">
        <f>SUM(H39:H39)</f>
        <v>313500000</v>
      </c>
      <c r="I40" s="902"/>
      <c r="J40" s="902"/>
      <c r="K40" s="442"/>
    </row>
    <row r="41" spans="2:11" ht="14.25" customHeight="1">
      <c r="B41" s="459" t="s">
        <v>1224</v>
      </c>
      <c r="C41" s="459" t="s">
        <v>1157</v>
      </c>
      <c r="D41" s="460">
        <v>20</v>
      </c>
      <c r="E41" s="461">
        <f>+'Categoria de Costos'!C213</f>
        <v>900000</v>
      </c>
      <c r="F41" s="459" t="s">
        <v>459</v>
      </c>
      <c r="G41" s="459" t="s">
        <v>459</v>
      </c>
      <c r="H41" s="461">
        <f>+D41*E41</f>
        <v>18000000</v>
      </c>
      <c r="I41" s="921" t="s">
        <v>1216</v>
      </c>
      <c r="J41" s="921"/>
      <c r="K41" s="457" t="s">
        <v>1809</v>
      </c>
    </row>
    <row r="42" spans="2:11" ht="14.25" customHeight="1">
      <c r="B42" s="459" t="s">
        <v>1225</v>
      </c>
      <c r="C42" s="459" t="s">
        <v>1157</v>
      </c>
      <c r="D42" s="460">
        <v>20</v>
      </c>
      <c r="E42" s="461">
        <f>+'Categoria de Costos'!C213</f>
        <v>900000</v>
      </c>
      <c r="F42" s="459" t="s">
        <v>459</v>
      </c>
      <c r="G42" s="459" t="s">
        <v>459</v>
      </c>
      <c r="H42" s="461">
        <f>+D42*E42</f>
        <v>18000000</v>
      </c>
      <c r="I42" s="921" t="s">
        <v>1205</v>
      </c>
      <c r="J42" s="921"/>
      <c r="K42" s="457" t="s">
        <v>1809</v>
      </c>
    </row>
    <row r="43" spans="2:11" ht="14.25" customHeight="1">
      <c r="B43" s="459" t="s">
        <v>1226</v>
      </c>
      <c r="C43" s="459" t="s">
        <v>1160</v>
      </c>
      <c r="D43" s="460">
        <v>20</v>
      </c>
      <c r="E43" s="461">
        <f>+'Categoria de Costos'!E170</f>
        <v>395939.36979999999</v>
      </c>
      <c r="F43" s="459"/>
      <c r="G43" s="459"/>
      <c r="H43" s="461">
        <f>+D43*E43</f>
        <v>7918787.3959999997</v>
      </c>
      <c r="I43" s="921" t="s">
        <v>1227</v>
      </c>
      <c r="J43" s="921"/>
      <c r="K43" s="457" t="s">
        <v>1161</v>
      </c>
    </row>
    <row r="44" spans="2:11" ht="14.25" customHeight="1">
      <c r="B44" s="459" t="s">
        <v>1228</v>
      </c>
      <c r="C44" s="459" t="s">
        <v>1160</v>
      </c>
      <c r="D44" s="460">
        <v>20</v>
      </c>
      <c r="E44" s="461">
        <f>+'Categoria de Costos'!E170</f>
        <v>395939.36979999999</v>
      </c>
      <c r="F44" s="459" t="s">
        <v>459</v>
      </c>
      <c r="G44" s="459" t="s">
        <v>459</v>
      </c>
      <c r="H44" s="461">
        <f>+D44*E44</f>
        <v>7918787.3959999997</v>
      </c>
      <c r="I44" s="921" t="s">
        <v>1205</v>
      </c>
      <c r="J44" s="921"/>
      <c r="K44" s="457" t="s">
        <v>1161</v>
      </c>
    </row>
    <row r="45" spans="2:11" ht="14.25" customHeight="1">
      <c r="B45" s="459" t="s">
        <v>1229</v>
      </c>
      <c r="C45" s="470" t="s">
        <v>1230</v>
      </c>
      <c r="D45" s="460">
        <v>12</v>
      </c>
      <c r="E45" s="461">
        <f>+'Categoria de Costos'!C264</f>
        <v>420000</v>
      </c>
      <c r="F45" s="460">
        <v>12</v>
      </c>
      <c r="G45" s="459" t="s">
        <v>459</v>
      </c>
      <c r="H45" s="461">
        <f>+D45*E45*F45</f>
        <v>60480000</v>
      </c>
      <c r="I45" s="921" t="s">
        <v>1205</v>
      </c>
      <c r="J45" s="921"/>
      <c r="K45" s="457" t="s">
        <v>1810</v>
      </c>
    </row>
    <row r="46" spans="2:11">
      <c r="B46" s="459" t="s">
        <v>1231</v>
      </c>
      <c r="C46" s="459" t="s">
        <v>1160</v>
      </c>
      <c r="D46" s="415">
        <f>12*3</f>
        <v>36</v>
      </c>
      <c r="E46" s="461">
        <f>+'Categoria de Costos'!E176</f>
        <v>325424.52409999998</v>
      </c>
      <c r="F46" s="421">
        <v>12</v>
      </c>
      <c r="G46" s="422"/>
      <c r="H46" s="411">
        <f>+E46*D46*F46</f>
        <v>140583394.41119999</v>
      </c>
      <c r="I46" s="921" t="s">
        <v>1205</v>
      </c>
      <c r="J46" s="921"/>
      <c r="K46" s="441" t="s">
        <v>1161</v>
      </c>
    </row>
    <row r="47" spans="2:11" ht="15">
      <c r="B47" s="424" t="s">
        <v>1164</v>
      </c>
      <c r="C47" s="416"/>
      <c r="D47" s="417"/>
      <c r="E47" s="425"/>
      <c r="F47" s="425"/>
      <c r="G47" s="426"/>
      <c r="H47" s="427">
        <f>SUM(H41:H46)</f>
        <v>252900969.20319998</v>
      </c>
      <c r="I47" s="902"/>
      <c r="J47" s="902"/>
      <c r="K47" s="442"/>
    </row>
    <row r="48" spans="2:11">
      <c r="B48" s="418" t="s">
        <v>1232</v>
      </c>
      <c r="C48" s="414"/>
      <c r="D48" s="415"/>
      <c r="E48" s="420"/>
      <c r="F48" s="421"/>
      <c r="G48" s="422"/>
      <c r="H48" s="411" t="s">
        <v>1166</v>
      </c>
      <c r="I48" s="923"/>
      <c r="J48" s="923"/>
      <c r="K48" s="440"/>
    </row>
    <row r="49" spans="2:12" ht="24.95" customHeight="1">
      <c r="B49" s="904" t="s">
        <v>1167</v>
      </c>
      <c r="C49" s="905"/>
      <c r="D49" s="905"/>
      <c r="E49" s="905"/>
      <c r="F49" s="905"/>
      <c r="G49" s="906"/>
      <c r="H49" s="509">
        <f>+H47+H40+H38+H34</f>
        <v>1986263721.2031999</v>
      </c>
      <c r="J49" s="3"/>
      <c r="K49" s="3"/>
      <c r="L49" s="3"/>
    </row>
    <row r="50" spans="2:12" ht="15">
      <c r="B50" s="901" t="s">
        <v>1168</v>
      </c>
      <c r="C50" s="901"/>
      <c r="D50" s="901"/>
      <c r="E50" s="901"/>
      <c r="F50" s="901"/>
      <c r="G50" s="901"/>
      <c r="H50" s="431">
        <f>+H49/12</f>
        <v>165521976.76693332</v>
      </c>
      <c r="J50" s="3"/>
      <c r="K50" s="3"/>
      <c r="L50" s="3"/>
    </row>
    <row r="51" spans="2:12" ht="15">
      <c r="B51" s="926" t="s">
        <v>1701</v>
      </c>
      <c r="C51" s="926"/>
      <c r="D51" s="926"/>
      <c r="E51" s="926"/>
      <c r="F51" s="926"/>
      <c r="G51" s="926"/>
      <c r="H51" s="431">
        <v>0</v>
      </c>
      <c r="J51" s="3"/>
      <c r="K51" s="3"/>
      <c r="L51" s="3"/>
    </row>
    <row r="52" spans="2:12" ht="15">
      <c r="B52" s="926" t="s">
        <v>1707</v>
      </c>
      <c r="C52" s="926"/>
      <c r="D52" s="926"/>
      <c r="E52" s="926"/>
      <c r="F52" s="926"/>
      <c r="G52" s="926"/>
      <c r="H52" s="431">
        <f>+H49</f>
        <v>1986263721.2031999</v>
      </c>
      <c r="I52" s="7"/>
      <c r="J52" s="3"/>
      <c r="K52" s="3"/>
      <c r="L52" s="3"/>
    </row>
    <row r="53" spans="2:12" ht="15">
      <c r="B53" s="926" t="s">
        <v>1741</v>
      </c>
      <c r="C53" s="926"/>
      <c r="D53" s="926"/>
      <c r="E53" s="926"/>
      <c r="F53" s="926"/>
      <c r="G53" s="926"/>
      <c r="H53" s="431">
        <f>+H49-H40</f>
        <v>1672763721.2031999</v>
      </c>
      <c r="J53" s="3"/>
      <c r="K53" s="3"/>
      <c r="L53" s="3"/>
    </row>
    <row r="55" spans="2:12" ht="33.950000000000003" customHeight="1">
      <c r="B55" s="925" t="s">
        <v>1169</v>
      </c>
      <c r="C55" s="925"/>
    </row>
    <row r="56" spans="2:12" ht="130.5" customHeight="1">
      <c r="B56" s="903" t="s">
        <v>1797</v>
      </c>
      <c r="C56" s="903"/>
      <c r="D56" s="903"/>
      <c r="E56" s="903"/>
      <c r="F56" s="903"/>
      <c r="G56" s="903"/>
      <c r="H56" s="903"/>
      <c r="I56" s="903"/>
      <c r="J56" s="903"/>
      <c r="K56" s="903"/>
      <c r="L56" s="903"/>
    </row>
    <row r="59" spans="2:12" ht="39.950000000000003" customHeight="1">
      <c r="B59" s="922" t="str">
        <f>+Portafolio_Cronograma!D30</f>
        <v>2.2. Mejora de la eficiencia productiva de los acuicultores de subsistencia y pequeños acuicultores</v>
      </c>
      <c r="C59" s="922"/>
      <c r="D59" s="922"/>
      <c r="E59" s="922"/>
      <c r="F59" s="922"/>
      <c r="G59" s="922"/>
      <c r="H59" s="922"/>
      <c r="I59" s="922"/>
      <c r="J59" s="922"/>
      <c r="K59" s="922"/>
      <c r="L59" s="922"/>
    </row>
    <row r="60" spans="2:12" ht="48" customHeight="1">
      <c r="B60" s="908" t="str">
        <f>+Portafolio_Cronograma!E30</f>
        <v>2.2.1. Prestar el servicio de extensión agropecuaria de manera integral y diferenciada, a los acuicultores de subsistencia y pequeños acuicultores, así como a sus organizaciones, que obedezca a sus características socioeconómicas, entorno ambiental y productivo, propendiendo por la implementación y cumplimiento del plan de manejo sanitario (bioseguridad) y de las prácticas que contribuyan al bienestar animal en las diferentes etapas de producción primaria (alevinaje y sistema de engorde), así como del avance en la implementación de las Buenas Prácticas de la Producción en la Acuicultura (BPPA), entre otros.</v>
      </c>
      <c r="C60" s="908"/>
      <c r="D60" s="908"/>
      <c r="E60" s="908"/>
      <c r="F60" s="908"/>
      <c r="G60" s="908"/>
      <c r="H60" s="908"/>
      <c r="I60" s="908"/>
      <c r="J60" s="908"/>
      <c r="K60" s="908"/>
      <c r="L60" s="908"/>
    </row>
    <row r="61" spans="2:12" ht="48" customHeight="1">
      <c r="B61" s="908" t="str">
        <f>+Portafolio_Cronograma!E31</f>
        <v>2.2.2. Promover programas de capacitación y sensibilización para acuicultores de subsistencia y pequeños acuicultores, en temas orientados al buen manejo de sus unidades productivas a través de prácticas empresariales como manejo de contabilidad, determinación de costos fijos y variables (insumos, mano de obra, pagos ambientales, siembras, alimentación y mortalidad, entre otros), así como fortalecer las competencias en habilidades blandas, con el fin de que puedan identificar los beneficios, ventajas y la toma de decisiones asertivas para afrontar los retos que se presentan en el manejo administrativo y financiero de su unidad productiva, en articulación con los avances en la implementación de programas de educación formal y no formal (actividad 3.1.2).</v>
      </c>
      <c r="C61" s="908"/>
      <c r="D61" s="908"/>
      <c r="E61" s="908"/>
      <c r="F61" s="908"/>
      <c r="G61" s="908"/>
      <c r="H61" s="908"/>
      <c r="I61" s="908"/>
      <c r="J61" s="908"/>
      <c r="K61" s="908"/>
      <c r="L61" s="908"/>
    </row>
    <row r="62" spans="2:12" ht="48" customHeight="1">
      <c r="B62" s="908" t="str">
        <f>+Portafolio_Cronograma!E32</f>
        <v>2.2.3. Generar e implementar un programa integral de apoyo técnico y financiero dirigido a acuicultores de subsistencia y pequeños acuicultores, priorizando los esquemas asociativos, con enfoque en el desarrollo de sistemas productivos eficientes y sostenibles (tilapia, trucha y cachama), considerando aspectos socioeconómicos, técnicos, línea productiva, desarrollo tecnológico, productividad, grado de organización empresarial, adecuación y/o mejora de la infraestructura productiva, dinámica al interior de la unidad productiva y de su entorno, manejo del recurso hídrico, material genético certificado de proveedores debidamente registrados ante el ICA, suplementos alimenticios de bajo costo propios de la región, bajo impacto ambiental, energías renovables, economía circular para subproductos y optimización de procesos sanitarios y de manejo de aguas residuales, en articulación con los avances en la caracterización integral para la acuicultura (actividad 8.4.5), y el programa 5 de sostenibilidad ambiental (iniciativas estratégicas 5.1 a 5.4) y el fortalecimiento de los instrumentos de fomento, financiamiento y gestión de riesgos (actividad 6.4.5).</v>
      </c>
      <c r="C62" s="908"/>
      <c r="D62" s="908"/>
      <c r="E62" s="908"/>
      <c r="F62" s="908"/>
      <c r="G62" s="908"/>
      <c r="H62" s="908"/>
      <c r="I62" s="908"/>
      <c r="J62" s="908"/>
      <c r="K62" s="908"/>
      <c r="L62" s="908"/>
    </row>
    <row r="63" spans="2:12" ht="48" customHeight="1">
      <c r="B63" s="908" t="str">
        <f>+Portafolio_Cronograma!E33</f>
        <v>2.2.4. Apoyar técnica y financieramente a acuicultores de subsistencia y pequeños acuicultores, así como a sus organizaciones, en el desarrollo de sistemas productivos en cuerpos de agua de uso público, tales como embalses, lagos, lagunas, entre otros; conforme a los segundos usos establecidos en cada una de las licencias ambientales y su aprovechamiento productivo, a través de modelos integradores que permitan el control de las interacciones entre las diferentes actividades que puedan desarrollarse en cada cuerpo de agua, teniendo en cuenta los avances en su identificación y planificación (actividad 4.4.5), así como las gestiones realizadas para el uso de los mismos (actividad 7.1.8).</v>
      </c>
      <c r="C63" s="908"/>
      <c r="D63" s="908"/>
      <c r="E63" s="908"/>
      <c r="F63" s="908"/>
      <c r="G63" s="908"/>
      <c r="H63" s="908"/>
      <c r="I63" s="908"/>
      <c r="J63" s="908"/>
      <c r="K63" s="908"/>
      <c r="L63" s="908"/>
    </row>
    <row r="64" spans="2:12" ht="48" customHeight="1">
      <c r="B64" s="908" t="str">
        <f>+Portafolio_Cronograma!E34</f>
        <v>2.2.5. Definir e implementar modelos eficientes de producción para el camarón de cultivo en el Pacífico colombiano, como alternativa productiva para pequeños camaronicultores que estén iniciando la reactivación del subsector en esta zona, contribuyendo al acceso a semilla autorizada por el ICA, con características genéticas adecuadas y adaptadas al clima local, promoviendo el uso sostenible del recurso hídrico, energías alternativas, economía circular y otras prácticas ambientalmente responsables, en coordinación con el programa 5 de sostenibilidad ambiental (iniciativas estratégicas 5.1 a 5.4) y el fortalecimiento de la investigación (actividad 8.1.8).</v>
      </c>
      <c r="C64" s="908"/>
      <c r="D64" s="908"/>
      <c r="E64" s="908"/>
      <c r="F64" s="908"/>
      <c r="G64" s="908"/>
      <c r="H64" s="908"/>
      <c r="I64" s="908"/>
      <c r="J64" s="908"/>
      <c r="K64" s="908"/>
      <c r="L64" s="908"/>
    </row>
    <row r="65" spans="2:12" ht="48" customHeight="1">
      <c r="B65" s="908" t="str">
        <f>+Portafolio_Cronograma!E35</f>
        <v>2.2.6. Promover e implementar un programa de inversión dirigido a pequeños camaronicultores, para la reactivación sectorial de la producción de camarón de cultivo, en la Costa Atlántica, en articulación con los avances en la identificación de las zonas disponibles (actividad 4.4.4).</v>
      </c>
      <c r="C65" s="908"/>
      <c r="D65" s="908"/>
      <c r="E65" s="908"/>
      <c r="F65" s="908"/>
      <c r="G65" s="908"/>
      <c r="H65" s="908"/>
      <c r="I65" s="908"/>
      <c r="J65" s="908"/>
      <c r="K65" s="908"/>
      <c r="L65" s="908"/>
    </row>
    <row r="66" spans="2:12" ht="48" customHeight="1">
      <c r="B66" s="908" t="str">
        <f>+Portafolio_Cronograma!E36</f>
        <v>2.2.7. Fomentar entre los acuicultores de subsistencia y pequeños acuicultores el mejoramiento de la infraestructura en sus unidades productivas, la correcta gestión documental y su integración al sistema de trazabilidad, en articulación con los avances en el desarrollo de este sistema (actividad 7.3.1), para cumplir con exigencias normativas y estándares voluntarios de calidad e inocuidad, mediante instrumentos financieros y no financieros.</v>
      </c>
      <c r="C66" s="908"/>
      <c r="D66" s="908"/>
      <c r="E66" s="908"/>
      <c r="F66" s="908"/>
      <c r="G66" s="908"/>
      <c r="H66" s="908"/>
      <c r="I66" s="908"/>
      <c r="J66" s="908"/>
      <c r="K66" s="908"/>
      <c r="L66" s="908"/>
    </row>
    <row r="67" spans="2:12">
      <c r="B67" s="3"/>
      <c r="C67" s="3"/>
      <c r="D67" s="3"/>
      <c r="E67" s="3"/>
      <c r="F67" s="3"/>
      <c r="G67" s="3"/>
      <c r="H67" s="3"/>
      <c r="I67" s="3"/>
      <c r="J67" s="3"/>
      <c r="K67" s="3"/>
      <c r="L67" s="3"/>
    </row>
    <row r="68" spans="2:12">
      <c r="B68" s="3"/>
      <c r="C68" s="3"/>
      <c r="D68" s="3"/>
      <c r="E68" s="3"/>
      <c r="F68" s="3"/>
      <c r="G68" s="3"/>
      <c r="H68" s="3"/>
      <c r="I68" s="3"/>
      <c r="J68" s="3"/>
      <c r="K68" s="3"/>
      <c r="L68" s="3"/>
    </row>
    <row r="69" spans="2:12" ht="24.95" customHeight="1">
      <c r="B69" s="510" t="s">
        <v>1122</v>
      </c>
      <c r="C69" s="3"/>
      <c r="D69" s="3"/>
      <c r="E69" s="3"/>
      <c r="F69" s="3"/>
      <c r="G69" s="3"/>
      <c r="H69" s="3"/>
      <c r="I69" s="3"/>
      <c r="J69" s="3"/>
      <c r="K69" s="3"/>
      <c r="L69" s="3"/>
    </row>
    <row r="70" spans="2:12">
      <c r="B70" s="3"/>
      <c r="C70" s="3"/>
      <c r="D70" s="3"/>
      <c r="E70" s="3"/>
      <c r="F70" s="3"/>
      <c r="G70" s="3"/>
      <c r="H70" s="3"/>
      <c r="I70" s="3"/>
      <c r="J70" s="3"/>
      <c r="K70" s="3"/>
      <c r="L70" s="3"/>
    </row>
    <row r="71" spans="2:12" ht="30" customHeight="1">
      <c r="B71" s="3"/>
      <c r="C71" s="412" t="s">
        <v>1123</v>
      </c>
      <c r="D71" s="412" t="s">
        <v>1124</v>
      </c>
      <c r="E71" s="3"/>
      <c r="F71" s="3"/>
      <c r="G71" s="3"/>
      <c r="H71" s="3"/>
      <c r="I71" s="3"/>
      <c r="J71" s="3"/>
      <c r="K71" s="3"/>
      <c r="L71" s="3"/>
    </row>
    <row r="72" spans="2:12" ht="30" customHeight="1">
      <c r="B72" s="3"/>
      <c r="C72" s="413" t="str">
        <f>+Portafolio_Cronograma!L30</f>
        <v>Mes 1 del año 2</v>
      </c>
      <c r="D72" s="413" t="str">
        <f>+Portafolio_Cronograma!M30</f>
        <v>Mes 12 del año 20</v>
      </c>
      <c r="E72" s="3"/>
      <c r="F72" s="3"/>
      <c r="G72" s="8"/>
      <c r="H72" s="3"/>
      <c r="I72" s="3"/>
      <c r="J72" s="3"/>
      <c r="K72" s="3"/>
      <c r="L72" s="3"/>
    </row>
    <row r="73" spans="2:12" ht="60" customHeight="1">
      <c r="B73" s="512" t="s">
        <v>638</v>
      </c>
      <c r="C73" s="512" t="s">
        <v>1125</v>
      </c>
      <c r="D73" s="512" t="s">
        <v>1572</v>
      </c>
      <c r="E73" s="512" t="s">
        <v>639</v>
      </c>
      <c r="F73" s="512" t="s">
        <v>1573</v>
      </c>
      <c r="G73" s="512" t="s">
        <v>1574</v>
      </c>
      <c r="H73" s="512" t="s">
        <v>1126</v>
      </c>
      <c r="I73" s="907" t="s">
        <v>1575</v>
      </c>
      <c r="J73" s="907"/>
      <c r="K73" s="512" t="s">
        <v>1127</v>
      </c>
      <c r="L73" s="3"/>
    </row>
    <row r="74" spans="2:12" ht="14.25" customHeight="1">
      <c r="B74" s="459" t="s">
        <v>1204</v>
      </c>
      <c r="C74" s="459" t="s">
        <v>1129</v>
      </c>
      <c r="D74" s="460">
        <v>20</v>
      </c>
      <c r="E74" s="461">
        <f>+'Categoria de Costos'!C333</f>
        <v>300000</v>
      </c>
      <c r="F74" s="459" t="s">
        <v>459</v>
      </c>
      <c r="G74" s="459" t="s">
        <v>459</v>
      </c>
      <c r="H74" s="461">
        <f>+D74*E74</f>
        <v>6000000</v>
      </c>
      <c r="I74" s="921" t="s">
        <v>1233</v>
      </c>
      <c r="J74" s="921"/>
      <c r="K74" s="457" t="s">
        <v>1134</v>
      </c>
      <c r="L74" s="3"/>
    </row>
    <row r="75" spans="2:12" ht="14.25" customHeight="1">
      <c r="B75" s="459" t="s">
        <v>1206</v>
      </c>
      <c r="C75" s="459" t="s">
        <v>1129</v>
      </c>
      <c r="D75" s="460">
        <v>10</v>
      </c>
      <c r="E75" s="461">
        <f>+'Categoria de Costos'!C342</f>
        <v>900000</v>
      </c>
      <c r="F75" s="459" t="s">
        <v>459</v>
      </c>
      <c r="G75" s="459" t="s">
        <v>459</v>
      </c>
      <c r="H75" s="461">
        <f>+D75*E75</f>
        <v>9000000</v>
      </c>
      <c r="I75" s="921" t="s">
        <v>1233</v>
      </c>
      <c r="J75" s="921"/>
      <c r="K75" s="457" t="s">
        <v>1207</v>
      </c>
      <c r="L75" s="3"/>
    </row>
    <row r="76" spans="2:12" ht="14.25" customHeight="1">
      <c r="B76" s="459" t="s">
        <v>1208</v>
      </c>
      <c r="C76" s="459" t="s">
        <v>1129</v>
      </c>
      <c r="D76" s="460">
        <v>10</v>
      </c>
      <c r="E76" s="461">
        <f>+'Categoria de Costos'!C350</f>
        <v>60000</v>
      </c>
      <c r="F76" s="459" t="s">
        <v>459</v>
      </c>
      <c r="G76" s="459" t="s">
        <v>459</v>
      </c>
      <c r="H76" s="461">
        <f>+D76*E76</f>
        <v>600000</v>
      </c>
      <c r="I76" s="921" t="s">
        <v>1233</v>
      </c>
      <c r="J76" s="921"/>
      <c r="K76" s="457" t="s">
        <v>1131</v>
      </c>
      <c r="L76" s="3"/>
    </row>
    <row r="77" spans="2:12" ht="14.25" customHeight="1">
      <c r="B77" s="459" t="s">
        <v>1209</v>
      </c>
      <c r="C77" s="459" t="s">
        <v>1210</v>
      </c>
      <c r="D77" s="460">
        <v>60</v>
      </c>
      <c r="E77" s="461">
        <f>+'Categoria de Costos'!C362</f>
        <v>3000000</v>
      </c>
      <c r="F77" s="459" t="s">
        <v>459</v>
      </c>
      <c r="G77" s="459" t="s">
        <v>459</v>
      </c>
      <c r="H77" s="461">
        <f>+D77*E77</f>
        <v>180000000</v>
      </c>
      <c r="I77" s="921" t="s">
        <v>1233</v>
      </c>
      <c r="J77" s="921"/>
      <c r="K77" s="457" t="s">
        <v>1137</v>
      </c>
    </row>
    <row r="78" spans="2:12" ht="14.25" customHeight="1">
      <c r="B78" s="459" t="s">
        <v>1211</v>
      </c>
      <c r="C78" s="459" t="s">
        <v>1212</v>
      </c>
      <c r="D78" s="460">
        <v>60</v>
      </c>
      <c r="E78" s="461">
        <f>+'Categoria de Costos'!C374</f>
        <v>6100000</v>
      </c>
      <c r="F78" s="459" t="s">
        <v>459</v>
      </c>
      <c r="G78" s="459" t="s">
        <v>459</v>
      </c>
      <c r="H78" s="461">
        <f>+D78*E78</f>
        <v>366000000</v>
      </c>
      <c r="I78" s="921" t="s">
        <v>1234</v>
      </c>
      <c r="J78" s="921"/>
      <c r="K78" s="457" t="s">
        <v>1213</v>
      </c>
    </row>
    <row r="79" spans="2:12" ht="15">
      <c r="B79" s="424" t="s">
        <v>1138</v>
      </c>
      <c r="C79" s="416"/>
      <c r="D79" s="417"/>
      <c r="E79" s="425"/>
      <c r="F79" s="425"/>
      <c r="G79" s="453"/>
      <c r="H79" s="427">
        <f>SUM(H74:H78)</f>
        <v>561600000</v>
      </c>
      <c r="I79" s="902"/>
      <c r="J79" s="902"/>
      <c r="K79" s="442"/>
    </row>
    <row r="80" spans="2:12" s="173" customFormat="1">
      <c r="B80" s="518" t="s">
        <v>1235</v>
      </c>
      <c r="C80" s="518" t="s">
        <v>1236</v>
      </c>
      <c r="D80" s="519">
        <v>10</v>
      </c>
      <c r="E80" s="520">
        <f>+'Categoria de Costos'!C635</f>
        <v>270000000</v>
      </c>
      <c r="F80" s="518" t="s">
        <v>459</v>
      </c>
      <c r="G80" s="668">
        <v>0.1</v>
      </c>
      <c r="H80" s="520">
        <f>+D80*E80*G80</f>
        <v>270000000</v>
      </c>
      <c r="I80" s="912" t="s">
        <v>1237</v>
      </c>
      <c r="J80" s="912"/>
      <c r="K80" s="454" t="s">
        <v>1238</v>
      </c>
    </row>
    <row r="81" spans="2:11" ht="15">
      <c r="B81" s="424" t="s">
        <v>1239</v>
      </c>
      <c r="C81" s="416"/>
      <c r="D81" s="417"/>
      <c r="E81" s="425"/>
      <c r="F81" s="425"/>
      <c r="G81" s="426"/>
      <c r="H81" s="427">
        <f>SUM(H80:H80)</f>
        <v>270000000</v>
      </c>
      <c r="I81" s="902"/>
      <c r="J81" s="902"/>
      <c r="K81" s="442"/>
    </row>
    <row r="82" spans="2:11" ht="14.25" customHeight="1">
      <c r="B82" s="459" t="s">
        <v>1622</v>
      </c>
      <c r="C82" s="459" t="s">
        <v>1215</v>
      </c>
      <c r="D82" s="467">
        <v>6</v>
      </c>
      <c r="E82" s="461">
        <f>+'Categoria de Costos'!D131</f>
        <v>9004819.1999999993</v>
      </c>
      <c r="F82" s="460">
        <v>12</v>
      </c>
      <c r="G82" s="462">
        <v>1</v>
      </c>
      <c r="H82" s="461">
        <f>+D82*E82*F82*G82</f>
        <v>648346982.39999998</v>
      </c>
      <c r="I82" s="921" t="s">
        <v>1233</v>
      </c>
      <c r="J82" s="921"/>
      <c r="K82" s="457" t="s">
        <v>1142</v>
      </c>
    </row>
    <row r="83" spans="2:11" ht="14.25" customHeight="1">
      <c r="B83" s="459" t="s">
        <v>1623</v>
      </c>
      <c r="C83" s="459" t="s">
        <v>1215</v>
      </c>
      <c r="D83" s="467">
        <v>6</v>
      </c>
      <c r="E83" s="520">
        <f>+'Categoria de Costos'!D136</f>
        <v>5222271.5999999996</v>
      </c>
      <c r="F83" s="460">
        <v>12</v>
      </c>
      <c r="G83" s="462">
        <v>1</v>
      </c>
      <c r="H83" s="461">
        <f>+D83*E83*F83*G83</f>
        <v>376003555.19999999</v>
      </c>
      <c r="I83" s="921" t="s">
        <v>1233</v>
      </c>
      <c r="J83" s="921"/>
      <c r="K83" s="457" t="s">
        <v>1142</v>
      </c>
    </row>
    <row r="84" spans="2:11" ht="14.25" customHeight="1">
      <c r="B84" s="459" t="s">
        <v>1627</v>
      </c>
      <c r="C84" s="459" t="s">
        <v>1215</v>
      </c>
      <c r="D84" s="467">
        <v>47</v>
      </c>
      <c r="E84" s="461">
        <f>+'Categoria de Costos'!D138</f>
        <v>4580940</v>
      </c>
      <c r="F84" s="460">
        <v>12</v>
      </c>
      <c r="G84" s="462">
        <v>1</v>
      </c>
      <c r="H84" s="461">
        <f>+D84*E84*F84*G84</f>
        <v>2583650160</v>
      </c>
      <c r="I84" s="921" t="s">
        <v>1237</v>
      </c>
      <c r="J84" s="921"/>
      <c r="K84" s="457" t="s">
        <v>1142</v>
      </c>
    </row>
    <row r="85" spans="2:11" ht="15">
      <c r="B85" s="424" t="s">
        <v>1144</v>
      </c>
      <c r="C85" s="416"/>
      <c r="D85" s="417"/>
      <c r="E85" s="425"/>
      <c r="F85" s="425"/>
      <c r="G85" s="426"/>
      <c r="H85" s="427">
        <f>SUM(H82:H84)</f>
        <v>3608000697.5999999</v>
      </c>
      <c r="I85" s="902"/>
      <c r="J85" s="902"/>
      <c r="K85" s="442"/>
    </row>
    <row r="86" spans="2:11">
      <c r="B86" s="669" t="s">
        <v>1240</v>
      </c>
      <c r="C86" s="518" t="s">
        <v>1241</v>
      </c>
      <c r="D86" s="519">
        <v>170</v>
      </c>
      <c r="E86" s="520">
        <f>+AVERAGE('Categoria de Costos'!C749)*4*(8.9%)</f>
        <v>2865515.2</v>
      </c>
      <c r="F86" s="518" t="s">
        <v>459</v>
      </c>
      <c r="G86" s="518" t="s">
        <v>459</v>
      </c>
      <c r="H86" s="520">
        <f t="shared" ref="H86:H93" si="1">+D86*E86</f>
        <v>487137584.00000006</v>
      </c>
      <c r="I86" s="921" t="s">
        <v>1242</v>
      </c>
      <c r="J86" s="921"/>
      <c r="K86" s="457" t="s">
        <v>1963</v>
      </c>
    </row>
    <row r="87" spans="2:11">
      <c r="B87" s="669" t="s">
        <v>1243</v>
      </c>
      <c r="C87" s="518" t="s">
        <v>1241</v>
      </c>
      <c r="D87" s="519">
        <v>50</v>
      </c>
      <c r="E87" s="520">
        <f>+AVERAGE('Categoria de Costos'!D749)*4*(8.9%)</f>
        <v>4305054.6000000006</v>
      </c>
      <c r="F87" s="518"/>
      <c r="G87" s="518"/>
      <c r="H87" s="520">
        <f t="shared" si="1"/>
        <v>215252730.00000003</v>
      </c>
      <c r="I87" s="921" t="s">
        <v>1242</v>
      </c>
      <c r="J87" s="921"/>
      <c r="K87" s="457" t="s">
        <v>1963</v>
      </c>
    </row>
    <row r="88" spans="2:11">
      <c r="B88" s="669" t="s">
        <v>1244</v>
      </c>
      <c r="C88" s="518" t="s">
        <v>1241</v>
      </c>
      <c r="D88" s="519">
        <v>80</v>
      </c>
      <c r="E88" s="520">
        <f>+AVERAGE('Categoria de Costos'!E749)*4*(8.9%)</f>
        <v>2352323.4000000004</v>
      </c>
      <c r="F88" s="518"/>
      <c r="G88" s="518"/>
      <c r="H88" s="520">
        <f t="shared" si="1"/>
        <v>188185872.00000003</v>
      </c>
      <c r="I88" s="921" t="s">
        <v>1242</v>
      </c>
      <c r="J88" s="921"/>
      <c r="K88" s="457" t="s">
        <v>1963</v>
      </c>
    </row>
    <row r="89" spans="2:11" ht="14.25" customHeight="1">
      <c r="B89" s="669" t="s">
        <v>1720</v>
      </c>
      <c r="C89" s="518" t="s">
        <v>1241</v>
      </c>
      <c r="D89" s="519">
        <v>50</v>
      </c>
      <c r="E89" s="520">
        <f>+'Categoria de Costos'!F749*4*(8.9%)</f>
        <v>5951649.2636363637</v>
      </c>
      <c r="F89" s="518" t="s">
        <v>459</v>
      </c>
      <c r="G89" s="518" t="s">
        <v>459</v>
      </c>
      <c r="H89" s="520">
        <f t="shared" si="1"/>
        <v>297582463.18181819</v>
      </c>
      <c r="I89" s="921" t="s">
        <v>1245</v>
      </c>
      <c r="J89" s="921"/>
      <c r="K89" s="457" t="s">
        <v>1963</v>
      </c>
    </row>
    <row r="90" spans="2:11" ht="14.25" customHeight="1">
      <c r="B90" s="669" t="s">
        <v>1246</v>
      </c>
      <c r="C90" s="518" t="s">
        <v>1241</v>
      </c>
      <c r="D90" s="519">
        <v>48</v>
      </c>
      <c r="E90" s="520">
        <f>+AVERAGE('Categoria de Costos'!C860)*4*(35%)</f>
        <v>11268880</v>
      </c>
      <c r="F90" s="518" t="s">
        <v>459</v>
      </c>
      <c r="G90" s="518" t="s">
        <v>459</v>
      </c>
      <c r="H90" s="520">
        <f t="shared" si="1"/>
        <v>540906240</v>
      </c>
      <c r="I90" s="921" t="s">
        <v>1242</v>
      </c>
      <c r="J90" s="921"/>
      <c r="K90" s="457" t="s">
        <v>1290</v>
      </c>
    </row>
    <row r="91" spans="2:11" ht="14.25" customHeight="1">
      <c r="B91" s="669" t="s">
        <v>1247</v>
      </c>
      <c r="C91" s="518" t="s">
        <v>1241</v>
      </c>
      <c r="D91" s="519">
        <v>15</v>
      </c>
      <c r="E91" s="520">
        <f>+AVERAGE('Categoria de Costos'!D860)*4*(35%)</f>
        <v>16929990</v>
      </c>
      <c r="F91" s="518"/>
      <c r="G91" s="518"/>
      <c r="H91" s="520">
        <f t="shared" si="1"/>
        <v>253949850</v>
      </c>
      <c r="I91" s="921" t="s">
        <v>1242</v>
      </c>
      <c r="J91" s="921"/>
      <c r="K91" s="457" t="s">
        <v>1290</v>
      </c>
    </row>
    <row r="92" spans="2:11" ht="14.25" customHeight="1">
      <c r="B92" s="669" t="s">
        <v>1248</v>
      </c>
      <c r="C92" s="518" t="s">
        <v>1241</v>
      </c>
      <c r="D92" s="519">
        <v>17</v>
      </c>
      <c r="E92" s="520">
        <f>+AVERAGE('Categoria de Costos'!E860)*4*(35%)</f>
        <v>9250710</v>
      </c>
      <c r="F92" s="518"/>
      <c r="G92" s="518"/>
      <c r="H92" s="520">
        <f t="shared" si="1"/>
        <v>157262070</v>
      </c>
      <c r="I92" s="921" t="s">
        <v>1242</v>
      </c>
      <c r="J92" s="921"/>
      <c r="K92" s="457" t="s">
        <v>1290</v>
      </c>
    </row>
    <row r="93" spans="2:11" ht="14.25" customHeight="1">
      <c r="B93" s="669" t="s">
        <v>1249</v>
      </c>
      <c r="C93" s="518" t="s">
        <v>1241</v>
      </c>
      <c r="D93" s="519">
        <v>20</v>
      </c>
      <c r="E93" s="520">
        <f>+'Categoria de Costos'!F860*4*(35%)</f>
        <v>23405362.27272727</v>
      </c>
      <c r="F93" s="518" t="s">
        <v>459</v>
      </c>
      <c r="G93" s="518" t="s">
        <v>459</v>
      </c>
      <c r="H93" s="520">
        <f t="shared" si="1"/>
        <v>468107245.45454538</v>
      </c>
      <c r="I93" s="921" t="s">
        <v>1245</v>
      </c>
      <c r="J93" s="921"/>
      <c r="K93" s="457" t="s">
        <v>1290</v>
      </c>
    </row>
    <row r="94" spans="2:11" ht="15">
      <c r="B94" s="424" t="s">
        <v>1150</v>
      </c>
      <c r="C94" s="416"/>
      <c r="D94" s="417"/>
      <c r="E94" s="425"/>
      <c r="F94" s="425"/>
      <c r="G94" s="426"/>
      <c r="H94" s="427">
        <f>SUM(H86:H93)</f>
        <v>2608384054.6363635</v>
      </c>
      <c r="I94" s="902"/>
      <c r="J94" s="902"/>
      <c r="K94" s="442"/>
    </row>
    <row r="95" spans="2:11" ht="14.25" customHeight="1">
      <c r="B95" s="463" t="s">
        <v>1250</v>
      </c>
      <c r="C95" s="463" t="s">
        <v>1251</v>
      </c>
      <c r="D95" s="460">
        <v>10</v>
      </c>
      <c r="E95" s="461">
        <f>+'Categoria de Costos'!C472</f>
        <v>600000</v>
      </c>
      <c r="F95" s="459" t="s">
        <v>459</v>
      </c>
      <c r="G95" s="459" t="s">
        <v>459</v>
      </c>
      <c r="H95" s="461">
        <f>+D95*E95</f>
        <v>6000000</v>
      </c>
      <c r="I95" s="921" t="s">
        <v>1252</v>
      </c>
      <c r="J95" s="921"/>
      <c r="K95" s="457" t="s">
        <v>1176</v>
      </c>
    </row>
    <row r="96" spans="2:11" ht="14.25" customHeight="1">
      <c r="B96" s="463" t="s">
        <v>1253</v>
      </c>
      <c r="C96" s="463" t="s">
        <v>1254</v>
      </c>
      <c r="D96" s="460">
        <v>10</v>
      </c>
      <c r="E96" s="461">
        <f>+'Categoria de Costos'!C551</f>
        <v>5000000</v>
      </c>
      <c r="F96" s="459" t="s">
        <v>459</v>
      </c>
      <c r="G96" s="459" t="s">
        <v>459</v>
      </c>
      <c r="H96" s="461">
        <f>+D96*E96</f>
        <v>50000000</v>
      </c>
      <c r="I96" s="921" t="s">
        <v>1252</v>
      </c>
      <c r="J96" s="921"/>
      <c r="K96" s="457" t="s">
        <v>1154</v>
      </c>
    </row>
    <row r="97" spans="2:12" ht="14.25" customHeight="1">
      <c r="B97" s="463" t="s">
        <v>1727</v>
      </c>
      <c r="C97" s="459" t="s">
        <v>1726</v>
      </c>
      <c r="D97" s="464">
        <v>6</v>
      </c>
      <c r="E97" s="461">
        <f>+'Categoria de Costos'!C475</f>
        <v>12000000</v>
      </c>
      <c r="F97" s="459" t="s">
        <v>459</v>
      </c>
      <c r="G97" s="459" t="s">
        <v>459</v>
      </c>
      <c r="H97" s="461">
        <f>+D97*E97</f>
        <v>72000000</v>
      </c>
      <c r="I97" s="921" t="s">
        <v>1252</v>
      </c>
      <c r="J97" s="921"/>
      <c r="K97" s="457" t="s">
        <v>1176</v>
      </c>
    </row>
    <row r="98" spans="2:12" ht="14.25" customHeight="1">
      <c r="B98" s="463" t="s">
        <v>1255</v>
      </c>
      <c r="C98" s="518" t="s">
        <v>1256</v>
      </c>
      <c r="D98" s="519">
        <v>1</v>
      </c>
      <c r="E98" s="461">
        <f>+'Categoria de Costos'!C507</f>
        <v>48200000</v>
      </c>
      <c r="F98" s="459" t="s">
        <v>459</v>
      </c>
      <c r="G98" s="459" t="s">
        <v>459</v>
      </c>
      <c r="H98" s="461">
        <f>+D98*E98</f>
        <v>48200000</v>
      </c>
      <c r="I98" s="921" t="s">
        <v>1252</v>
      </c>
      <c r="J98" s="921"/>
      <c r="K98" s="457" t="s">
        <v>1257</v>
      </c>
    </row>
    <row r="99" spans="2:12" ht="14.25" customHeight="1">
      <c r="B99" s="470" t="s">
        <v>1734</v>
      </c>
      <c r="C99" s="518" t="s">
        <v>1733</v>
      </c>
      <c r="D99" s="519">
        <v>2</v>
      </c>
      <c r="E99" s="461">
        <f>+'Categoria de Costos'!E548</f>
        <v>31500000</v>
      </c>
      <c r="F99" s="459" t="s">
        <v>459</v>
      </c>
      <c r="G99" s="459" t="s">
        <v>459</v>
      </c>
      <c r="H99" s="461">
        <f>+D99*E99</f>
        <v>63000000</v>
      </c>
      <c r="I99" s="921" t="s">
        <v>1252</v>
      </c>
      <c r="J99" s="921"/>
      <c r="K99" s="457" t="s">
        <v>1260</v>
      </c>
    </row>
    <row r="100" spans="2:12" ht="15">
      <c r="B100" s="424" t="s">
        <v>1155</v>
      </c>
      <c r="C100" s="416"/>
      <c r="D100" s="417"/>
      <c r="E100" s="425"/>
      <c r="F100" s="425"/>
      <c r="G100" s="426"/>
      <c r="H100" s="427">
        <f>SUM(H95:H99)</f>
        <v>239200000</v>
      </c>
      <c r="I100" s="902"/>
      <c r="J100" s="902"/>
      <c r="K100" s="442"/>
    </row>
    <row r="101" spans="2:12" ht="14.25" customHeight="1">
      <c r="B101" s="518" t="s">
        <v>1624</v>
      </c>
      <c r="C101" s="518" t="s">
        <v>1157</v>
      </c>
      <c r="D101" s="519">
        <v>30</v>
      </c>
      <c r="E101" s="520">
        <f>+'Categoria de Costos'!C213</f>
        <v>900000</v>
      </c>
      <c r="F101" s="518" t="s">
        <v>459</v>
      </c>
      <c r="G101" s="518" t="s">
        <v>459</v>
      </c>
      <c r="H101" s="520">
        <f>+D101*E101</f>
        <v>27000000</v>
      </c>
      <c r="I101" s="921" t="s">
        <v>1252</v>
      </c>
      <c r="J101" s="921"/>
      <c r="K101" s="457" t="s">
        <v>1809</v>
      </c>
    </row>
    <row r="102" spans="2:12" ht="14.25" customHeight="1">
      <c r="B102" s="518" t="s">
        <v>1625</v>
      </c>
      <c r="C102" s="518" t="s">
        <v>1160</v>
      </c>
      <c r="D102" s="519">
        <v>30</v>
      </c>
      <c r="E102" s="520">
        <f>+'Categoria de Costos'!E175</f>
        <v>325424.52409999998</v>
      </c>
      <c r="F102" s="519" t="s">
        <v>459</v>
      </c>
      <c r="G102" s="518" t="s">
        <v>459</v>
      </c>
      <c r="H102" s="520">
        <f>+D102*E102</f>
        <v>9762735.7229999993</v>
      </c>
      <c r="I102" s="921" t="s">
        <v>1252</v>
      </c>
      <c r="J102" s="921"/>
      <c r="K102" s="457" t="s">
        <v>1161</v>
      </c>
    </row>
    <row r="103" spans="2:12" ht="14.25" customHeight="1">
      <c r="B103" s="518" t="s">
        <v>1626</v>
      </c>
      <c r="C103" s="518" t="s">
        <v>1230</v>
      </c>
      <c r="D103" s="519">
        <v>47</v>
      </c>
      <c r="E103" s="520">
        <f>+'Categoria de Costos'!C264</f>
        <v>420000</v>
      </c>
      <c r="F103" s="519">
        <v>12</v>
      </c>
      <c r="G103" s="518" t="s">
        <v>459</v>
      </c>
      <c r="H103" s="520">
        <f>+D103*E103*F103</f>
        <v>236880000</v>
      </c>
      <c r="I103" s="921" t="s">
        <v>1234</v>
      </c>
      <c r="J103" s="921"/>
      <c r="K103" s="457" t="s">
        <v>1810</v>
      </c>
    </row>
    <row r="104" spans="2:12" ht="14.25" customHeight="1">
      <c r="B104" s="645" t="s">
        <v>1731</v>
      </c>
      <c r="C104" s="646" t="s">
        <v>1160</v>
      </c>
      <c r="D104" s="641">
        <f>47*10</f>
        <v>470</v>
      </c>
      <c r="E104" s="499">
        <f>+'Categoria de Costos'!E177</f>
        <v>288803.18089999998</v>
      </c>
      <c r="F104" s="642">
        <v>12</v>
      </c>
      <c r="G104" s="643"/>
      <c r="H104" s="644">
        <f>+E104*D104*F104</f>
        <v>1628849940.276</v>
      </c>
      <c r="I104" s="921" t="s">
        <v>1237</v>
      </c>
      <c r="J104" s="921"/>
      <c r="K104" s="457" t="s">
        <v>1161</v>
      </c>
    </row>
    <row r="105" spans="2:12" ht="15">
      <c r="B105" s="424" t="s">
        <v>1164</v>
      </c>
      <c r="C105" s="416"/>
      <c r="D105" s="417"/>
      <c r="E105" s="425"/>
      <c r="F105" s="425"/>
      <c r="G105" s="426"/>
      <c r="H105" s="427">
        <f>SUM(H101:H104)</f>
        <v>1902492675.9990001</v>
      </c>
      <c r="I105" s="902"/>
      <c r="J105" s="902"/>
      <c r="K105" s="442"/>
    </row>
    <row r="106" spans="2:12" ht="14.25" customHeight="1">
      <c r="B106" s="459" t="s">
        <v>1261</v>
      </c>
      <c r="C106" s="459" t="s">
        <v>1210</v>
      </c>
      <c r="D106" s="460">
        <v>29</v>
      </c>
      <c r="E106" s="461">
        <f>+'Categoria de Costos'!D397</f>
        <v>7391878.7396</v>
      </c>
      <c r="F106" s="459" t="s">
        <v>459</v>
      </c>
      <c r="G106" s="459" t="s">
        <v>459</v>
      </c>
      <c r="H106" s="461">
        <f>+D106*E106</f>
        <v>214364483.44839999</v>
      </c>
      <c r="I106" s="921" t="s">
        <v>1262</v>
      </c>
      <c r="J106" s="921"/>
      <c r="K106" s="471" t="s">
        <v>1263</v>
      </c>
    </row>
    <row r="107" spans="2:12" ht="15">
      <c r="B107" s="424" t="s">
        <v>1264</v>
      </c>
      <c r="C107" s="416"/>
      <c r="D107" s="417"/>
      <c r="E107" s="425"/>
      <c r="F107" s="425"/>
      <c r="G107" s="426"/>
      <c r="H107" s="427">
        <f>SUM(H106:H106)</f>
        <v>214364483.44839999</v>
      </c>
      <c r="I107" s="902"/>
      <c r="J107" s="902"/>
      <c r="K107" s="442"/>
    </row>
    <row r="108" spans="2:12">
      <c r="B108" s="418" t="s">
        <v>1265</v>
      </c>
      <c r="C108" s="414"/>
      <c r="D108" s="415"/>
      <c r="E108" s="420"/>
      <c r="F108" s="421"/>
      <c r="G108" s="422"/>
      <c r="H108" s="411" t="s">
        <v>1166</v>
      </c>
      <c r="I108" s="893"/>
      <c r="J108" s="893"/>
      <c r="K108" s="440"/>
    </row>
    <row r="109" spans="2:12" ht="24.95" customHeight="1">
      <c r="B109" s="922" t="s">
        <v>1167</v>
      </c>
      <c r="C109" s="922"/>
      <c r="D109" s="922"/>
      <c r="E109" s="922"/>
      <c r="F109" s="922"/>
      <c r="G109" s="922"/>
      <c r="H109" s="513">
        <f>+H107+H105+H100+H94+H85+H81+H79</f>
        <v>9404041911.6837635</v>
      </c>
      <c r="J109" s="3"/>
      <c r="K109" s="3"/>
      <c r="L109" s="3"/>
    </row>
    <row r="110" spans="2:12" ht="15">
      <c r="B110" s="901" t="s">
        <v>1168</v>
      </c>
      <c r="C110" s="901"/>
      <c r="D110" s="901"/>
      <c r="E110" s="901"/>
      <c r="F110" s="901"/>
      <c r="G110" s="901"/>
      <c r="H110" s="431">
        <f>+H109/12</f>
        <v>783670159.30698025</v>
      </c>
      <c r="J110" s="3"/>
      <c r="K110" s="3"/>
      <c r="L110" s="3"/>
    </row>
    <row r="111" spans="2:12" ht="15">
      <c r="B111" s="929" t="s">
        <v>1743</v>
      </c>
      <c r="C111" s="930"/>
      <c r="D111" s="930"/>
      <c r="E111" s="930"/>
      <c r="F111" s="930"/>
      <c r="G111" s="931"/>
      <c r="H111" s="431">
        <v>0</v>
      </c>
      <c r="J111" s="3"/>
      <c r="K111" s="3"/>
      <c r="L111" s="3"/>
    </row>
    <row r="112" spans="2:12" ht="15">
      <c r="B112" s="926" t="s">
        <v>1744</v>
      </c>
      <c r="C112" s="926"/>
      <c r="D112" s="926"/>
      <c r="E112" s="926"/>
      <c r="F112" s="926"/>
      <c r="G112" s="926"/>
      <c r="H112" s="431">
        <f>+H109</f>
        <v>9404041911.6837635</v>
      </c>
      <c r="I112" s="7"/>
      <c r="J112" s="3"/>
      <c r="K112" s="3"/>
      <c r="L112" s="3"/>
    </row>
    <row r="113" spans="2:12" ht="15">
      <c r="B113" s="926" t="s">
        <v>1745</v>
      </c>
      <c r="C113" s="926"/>
      <c r="D113" s="926"/>
      <c r="E113" s="926"/>
      <c r="F113" s="926"/>
      <c r="G113" s="926"/>
      <c r="H113" s="431">
        <f>+H109-H84--H104-H103+((H84+H103+H104)*(1.122462^2))-H106</f>
        <v>13603864373.293303</v>
      </c>
      <c r="J113" s="3"/>
      <c r="K113" s="3"/>
      <c r="L113" s="3"/>
    </row>
    <row r="114" spans="2:12" ht="15">
      <c r="B114" s="926" t="s">
        <v>1746</v>
      </c>
      <c r="C114" s="926"/>
      <c r="D114" s="926"/>
      <c r="E114" s="926"/>
      <c r="F114" s="926"/>
      <c r="G114" s="926"/>
      <c r="H114" s="431">
        <f>+H109-H84-H103-H104+((H84+H103+H104)*(1.122462^3))</f>
        <v>11247034680.923229</v>
      </c>
      <c r="J114" s="3"/>
      <c r="K114" s="3"/>
      <c r="L114" s="3"/>
    </row>
    <row r="115" spans="2:12" ht="15">
      <c r="B115" s="926" t="s">
        <v>1747</v>
      </c>
      <c r="C115" s="926"/>
      <c r="D115" s="926"/>
      <c r="E115" s="926"/>
      <c r="F115" s="926"/>
      <c r="G115" s="926"/>
      <c r="H115" s="431">
        <f>+H109-H84-H103-H104+((H84+H103+H104)*(1.122462^4))-H106</f>
        <v>11803246763.821432</v>
      </c>
      <c r="J115" s="3"/>
      <c r="K115" s="3"/>
      <c r="L115" s="3"/>
    </row>
    <row r="116" spans="2:12" ht="15">
      <c r="B116" s="926" t="s">
        <v>1748</v>
      </c>
      <c r="C116" s="926"/>
      <c r="D116" s="926"/>
      <c r="E116" s="926"/>
      <c r="F116" s="926"/>
      <c r="G116" s="926"/>
      <c r="H116" s="431">
        <f>+H109-H84-H103-H104+((H84+H103+H104)*(1.122462^5))</f>
        <v>12882554161.084373</v>
      </c>
      <c r="J116" s="3"/>
      <c r="K116" s="3"/>
      <c r="L116" s="3"/>
    </row>
    <row r="117" spans="2:12" ht="15">
      <c r="B117" s="926" t="s">
        <v>1749</v>
      </c>
      <c r="C117" s="926"/>
      <c r="D117" s="926"/>
      <c r="E117" s="926"/>
      <c r="F117" s="926"/>
      <c r="G117" s="926"/>
      <c r="H117" s="431">
        <f>+H109-H84-H103-H104+((H84+H103+H104)*(1.122462^6))-H106</f>
        <v>13639055230.562071</v>
      </c>
      <c r="J117" s="3"/>
      <c r="K117" s="3"/>
      <c r="L117" s="3"/>
    </row>
    <row r="118" spans="2:12" ht="15">
      <c r="B118" s="926" t="s">
        <v>1750</v>
      </c>
      <c r="C118" s="926"/>
      <c r="D118" s="926"/>
      <c r="E118" s="926"/>
      <c r="F118" s="926"/>
      <c r="G118" s="926"/>
      <c r="H118" s="431">
        <f>+H109-H84-H103-H104+((H84+H103+H104)*(1.122462^7))</f>
        <v>14943179404.279003</v>
      </c>
      <c r="J118" s="3"/>
      <c r="K118" s="3"/>
      <c r="L118" s="3"/>
    </row>
    <row r="119" spans="2:12" ht="15">
      <c r="B119" s="926" t="s">
        <v>1751</v>
      </c>
      <c r="C119" s="926"/>
      <c r="D119" s="926"/>
      <c r="E119" s="926"/>
      <c r="F119" s="926"/>
      <c r="G119" s="926"/>
      <c r="H119" s="431">
        <f>+H109-H84-H103-H104+((H84+H103+H104)*(1.122462^8))-H106</f>
        <v>15952028762.288805</v>
      </c>
      <c r="J119" s="3"/>
      <c r="K119" s="3"/>
      <c r="L119" s="3"/>
    </row>
    <row r="120" spans="2:12" ht="15">
      <c r="B120" s="926" t="s">
        <v>1752</v>
      </c>
      <c r="C120" s="926"/>
      <c r="D120" s="926"/>
      <c r="E120" s="926"/>
      <c r="F120" s="926"/>
      <c r="G120" s="926"/>
      <c r="H120" s="431">
        <f>+H109-H84-H103-H104+((H84+H103+H104)*(1.122462^9))</f>
        <v>17539404300.648056</v>
      </c>
      <c r="J120" s="3"/>
      <c r="K120" s="3"/>
      <c r="L120" s="3"/>
    </row>
    <row r="121" spans="2:12" ht="15">
      <c r="B121" s="926" t="s">
        <v>1753</v>
      </c>
      <c r="C121" s="926"/>
      <c r="D121" s="926"/>
      <c r="E121" s="926"/>
      <c r="F121" s="926"/>
      <c r="G121" s="926"/>
      <c r="H121" s="431">
        <f>+H109-H84-H103-H104+((H84+H103+H104)*(1.122462^10))-H106</f>
        <v>18866192551.917004</v>
      </c>
      <c r="J121" s="3"/>
      <c r="K121" s="3"/>
      <c r="L121" s="3"/>
    </row>
    <row r="122" spans="2:12" ht="15">
      <c r="B122" s="926" t="s">
        <v>1754</v>
      </c>
      <c r="C122" s="926"/>
      <c r="D122" s="926"/>
      <c r="E122" s="926"/>
      <c r="F122" s="926"/>
      <c r="G122" s="926"/>
      <c r="H122" s="431">
        <f>+H109-H84-H103-H104+((H84+H103+H104)*(1.122462^11))</f>
        <v>20810442416.281704</v>
      </c>
      <c r="J122" s="3"/>
      <c r="K122" s="3"/>
      <c r="L122" s="3"/>
    </row>
    <row r="123" spans="2:12" ht="15">
      <c r="B123" s="926" t="s">
        <v>1755</v>
      </c>
      <c r="C123" s="926"/>
      <c r="D123" s="926"/>
      <c r="E123" s="926"/>
      <c r="F123" s="926"/>
      <c r="G123" s="926"/>
      <c r="H123" s="431">
        <f>+H109-H84-H103-H104+((H84+H103+H104)*(1.122462^12))-H106</f>
        <v>22537808537.267384</v>
      </c>
      <c r="J123" s="3"/>
      <c r="K123" s="3"/>
      <c r="L123" s="3"/>
    </row>
    <row r="124" spans="2:12" ht="15">
      <c r="B124" s="926" t="s">
        <v>1756</v>
      </c>
      <c r="C124" s="926"/>
      <c r="D124" s="926"/>
      <c r="E124" s="926"/>
      <c r="F124" s="926"/>
      <c r="G124" s="926"/>
      <c r="H124" s="431">
        <f>+H109-H84-H103-H104+((H84+H103+H104)*(1.122462^13))</f>
        <v>24931691838.430061</v>
      </c>
      <c r="J124" s="3"/>
      <c r="K124" s="3"/>
      <c r="L124" s="3"/>
    </row>
    <row r="125" spans="2:12" ht="15">
      <c r="B125" s="926" t="s">
        <v>1757</v>
      </c>
      <c r="C125" s="926"/>
      <c r="D125" s="926"/>
      <c r="E125" s="926"/>
      <c r="F125" s="926"/>
      <c r="G125" s="926"/>
      <c r="H125" s="431">
        <f>+H109-H84-H103-H104+((H84+H103+H104)*(1.122462^14))-H106</f>
        <v>27163754406.150867</v>
      </c>
      <c r="J125" s="3"/>
      <c r="K125" s="3"/>
      <c r="L125" s="3"/>
    </row>
    <row r="126" spans="2:12" ht="15">
      <c r="B126" s="926" t="s">
        <v>1758</v>
      </c>
      <c r="C126" s="926"/>
      <c r="D126" s="926"/>
      <c r="E126" s="926"/>
      <c r="F126" s="926"/>
      <c r="G126" s="926"/>
      <c r="H126" s="431">
        <f>+H109-H84-H103-H104+((H84+H103+H104)*(1.122462^15))</f>
        <v>30124140290.308762</v>
      </c>
      <c r="J126" s="3"/>
      <c r="K126" s="3"/>
      <c r="L126" s="3"/>
    </row>
    <row r="127" spans="2:12" ht="15">
      <c r="B127" s="926" t="s">
        <v>1759</v>
      </c>
      <c r="C127" s="926"/>
      <c r="D127" s="926"/>
      <c r="E127" s="926"/>
      <c r="F127" s="926"/>
      <c r="G127" s="926"/>
      <c r="H127" s="431">
        <f>+H109-H84-H103-H104+((H84+H103+H104)*(1.122462^16))-H106</f>
        <v>32992080480.343536</v>
      </c>
      <c r="J127" s="3"/>
      <c r="K127" s="3"/>
      <c r="L127" s="3"/>
    </row>
    <row r="128" spans="2:12" ht="15">
      <c r="B128" s="926" t="s">
        <v>1760</v>
      </c>
      <c r="C128" s="926"/>
      <c r="D128" s="926"/>
      <c r="E128" s="926"/>
      <c r="F128" s="926"/>
      <c r="G128" s="926"/>
      <c r="H128" s="431">
        <f>+H109-H84-H103-H104+((H84+H103+H104)*(1.122462^17))</f>
        <v>36666214832.199203</v>
      </c>
      <c r="J128" s="3"/>
      <c r="K128" s="3"/>
      <c r="L128" s="3"/>
    </row>
    <row r="129" spans="2:12" ht="15">
      <c r="B129" s="926" t="s">
        <v>1761</v>
      </c>
      <c r="C129" s="926"/>
      <c r="D129" s="926"/>
      <c r="E129" s="926"/>
      <c r="F129" s="926"/>
      <c r="G129" s="926"/>
      <c r="H129" s="431">
        <f>+H109-H84-H103-H104+((H84+H103+H104)*(1.122462^18))-H106</f>
        <v>40335310554.782967</v>
      </c>
      <c r="J129" s="3"/>
      <c r="K129" s="3"/>
      <c r="L129" s="3"/>
    </row>
    <row r="130" spans="2:12" ht="15">
      <c r="B130" s="926" t="s">
        <v>1762</v>
      </c>
      <c r="C130" s="926"/>
      <c r="D130" s="926"/>
      <c r="E130" s="926"/>
      <c r="F130" s="926"/>
      <c r="G130" s="926"/>
      <c r="H130" s="431">
        <f>+H109-H84-H103-H104+((H84+H103+H104)*(1.122462^19))</f>
        <v>44908711548.014648</v>
      </c>
      <c r="J130" s="3"/>
      <c r="K130" s="3"/>
      <c r="L130" s="3"/>
    </row>
    <row r="132" spans="2:12" ht="33.950000000000003" customHeight="1">
      <c r="B132" s="925" t="s">
        <v>1169</v>
      </c>
      <c r="C132" s="925"/>
    </row>
    <row r="133" spans="2:12" ht="148.5" customHeight="1">
      <c r="B133" s="927" t="s">
        <v>1798</v>
      </c>
      <c r="C133" s="928"/>
      <c r="D133" s="928"/>
      <c r="E133" s="928"/>
      <c r="F133" s="928"/>
      <c r="G133" s="928"/>
      <c r="H133" s="928"/>
      <c r="I133" s="928"/>
      <c r="J133" s="928"/>
      <c r="K133" s="928"/>
      <c r="L133" s="928"/>
    </row>
    <row r="136" spans="2:12" ht="39.950000000000003" customHeight="1">
      <c r="B136" s="922" t="str">
        <f>+Portafolio_Cronograma!D37</f>
        <v>2.3. Incremento de la productividad en sistemas de medianos y grandes acuicultores</v>
      </c>
      <c r="C136" s="922"/>
      <c r="D136" s="922"/>
      <c r="E136" s="922"/>
      <c r="F136" s="922"/>
      <c r="G136" s="922"/>
      <c r="H136" s="922"/>
      <c r="I136" s="922"/>
      <c r="J136" s="922"/>
      <c r="K136" s="922"/>
      <c r="L136" s="922"/>
    </row>
    <row r="137" spans="2:12" ht="48" customHeight="1">
      <c r="B137" s="908" t="str">
        <f>+Portafolio_Cronograma!E37</f>
        <v>2.3.1. Brindar acompañamiento técnico especializado a medianos y grandes acuicultores para la implementación de sistemas productivos de alta eficiencia en el aprovechamiento de los recursos y de bajo impacto ambiental, y la optimización de los procesos de cosecha, entre otros, en articulación con el programa 5 de sostenibilidad ambiental (iniciativas estratégicas 5.1 a 5.4).</v>
      </c>
      <c r="C137" s="908"/>
      <c r="D137" s="908"/>
      <c r="E137" s="908"/>
      <c r="F137" s="908"/>
      <c r="G137" s="908"/>
      <c r="H137" s="908"/>
      <c r="I137" s="908"/>
      <c r="J137" s="908"/>
      <c r="K137" s="908"/>
      <c r="L137" s="908"/>
    </row>
    <row r="138" spans="2:12" ht="48" customHeight="1">
      <c r="B138" s="908" t="str">
        <f>+Portafolio_Cronograma!E38</f>
        <v>2.3.2. Brindar acompañamiento técnico especializado a medianos y grandes acuicultores para la implementación de las BPPA a través de los estándares voluntarios, como un proceso de mejora continua bajo el cual se identifiquen procesos y procedimientos en la producción primaria, cadena de custodia y procesamiento, para demostrar la calidad del producto, bajo la estandarización de criterios de cumplimiento técnico; así como la implementación de prácticas que garanticen y demuestren el bienestar animal en las diferentes etapas de producción primaria (alevinaje y sistema de engorde), entre otros.</v>
      </c>
      <c r="C138" s="908"/>
      <c r="D138" s="908"/>
      <c r="E138" s="908"/>
      <c r="F138" s="908"/>
      <c r="G138" s="908"/>
      <c r="H138" s="908"/>
      <c r="I138" s="908"/>
      <c r="J138" s="908"/>
      <c r="K138" s="908"/>
      <c r="L138" s="908"/>
    </row>
    <row r="139" spans="2:12" ht="48" customHeight="1">
      <c r="B139" s="908" t="str">
        <f>+Portafolio_Cronograma!E39</f>
        <v>2.3.3. Socializar a los medianos y grandes acuicultores, los nuevos cuerpos de agua de uso público identificados, tales como embalses, lagos, lagunas, entre otros, para el establecimiento de nuevos sistemas productivos, conforme a los segundos usos establecidos en cada una de las licencias ambientales y su aprovechamiento productivo, a través de modelos integradores que permitan el control de las interacciones entre las diferentes actividades, que puedan desarrollarse en cada cuerpo de agua, teniendo en cuenta los avances en su identificación y planificación (actividad 4.4.5), así como las gestiones realizadas para el uso de los mismos (actividad 7.1.8).</v>
      </c>
      <c r="C139" s="908"/>
      <c r="D139" s="908"/>
      <c r="E139" s="908"/>
      <c r="F139" s="908"/>
      <c r="G139" s="908"/>
      <c r="H139" s="908"/>
      <c r="I139" s="908"/>
      <c r="J139" s="908"/>
      <c r="K139" s="908"/>
      <c r="L139" s="908"/>
    </row>
    <row r="140" spans="2:12" ht="48" customHeight="1">
      <c r="B140" s="908" t="str">
        <f>+Portafolio_Cronograma!E40</f>
        <v>2.3.4. Promover la tecnificación e intensificación de la producción de camarón para medianos y grandes camaronicultores, a través de la promoción de instrumentos financieros y no financieros, que permitan mejorar la competitividad de los sistemas productivos, con énfasis en la reactivación de áreas en la región de la Costa Atlántica, en articulación con los avances en la identificación de las zonas disponibles (actividad 4.4.4).</v>
      </c>
      <c r="C140" s="908"/>
      <c r="D140" s="908"/>
      <c r="E140" s="908"/>
      <c r="F140" s="908"/>
      <c r="G140" s="908"/>
      <c r="H140" s="908"/>
      <c r="I140" s="908"/>
      <c r="J140" s="908"/>
      <c r="K140" s="908"/>
      <c r="L140" s="908"/>
    </row>
    <row r="141" spans="2:12" ht="48" customHeight="1">
      <c r="B141" s="908" t="str">
        <f>+Portafolio_Cronograma!E41</f>
        <v>2.3.5. Implementar un programa de bioseguridad en granjas, que incluya la articulación entre medianos y grandes acuicultores y las entidades del sector que hacen presencia en región (ICA, AUNAP, entes territoriales, entre otras), para adelantar las acciones tendientes a la prevención, detección, diagnóstico oportuno de enfermedades y su manejo, en concordancia con los avances en el fortalecimiento y articulación de las entidades para la formalización productiva y sanitaria (iniciativa estratégica 7.2), así como con el fortalecimiento de los instrumentos de fomento, financiamiento y gestión de riesgos (actividad 6.4.5).</v>
      </c>
      <c r="C141" s="908"/>
      <c r="D141" s="908"/>
      <c r="E141" s="908"/>
      <c r="F141" s="908"/>
      <c r="G141" s="908"/>
      <c r="H141" s="908"/>
      <c r="I141" s="908"/>
      <c r="J141" s="908"/>
      <c r="K141" s="908"/>
      <c r="L141" s="908"/>
    </row>
    <row r="142" spans="2:12">
      <c r="B142" s="3"/>
      <c r="C142" s="3"/>
      <c r="D142" s="3"/>
      <c r="E142" s="3"/>
      <c r="F142" s="3"/>
      <c r="G142" s="3"/>
      <c r="H142" s="3"/>
      <c r="I142" s="3"/>
      <c r="J142" s="3"/>
      <c r="K142" s="3"/>
      <c r="L142" s="3"/>
    </row>
    <row r="143" spans="2:12">
      <c r="B143" s="3"/>
      <c r="C143" s="3"/>
      <c r="D143" s="3"/>
      <c r="E143" s="3"/>
      <c r="F143" s="3"/>
      <c r="G143" s="3"/>
      <c r="H143" s="3"/>
      <c r="I143" s="3"/>
      <c r="J143" s="3"/>
      <c r="K143" s="3"/>
      <c r="L143" s="3"/>
    </row>
    <row r="144" spans="2:12" ht="24.95" customHeight="1">
      <c r="B144" s="511" t="s">
        <v>1122</v>
      </c>
      <c r="C144" s="3"/>
      <c r="D144" s="3"/>
      <c r="E144" s="3"/>
      <c r="F144" s="3"/>
      <c r="G144" s="3"/>
      <c r="H144" s="3"/>
      <c r="I144" s="3"/>
      <c r="J144" s="3"/>
      <c r="K144" s="3"/>
      <c r="L144" s="3"/>
    </row>
    <row r="145" spans="2:12">
      <c r="B145" s="3"/>
      <c r="C145" s="3"/>
      <c r="D145" s="3"/>
      <c r="E145" s="3"/>
      <c r="F145" s="3"/>
      <c r="G145" s="3"/>
      <c r="H145" s="3"/>
      <c r="I145" s="3"/>
      <c r="J145" s="3"/>
      <c r="K145" s="3"/>
      <c r="L145" s="3"/>
    </row>
    <row r="146" spans="2:12" ht="30" customHeight="1">
      <c r="B146" s="3"/>
      <c r="C146" s="412" t="s">
        <v>1123</v>
      </c>
      <c r="D146" s="412" t="s">
        <v>1124</v>
      </c>
      <c r="E146" s="3"/>
      <c r="F146" s="3"/>
      <c r="G146" s="3"/>
      <c r="H146" s="3"/>
      <c r="I146" s="3"/>
      <c r="J146" s="3"/>
      <c r="K146" s="3"/>
      <c r="L146" s="3"/>
    </row>
    <row r="147" spans="2:12" ht="30" customHeight="1">
      <c r="B147" s="3"/>
      <c r="C147" s="413" t="str">
        <f>+Portafolio_Cronograma!L37</f>
        <v>Mes 7 del año 1</v>
      </c>
      <c r="D147" s="413" t="str">
        <f>+Portafolio_Cronograma!M37</f>
        <v>Mes 12 del año 20</v>
      </c>
      <c r="E147" s="3"/>
      <c r="F147" s="3"/>
      <c r="G147" s="8"/>
      <c r="H147" s="3"/>
      <c r="I147" s="3"/>
      <c r="J147" s="3"/>
      <c r="K147" s="3"/>
      <c r="L147" s="3"/>
    </row>
    <row r="148" spans="2:12" ht="60" customHeight="1">
      <c r="B148" s="512" t="s">
        <v>638</v>
      </c>
      <c r="C148" s="512" t="s">
        <v>1125</v>
      </c>
      <c r="D148" s="512" t="s">
        <v>1572</v>
      </c>
      <c r="E148" s="512" t="s">
        <v>639</v>
      </c>
      <c r="F148" s="512" t="s">
        <v>1573</v>
      </c>
      <c r="G148" s="512" t="s">
        <v>1574</v>
      </c>
      <c r="H148" s="512" t="s">
        <v>1126</v>
      </c>
      <c r="I148" s="907" t="s">
        <v>1575</v>
      </c>
      <c r="J148" s="907"/>
      <c r="K148" s="512" t="s">
        <v>1127</v>
      </c>
      <c r="L148" s="3"/>
    </row>
    <row r="149" spans="2:12">
      <c r="B149" s="459" t="s">
        <v>1204</v>
      </c>
      <c r="C149" s="459" t="s">
        <v>1129</v>
      </c>
      <c r="D149" s="460">
        <v>5</v>
      </c>
      <c r="E149" s="461">
        <f>+'Categoria de Costos'!C333</f>
        <v>300000</v>
      </c>
      <c r="F149" s="459" t="s">
        <v>459</v>
      </c>
      <c r="G149" s="459" t="s">
        <v>459</v>
      </c>
      <c r="H149" s="461">
        <f>+D149*E149</f>
        <v>1500000</v>
      </c>
      <c r="I149" s="893" t="s">
        <v>1266</v>
      </c>
      <c r="J149" s="893"/>
      <c r="K149" s="457" t="s">
        <v>1134</v>
      </c>
      <c r="L149" s="3"/>
    </row>
    <row r="150" spans="2:12">
      <c r="B150" s="459" t="s">
        <v>1206</v>
      </c>
      <c r="C150" s="459" t="s">
        <v>1129</v>
      </c>
      <c r="D150" s="460">
        <v>3</v>
      </c>
      <c r="E150" s="461">
        <f>+'Categoria de Costos'!C342</f>
        <v>900000</v>
      </c>
      <c r="F150" s="459" t="s">
        <v>459</v>
      </c>
      <c r="G150" s="459" t="s">
        <v>459</v>
      </c>
      <c r="H150" s="461">
        <f>+D150*E150</f>
        <v>2700000</v>
      </c>
      <c r="I150" s="893" t="s">
        <v>1266</v>
      </c>
      <c r="J150" s="893"/>
      <c r="K150" s="457" t="s">
        <v>1207</v>
      </c>
      <c r="L150" s="3"/>
    </row>
    <row r="151" spans="2:12">
      <c r="B151" s="459" t="s">
        <v>1208</v>
      </c>
      <c r="C151" s="459" t="s">
        <v>1129</v>
      </c>
      <c r="D151" s="460">
        <v>3</v>
      </c>
      <c r="E151" s="461">
        <f>+'Categoria de Costos'!C350</f>
        <v>60000</v>
      </c>
      <c r="F151" s="459" t="s">
        <v>459</v>
      </c>
      <c r="G151" s="459" t="s">
        <v>459</v>
      </c>
      <c r="H151" s="461">
        <f>+D151*E151</f>
        <v>180000</v>
      </c>
      <c r="I151" s="893" t="s">
        <v>1267</v>
      </c>
      <c r="J151" s="893"/>
      <c r="K151" s="457" t="s">
        <v>1131</v>
      </c>
      <c r="L151" s="3"/>
    </row>
    <row r="152" spans="2:12">
      <c r="B152" s="459" t="s">
        <v>1209</v>
      </c>
      <c r="C152" s="459" t="s">
        <v>1210</v>
      </c>
      <c r="D152" s="460">
        <v>10</v>
      </c>
      <c r="E152" s="461">
        <f>+'Categoria de Costos'!C362</f>
        <v>3000000</v>
      </c>
      <c r="F152" s="459" t="s">
        <v>459</v>
      </c>
      <c r="G152" s="459" t="s">
        <v>459</v>
      </c>
      <c r="H152" s="461">
        <f>+D152*E152</f>
        <v>30000000</v>
      </c>
      <c r="I152" s="893" t="s">
        <v>1266</v>
      </c>
      <c r="J152" s="893"/>
      <c r="K152" s="457" t="s">
        <v>1137</v>
      </c>
    </row>
    <row r="153" spans="2:12">
      <c r="B153" s="459" t="s">
        <v>1211</v>
      </c>
      <c r="C153" s="459" t="s">
        <v>1212</v>
      </c>
      <c r="D153" s="460">
        <v>10</v>
      </c>
      <c r="E153" s="461">
        <f>+'Categoria de Costos'!C374</f>
        <v>6100000</v>
      </c>
      <c r="F153" s="459" t="s">
        <v>459</v>
      </c>
      <c r="G153" s="459" t="s">
        <v>459</v>
      </c>
      <c r="H153" s="461">
        <f>+D153*E153</f>
        <v>61000000</v>
      </c>
      <c r="I153" s="893" t="s">
        <v>1268</v>
      </c>
      <c r="J153" s="893"/>
      <c r="K153" s="457" t="s">
        <v>1213</v>
      </c>
    </row>
    <row r="154" spans="2:12" ht="15">
      <c r="B154" s="424" t="s">
        <v>1138</v>
      </c>
      <c r="C154" s="416"/>
      <c r="D154" s="417"/>
      <c r="E154" s="425"/>
      <c r="F154" s="425"/>
      <c r="G154" s="426"/>
      <c r="H154" s="427">
        <f>SUM(H149:H153)</f>
        <v>95380000</v>
      </c>
      <c r="I154" s="902"/>
      <c r="J154" s="902"/>
      <c r="K154" s="442"/>
    </row>
    <row r="155" spans="2:12">
      <c r="B155" s="459" t="s">
        <v>1622</v>
      </c>
      <c r="C155" s="459" t="s">
        <v>1215</v>
      </c>
      <c r="D155" s="460">
        <v>3</v>
      </c>
      <c r="E155" s="461">
        <f>+'Categoria de Costos'!D131</f>
        <v>9004819.1999999993</v>
      </c>
      <c r="F155" s="460">
        <v>12</v>
      </c>
      <c r="G155" s="462">
        <v>1</v>
      </c>
      <c r="H155" s="461">
        <f>+D155*E155*F155*G155</f>
        <v>324173491.19999999</v>
      </c>
      <c r="I155" s="893" t="s">
        <v>1267</v>
      </c>
      <c r="J155" s="893"/>
      <c r="K155" s="457" t="s">
        <v>1142</v>
      </c>
    </row>
    <row r="156" spans="2:12">
      <c r="B156" s="459" t="s">
        <v>1628</v>
      </c>
      <c r="C156" s="459" t="s">
        <v>1215</v>
      </c>
      <c r="D156" s="519">
        <v>12</v>
      </c>
      <c r="E156" s="461">
        <f>+'Categoria de Costos'!D138</f>
        <v>4580940</v>
      </c>
      <c r="F156" s="460">
        <v>12</v>
      </c>
      <c r="G156" s="462">
        <v>1</v>
      </c>
      <c r="H156" s="461">
        <f>+D156*E156*F156*G156</f>
        <v>659655360</v>
      </c>
      <c r="I156" s="893" t="s">
        <v>1267</v>
      </c>
      <c r="J156" s="893"/>
      <c r="K156" s="457" t="s">
        <v>1142</v>
      </c>
    </row>
    <row r="157" spans="2:12" ht="15">
      <c r="B157" s="424" t="s">
        <v>1144</v>
      </c>
      <c r="C157" s="416"/>
      <c r="D157" s="417"/>
      <c r="E157" s="425"/>
      <c r="F157" s="455"/>
      <c r="G157" s="426"/>
      <c r="H157" s="427">
        <f>SUM(H155:H156)</f>
        <v>983828851.20000005</v>
      </c>
      <c r="I157" s="902"/>
      <c r="J157" s="902"/>
      <c r="K157" s="442"/>
    </row>
    <row r="158" spans="2:12">
      <c r="B158" s="518" t="s">
        <v>1270</v>
      </c>
      <c r="C158" s="518" t="s">
        <v>1271</v>
      </c>
      <c r="D158" s="519">
        <v>30</v>
      </c>
      <c r="E158" s="520" cm="1">
        <f t="array" ref="E158">AVERAGE('Categoria de Costos'!C776:E776*9.5%)</f>
        <v>16007782.314666666</v>
      </c>
      <c r="F158" s="518"/>
      <c r="G158" s="521"/>
      <c r="H158" s="520">
        <f>+D158*E158</f>
        <v>480233469.44</v>
      </c>
      <c r="I158" s="912" t="s">
        <v>1268</v>
      </c>
      <c r="J158" s="912"/>
      <c r="K158" s="457" t="s">
        <v>1390</v>
      </c>
    </row>
    <row r="159" spans="2:12">
      <c r="B159" s="518" t="s">
        <v>1272</v>
      </c>
      <c r="C159" s="518" t="s">
        <v>1271</v>
      </c>
      <c r="D159" s="519">
        <v>5</v>
      </c>
      <c r="E159" s="520">
        <f>+'Categoria de Costos'!F776*9.5%</f>
        <v>32132731.296</v>
      </c>
      <c r="F159" s="518"/>
      <c r="G159" s="521"/>
      <c r="H159" s="520">
        <f>+D159*E159</f>
        <v>160663656.47999999</v>
      </c>
      <c r="I159" s="912" t="s">
        <v>1268</v>
      </c>
      <c r="J159" s="912"/>
      <c r="K159" s="457" t="s">
        <v>1390</v>
      </c>
    </row>
    <row r="160" spans="2:12">
      <c r="B160" s="670" t="s">
        <v>1273</v>
      </c>
      <c r="C160" s="443" t="s">
        <v>1274</v>
      </c>
      <c r="D160" s="456">
        <v>5</v>
      </c>
      <c r="E160" s="520">
        <f>+'Categoria de Costos'!D731</f>
        <v>130000000</v>
      </c>
      <c r="F160" s="443"/>
      <c r="G160" s="443"/>
      <c r="H160" s="520">
        <f>+E160*D160</f>
        <v>650000000</v>
      </c>
      <c r="I160" s="893" t="s">
        <v>1275</v>
      </c>
      <c r="J160" s="893"/>
      <c r="K160" s="456" t="s">
        <v>1223</v>
      </c>
    </row>
    <row r="161" spans="2:12">
      <c r="B161" s="669" t="s">
        <v>1276</v>
      </c>
      <c r="C161" s="443" t="s">
        <v>1274</v>
      </c>
      <c r="D161" s="456">
        <v>10</v>
      </c>
      <c r="E161" s="520">
        <f>+'Categoria de Costos'!C860*220*20%</f>
        <v>354164800</v>
      </c>
      <c r="F161" s="443"/>
      <c r="G161" s="443"/>
      <c r="H161" s="520">
        <f>+E161*D161</f>
        <v>3541648000</v>
      </c>
      <c r="I161" s="893" t="s">
        <v>1275</v>
      </c>
      <c r="J161" s="893"/>
      <c r="K161" s="456" t="s">
        <v>1290</v>
      </c>
    </row>
    <row r="162" spans="2:12">
      <c r="B162" s="669" t="s">
        <v>1277</v>
      </c>
      <c r="C162" s="443" t="s">
        <v>1274</v>
      </c>
      <c r="D162" s="456">
        <v>5</v>
      </c>
      <c r="E162" s="520">
        <f>+'Categoria de Costos'!D860*220*20%</f>
        <v>532085400</v>
      </c>
      <c r="F162" s="443"/>
      <c r="G162" s="443"/>
      <c r="H162" s="520">
        <f>+E162*D162</f>
        <v>2660427000</v>
      </c>
      <c r="I162" s="893" t="s">
        <v>1275</v>
      </c>
      <c r="J162" s="893"/>
      <c r="K162" s="456" t="s">
        <v>1290</v>
      </c>
    </row>
    <row r="163" spans="2:12">
      <c r="B163" s="669" t="s">
        <v>1721</v>
      </c>
      <c r="C163" s="443" t="s">
        <v>1274</v>
      </c>
      <c r="D163" s="456">
        <v>3</v>
      </c>
      <c r="E163" s="520">
        <f>+'Categoria de Costos'!E860*220*20%</f>
        <v>290736600</v>
      </c>
      <c r="F163" s="443"/>
      <c r="G163" s="443"/>
      <c r="H163" s="520">
        <f>+E163*D163</f>
        <v>872209800</v>
      </c>
      <c r="I163" s="893" t="s">
        <v>1275</v>
      </c>
      <c r="J163" s="893"/>
      <c r="K163" s="456" t="s">
        <v>1290</v>
      </c>
    </row>
    <row r="164" spans="2:12">
      <c r="B164" s="669" t="s">
        <v>1278</v>
      </c>
      <c r="C164" s="443" t="s">
        <v>1274</v>
      </c>
      <c r="D164" s="456">
        <v>1</v>
      </c>
      <c r="E164" s="520">
        <f>+'Categoria de Costos'!F860*220*20%</f>
        <v>735597100</v>
      </c>
      <c r="F164" s="443"/>
      <c r="G164" s="443"/>
      <c r="H164" s="520">
        <f>+E164*D164</f>
        <v>735597100</v>
      </c>
      <c r="I164" s="893" t="s">
        <v>1279</v>
      </c>
      <c r="J164" s="893"/>
      <c r="K164" s="456" t="s">
        <v>1290</v>
      </c>
    </row>
    <row r="165" spans="2:12" ht="15">
      <c r="B165" s="424" t="s">
        <v>1150</v>
      </c>
      <c r="C165" s="416"/>
      <c r="D165" s="417"/>
      <c r="E165" s="425"/>
      <c r="F165" s="425"/>
      <c r="G165" s="426"/>
      <c r="H165" s="427">
        <f>SUM(H158:H164)</f>
        <v>9100779025.9200001</v>
      </c>
      <c r="I165" s="902"/>
      <c r="J165" s="902"/>
      <c r="K165" s="442"/>
    </row>
    <row r="166" spans="2:12">
      <c r="B166" s="459" t="s">
        <v>1624</v>
      </c>
      <c r="C166" s="459" t="s">
        <v>1157</v>
      </c>
      <c r="D166" s="519">
        <v>12</v>
      </c>
      <c r="E166" s="520">
        <f>+'Categoria de Costos'!C213</f>
        <v>900000</v>
      </c>
      <c r="F166" s="459" t="s">
        <v>459</v>
      </c>
      <c r="G166" s="459" t="s">
        <v>459</v>
      </c>
      <c r="H166" s="461">
        <f>+D166*E166</f>
        <v>10800000</v>
      </c>
      <c r="I166" s="893" t="s">
        <v>1267</v>
      </c>
      <c r="J166" s="893"/>
      <c r="K166" s="457" t="s">
        <v>1809</v>
      </c>
    </row>
    <row r="167" spans="2:12">
      <c r="B167" s="459" t="s">
        <v>1626</v>
      </c>
      <c r="C167" s="470" t="s">
        <v>1230</v>
      </c>
      <c r="D167" s="519">
        <v>12</v>
      </c>
      <c r="E167" s="520">
        <f>+'Categoria de Costos'!C260</f>
        <v>700000</v>
      </c>
      <c r="F167" s="460">
        <v>12</v>
      </c>
      <c r="G167" s="459" t="s">
        <v>459</v>
      </c>
      <c r="H167" s="461">
        <f>+D167*E167*F167</f>
        <v>100800000</v>
      </c>
      <c r="I167" s="893" t="s">
        <v>1267</v>
      </c>
      <c r="J167" s="893"/>
      <c r="K167" s="648" t="s">
        <v>1499</v>
      </c>
    </row>
    <row r="168" spans="2:12">
      <c r="B168" s="459" t="s">
        <v>1629</v>
      </c>
      <c r="C168" s="459" t="s">
        <v>1160</v>
      </c>
      <c r="D168" s="647">
        <f>12*10</f>
        <v>120</v>
      </c>
      <c r="E168" s="520">
        <f>+'Categoria de Costos'!E177</f>
        <v>288803.18089999998</v>
      </c>
      <c r="F168" s="413">
        <v>12</v>
      </c>
      <c r="G168" s="443"/>
      <c r="H168" s="461">
        <f>+E168*D168*F168</f>
        <v>415876580.49599993</v>
      </c>
      <c r="I168" s="893" t="s">
        <v>1267</v>
      </c>
      <c r="J168" s="893"/>
      <c r="K168" s="456" t="s">
        <v>1161</v>
      </c>
    </row>
    <row r="169" spans="2:12" ht="15">
      <c r="B169" s="424" t="s">
        <v>1164</v>
      </c>
      <c r="C169" s="416"/>
      <c r="D169" s="417"/>
      <c r="E169" s="425"/>
      <c r="F169" s="425"/>
      <c r="G169" s="426"/>
      <c r="H169" s="427">
        <f>SUM(H166:H168)</f>
        <v>527476580.49599993</v>
      </c>
      <c r="I169" s="902"/>
      <c r="J169" s="902"/>
      <c r="K169" s="442"/>
    </row>
    <row r="170" spans="2:12">
      <c r="B170" s="459" t="s">
        <v>1280</v>
      </c>
      <c r="C170" s="459" t="s">
        <v>1210</v>
      </c>
      <c r="D170" s="460">
        <v>10</v>
      </c>
      <c r="E170" s="420">
        <f>+'Categoria de Costos'!E397</f>
        <v>13487818.1094</v>
      </c>
      <c r="F170" s="421"/>
      <c r="G170" s="422"/>
      <c r="H170" s="411">
        <f>+D170*E170</f>
        <v>134878181.09400001</v>
      </c>
      <c r="I170" s="893" t="s">
        <v>1281</v>
      </c>
      <c r="J170" s="893"/>
      <c r="K170" s="458" t="s">
        <v>1263</v>
      </c>
    </row>
    <row r="171" spans="2:12" ht="15">
      <c r="B171" s="424" t="s">
        <v>1264</v>
      </c>
      <c r="C171" s="416"/>
      <c r="D171" s="417"/>
      <c r="E171" s="425"/>
      <c r="F171" s="425"/>
      <c r="G171" s="426"/>
      <c r="H171" s="427">
        <f>SUM(H170:H170)</f>
        <v>134878181.09400001</v>
      </c>
      <c r="I171" s="902"/>
      <c r="J171" s="902"/>
      <c r="K171" s="442"/>
    </row>
    <row r="172" spans="2:12">
      <c r="B172" s="418" t="s">
        <v>1282</v>
      </c>
      <c r="C172" s="414"/>
      <c r="D172" s="415"/>
      <c r="E172" s="420"/>
      <c r="F172" s="421"/>
      <c r="G172" s="422"/>
      <c r="H172" s="411" t="s">
        <v>1166</v>
      </c>
      <c r="I172" s="893"/>
      <c r="J172" s="893"/>
      <c r="K172" s="440"/>
    </row>
    <row r="173" spans="2:12" ht="24.95" customHeight="1">
      <c r="B173" s="922" t="s">
        <v>1167</v>
      </c>
      <c r="C173" s="922"/>
      <c r="D173" s="922"/>
      <c r="E173" s="922"/>
      <c r="F173" s="922"/>
      <c r="G173" s="922"/>
      <c r="H173" s="513">
        <f>+H171+H169+H165+H157+H154</f>
        <v>10842342638.710001</v>
      </c>
      <c r="J173" s="3"/>
      <c r="K173" s="3"/>
      <c r="L173" s="3"/>
    </row>
    <row r="174" spans="2:12" ht="15">
      <c r="B174" s="901" t="s">
        <v>1168</v>
      </c>
      <c r="C174" s="901"/>
      <c r="D174" s="901"/>
      <c r="E174" s="901"/>
      <c r="F174" s="901"/>
      <c r="G174" s="901"/>
      <c r="H174" s="431">
        <f>+H173/12</f>
        <v>903528553.22583342</v>
      </c>
      <c r="J174" s="3"/>
      <c r="K174" s="3"/>
      <c r="L174" s="3"/>
    </row>
    <row r="175" spans="2:12" ht="15">
      <c r="B175" s="901" t="s">
        <v>1702</v>
      </c>
      <c r="C175" s="901"/>
      <c r="D175" s="901"/>
      <c r="E175" s="901"/>
      <c r="F175" s="901"/>
      <c r="G175" s="901"/>
      <c r="H175" s="431">
        <f>+((H173-H164-H170)/12)*6</f>
        <v>4985933678.8080006</v>
      </c>
      <c r="J175" s="3"/>
      <c r="K175" s="3"/>
      <c r="L175" s="3"/>
    </row>
    <row r="176" spans="2:12" ht="15">
      <c r="B176" s="901" t="s">
        <v>1703</v>
      </c>
      <c r="C176" s="901"/>
      <c r="D176" s="901"/>
      <c r="E176" s="901"/>
      <c r="F176" s="901"/>
      <c r="G176" s="901"/>
      <c r="H176" s="431">
        <f>+H173</f>
        <v>10842342638.710001</v>
      </c>
      <c r="I176" s="7"/>
      <c r="J176" s="3"/>
      <c r="K176" s="3"/>
      <c r="L176" s="3"/>
    </row>
    <row r="177" spans="2:12" ht="15">
      <c r="B177" s="901" t="s">
        <v>1704</v>
      </c>
      <c r="C177" s="901"/>
      <c r="D177" s="901"/>
      <c r="E177" s="901"/>
      <c r="F177" s="901"/>
      <c r="G177" s="901"/>
      <c r="H177" s="431">
        <f>+H173-H164-H170</f>
        <v>9971867357.6160011</v>
      </c>
      <c r="J177" s="3"/>
      <c r="K177" s="3"/>
      <c r="L177" s="3"/>
    </row>
    <row r="178" spans="2:12" ht="15">
      <c r="B178" s="901" t="s">
        <v>1705</v>
      </c>
      <c r="C178" s="901"/>
      <c r="D178" s="901"/>
      <c r="E178" s="901"/>
      <c r="F178" s="901"/>
      <c r="G178" s="901"/>
      <c r="H178" s="431">
        <f>+H173-H160-H161-H162-H163</f>
        <v>3118057838.710001</v>
      </c>
      <c r="J178" s="3"/>
      <c r="K178" s="3"/>
      <c r="L178" s="3"/>
    </row>
    <row r="179" spans="2:12" ht="15">
      <c r="B179" s="901" t="s">
        <v>1706</v>
      </c>
      <c r="C179" s="901"/>
      <c r="D179" s="901"/>
      <c r="E179" s="901"/>
      <c r="F179" s="901"/>
      <c r="G179" s="901"/>
      <c r="H179" s="431">
        <f>+H173-H160-H161-H162-H163-H164-H170</f>
        <v>2247582557.6160011</v>
      </c>
      <c r="J179" s="3"/>
      <c r="K179" s="3"/>
      <c r="L179" s="3"/>
    </row>
    <row r="181" spans="2:12" ht="33.950000000000003" customHeight="1">
      <c r="B181" s="925" t="s">
        <v>1169</v>
      </c>
      <c r="C181" s="925"/>
    </row>
    <row r="182" spans="2:12" ht="100.5" customHeight="1">
      <c r="B182" s="903" t="s">
        <v>1799</v>
      </c>
      <c r="C182" s="903"/>
      <c r="D182" s="903"/>
      <c r="E182" s="903"/>
      <c r="F182" s="903"/>
      <c r="G182" s="903"/>
      <c r="H182" s="903"/>
      <c r="I182" s="903"/>
      <c r="J182" s="903"/>
      <c r="K182" s="903"/>
      <c r="L182" s="903"/>
    </row>
    <row r="185" spans="2:12" ht="39.950000000000003" customHeight="1">
      <c r="B185" s="922" t="str">
        <f>+Portafolio_Cronograma!D42</f>
        <v>2.4. Mejora en la generación de valor agregado y en los procesos industriales</v>
      </c>
      <c r="C185" s="922"/>
      <c r="D185" s="922"/>
      <c r="E185" s="922"/>
      <c r="F185" s="922"/>
      <c r="G185" s="922"/>
      <c r="H185" s="922"/>
      <c r="I185" s="922"/>
      <c r="J185" s="922"/>
      <c r="K185" s="922"/>
      <c r="L185" s="922"/>
    </row>
    <row r="186" spans="2:12" ht="48" customHeight="1">
      <c r="B186" s="908" t="str">
        <f>+Portafolio_Cronograma!E42</f>
        <v>2.4.1. Analizar la oferta de infraestructura disponible para el acopio y procesamiento de los productos de la acuicultura (trucha, tilapia, cachama y camarón de cultivo), así como las necesidades de infraestructura que tienen los productores de subsistencia y pequeños productores, para proponer, identificar e implementar soluciones factibles y sostenibles y realizar las mejoras requeridas para cumplir con las necesidades del subsector.</v>
      </c>
      <c r="C186" s="908"/>
      <c r="D186" s="908"/>
      <c r="E186" s="908"/>
      <c r="F186" s="908"/>
      <c r="G186" s="908"/>
      <c r="H186" s="908"/>
      <c r="I186" s="908"/>
      <c r="J186" s="908"/>
      <c r="K186" s="908"/>
      <c r="L186" s="908"/>
    </row>
    <row r="187" spans="2:12" ht="48" customHeight="1">
      <c r="B187" s="908" t="str">
        <f>+Portafolio_Cronograma!E43</f>
        <v xml:space="preserve">2.4.2. Promover el acceso de los acuicultores a los instrumentos financieros y no financieros para el mejoramiento y construcción de infraestructura de acopio y procesamiento, que cuenten con el sistema HACCP, requeridos para los productos y subproductos de la acuicultura, considerando las necesidades de los sistemas productivos y las exigencias de los mercados objetivo. </v>
      </c>
      <c r="C187" s="908"/>
      <c r="D187" s="908"/>
      <c r="E187" s="908"/>
      <c r="F187" s="908"/>
      <c r="G187" s="908"/>
      <c r="H187" s="908"/>
      <c r="I187" s="908"/>
      <c r="J187" s="908"/>
      <c r="K187" s="908"/>
      <c r="L187" s="908"/>
    </row>
    <row r="188" spans="2:12" ht="48" customHeight="1">
      <c r="B188" s="908" t="str">
        <f>+Portafolio_Cronograma!E44</f>
        <v xml:space="preserve">2.4.3. Fomentar el acceso de los acuicultores de subsistencia y de los pequeños acuicultores a plantas de procesamiento y cadena de frio para sus productos, mediante el apoyo técnico y financiero a esquemas asociativos que generen economías de escala, en beneficio de la mejora de la eficiencia y la disminución de los costos. </v>
      </c>
      <c r="C188" s="908"/>
      <c r="D188" s="908"/>
      <c r="E188" s="908"/>
      <c r="F188" s="908"/>
      <c r="G188" s="908"/>
      <c r="H188" s="908"/>
      <c r="I188" s="908"/>
      <c r="J188" s="908"/>
      <c r="K188" s="908"/>
      <c r="L188" s="908"/>
    </row>
    <row r="189" spans="2:12" ht="48" customHeight="1">
      <c r="B189" s="908" t="str">
        <f>+Portafolio_Cronograma!E45</f>
        <v>2.4.4. Brindar apoyo técnico y asesoría a procesadores y  transformadores para el acceso a instrumentos financieros y no financieros que promuevan la innovación, diversificación y generación de valor agregado a productos y subproductos de la acuicultura, con el fin de abastecer nichos de mercados especializados (por ejemplo, aquellos con preferencia por la cocina fácil, productos sin espinas y de poco tiempo de cocción), así como para obtener certificaciones y sellos diferenciadores, que resalten su calidad, origen, desarrollo de estrategias de economía circular, importancia y sostenibilidad social y ambiental.</v>
      </c>
      <c r="C189" s="908"/>
      <c r="D189" s="908"/>
      <c r="E189" s="908"/>
      <c r="F189" s="908"/>
      <c r="G189" s="908"/>
      <c r="H189" s="908"/>
      <c r="I189" s="908"/>
      <c r="J189" s="908"/>
      <c r="K189" s="908"/>
      <c r="L189" s="908"/>
    </row>
    <row r="190" spans="2:12" ht="48" customHeight="1">
      <c r="B190" s="908" t="str">
        <f>+Portafolio_Cronograma!E46</f>
        <v>2.4.5. Brindar capacitación y acompañamiento técnico y financiero a las MiPymes procesadoras y transformadoras de productos y subproductos de la acuicultura, para fortalecer sus capacidades de procesamiento, transformación, e innovación, entre otras, favoreciendo el acceso a la certificación HACCP, al registro ante el INVIMA y al cumplimiento de las demás normas obligatorias nacionales o internacionales que se establezcan sobre temas de calidad, inocuidad y trazabilidad, para la comercialización de los productos de la cadena.</v>
      </c>
      <c r="C190" s="908"/>
      <c r="D190" s="908"/>
      <c r="E190" s="908"/>
      <c r="F190" s="908"/>
      <c r="G190" s="908"/>
      <c r="H190" s="908"/>
      <c r="I190" s="908"/>
      <c r="J190" s="908"/>
      <c r="K190" s="908"/>
      <c r="L190" s="908"/>
    </row>
    <row r="191" spans="2:12" ht="48" customHeight="1">
      <c r="B191" s="908" t="str">
        <f>+Portafolio_Cronograma!E47</f>
        <v>2.4.6. Realizar el acompañamiento y capacitación básica a procesadores y transformadores de productos de la acuicultura, en planeación estratégica, gestión empresarial (análisis de costos, rentabilidad y talento humano), indicadores de productividad, desarrollo de alianzas comerciales y la adecuada gestión de proveedores de bienes y servicios, que les permita el fortalecimiento de sus modelos de negocio.</v>
      </c>
      <c r="C191" s="908"/>
      <c r="D191" s="908"/>
      <c r="E191" s="908"/>
      <c r="F191" s="908"/>
      <c r="G191" s="908"/>
      <c r="H191" s="908"/>
      <c r="I191" s="908"/>
      <c r="J191" s="908"/>
      <c r="K191" s="908"/>
      <c r="L191" s="908"/>
    </row>
    <row r="192" spans="2:12" ht="48" customHeight="1">
      <c r="B192" s="908" t="str">
        <f>+Portafolio_Cronograma!E48</f>
        <v>2.4.7. Promover el desarrollo de capacidades técnicas, para empresas productoras, procesadoras y transformadoras en cada región, para la implementación de sistemas integrados de gestión de calidad e inocuidad requeridos por el mercado de exportación bajo estándares voluntarios como son BAP, ASC, GLOBALG.A.P, entre otros, a través del uso adecuado de la información del sistema productivo generada en los diferentes puntos de control y analizada bajo su respectivo criterio de cumplimiento.</v>
      </c>
      <c r="C192" s="908"/>
      <c r="D192" s="908"/>
      <c r="E192" s="908"/>
      <c r="F192" s="908"/>
      <c r="G192" s="908"/>
      <c r="H192" s="908"/>
      <c r="I192" s="908"/>
      <c r="J192" s="908"/>
      <c r="K192" s="908"/>
      <c r="L192" s="908"/>
    </row>
    <row r="193" spans="2:12" ht="48" customHeight="1">
      <c r="B193" s="908" t="str">
        <f>+Portafolio_Cronograma!E49</f>
        <v>2.4.8. Promover la creación, formalización y fortalecimiento de empresas especializadas en la proveeduría de bienes y servicios para el procesamiento y transformación de los productos de la acuicultura, en términos de insumos, labores de proceso, equipos de proceso industrial, entre otros, a través de acompañamiento técnico y comercial, y de la divulgación de los instrumentos financieros disponibles.</v>
      </c>
      <c r="C193" s="908"/>
      <c r="D193" s="908"/>
      <c r="E193" s="908"/>
      <c r="F193" s="908"/>
      <c r="G193" s="908"/>
      <c r="H193" s="908"/>
      <c r="I193" s="908"/>
      <c r="J193" s="908"/>
      <c r="K193" s="908"/>
      <c r="L193" s="908"/>
    </row>
    <row r="194" spans="2:12">
      <c r="B194" s="3"/>
      <c r="C194" s="3"/>
      <c r="D194" s="3"/>
      <c r="E194" s="3"/>
      <c r="F194" s="3"/>
      <c r="G194" s="3"/>
      <c r="H194" s="3"/>
      <c r="I194" s="3"/>
      <c r="J194" s="3"/>
      <c r="K194" s="3"/>
      <c r="L194" s="3"/>
    </row>
    <row r="195" spans="2:12">
      <c r="B195" s="3"/>
      <c r="C195" s="3"/>
      <c r="D195" s="3"/>
      <c r="E195" s="3"/>
      <c r="F195" s="3"/>
      <c r="G195" s="3"/>
      <c r="H195" s="3"/>
      <c r="I195" s="3"/>
      <c r="J195" s="3"/>
      <c r="K195" s="3"/>
      <c r="L195" s="3"/>
    </row>
    <row r="196" spans="2:12" ht="24.95" customHeight="1">
      <c r="B196" s="510" t="s">
        <v>1122</v>
      </c>
      <c r="C196" s="3"/>
      <c r="D196" s="3"/>
      <c r="E196" s="3"/>
      <c r="F196" s="3"/>
      <c r="G196" s="3"/>
      <c r="H196" s="3"/>
      <c r="I196" s="3"/>
      <c r="J196" s="3"/>
      <c r="K196" s="3"/>
      <c r="L196" s="3"/>
    </row>
    <row r="197" spans="2:12">
      <c r="B197" s="3"/>
      <c r="C197" s="3"/>
      <c r="D197" s="3"/>
      <c r="E197" s="3"/>
      <c r="F197" s="3"/>
      <c r="G197" s="3"/>
      <c r="H197" s="3"/>
      <c r="I197" s="3"/>
      <c r="J197" s="3"/>
      <c r="K197" s="3"/>
      <c r="L197" s="3"/>
    </row>
    <row r="198" spans="2:12" ht="30" customHeight="1">
      <c r="B198" s="3"/>
      <c r="C198" s="412" t="s">
        <v>1123</v>
      </c>
      <c r="D198" s="412" t="s">
        <v>1124</v>
      </c>
      <c r="E198" s="3"/>
      <c r="F198" s="3"/>
      <c r="G198" s="3"/>
      <c r="H198" s="3"/>
      <c r="I198" s="3"/>
      <c r="J198" s="3"/>
      <c r="K198" s="3"/>
      <c r="L198" s="3"/>
    </row>
    <row r="199" spans="2:12" ht="30" customHeight="1">
      <c r="B199" s="3"/>
      <c r="C199" s="419" t="str">
        <f>+Portafolio_Cronograma!L42</f>
        <v>Mes 7 del año 1</v>
      </c>
      <c r="D199" s="419" t="str">
        <f>+Portafolio_Cronograma!M42</f>
        <v>Mes 12 del año 20</v>
      </c>
      <c r="E199" s="3"/>
      <c r="F199" s="3"/>
      <c r="G199" s="8"/>
      <c r="H199" s="3"/>
      <c r="I199" s="3"/>
      <c r="J199" s="3"/>
      <c r="K199" s="3"/>
      <c r="L199" s="3"/>
    </row>
    <row r="200" spans="2:12" ht="60" customHeight="1">
      <c r="B200" s="512" t="s">
        <v>638</v>
      </c>
      <c r="C200" s="512" t="s">
        <v>1125</v>
      </c>
      <c r="D200" s="512" t="s">
        <v>1572</v>
      </c>
      <c r="E200" s="512" t="s">
        <v>639</v>
      </c>
      <c r="F200" s="512" t="s">
        <v>1573</v>
      </c>
      <c r="G200" s="512" t="s">
        <v>1574</v>
      </c>
      <c r="H200" s="512" t="s">
        <v>1126</v>
      </c>
      <c r="I200" s="907" t="s">
        <v>1575</v>
      </c>
      <c r="J200" s="907"/>
      <c r="K200" s="512" t="s">
        <v>1127</v>
      </c>
      <c r="L200" s="3"/>
    </row>
    <row r="201" spans="2:12" ht="14.25" customHeight="1">
      <c r="B201" s="459" t="s">
        <v>1204</v>
      </c>
      <c r="C201" s="459" t="s">
        <v>1129</v>
      </c>
      <c r="D201" s="460">
        <v>15</v>
      </c>
      <c r="E201" s="461">
        <f>+'Categoria de Costos'!C333</f>
        <v>300000</v>
      </c>
      <c r="F201" s="459" t="s">
        <v>459</v>
      </c>
      <c r="G201" s="459" t="s">
        <v>459</v>
      </c>
      <c r="H201" s="461">
        <f>+D201*E201</f>
        <v>4500000</v>
      </c>
      <c r="I201" s="921" t="s">
        <v>1284</v>
      </c>
      <c r="J201" s="921"/>
      <c r="K201" s="457" t="s">
        <v>1134</v>
      </c>
      <c r="L201" s="3"/>
    </row>
    <row r="202" spans="2:12">
      <c r="B202" s="459" t="s">
        <v>1206</v>
      </c>
      <c r="C202" s="459" t="s">
        <v>1129</v>
      </c>
      <c r="D202" s="460">
        <v>7</v>
      </c>
      <c r="E202" s="461">
        <f>+'Categoria de Costos'!C342</f>
        <v>900000</v>
      </c>
      <c r="F202" s="459" t="s">
        <v>459</v>
      </c>
      <c r="G202" s="459" t="s">
        <v>459</v>
      </c>
      <c r="H202" s="461">
        <f>+D202*E202</f>
        <v>6300000</v>
      </c>
      <c r="I202" s="921" t="s">
        <v>1285</v>
      </c>
      <c r="J202" s="921"/>
      <c r="K202" s="457" t="s">
        <v>1207</v>
      </c>
      <c r="L202" s="3"/>
    </row>
    <row r="203" spans="2:12">
      <c r="B203" s="459" t="s">
        <v>1208</v>
      </c>
      <c r="C203" s="459" t="s">
        <v>1129</v>
      </c>
      <c r="D203" s="460">
        <v>7</v>
      </c>
      <c r="E203" s="461">
        <f>+'Categoria de Costos'!C350</f>
        <v>60000</v>
      </c>
      <c r="F203" s="459" t="s">
        <v>459</v>
      </c>
      <c r="G203" s="459" t="s">
        <v>459</v>
      </c>
      <c r="H203" s="461">
        <f t="shared" ref="H203:H205" si="2">+D203*E203</f>
        <v>420000</v>
      </c>
      <c r="I203" s="921" t="s">
        <v>1284</v>
      </c>
      <c r="J203" s="921"/>
      <c r="K203" s="457" t="s">
        <v>1131</v>
      </c>
      <c r="L203" s="3"/>
    </row>
    <row r="204" spans="2:12">
      <c r="B204" s="459" t="s">
        <v>1209</v>
      </c>
      <c r="C204" s="459" t="s">
        <v>1210</v>
      </c>
      <c r="D204" s="460">
        <v>20</v>
      </c>
      <c r="E204" s="461">
        <f>+'Categoria de Costos'!C362</f>
        <v>3000000</v>
      </c>
      <c r="F204" s="459" t="s">
        <v>459</v>
      </c>
      <c r="G204" s="459" t="s">
        <v>459</v>
      </c>
      <c r="H204" s="461">
        <f t="shared" si="2"/>
        <v>60000000</v>
      </c>
      <c r="I204" s="921" t="s">
        <v>1284</v>
      </c>
      <c r="J204" s="921"/>
      <c r="K204" s="457" t="s">
        <v>1137</v>
      </c>
    </row>
    <row r="205" spans="2:12">
      <c r="B205" s="459" t="s">
        <v>1211</v>
      </c>
      <c r="C205" s="459" t="s">
        <v>1212</v>
      </c>
      <c r="D205" s="460">
        <v>20</v>
      </c>
      <c r="E205" s="461">
        <f>+'Categoria de Costos'!C374</f>
        <v>6100000</v>
      </c>
      <c r="F205" s="459" t="s">
        <v>459</v>
      </c>
      <c r="G205" s="459" t="s">
        <v>459</v>
      </c>
      <c r="H205" s="461">
        <f t="shared" si="2"/>
        <v>122000000</v>
      </c>
      <c r="I205" s="921" t="s">
        <v>1284</v>
      </c>
      <c r="J205" s="921"/>
      <c r="K205" s="457" t="s">
        <v>1213</v>
      </c>
    </row>
    <row r="206" spans="2:12" ht="15">
      <c r="B206" s="424" t="s">
        <v>1138</v>
      </c>
      <c r="C206" s="416"/>
      <c r="D206" s="417"/>
      <c r="E206" s="425"/>
      <c r="F206" s="425"/>
      <c r="G206" s="426"/>
      <c r="H206" s="427">
        <f>SUM(H201:H205)</f>
        <v>193220000</v>
      </c>
      <c r="I206" s="902"/>
      <c r="J206" s="902"/>
      <c r="K206" s="442"/>
    </row>
    <row r="207" spans="2:12" ht="14.25" customHeight="1">
      <c r="B207" s="459" t="s">
        <v>1630</v>
      </c>
      <c r="C207" s="459" t="s">
        <v>1215</v>
      </c>
      <c r="D207" s="519">
        <v>3</v>
      </c>
      <c r="E207" s="461">
        <f>+'Categoria de Costos'!D131</f>
        <v>9004819.1999999993</v>
      </c>
      <c r="F207" s="460">
        <v>12</v>
      </c>
      <c r="G207" s="462">
        <v>1</v>
      </c>
      <c r="H207" s="461">
        <f>+D207*E207*F207*G207</f>
        <v>324173491.19999999</v>
      </c>
      <c r="I207" s="921" t="s">
        <v>1286</v>
      </c>
      <c r="J207" s="921"/>
      <c r="K207" s="457" t="s">
        <v>1142</v>
      </c>
    </row>
    <row r="208" spans="2:12">
      <c r="B208" s="459" t="s">
        <v>1631</v>
      </c>
      <c r="C208" s="459" t="s">
        <v>1215</v>
      </c>
      <c r="D208" s="519">
        <v>3</v>
      </c>
      <c r="E208" s="461">
        <f>+'Categoria de Costos'!D137</f>
        <v>4908150</v>
      </c>
      <c r="F208" s="460">
        <v>12</v>
      </c>
      <c r="G208" s="462">
        <v>1</v>
      </c>
      <c r="H208" s="461">
        <f>+D208*E208*F208*G208</f>
        <v>176693400</v>
      </c>
      <c r="I208" s="921" t="s">
        <v>1286</v>
      </c>
      <c r="J208" s="921"/>
      <c r="K208" s="457" t="s">
        <v>1142</v>
      </c>
    </row>
    <row r="209" spans="2:11">
      <c r="B209" s="459" t="s">
        <v>1287</v>
      </c>
      <c r="C209" s="459" t="s">
        <v>1215</v>
      </c>
      <c r="D209" s="519">
        <v>12</v>
      </c>
      <c r="E209" s="461">
        <f>+'Categoria de Costos'!D138</f>
        <v>4580940</v>
      </c>
      <c r="F209" s="460">
        <v>12</v>
      </c>
      <c r="G209" s="462">
        <v>1</v>
      </c>
      <c r="H209" s="461">
        <f>+D209*E209*F209*G209</f>
        <v>659655360</v>
      </c>
      <c r="I209" s="921" t="s">
        <v>1288</v>
      </c>
      <c r="J209" s="921"/>
      <c r="K209" s="457" t="s">
        <v>1142</v>
      </c>
    </row>
    <row r="210" spans="2:11" ht="15">
      <c r="B210" s="424" t="s">
        <v>1144</v>
      </c>
      <c r="C210" s="416"/>
      <c r="D210" s="417"/>
      <c r="E210" s="425"/>
      <c r="F210" s="425"/>
      <c r="G210" s="426"/>
      <c r="H210" s="427">
        <f>SUM(H207:H209)</f>
        <v>1160522251.2</v>
      </c>
      <c r="I210" s="902"/>
      <c r="J210" s="902"/>
      <c r="K210" s="442"/>
    </row>
    <row r="211" spans="2:11" ht="28.5" customHeight="1">
      <c r="B211" s="418" t="s">
        <v>1289</v>
      </c>
      <c r="C211" s="414" t="s">
        <v>1274</v>
      </c>
      <c r="D211" s="641">
        <v>12</v>
      </c>
      <c r="E211" s="420">
        <f>+'Categoria de Costos'!C867</f>
        <v>500000000</v>
      </c>
      <c r="F211" s="421"/>
      <c r="G211" s="422">
        <v>0.35</v>
      </c>
      <c r="H211" s="423">
        <f>+D211*E211*G211</f>
        <v>2099999999.9999998</v>
      </c>
      <c r="I211" s="893" t="s">
        <v>1285</v>
      </c>
      <c r="J211" s="893"/>
      <c r="K211" s="441" t="s">
        <v>1962</v>
      </c>
    </row>
    <row r="212" spans="2:11" ht="15" customHeight="1">
      <c r="B212" s="418" t="s">
        <v>1291</v>
      </c>
      <c r="C212" s="414" t="s">
        <v>1274</v>
      </c>
      <c r="D212" s="641">
        <v>12</v>
      </c>
      <c r="E212" s="420">
        <f>+'Categoria de Costos'!C867</f>
        <v>500000000</v>
      </c>
      <c r="F212" s="421"/>
      <c r="G212" s="422">
        <v>0.2</v>
      </c>
      <c r="H212" s="423">
        <f>+D212*E212*G212</f>
        <v>1200000000</v>
      </c>
      <c r="I212" s="893" t="s">
        <v>1292</v>
      </c>
      <c r="J212" s="893"/>
      <c r="K212" s="441" t="s">
        <v>1962</v>
      </c>
    </row>
    <row r="213" spans="2:11" ht="28.5">
      <c r="B213" s="428" t="s">
        <v>1293</v>
      </c>
      <c r="C213" s="414" t="s">
        <v>1294</v>
      </c>
      <c r="D213" s="641">
        <v>12</v>
      </c>
      <c r="E213" s="420">
        <f>+'Categoria de Costos'!C731</f>
        <v>48000000</v>
      </c>
      <c r="F213" s="421"/>
      <c r="G213" s="422"/>
      <c r="H213" s="423">
        <f>+D213*E213</f>
        <v>576000000</v>
      </c>
      <c r="I213" s="893" t="s">
        <v>1295</v>
      </c>
      <c r="J213" s="893"/>
      <c r="K213" s="441" t="s">
        <v>1223</v>
      </c>
    </row>
    <row r="214" spans="2:11" ht="28.5">
      <c r="B214" s="428" t="s">
        <v>1296</v>
      </c>
      <c r="C214" s="414" t="s">
        <v>1294</v>
      </c>
      <c r="D214" s="641">
        <v>12</v>
      </c>
      <c r="E214" s="420">
        <f>+'Categoria de Costos'!C732</f>
        <v>86820000</v>
      </c>
      <c r="F214" s="421"/>
      <c r="G214" s="422"/>
      <c r="H214" s="423">
        <f>+D214*E214</f>
        <v>1041840000</v>
      </c>
      <c r="I214" s="893" t="s">
        <v>1297</v>
      </c>
      <c r="J214" s="893"/>
      <c r="K214" s="441" t="s">
        <v>1223</v>
      </c>
    </row>
    <row r="215" spans="2:11" ht="15">
      <c r="B215" s="424" t="s">
        <v>1150</v>
      </c>
      <c r="C215" s="416"/>
      <c r="D215" s="417"/>
      <c r="E215" s="425"/>
      <c r="F215" s="425"/>
      <c r="G215" s="426"/>
      <c r="H215" s="427">
        <f>SUM(H211:H214)</f>
        <v>4917840000</v>
      </c>
      <c r="I215" s="902"/>
      <c r="J215" s="902"/>
      <c r="K215" s="442"/>
    </row>
    <row r="216" spans="2:11" ht="15.75" customHeight="1">
      <c r="B216" s="463" t="s">
        <v>1250</v>
      </c>
      <c r="C216" s="463" t="s">
        <v>1251</v>
      </c>
      <c r="D216" s="519">
        <v>10</v>
      </c>
      <c r="E216" s="461">
        <f>+'Categoria de Costos'!C472</f>
        <v>600000</v>
      </c>
      <c r="F216" s="459" t="s">
        <v>459</v>
      </c>
      <c r="G216" s="459" t="s">
        <v>459</v>
      </c>
      <c r="H216" s="461">
        <f>+D216*E216</f>
        <v>6000000</v>
      </c>
      <c r="I216" s="924" t="s">
        <v>1286</v>
      </c>
      <c r="J216" s="924"/>
      <c r="K216" s="457" t="s">
        <v>1176</v>
      </c>
    </row>
    <row r="217" spans="2:11">
      <c r="B217" s="463" t="s">
        <v>1253</v>
      </c>
      <c r="C217" s="463" t="s">
        <v>1254</v>
      </c>
      <c r="D217" s="519">
        <v>10</v>
      </c>
      <c r="E217" s="461">
        <f>+'Categoria de Costos'!C551</f>
        <v>5000000</v>
      </c>
      <c r="F217" s="459" t="s">
        <v>459</v>
      </c>
      <c r="G217" s="459" t="s">
        <v>459</v>
      </c>
      <c r="H217" s="461">
        <f t="shared" ref="H217:H219" si="3">+D217*E217</f>
        <v>50000000</v>
      </c>
      <c r="I217" s="924" t="s">
        <v>1286</v>
      </c>
      <c r="J217" s="924"/>
      <c r="K217" s="457" t="s">
        <v>1154</v>
      </c>
    </row>
    <row r="218" spans="2:11">
      <c r="B218" s="463" t="s">
        <v>1298</v>
      </c>
      <c r="C218" s="459" t="s">
        <v>1735</v>
      </c>
      <c r="D218" s="649">
        <v>6</v>
      </c>
      <c r="E218" s="461">
        <f>+'Categoria de Costos'!C475</f>
        <v>12000000</v>
      </c>
      <c r="F218" s="459" t="s">
        <v>459</v>
      </c>
      <c r="G218" s="459" t="s">
        <v>459</v>
      </c>
      <c r="H218" s="461">
        <f>+D218*E218</f>
        <v>72000000</v>
      </c>
      <c r="I218" s="924" t="s">
        <v>1286</v>
      </c>
      <c r="J218" s="924"/>
      <c r="K218" s="457" t="s">
        <v>1176</v>
      </c>
    </row>
    <row r="219" spans="2:11">
      <c r="B219" s="463" t="s">
        <v>1255</v>
      </c>
      <c r="C219" s="459" t="s">
        <v>1256</v>
      </c>
      <c r="D219" s="519">
        <v>1</v>
      </c>
      <c r="E219" s="461">
        <f>+'Categoria de Costos'!C507</f>
        <v>48200000</v>
      </c>
      <c r="F219" s="459" t="s">
        <v>459</v>
      </c>
      <c r="G219" s="459" t="s">
        <v>459</v>
      </c>
      <c r="H219" s="461">
        <f t="shared" si="3"/>
        <v>48200000</v>
      </c>
      <c r="I219" s="924" t="s">
        <v>1286</v>
      </c>
      <c r="J219" s="924"/>
      <c r="K219" s="457" t="s">
        <v>1257</v>
      </c>
    </row>
    <row r="220" spans="2:11" s="179" customFormat="1" ht="25.5" customHeight="1">
      <c r="B220" s="465" t="s">
        <v>1258</v>
      </c>
      <c r="C220" s="466" t="s">
        <v>1259</v>
      </c>
      <c r="D220" s="650">
        <v>2</v>
      </c>
      <c r="E220" s="468">
        <f>+'Categoria de Costos'!E548</f>
        <v>31500000</v>
      </c>
      <c r="F220" s="466" t="s">
        <v>459</v>
      </c>
      <c r="G220" s="466" t="s">
        <v>459</v>
      </c>
      <c r="H220" s="468">
        <f>+D220*E220</f>
        <v>63000000</v>
      </c>
      <c r="I220" s="924" t="s">
        <v>1286</v>
      </c>
      <c r="J220" s="924"/>
      <c r="K220" s="469" t="s">
        <v>1260</v>
      </c>
    </row>
    <row r="221" spans="2:11" ht="15">
      <c r="B221" s="424" t="s">
        <v>1155</v>
      </c>
      <c r="C221" s="416"/>
      <c r="D221" s="417"/>
      <c r="E221" s="425"/>
      <c r="F221" s="425"/>
      <c r="G221" s="426"/>
      <c r="H221" s="427">
        <f>SUM(H216:H220)</f>
        <v>239200000</v>
      </c>
      <c r="I221" s="902"/>
      <c r="J221" s="902"/>
      <c r="K221" s="442"/>
    </row>
    <row r="222" spans="2:11" ht="14.25" customHeight="1">
      <c r="B222" s="459" t="s">
        <v>1624</v>
      </c>
      <c r="C222" s="459" t="s">
        <v>1157</v>
      </c>
      <c r="D222" s="460">
        <v>15</v>
      </c>
      <c r="E222" s="461">
        <f>+'Categoria de Costos'!C213</f>
        <v>900000</v>
      </c>
      <c r="F222" s="459" t="s">
        <v>459</v>
      </c>
      <c r="G222" s="459" t="s">
        <v>459</v>
      </c>
      <c r="H222" s="461">
        <f>+D222*E222</f>
        <v>13500000</v>
      </c>
      <c r="I222" s="924" t="s">
        <v>1286</v>
      </c>
      <c r="J222" s="924"/>
      <c r="K222" s="457" t="s">
        <v>1809</v>
      </c>
    </row>
    <row r="223" spans="2:11">
      <c r="B223" s="459" t="s">
        <v>1625</v>
      </c>
      <c r="C223" s="459" t="s">
        <v>1160</v>
      </c>
      <c r="D223" s="460">
        <v>15</v>
      </c>
      <c r="E223" s="461">
        <f>+'Categoria de Costos'!E170</f>
        <v>395939.36979999999</v>
      </c>
      <c r="F223" s="459" t="s">
        <v>459</v>
      </c>
      <c r="G223" s="459" t="s">
        <v>459</v>
      </c>
      <c r="H223" s="461">
        <f t="shared" ref="H223" si="4">+D223*E223</f>
        <v>5939090.5470000003</v>
      </c>
      <c r="I223" s="924" t="s">
        <v>1286</v>
      </c>
      <c r="J223" s="924"/>
      <c r="K223" s="457" t="s">
        <v>1161</v>
      </c>
    </row>
    <row r="224" spans="2:11">
      <c r="B224" s="459" t="s">
        <v>1626</v>
      </c>
      <c r="C224" s="470" t="s">
        <v>1230</v>
      </c>
      <c r="D224" s="460">
        <v>12</v>
      </c>
      <c r="E224" s="461">
        <f>+'Categoria de Costos'!C264</f>
        <v>420000</v>
      </c>
      <c r="F224" s="460">
        <v>12</v>
      </c>
      <c r="G224" s="459" t="s">
        <v>459</v>
      </c>
      <c r="H224" s="461">
        <f>+D224*E224*F224</f>
        <v>60480000</v>
      </c>
      <c r="I224" s="924" t="s">
        <v>1286</v>
      </c>
      <c r="J224" s="924"/>
      <c r="K224" s="457" t="s">
        <v>1810</v>
      </c>
    </row>
    <row r="225" spans="2:12">
      <c r="B225" s="428" t="s">
        <v>1632</v>
      </c>
      <c r="C225" s="459" t="s">
        <v>1160</v>
      </c>
      <c r="D225" s="415">
        <f>12*10</f>
        <v>120</v>
      </c>
      <c r="E225" s="420">
        <f>+'Categoria de Costos'!E177</f>
        <v>288803.18089999998</v>
      </c>
      <c r="F225" s="421">
        <v>12</v>
      </c>
      <c r="G225" s="422"/>
      <c r="H225" s="411">
        <f>+E225*D225*F225</f>
        <v>415876580.49599993</v>
      </c>
      <c r="I225" s="924" t="s">
        <v>1286</v>
      </c>
      <c r="J225" s="924"/>
      <c r="K225" s="441" t="s">
        <v>1161</v>
      </c>
    </row>
    <row r="226" spans="2:12" ht="15">
      <c r="B226" s="424" t="s">
        <v>1164</v>
      </c>
      <c r="C226" s="416"/>
      <c r="D226" s="417"/>
      <c r="E226" s="425"/>
      <c r="F226" s="425"/>
      <c r="G226" s="426"/>
      <c r="H226" s="427">
        <f>SUM(H222:H225)</f>
        <v>495795671.04299992</v>
      </c>
      <c r="I226" s="902"/>
      <c r="J226" s="902"/>
      <c r="K226" s="442"/>
    </row>
    <row r="227" spans="2:12" ht="14.25" customHeight="1">
      <c r="B227" s="459" t="s">
        <v>1261</v>
      </c>
      <c r="C227" s="459" t="s">
        <v>1210</v>
      </c>
      <c r="D227" s="460">
        <v>30</v>
      </c>
      <c r="E227" s="461">
        <f>+'Categoria de Costos'!D397</f>
        <v>7391878.7396</v>
      </c>
      <c r="F227" s="459" t="s">
        <v>459</v>
      </c>
      <c r="G227" s="459" t="s">
        <v>459</v>
      </c>
      <c r="H227" s="461">
        <f>+D227*E227</f>
        <v>221756362.18799999</v>
      </c>
      <c r="I227" s="921" t="s">
        <v>1299</v>
      </c>
      <c r="J227" s="921"/>
      <c r="K227" s="471" t="s">
        <v>1263</v>
      </c>
    </row>
    <row r="228" spans="2:12" ht="15">
      <c r="B228" s="424" t="s">
        <v>1264</v>
      </c>
      <c r="C228" s="416"/>
      <c r="D228" s="417"/>
      <c r="E228" s="425"/>
      <c r="F228" s="425"/>
      <c r="G228" s="426"/>
      <c r="H228" s="427">
        <f>SUM(H227:H227)</f>
        <v>221756362.18799999</v>
      </c>
      <c r="I228" s="902"/>
      <c r="J228" s="902"/>
      <c r="K228" s="442"/>
    </row>
    <row r="229" spans="2:12">
      <c r="B229" s="418" t="s">
        <v>1300</v>
      </c>
      <c r="C229" s="414"/>
      <c r="D229" s="415"/>
      <c r="E229" s="420"/>
      <c r="F229" s="421"/>
      <c r="G229" s="422"/>
      <c r="H229" s="411" t="s">
        <v>1166</v>
      </c>
      <c r="I229" s="893"/>
      <c r="J229" s="893"/>
      <c r="K229" s="440"/>
    </row>
    <row r="230" spans="2:12" ht="24.95" customHeight="1">
      <c r="B230" s="922" t="s">
        <v>1167</v>
      </c>
      <c r="C230" s="922"/>
      <c r="D230" s="922"/>
      <c r="E230" s="922"/>
      <c r="F230" s="922"/>
      <c r="G230" s="922"/>
      <c r="H230" s="513">
        <f>+H228+H226+H221+H215+H210+H206</f>
        <v>7228334284.4309998</v>
      </c>
      <c r="J230" s="3"/>
      <c r="K230" s="3"/>
      <c r="L230" s="3"/>
    </row>
    <row r="231" spans="2:12" ht="15">
      <c r="B231" s="901" t="s">
        <v>1168</v>
      </c>
      <c r="C231" s="901"/>
      <c r="D231" s="901"/>
      <c r="E231" s="901"/>
      <c r="F231" s="901"/>
      <c r="G231" s="901"/>
      <c r="H231" s="431">
        <f>+H230/12</f>
        <v>602361190.36924994</v>
      </c>
      <c r="J231" s="3"/>
      <c r="K231" s="3"/>
      <c r="L231" s="3"/>
    </row>
    <row r="232" spans="2:12" ht="15">
      <c r="B232" s="901" t="s">
        <v>1283</v>
      </c>
      <c r="C232" s="901"/>
      <c r="D232" s="901"/>
      <c r="E232" s="901"/>
      <c r="F232" s="901"/>
      <c r="G232" s="901"/>
      <c r="H232" s="431">
        <f>+H231*6</f>
        <v>3614167142.2154999</v>
      </c>
      <c r="J232" s="3"/>
      <c r="K232" s="3"/>
      <c r="L232" s="3"/>
    </row>
    <row r="233" spans="2:12" ht="15">
      <c r="B233" s="901" t="s">
        <v>1605</v>
      </c>
      <c r="C233" s="901"/>
      <c r="D233" s="901"/>
      <c r="E233" s="901"/>
      <c r="F233" s="901"/>
      <c r="G233" s="901"/>
      <c r="H233" s="431">
        <f>+H230</f>
        <v>7228334284.4309998</v>
      </c>
      <c r="I233" s="7"/>
      <c r="J233" s="3"/>
      <c r="K233" s="3"/>
      <c r="L233" s="3"/>
    </row>
    <row r="234" spans="2:12" ht="15">
      <c r="B234" s="901" t="s">
        <v>1606</v>
      </c>
      <c r="C234" s="901"/>
      <c r="D234" s="901"/>
      <c r="E234" s="901"/>
      <c r="F234" s="901"/>
      <c r="G234" s="901"/>
      <c r="H234" s="431">
        <f>+H230-H212-H214</f>
        <v>4986494284.4309998</v>
      </c>
      <c r="J234" s="3"/>
      <c r="K234" s="3"/>
      <c r="L234" s="3"/>
    </row>
    <row r="236" spans="2:12" ht="33.950000000000003" customHeight="1">
      <c r="B236" s="925" t="s">
        <v>1169</v>
      </c>
      <c r="C236" s="925"/>
    </row>
    <row r="237" spans="2:12" ht="153.75" customHeight="1">
      <c r="B237" s="903" t="s">
        <v>1800</v>
      </c>
      <c r="C237" s="903"/>
      <c r="D237" s="903"/>
      <c r="E237" s="903"/>
      <c r="F237" s="903"/>
      <c r="G237" s="903"/>
      <c r="H237" s="903"/>
      <c r="I237" s="903"/>
      <c r="J237" s="903"/>
      <c r="K237" s="903"/>
      <c r="L237" s="903"/>
    </row>
  </sheetData>
  <mergeCells count="189">
    <mergeCell ref="B192:L192"/>
    <mergeCell ref="B5:D5"/>
    <mergeCell ref="B15:L15"/>
    <mergeCell ref="B16:L16"/>
    <mergeCell ref="B17:L17"/>
    <mergeCell ref="B18:L18"/>
    <mergeCell ref="B19:L19"/>
    <mergeCell ref="I34:J34"/>
    <mergeCell ref="I29:J29"/>
    <mergeCell ref="I30:J30"/>
    <mergeCell ref="I31:J31"/>
    <mergeCell ref="I32:J32"/>
    <mergeCell ref="I33:J33"/>
    <mergeCell ref="B20:L20"/>
    <mergeCell ref="B21:L21"/>
    <mergeCell ref="I44:J44"/>
    <mergeCell ref="I45:J45"/>
    <mergeCell ref="I46:J46"/>
    <mergeCell ref="I47:J47"/>
    <mergeCell ref="I39:J39"/>
    <mergeCell ref="I40:J40"/>
    <mergeCell ref="I41:J41"/>
    <mergeCell ref="I42:J42"/>
    <mergeCell ref="I35:J35"/>
    <mergeCell ref="I36:J36"/>
    <mergeCell ref="I37:J37"/>
    <mergeCell ref="I38:J38"/>
    <mergeCell ref="I43:J43"/>
    <mergeCell ref="B55:C55"/>
    <mergeCell ref="B56:L56"/>
    <mergeCell ref="B59:L59"/>
    <mergeCell ref="B60:L60"/>
    <mergeCell ref="B61:L61"/>
    <mergeCell ref="B52:G52"/>
    <mergeCell ref="B53:G53"/>
    <mergeCell ref="B49:G49"/>
    <mergeCell ref="B50:G50"/>
    <mergeCell ref="B51:G51"/>
    <mergeCell ref="I77:J77"/>
    <mergeCell ref="I78:J78"/>
    <mergeCell ref="I79:J79"/>
    <mergeCell ref="I80:J80"/>
    <mergeCell ref="I73:J73"/>
    <mergeCell ref="I74:J74"/>
    <mergeCell ref="I75:J75"/>
    <mergeCell ref="I76:J76"/>
    <mergeCell ref="B62:L62"/>
    <mergeCell ref="B63:L63"/>
    <mergeCell ref="B64:L64"/>
    <mergeCell ref="B65:L65"/>
    <mergeCell ref="B66:L66"/>
    <mergeCell ref="B109:G109"/>
    <mergeCell ref="I101:J101"/>
    <mergeCell ref="I102:J102"/>
    <mergeCell ref="I103:J103"/>
    <mergeCell ref="B116:G116"/>
    <mergeCell ref="B117:G117"/>
    <mergeCell ref="B118:G118"/>
    <mergeCell ref="B119:G119"/>
    <mergeCell ref="I106:J106"/>
    <mergeCell ref="I107:J107"/>
    <mergeCell ref="I108:J108"/>
    <mergeCell ref="I104:J104"/>
    <mergeCell ref="B120:G120"/>
    <mergeCell ref="B121:G121"/>
    <mergeCell ref="B110:G110"/>
    <mergeCell ref="B112:G112"/>
    <mergeCell ref="B113:G113"/>
    <mergeCell ref="B114:G114"/>
    <mergeCell ref="B115:G115"/>
    <mergeCell ref="B128:G128"/>
    <mergeCell ref="B129:G129"/>
    <mergeCell ref="B111:G111"/>
    <mergeCell ref="I157:J157"/>
    <mergeCell ref="B130:G130"/>
    <mergeCell ref="B132:C132"/>
    <mergeCell ref="B133:L133"/>
    <mergeCell ref="B136:L136"/>
    <mergeCell ref="B122:G122"/>
    <mergeCell ref="B123:G123"/>
    <mergeCell ref="B124:G124"/>
    <mergeCell ref="B125:G125"/>
    <mergeCell ref="B126:G126"/>
    <mergeCell ref="B127:G127"/>
    <mergeCell ref="B137:L137"/>
    <mergeCell ref="B138:L138"/>
    <mergeCell ref="B139:L139"/>
    <mergeCell ref="B140:L140"/>
    <mergeCell ref="B141:L141"/>
    <mergeCell ref="I150:J150"/>
    <mergeCell ref="I151:J151"/>
    <mergeCell ref="I152:J152"/>
    <mergeCell ref="I153:J153"/>
    <mergeCell ref="I221:J221"/>
    <mergeCell ref="I214:J214"/>
    <mergeCell ref="I212:J212"/>
    <mergeCell ref="B187:L187"/>
    <mergeCell ref="B188:L188"/>
    <mergeCell ref="B189:L189"/>
    <mergeCell ref="B181:C181"/>
    <mergeCell ref="B178:G178"/>
    <mergeCell ref="B179:G179"/>
    <mergeCell ref="I216:J216"/>
    <mergeCell ref="I213:J213"/>
    <mergeCell ref="I206:J206"/>
    <mergeCell ref="I211:J211"/>
    <mergeCell ref="I215:J215"/>
    <mergeCell ref="B190:L190"/>
    <mergeCell ref="B191:L191"/>
    <mergeCell ref="B193:L193"/>
    <mergeCell ref="B182:L182"/>
    <mergeCell ref="B185:L185"/>
    <mergeCell ref="B186:L186"/>
    <mergeCell ref="I201:J201"/>
    <mergeCell ref="I202:J202"/>
    <mergeCell ref="I203:J203"/>
    <mergeCell ref="I204:J204"/>
    <mergeCell ref="B237:L237"/>
    <mergeCell ref="B236:C236"/>
    <mergeCell ref="B233:G233"/>
    <mergeCell ref="B234:G234"/>
    <mergeCell ref="I228:J228"/>
    <mergeCell ref="B230:G230"/>
    <mergeCell ref="B231:G231"/>
    <mergeCell ref="B232:G232"/>
    <mergeCell ref="I89:J89"/>
    <mergeCell ref="I90:J90"/>
    <mergeCell ref="I93:J93"/>
    <mergeCell ref="I170:J170"/>
    <mergeCell ref="I166:J166"/>
    <mergeCell ref="I167:J167"/>
    <mergeCell ref="I168:J168"/>
    <mergeCell ref="I165:J165"/>
    <mergeCell ref="I164:J164"/>
    <mergeCell ref="I162:J162"/>
    <mergeCell ref="I163:J163"/>
    <mergeCell ref="I158:J158"/>
    <mergeCell ref="I159:J159"/>
    <mergeCell ref="I161:J161"/>
    <mergeCell ref="I160:J160"/>
    <mergeCell ref="I169:J169"/>
    <mergeCell ref="I200:J200"/>
    <mergeCell ref="I85:J85"/>
    <mergeCell ref="I86:J86"/>
    <mergeCell ref="I81:J81"/>
    <mergeCell ref="I82:J82"/>
    <mergeCell ref="I83:J83"/>
    <mergeCell ref="I84:J84"/>
    <mergeCell ref="I155:J155"/>
    <mergeCell ref="I154:J154"/>
    <mergeCell ref="I98:J98"/>
    <mergeCell ref="I99:J99"/>
    <mergeCell ref="I100:J100"/>
    <mergeCell ref="I105:J105"/>
    <mergeCell ref="I96:J96"/>
    <mergeCell ref="I97:J97"/>
    <mergeCell ref="I94:J94"/>
    <mergeCell ref="I95:J95"/>
    <mergeCell ref="I88:J88"/>
    <mergeCell ref="I91:J91"/>
    <mergeCell ref="I92:J92"/>
    <mergeCell ref="I171:J171"/>
    <mergeCell ref="I156:J156"/>
    <mergeCell ref="I148:J148"/>
    <mergeCell ref="I149:J149"/>
    <mergeCell ref="I205:J205"/>
    <mergeCell ref="B173:G173"/>
    <mergeCell ref="B174:G174"/>
    <mergeCell ref="B175:G175"/>
    <mergeCell ref="B176:G176"/>
    <mergeCell ref="B177:G177"/>
    <mergeCell ref="I48:J48"/>
    <mergeCell ref="I229:J229"/>
    <mergeCell ref="I87:J87"/>
    <mergeCell ref="I227:J227"/>
    <mergeCell ref="I226:J226"/>
    <mergeCell ref="I224:J224"/>
    <mergeCell ref="I225:J225"/>
    <mergeCell ref="I217:J217"/>
    <mergeCell ref="I218:J218"/>
    <mergeCell ref="I219:J219"/>
    <mergeCell ref="I220:J220"/>
    <mergeCell ref="I222:J222"/>
    <mergeCell ref="I223:J223"/>
    <mergeCell ref="I210:J210"/>
    <mergeCell ref="I208:J208"/>
    <mergeCell ref="I207:J207"/>
    <mergeCell ref="I209:J209"/>
    <mergeCell ref="I172:J172"/>
  </mergeCells>
  <pageMargins left="0.7" right="0.7" top="0.75" bottom="0.75" header="0.3" footer="0.3"/>
  <pageSetup orientation="portrait" r:id="rId1"/>
  <ignoredErrors>
    <ignoredError sqref="G9 U10 O10:O11 H215 K11:N11 I11:J11 R10 W11 S11 U11 R11 V11 T11 X11 P11:Q11 H40 H94 H100 H221"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F4592-C802-43C2-8C22-E228E0D1CE5B}">
  <dimension ref="B3:Z136"/>
  <sheetViews>
    <sheetView showGridLines="0" topLeftCell="A2" zoomScale="70" zoomScaleNormal="70" workbookViewId="0">
      <selection activeCell="E116" sqref="E116"/>
    </sheetView>
  </sheetViews>
  <sheetFormatPr baseColWidth="10" defaultColWidth="12.42578125" defaultRowHeight="14.25"/>
  <cols>
    <col min="1" max="1" width="7.7109375" style="1" customWidth="1"/>
    <col min="2" max="2" width="88.140625" style="1" customWidth="1"/>
    <col min="3" max="3" width="30" style="1" customWidth="1"/>
    <col min="4" max="4" width="28.85546875" style="1" customWidth="1"/>
    <col min="5" max="5" width="31.28515625" style="1" customWidth="1"/>
    <col min="6" max="25" width="26.140625" style="1" customWidth="1"/>
    <col min="26" max="26" width="23.42578125" style="1" customWidth="1"/>
    <col min="27" max="16384" width="12.42578125" style="1"/>
  </cols>
  <sheetData>
    <row r="3" spans="2:26">
      <c r="B3" s="3" t="s">
        <v>1099</v>
      </c>
      <c r="C3" s="3"/>
      <c r="D3" s="3"/>
      <c r="E3" s="3"/>
      <c r="F3" s="3"/>
      <c r="G3" s="3"/>
      <c r="H3" s="3"/>
      <c r="I3" s="3"/>
      <c r="J3" s="3"/>
      <c r="K3" s="3"/>
      <c r="L3" s="3"/>
    </row>
    <row r="4" spans="2:26">
      <c r="B4" s="3"/>
      <c r="C4" s="3"/>
      <c r="D4" s="3"/>
      <c r="E4" s="3"/>
      <c r="F4" s="3"/>
      <c r="G4" s="3"/>
      <c r="H4" s="3"/>
      <c r="I4" s="3"/>
      <c r="J4" s="3"/>
      <c r="K4" s="3"/>
      <c r="L4" s="3"/>
    </row>
    <row r="5" spans="2:26" ht="30" customHeight="1">
      <c r="B5" s="895" t="str">
        <f>+Portafolio_Cronograma!C50</f>
        <v xml:space="preserve">3. Mejora del entorno y desarrollo social  de la cadena </v>
      </c>
      <c r="C5" s="915"/>
      <c r="D5" s="896"/>
      <c r="E5" s="3"/>
      <c r="F5" s="3"/>
      <c r="G5" s="3"/>
      <c r="H5" s="3"/>
      <c r="I5" s="3"/>
      <c r="J5" s="3"/>
      <c r="K5" s="3"/>
      <c r="L5" s="3"/>
    </row>
    <row r="6" spans="2:26">
      <c r="B6" s="3"/>
      <c r="C6" s="3"/>
      <c r="D6" s="2"/>
      <c r="E6" s="2"/>
      <c r="F6" s="2"/>
      <c r="G6" s="2"/>
      <c r="H6" s="2"/>
      <c r="I6" s="2"/>
      <c r="J6" s="2"/>
      <c r="K6" s="2"/>
      <c r="L6" s="2"/>
    </row>
    <row r="7" spans="2:26" ht="42" customHeight="1">
      <c r="B7" s="506" t="s">
        <v>1100</v>
      </c>
      <c r="C7" s="506" t="s">
        <v>1101</v>
      </c>
      <c r="D7" s="506" t="s">
        <v>1102</v>
      </c>
      <c r="E7" s="506" t="s">
        <v>230</v>
      </c>
      <c r="F7" s="506" t="s">
        <v>372</v>
      </c>
      <c r="G7" s="506" t="s">
        <v>1103</v>
      </c>
      <c r="H7" s="506" t="s">
        <v>1104</v>
      </c>
      <c r="I7" s="506" t="s">
        <v>1105</v>
      </c>
      <c r="J7" s="506" t="s">
        <v>1106</v>
      </c>
      <c r="K7" s="506" t="s">
        <v>1107</v>
      </c>
      <c r="L7" s="506" t="s">
        <v>1108</v>
      </c>
      <c r="M7" s="506" t="s">
        <v>1109</v>
      </c>
      <c r="N7" s="506" t="s">
        <v>1110</v>
      </c>
      <c r="O7" s="506" t="s">
        <v>1111</v>
      </c>
      <c r="P7" s="506" t="s">
        <v>1112</v>
      </c>
      <c r="Q7" s="506" t="s">
        <v>1113</v>
      </c>
      <c r="R7" s="506" t="s">
        <v>1114</v>
      </c>
      <c r="S7" s="506" t="s">
        <v>1115</v>
      </c>
      <c r="T7" s="506" t="s">
        <v>1116</v>
      </c>
      <c r="U7" s="506" t="s">
        <v>1117</v>
      </c>
      <c r="V7" s="506" t="s">
        <v>1118</v>
      </c>
      <c r="W7" s="506" t="s">
        <v>1119</v>
      </c>
      <c r="X7" s="506" t="s">
        <v>1120</v>
      </c>
      <c r="Y7" s="506" t="s">
        <v>1088</v>
      </c>
    </row>
    <row r="8" spans="2:26" ht="30" customHeight="1">
      <c r="B8" s="191" t="str">
        <f>+B14</f>
        <v xml:space="preserve">3.1. Mejora del nivel educativo y desarrollo de competencias de los acuicultores de subsistencia y pequeños acuicultores </v>
      </c>
      <c r="C8" s="192" t="str">
        <f>+C23</f>
        <v>Mes 7 del año 1</v>
      </c>
      <c r="D8" s="192" t="str">
        <f>+D23</f>
        <v>Mes 6 del año 19</v>
      </c>
      <c r="E8" s="193">
        <f>+H42</f>
        <v>220991784.01214999</v>
      </c>
      <c r="F8" s="193">
        <f>+$H$43</f>
        <v>0</v>
      </c>
      <c r="G8" s="193">
        <f>+$H$44</f>
        <v>441983568.02429998</v>
      </c>
      <c r="H8" s="193">
        <f>+$H$43</f>
        <v>0</v>
      </c>
      <c r="I8" s="193">
        <f>+$H$44</f>
        <v>441983568.02429998</v>
      </c>
      <c r="J8" s="193">
        <f>+$H$43</f>
        <v>0</v>
      </c>
      <c r="K8" s="193">
        <f>+$H$44</f>
        <v>441983568.02429998</v>
      </c>
      <c r="L8" s="193">
        <f>+$H$43</f>
        <v>0</v>
      </c>
      <c r="M8" s="193">
        <f>+$H$44</f>
        <v>441983568.02429998</v>
      </c>
      <c r="N8" s="193">
        <f>+$H$43</f>
        <v>0</v>
      </c>
      <c r="O8" s="193">
        <f>+$H$44</f>
        <v>441983568.02429998</v>
      </c>
      <c r="P8" s="193">
        <f>+$H$43</f>
        <v>0</v>
      </c>
      <c r="Q8" s="193">
        <f>+$H$44</f>
        <v>441983568.02429998</v>
      </c>
      <c r="R8" s="193">
        <f>+$H$43</f>
        <v>0</v>
      </c>
      <c r="S8" s="193">
        <f>+$H$44</f>
        <v>441983568.02429998</v>
      </c>
      <c r="T8" s="193">
        <f>+$H$43</f>
        <v>0</v>
      </c>
      <c r="U8" s="193">
        <f>+$H$44</f>
        <v>441983568.02429998</v>
      </c>
      <c r="V8" s="193">
        <f>+$H$43</f>
        <v>0</v>
      </c>
      <c r="W8" s="193">
        <f>+$H$44</f>
        <v>441983568.02429998</v>
      </c>
      <c r="X8" s="193">
        <f>+$H$43</f>
        <v>0</v>
      </c>
      <c r="Y8" s="452">
        <f>SUM(E8:X8)</f>
        <v>4198843896.2308507</v>
      </c>
    </row>
    <row r="9" spans="2:26" ht="30" customHeight="1">
      <c r="B9" s="191" t="str">
        <f>+B50</f>
        <v>3.2. Fomento de la integración generacional en la cadena</v>
      </c>
      <c r="C9" s="192" t="str">
        <f>+C60</f>
        <v>Mes 7 del año 1</v>
      </c>
      <c r="D9" s="192" t="str">
        <f>+D60</f>
        <v>Mes 12 del año 20</v>
      </c>
      <c r="E9" s="193">
        <f>+$H$84</f>
        <v>856453773.46230006</v>
      </c>
      <c r="F9" s="193">
        <f>+$H$85</f>
        <v>1466907546.9246001</v>
      </c>
      <c r="G9" s="193">
        <f>+$H$86</f>
        <v>1712907546.9246001</v>
      </c>
      <c r="H9" s="193">
        <f>+$H$85</f>
        <v>1466907546.9246001</v>
      </c>
      <c r="I9" s="193">
        <f>+$H$86</f>
        <v>1712907546.9246001</v>
      </c>
      <c r="J9" s="193">
        <f>+$H$85</f>
        <v>1466907546.9246001</v>
      </c>
      <c r="K9" s="193">
        <f>+$H$86</f>
        <v>1712907546.9246001</v>
      </c>
      <c r="L9" s="193">
        <f>+$H$85</f>
        <v>1466907546.9246001</v>
      </c>
      <c r="M9" s="193">
        <f>+$H$86</f>
        <v>1712907546.9246001</v>
      </c>
      <c r="N9" s="193">
        <f>+$H$85</f>
        <v>1466907546.9246001</v>
      </c>
      <c r="O9" s="193">
        <f>+$H$86</f>
        <v>1712907546.9246001</v>
      </c>
      <c r="P9" s="193">
        <f>+$H$85</f>
        <v>1466907546.9246001</v>
      </c>
      <c r="Q9" s="193">
        <f>+$H$86</f>
        <v>1712907546.9246001</v>
      </c>
      <c r="R9" s="193">
        <f>+$H$85</f>
        <v>1466907546.9246001</v>
      </c>
      <c r="S9" s="193">
        <f>+$H$86</f>
        <v>1712907546.9246001</v>
      </c>
      <c r="T9" s="193">
        <f>+$H$85</f>
        <v>1466907546.9246001</v>
      </c>
      <c r="U9" s="193">
        <f>+$H$86</f>
        <v>1712907546.9246001</v>
      </c>
      <c r="V9" s="193">
        <f>+$H$85</f>
        <v>1466907546.9246001</v>
      </c>
      <c r="W9" s="193">
        <f>+$H$86</f>
        <v>1712907546.9246001</v>
      </c>
      <c r="X9" s="193">
        <f>+$H$85</f>
        <v>1466907546.9246001</v>
      </c>
      <c r="Y9" s="452">
        <f>SUM(E9:X9)</f>
        <v>30941697165.029694</v>
      </c>
    </row>
    <row r="10" spans="2:26" ht="30" customHeight="1">
      <c r="B10" s="191" t="str">
        <f>+B92</f>
        <v>3.3. Gestión para el fortalecimiento y mejora de la calidad de vida de los acuicultores de subsistencia y pequeños acuicultores</v>
      </c>
      <c r="C10" s="192" t="str">
        <f>+C104</f>
        <v>Mes 7 del año 1</v>
      </c>
      <c r="D10" s="192" t="str">
        <f>+D104</f>
        <v>Mes 6 del año 19</v>
      </c>
      <c r="E10" s="193">
        <f>+$H$131</f>
        <v>384361855.28180456</v>
      </c>
      <c r="F10" s="193">
        <f>+$H$132</f>
        <v>0</v>
      </c>
      <c r="G10" s="193">
        <f>+$H$133</f>
        <v>768723710.56360912</v>
      </c>
      <c r="H10" s="193">
        <f>+$H$132</f>
        <v>0</v>
      </c>
      <c r="I10" s="193">
        <f>+$H$133</f>
        <v>768723710.56360912</v>
      </c>
      <c r="J10" s="193">
        <f>+$H$132</f>
        <v>0</v>
      </c>
      <c r="K10" s="193">
        <f>+$H$133</f>
        <v>768723710.56360912</v>
      </c>
      <c r="L10" s="193">
        <f>+$H$132</f>
        <v>0</v>
      </c>
      <c r="M10" s="193">
        <f>+$H$133</f>
        <v>768723710.56360912</v>
      </c>
      <c r="N10" s="193">
        <f>+$H$132</f>
        <v>0</v>
      </c>
      <c r="O10" s="193">
        <f>+$H$133</f>
        <v>768723710.56360912</v>
      </c>
      <c r="P10" s="193">
        <f>+$H$132</f>
        <v>0</v>
      </c>
      <c r="Q10" s="193">
        <f>+$H$133</f>
        <v>768723710.56360912</v>
      </c>
      <c r="R10" s="193">
        <f>+$H$132</f>
        <v>0</v>
      </c>
      <c r="S10" s="193">
        <f>+$H$133</f>
        <v>768723710.56360912</v>
      </c>
      <c r="T10" s="193">
        <f>+$H$132</f>
        <v>0</v>
      </c>
      <c r="U10" s="193">
        <f>+$H$133</f>
        <v>768723710.56360912</v>
      </c>
      <c r="V10" s="193">
        <f>+$H$132</f>
        <v>0</v>
      </c>
      <c r="W10" s="193">
        <f>+$H$133</f>
        <v>768723710.56360912</v>
      </c>
      <c r="X10" s="193">
        <f>+$H$132</f>
        <v>0</v>
      </c>
      <c r="Y10" s="452">
        <f>SUM(E10:X10)</f>
        <v>7302875250.3542871</v>
      </c>
    </row>
    <row r="11" spans="2:26" ht="30.95" customHeight="1">
      <c r="B11" s="507" t="s">
        <v>1121</v>
      </c>
      <c r="C11" s="4"/>
      <c r="D11" s="4"/>
      <c r="E11" s="509">
        <f>SUM(E8:E10)</f>
        <v>1461807412.7562547</v>
      </c>
      <c r="F11" s="509">
        <f t="shared" ref="F11:X11" si="0">SUM(F8:F10)</f>
        <v>1466907546.9246001</v>
      </c>
      <c r="G11" s="509">
        <f t="shared" si="0"/>
        <v>2923614825.5125093</v>
      </c>
      <c r="H11" s="509">
        <f t="shared" si="0"/>
        <v>1466907546.9246001</v>
      </c>
      <c r="I11" s="509">
        <f t="shared" si="0"/>
        <v>2923614825.5125093</v>
      </c>
      <c r="J11" s="509">
        <f t="shared" si="0"/>
        <v>1466907546.9246001</v>
      </c>
      <c r="K11" s="509">
        <f t="shared" si="0"/>
        <v>2923614825.5125093</v>
      </c>
      <c r="L11" s="509">
        <f t="shared" si="0"/>
        <v>1466907546.9246001</v>
      </c>
      <c r="M11" s="509">
        <f t="shared" si="0"/>
        <v>2923614825.5125093</v>
      </c>
      <c r="N11" s="509">
        <f t="shared" si="0"/>
        <v>1466907546.9246001</v>
      </c>
      <c r="O11" s="509">
        <f t="shared" si="0"/>
        <v>2923614825.5125093</v>
      </c>
      <c r="P11" s="509">
        <f t="shared" si="0"/>
        <v>1466907546.9246001</v>
      </c>
      <c r="Q11" s="509">
        <f t="shared" si="0"/>
        <v>2923614825.5125093</v>
      </c>
      <c r="R11" s="509">
        <f t="shared" si="0"/>
        <v>1466907546.9246001</v>
      </c>
      <c r="S11" s="509">
        <f t="shared" si="0"/>
        <v>2923614825.5125093</v>
      </c>
      <c r="T11" s="509">
        <f t="shared" si="0"/>
        <v>1466907546.9246001</v>
      </c>
      <c r="U11" s="509">
        <f t="shared" si="0"/>
        <v>2923614825.5125093</v>
      </c>
      <c r="V11" s="509">
        <f t="shared" si="0"/>
        <v>1466907546.9246001</v>
      </c>
      <c r="W11" s="509">
        <f t="shared" si="0"/>
        <v>2923614825.5125093</v>
      </c>
      <c r="X11" s="509">
        <f t="shared" si="0"/>
        <v>1466907546.9246001</v>
      </c>
      <c r="Y11" s="509">
        <f>SUM(Y8:Y10)</f>
        <v>42443416311.61483</v>
      </c>
    </row>
    <row r="12" spans="2:26" ht="15">
      <c r="B12" s="4"/>
      <c r="C12" s="4"/>
      <c r="D12" s="4"/>
      <c r="E12" s="4"/>
      <c r="F12" s="4"/>
      <c r="G12" s="5"/>
      <c r="H12" s="6"/>
      <c r="I12" s="5"/>
      <c r="J12" s="5"/>
      <c r="K12" s="5"/>
      <c r="L12" s="5"/>
      <c r="Z12" s="7"/>
    </row>
    <row r="13" spans="2:26" ht="15">
      <c r="B13" s="4"/>
      <c r="C13" s="4"/>
      <c r="D13" s="4"/>
      <c r="E13" s="4"/>
      <c r="F13" s="4"/>
      <c r="G13" s="5"/>
      <c r="H13" s="6"/>
      <c r="I13" s="5"/>
      <c r="J13" s="5"/>
      <c r="K13" s="5"/>
      <c r="L13" s="5"/>
    </row>
    <row r="14" spans="2:26" ht="39.950000000000003" customHeight="1">
      <c r="B14" s="898" t="str">
        <f>+Portafolio_Cronograma!D50</f>
        <v xml:space="preserve">3.1. Mejora del nivel educativo y desarrollo de competencias de los acuicultores de subsistencia y pequeños acuicultores </v>
      </c>
      <c r="C14" s="899"/>
      <c r="D14" s="899"/>
      <c r="E14" s="899"/>
      <c r="F14" s="899"/>
      <c r="G14" s="899"/>
      <c r="H14" s="899"/>
      <c r="I14" s="899"/>
      <c r="J14" s="899"/>
      <c r="K14" s="899"/>
      <c r="L14" s="900"/>
    </row>
    <row r="15" spans="2:26" ht="48" customHeight="1">
      <c r="B15" s="908" t="str">
        <f>+Portafolio_Cronograma!E50</f>
        <v>3.1.1. Promover convenios con las entidades competentes y establecer una red colaborativa, para fomentar el acceso a programas de educación básica primaria, secundaria, media y superior, con enfoque diferencial, de los acuicultores de subsistencia y pequeños acuicultores, en articulación con la Ley general de educación (Ley 115 de 1994) y la Resolución 021598 de 2021 de Ministerio de Educación (Plan Especial de Educación Rural), a través de incentivos y mecanismos de financiación.</v>
      </c>
      <c r="C15" s="908"/>
      <c r="D15" s="908"/>
      <c r="E15" s="908"/>
      <c r="F15" s="908"/>
      <c r="G15" s="908"/>
      <c r="H15" s="908"/>
      <c r="I15" s="908"/>
      <c r="J15" s="908"/>
      <c r="K15" s="908"/>
      <c r="L15" s="908"/>
    </row>
    <row r="16" spans="2:26" ht="48" customHeight="1">
      <c r="B16" s="908" t="str">
        <f>+Portafolio_Cronograma!E51</f>
        <v>3.1.2. Promover y masificar con enfoque regional y diferencial, la participación de los acuicultores de subsistencia y pequeños acuicultores, en los programas alternativos de educación formal y no formal, cursos complementarios, procesos de certificación en competencias laborales, economía solidaria, diversificación productiva agropecuaria y no agropecuaria, formación para el trabajo, entre otros, impartidos por el SENA y otras instituciones, contribuyendo en la transferencia  efectiva y adopción de tecnologías y conocimientos, cualificación de la mano de obra, mejora de sus capacidades, e identificación de actividades económicas alternativas tendientes a mejorar sus ingresos y calidad de vida.</v>
      </c>
      <c r="C16" s="908"/>
      <c r="D16" s="908"/>
      <c r="E16" s="908"/>
      <c r="F16" s="908"/>
      <c r="G16" s="908"/>
      <c r="H16" s="908"/>
      <c r="I16" s="908"/>
      <c r="J16" s="908"/>
      <c r="K16" s="908"/>
      <c r="L16" s="908"/>
    </row>
    <row r="17" spans="2:12" ht="48" customHeight="1">
      <c r="B17" s="908" t="str">
        <f>+Portafolio_Cronograma!E52</f>
        <v>3.1.3. Promover la articulación con entidades gubernamentales a nivel local, regional y nacional, con el objetivo de fomentar y mejorar el acceso de los acuicultores de subsistencia y pequeños acuicultores, a equipos de cómputo y conectividad (internet y redes) para promover el uso de las TIC en las regiones productoras.</v>
      </c>
      <c r="C17" s="908"/>
      <c r="D17" s="908"/>
      <c r="E17" s="908"/>
      <c r="F17" s="908"/>
      <c r="G17" s="908"/>
      <c r="H17" s="908"/>
      <c r="I17" s="908"/>
      <c r="J17" s="908"/>
      <c r="K17" s="908"/>
      <c r="L17" s="908"/>
    </row>
    <row r="18" spans="2:12">
      <c r="B18" s="3"/>
      <c r="C18" s="3"/>
      <c r="D18" s="3"/>
      <c r="E18" s="3"/>
      <c r="F18" s="3"/>
      <c r="G18" s="3"/>
      <c r="H18" s="3"/>
      <c r="I18" s="3"/>
      <c r="J18" s="3"/>
      <c r="K18" s="3"/>
      <c r="L18" s="3"/>
    </row>
    <row r="19" spans="2:12">
      <c r="B19" s="3"/>
      <c r="C19" s="3"/>
      <c r="D19" s="3"/>
      <c r="E19" s="3"/>
      <c r="F19" s="3"/>
      <c r="G19" s="3"/>
      <c r="H19" s="3"/>
      <c r="I19" s="3"/>
      <c r="J19" s="3"/>
      <c r="K19" s="3"/>
      <c r="L19" s="3"/>
    </row>
    <row r="20" spans="2:12" ht="24.95" customHeight="1">
      <c r="B20" s="511" t="s">
        <v>1122</v>
      </c>
      <c r="C20" s="3"/>
      <c r="D20" s="3"/>
      <c r="E20" s="3"/>
      <c r="F20" s="3"/>
      <c r="G20" s="3"/>
      <c r="H20" s="3"/>
      <c r="I20" s="3"/>
      <c r="J20" s="3"/>
      <c r="K20" s="3"/>
      <c r="L20" s="3"/>
    </row>
    <row r="21" spans="2:12">
      <c r="B21" s="3"/>
      <c r="C21" s="3"/>
      <c r="D21" s="3"/>
      <c r="E21" s="3"/>
      <c r="F21" s="3"/>
      <c r="G21" s="3"/>
      <c r="H21" s="3"/>
      <c r="I21" s="3"/>
      <c r="J21" s="3"/>
      <c r="K21" s="3"/>
      <c r="L21" s="3"/>
    </row>
    <row r="22" spans="2:12" ht="30" customHeight="1">
      <c r="B22" s="3"/>
      <c r="C22" s="522" t="s">
        <v>1123</v>
      </c>
      <c r="D22" s="522" t="s">
        <v>1124</v>
      </c>
      <c r="E22" s="3"/>
      <c r="F22" s="3"/>
      <c r="G22" s="3"/>
      <c r="H22" s="3"/>
      <c r="I22" s="3"/>
      <c r="J22" s="3"/>
      <c r="K22" s="3"/>
      <c r="L22" s="3"/>
    </row>
    <row r="23" spans="2:12" ht="30" customHeight="1">
      <c r="B23" s="3"/>
      <c r="C23" s="419" t="str">
        <f>+Portafolio_Cronograma!L50</f>
        <v>Mes 7 del año 1</v>
      </c>
      <c r="D23" s="419" t="str">
        <f>+Portafolio_Cronograma!M50</f>
        <v>Mes 6 del año 19</v>
      </c>
      <c r="E23" s="3"/>
      <c r="F23" s="3"/>
      <c r="G23" s="8"/>
      <c r="H23" s="3"/>
      <c r="I23" s="3"/>
      <c r="J23" s="3"/>
      <c r="K23" s="3"/>
      <c r="L23" s="3"/>
    </row>
    <row r="24" spans="2:12" ht="60" customHeight="1">
      <c r="B24" s="512" t="s">
        <v>638</v>
      </c>
      <c r="C24" s="512" t="s">
        <v>1125</v>
      </c>
      <c r="D24" s="512" t="s">
        <v>1572</v>
      </c>
      <c r="E24" s="512" t="s">
        <v>639</v>
      </c>
      <c r="F24" s="512" t="s">
        <v>1573</v>
      </c>
      <c r="G24" s="512" t="s">
        <v>1574</v>
      </c>
      <c r="H24" s="512" t="s">
        <v>1126</v>
      </c>
      <c r="I24" s="907" t="s">
        <v>1575</v>
      </c>
      <c r="J24" s="907"/>
      <c r="K24" s="512" t="s">
        <v>1127</v>
      </c>
      <c r="L24" s="3"/>
    </row>
    <row r="25" spans="2:12">
      <c r="B25" s="418" t="s">
        <v>1301</v>
      </c>
      <c r="C25" s="459" t="s">
        <v>1302</v>
      </c>
      <c r="D25" s="460">
        <v>29</v>
      </c>
      <c r="E25" s="420">
        <f>+'Categoria de Costos'!C342</f>
        <v>900000</v>
      </c>
      <c r="F25" s="421"/>
      <c r="G25" s="422"/>
      <c r="H25" s="423">
        <f>D25*E25</f>
        <v>26100000</v>
      </c>
      <c r="I25" s="893" t="s">
        <v>1303</v>
      </c>
      <c r="J25" s="893"/>
      <c r="K25" s="457" t="s">
        <v>1207</v>
      </c>
      <c r="L25" s="3"/>
    </row>
    <row r="26" spans="2:12">
      <c r="B26" s="418" t="s">
        <v>1304</v>
      </c>
      <c r="C26" s="459" t="s">
        <v>1302</v>
      </c>
      <c r="D26" s="460">
        <v>29</v>
      </c>
      <c r="E26" s="420">
        <f>+'Categoria de Costos'!C350</f>
        <v>60000</v>
      </c>
      <c r="F26" s="421"/>
      <c r="G26" s="422"/>
      <c r="H26" s="423">
        <f>D26*E26</f>
        <v>1740000</v>
      </c>
      <c r="I26" s="893" t="s">
        <v>1303</v>
      </c>
      <c r="J26" s="893"/>
      <c r="K26" s="457" t="s">
        <v>1131</v>
      </c>
      <c r="L26" s="3"/>
    </row>
    <row r="27" spans="2:12" ht="15">
      <c r="B27" s="424" t="s">
        <v>1138</v>
      </c>
      <c r="C27" s="416"/>
      <c r="D27" s="417"/>
      <c r="E27" s="425"/>
      <c r="F27" s="425"/>
      <c r="G27" s="426"/>
      <c r="H27" s="427">
        <f>SUM(H25:H26)</f>
        <v>27840000</v>
      </c>
      <c r="I27" s="902"/>
      <c r="J27" s="902"/>
      <c r="K27" s="442"/>
    </row>
    <row r="28" spans="2:12">
      <c r="B28" s="428" t="s">
        <v>1139</v>
      </c>
      <c r="C28" s="459" t="s">
        <v>1215</v>
      </c>
      <c r="D28" s="460">
        <v>1</v>
      </c>
      <c r="E28" s="420">
        <f>+'Categoria de Costos'!D133</f>
        <v>7564004.5</v>
      </c>
      <c r="F28" s="460">
        <v>6</v>
      </c>
      <c r="G28" s="462">
        <v>0.5</v>
      </c>
      <c r="H28" s="423">
        <f>D28*E28*F28*G28</f>
        <v>22692013.5</v>
      </c>
      <c r="I28" s="893" t="s">
        <v>1303</v>
      </c>
      <c r="J28" s="893"/>
      <c r="K28" s="457" t="s">
        <v>1142</v>
      </c>
    </row>
    <row r="29" spans="2:12">
      <c r="B29" s="428" t="s">
        <v>1143</v>
      </c>
      <c r="C29" s="459" t="s">
        <v>1215</v>
      </c>
      <c r="D29" s="519">
        <v>12</v>
      </c>
      <c r="E29" s="420">
        <f>+'Categoria de Costos'!D136</f>
        <v>5222271.5999999996</v>
      </c>
      <c r="F29" s="460">
        <v>6</v>
      </c>
      <c r="G29" s="462">
        <v>0.5</v>
      </c>
      <c r="H29" s="423">
        <f>D29*E29*F29*G29</f>
        <v>188001777.59999999</v>
      </c>
      <c r="I29" s="893" t="s">
        <v>1303</v>
      </c>
      <c r="J29" s="893"/>
      <c r="K29" s="457" t="s">
        <v>1142</v>
      </c>
    </row>
    <row r="30" spans="2:12" ht="15">
      <c r="B30" s="424" t="s">
        <v>1144</v>
      </c>
      <c r="C30" s="416"/>
      <c r="D30" s="417"/>
      <c r="E30" s="425"/>
      <c r="F30" s="425"/>
      <c r="G30" s="426"/>
      <c r="H30" s="427">
        <f>SUM(H28:H29)</f>
        <v>210693791.09999999</v>
      </c>
      <c r="I30" s="902"/>
      <c r="J30" s="902"/>
      <c r="K30" s="442"/>
    </row>
    <row r="31" spans="2:12" ht="14.25" customHeight="1">
      <c r="B31" s="418" t="s">
        <v>1306</v>
      </c>
      <c r="C31" s="459" t="s">
        <v>1181</v>
      </c>
      <c r="D31" s="460">
        <v>29</v>
      </c>
      <c r="E31" s="420">
        <f>+'Categoria de Costos'!C472</f>
        <v>600000</v>
      </c>
      <c r="F31" s="421"/>
      <c r="G31" s="422"/>
      <c r="H31" s="423">
        <f>+E31*D31</f>
        <v>17400000</v>
      </c>
      <c r="I31" s="921" t="s">
        <v>1303</v>
      </c>
      <c r="J31" s="921"/>
      <c r="K31" s="457" t="s">
        <v>1176</v>
      </c>
    </row>
    <row r="32" spans="2:12">
      <c r="B32" s="418" t="s">
        <v>1307</v>
      </c>
      <c r="C32" s="459" t="s">
        <v>1308</v>
      </c>
      <c r="D32" s="415">
        <v>1</v>
      </c>
      <c r="E32" s="499">
        <f>+'Categoria de Costos'!E517</f>
        <v>72000000</v>
      </c>
      <c r="F32" s="421"/>
      <c r="G32" s="422"/>
      <c r="H32" s="423">
        <f>+E32*D32</f>
        <v>72000000</v>
      </c>
      <c r="I32" s="921" t="s">
        <v>1303</v>
      </c>
      <c r="J32" s="921"/>
      <c r="K32" s="457" t="s">
        <v>1183</v>
      </c>
    </row>
    <row r="33" spans="2:12" ht="15">
      <c r="B33" s="424" t="s">
        <v>1155</v>
      </c>
      <c r="C33" s="416"/>
      <c r="D33" s="417"/>
      <c r="E33" s="425"/>
      <c r="F33" s="425"/>
      <c r="G33" s="426"/>
      <c r="H33" s="427">
        <f>SUM(H31:H32)</f>
        <v>89400000</v>
      </c>
      <c r="I33" s="902"/>
      <c r="J33" s="902"/>
      <c r="K33" s="442"/>
    </row>
    <row r="34" spans="2:12" ht="14.25" customHeight="1">
      <c r="B34" s="459" t="s">
        <v>1624</v>
      </c>
      <c r="C34" s="459" t="s">
        <v>1157</v>
      </c>
      <c r="D34" s="460">
        <v>29</v>
      </c>
      <c r="E34" s="420">
        <f>+'Categoria de Costos'!C213</f>
        <v>900000</v>
      </c>
      <c r="F34" s="421"/>
      <c r="G34" s="422">
        <v>0.5</v>
      </c>
      <c r="H34" s="411">
        <f>D34*E34*G34</f>
        <v>13050000</v>
      </c>
      <c r="I34" s="921" t="s">
        <v>1303</v>
      </c>
      <c r="J34" s="921"/>
      <c r="K34" s="471" t="s">
        <v>1809</v>
      </c>
    </row>
    <row r="35" spans="2:12">
      <c r="B35" s="459" t="s">
        <v>1633</v>
      </c>
      <c r="C35" s="459" t="s">
        <v>1160</v>
      </c>
      <c r="D35" s="519">
        <f>29*3</f>
        <v>87</v>
      </c>
      <c r="E35" s="420">
        <f>+'Categoria de Costos'!E172</f>
        <v>395939.36979999999</v>
      </c>
      <c r="F35" s="421"/>
      <c r="G35" s="422">
        <v>0.5</v>
      </c>
      <c r="H35" s="411">
        <f>D35*E35*G35</f>
        <v>17223362.586300001</v>
      </c>
      <c r="I35" s="921" t="s">
        <v>1303</v>
      </c>
      <c r="J35" s="921"/>
      <c r="K35" s="471" t="s">
        <v>1161</v>
      </c>
    </row>
    <row r="36" spans="2:12">
      <c r="B36" s="459" t="s">
        <v>1634</v>
      </c>
      <c r="C36" s="459" t="s">
        <v>1160</v>
      </c>
      <c r="D36" s="650">
        <f>12*5</f>
        <v>60</v>
      </c>
      <c r="E36" s="420">
        <f>+'Categoria de Costos'!E175</f>
        <v>325424.52409999998</v>
      </c>
      <c r="F36" s="421">
        <v>6</v>
      </c>
      <c r="G36" s="422">
        <v>0.5</v>
      </c>
      <c r="H36" s="411">
        <f>D36*E36*G36*F36</f>
        <v>58576414.338</v>
      </c>
      <c r="I36" s="921" t="s">
        <v>1303</v>
      </c>
      <c r="J36" s="921"/>
      <c r="K36" s="471" t="s">
        <v>1161</v>
      </c>
    </row>
    <row r="37" spans="2:12">
      <c r="B37" s="459" t="s">
        <v>1626</v>
      </c>
      <c r="C37" s="470" t="s">
        <v>1230</v>
      </c>
      <c r="D37" s="519">
        <v>12</v>
      </c>
      <c r="E37" s="420">
        <f>+'Categoria de Costos'!C260</f>
        <v>700000</v>
      </c>
      <c r="F37" s="421">
        <v>6</v>
      </c>
      <c r="G37" s="422">
        <v>0.5</v>
      </c>
      <c r="H37" s="411">
        <f>D37*E37*G37*F37</f>
        <v>25200000</v>
      </c>
      <c r="I37" s="921" t="s">
        <v>1303</v>
      </c>
      <c r="J37" s="921"/>
      <c r="K37" s="471" t="s">
        <v>1499</v>
      </c>
    </row>
    <row r="38" spans="2:12" ht="15">
      <c r="B38" s="424" t="s">
        <v>1164</v>
      </c>
      <c r="C38" s="416"/>
      <c r="D38" s="417"/>
      <c r="E38" s="425"/>
      <c r="F38" s="425"/>
      <c r="G38" s="426"/>
      <c r="H38" s="427">
        <f>SUM(H34:H37)</f>
        <v>114049776.9243</v>
      </c>
      <c r="I38" s="902"/>
      <c r="J38" s="902"/>
      <c r="K38" s="442"/>
    </row>
    <row r="39" spans="2:12">
      <c r="B39" s="418" t="s">
        <v>1311</v>
      </c>
      <c r="C39" s="414"/>
      <c r="D39" s="415"/>
      <c r="E39" s="420"/>
      <c r="F39" s="421"/>
      <c r="G39" s="422"/>
      <c r="H39" s="411" t="s">
        <v>1312</v>
      </c>
      <c r="I39" s="893"/>
      <c r="J39" s="893"/>
      <c r="K39" s="440"/>
    </row>
    <row r="40" spans="2:12" ht="24.95" customHeight="1">
      <c r="B40" s="922" t="s">
        <v>1167</v>
      </c>
      <c r="C40" s="922"/>
      <c r="D40" s="922"/>
      <c r="E40" s="922"/>
      <c r="F40" s="922"/>
      <c r="G40" s="922"/>
      <c r="H40" s="513">
        <f>+H38+H33+H30+H27</f>
        <v>441983568.02429998</v>
      </c>
      <c r="J40" s="3"/>
      <c r="K40" s="3"/>
      <c r="L40" s="3"/>
    </row>
    <row r="41" spans="2:12" ht="15">
      <c r="B41" s="901" t="s">
        <v>1168</v>
      </c>
      <c r="C41" s="901"/>
      <c r="D41" s="901"/>
      <c r="E41" s="901"/>
      <c r="F41" s="901"/>
      <c r="G41" s="901"/>
      <c r="H41" s="431">
        <f>+H40/12</f>
        <v>36831964.002025001</v>
      </c>
      <c r="J41" s="3"/>
      <c r="K41" s="3"/>
      <c r="L41" s="3"/>
    </row>
    <row r="42" spans="2:12" ht="15">
      <c r="B42" s="926" t="s">
        <v>1702</v>
      </c>
      <c r="C42" s="926"/>
      <c r="D42" s="926"/>
      <c r="E42" s="926"/>
      <c r="F42" s="926"/>
      <c r="G42" s="926"/>
      <c r="H42" s="431">
        <f>H41*6</f>
        <v>220991784.01214999</v>
      </c>
      <c r="J42" s="3"/>
      <c r="K42" s="3"/>
      <c r="L42" s="3"/>
    </row>
    <row r="43" spans="2:12" ht="15">
      <c r="B43" s="901" t="s">
        <v>1576</v>
      </c>
      <c r="C43" s="901"/>
      <c r="D43" s="901"/>
      <c r="E43" s="901"/>
      <c r="F43" s="901"/>
      <c r="G43" s="901"/>
      <c r="H43" s="431">
        <v>0</v>
      </c>
      <c r="I43" s="7"/>
      <c r="J43" s="3"/>
      <c r="K43" s="3"/>
      <c r="L43" s="3"/>
    </row>
    <row r="44" spans="2:12" ht="15">
      <c r="B44" s="901" t="s">
        <v>1577</v>
      </c>
      <c r="C44" s="901"/>
      <c r="D44" s="901"/>
      <c r="E44" s="901"/>
      <c r="F44" s="901"/>
      <c r="G44" s="901"/>
      <c r="H44" s="431">
        <f>+H40</f>
        <v>441983568.02429998</v>
      </c>
      <c r="J44" s="3"/>
      <c r="K44" s="3"/>
      <c r="L44" s="3"/>
    </row>
    <row r="46" spans="2:12" ht="33.950000000000003" customHeight="1">
      <c r="B46" s="925" t="s">
        <v>1169</v>
      </c>
      <c r="C46" s="925"/>
    </row>
    <row r="47" spans="2:12" ht="123" customHeight="1">
      <c r="B47" s="903" t="s">
        <v>1815</v>
      </c>
      <c r="C47" s="903"/>
      <c r="D47" s="903"/>
      <c r="E47" s="903"/>
      <c r="F47" s="903"/>
      <c r="G47" s="903"/>
      <c r="H47" s="903"/>
      <c r="I47" s="903"/>
      <c r="J47" s="903"/>
      <c r="K47" s="903"/>
      <c r="L47" s="903"/>
    </row>
    <row r="50" spans="2:12" ht="39.950000000000003" customHeight="1">
      <c r="B50" s="922" t="str">
        <f>+Portafolio_Cronograma!D53</f>
        <v>3.2. Fomento de la integración generacional en la cadena</v>
      </c>
      <c r="C50" s="922"/>
      <c r="D50" s="922"/>
      <c r="E50" s="922"/>
      <c r="F50" s="922"/>
      <c r="G50" s="922"/>
      <c r="H50" s="922"/>
      <c r="I50" s="922"/>
      <c r="J50" s="922"/>
      <c r="K50" s="922"/>
      <c r="L50" s="922"/>
    </row>
    <row r="51" spans="2:12" ht="48" customHeight="1">
      <c r="B51" s="908" t="str">
        <f>+Portafolio_Cronograma!E53</f>
        <v>3.2.1. Realizar acompañamiento técnico a los jóvenes rurales vinculados a la cadena, en el proceso de integración y participación activa en la Red Nacional de Jóvenes Rurales, para fortalecer la toma de decisiones, la comunicación y el intercambio de conocimientos entre los emprendedores, gestores y líderes juveniles.</v>
      </c>
      <c r="C51" s="908"/>
      <c r="D51" s="908"/>
      <c r="E51" s="908"/>
      <c r="F51" s="908"/>
      <c r="G51" s="908"/>
      <c r="H51" s="908"/>
      <c r="I51" s="908"/>
      <c r="J51" s="908"/>
      <c r="K51" s="908"/>
      <c r="L51" s="908"/>
    </row>
    <row r="52" spans="2:12" ht="48" customHeight="1">
      <c r="B52" s="908" t="str">
        <f>+Portafolio_Cronograma!E54</f>
        <v>3.2.2. Socializar y difundir la oferta institucional disponible para jóvenes rurales vinculados a la cadena, promoviendo su participación en programas que faciliten el acceso a bienes y servicios productivos del sector agropecuario y de desarrollo rural, así como en programas de acceso a tierras y fortalecimiento de autonomía económica, entre otros.</v>
      </c>
      <c r="C52" s="908"/>
      <c r="D52" s="908"/>
      <c r="E52" s="908"/>
      <c r="F52" s="908"/>
      <c r="G52" s="908"/>
      <c r="H52" s="908"/>
      <c r="I52" s="908"/>
      <c r="J52" s="908"/>
      <c r="K52" s="908"/>
      <c r="L52" s="908"/>
    </row>
    <row r="53" spans="2:12" ht="48" customHeight="1">
      <c r="B53" s="908" t="str">
        <f>+Portafolio_Cronograma!E55</f>
        <v>3.2.3. Diseñar estrategias e iniciativas que incentiven a los jóvenes rurales a permanecer en los territorios, incorporando proyectos productivos sostenibles enmarcados en las actividades propias de la cadena, promoviendo el desarrollo de programas de mentoría liderados por productores experimentados, que fortalezcan sus competencias, creen nuevas fuentes de empleo, mejoren sus ingresos y su calidad de vida, y contribuyan a la integración generacional en la cadena, en articulación con los avances en el fortalecimiento del talento humano en extensión agropecuaria (actividad 8.3.5).</v>
      </c>
      <c r="C53" s="908"/>
      <c r="D53" s="908"/>
      <c r="E53" s="908"/>
      <c r="F53" s="908"/>
      <c r="G53" s="908"/>
      <c r="H53" s="908"/>
      <c r="I53" s="908"/>
      <c r="J53" s="908"/>
      <c r="K53" s="908"/>
      <c r="L53" s="908"/>
    </row>
    <row r="54" spans="2:12" ht="48" customHeight="1">
      <c r="B54" s="908" t="str">
        <f>+Portafolio_Cronograma!E56</f>
        <v>3.2.4. Realizar giras con los jóvenes rurales vinculados a la cadena, a modelos de proyectos productivos de acuicultura exitosos, donde puedan conocer los diferentes procesos de la cadena (administrativo-empresarial, fases de producción y comercialización) con el fin de motivarlos a crear su negocio y a integrarse a la actividad productiva como una alternativa económica viable para permanecer en las zonas rurales.</v>
      </c>
      <c r="C54" s="908"/>
      <c r="D54" s="908"/>
      <c r="E54" s="908"/>
      <c r="F54" s="908"/>
      <c r="G54" s="908"/>
      <c r="H54" s="908"/>
      <c r="I54" s="908"/>
      <c r="J54" s="908"/>
      <c r="K54" s="908"/>
      <c r="L54" s="908"/>
    </row>
    <row r="55" spans="2:12">
      <c r="B55" s="3"/>
      <c r="C55" s="3"/>
      <c r="D55" s="3"/>
      <c r="E55" s="3"/>
      <c r="F55" s="3"/>
      <c r="G55" s="3"/>
      <c r="H55" s="3"/>
      <c r="I55" s="3"/>
      <c r="J55" s="3"/>
      <c r="K55" s="3"/>
      <c r="L55" s="3"/>
    </row>
    <row r="56" spans="2:12">
      <c r="B56" s="3"/>
      <c r="C56" s="3"/>
      <c r="D56" s="3"/>
      <c r="E56" s="3"/>
      <c r="F56" s="3"/>
      <c r="G56" s="3"/>
      <c r="H56" s="3"/>
      <c r="I56" s="3"/>
      <c r="J56" s="3"/>
      <c r="K56" s="3"/>
      <c r="L56" s="3"/>
    </row>
    <row r="57" spans="2:12" ht="24.95" customHeight="1">
      <c r="B57" s="511" t="s">
        <v>1122</v>
      </c>
      <c r="C57" s="3"/>
      <c r="D57" s="3"/>
      <c r="E57" s="3"/>
      <c r="F57" s="3"/>
      <c r="G57" s="3"/>
      <c r="H57" s="3"/>
      <c r="I57" s="3"/>
      <c r="J57" s="3"/>
      <c r="K57" s="3"/>
      <c r="L57" s="3"/>
    </row>
    <row r="58" spans="2:12">
      <c r="B58" s="3"/>
      <c r="C58" s="3"/>
      <c r="D58" s="3"/>
      <c r="E58" s="3"/>
      <c r="F58" s="3"/>
      <c r="G58" s="3"/>
      <c r="H58" s="3"/>
      <c r="I58" s="3"/>
      <c r="J58" s="3"/>
      <c r="K58" s="3"/>
      <c r="L58" s="3"/>
    </row>
    <row r="59" spans="2:12" ht="30" customHeight="1">
      <c r="B59" s="3"/>
      <c r="C59" s="523" t="s">
        <v>1123</v>
      </c>
      <c r="D59" s="523" t="s">
        <v>1124</v>
      </c>
      <c r="E59" s="3"/>
      <c r="F59" s="3"/>
      <c r="G59" s="3"/>
      <c r="H59" s="3"/>
      <c r="I59" s="3"/>
      <c r="J59" s="3"/>
      <c r="K59" s="3"/>
      <c r="L59" s="3"/>
    </row>
    <row r="60" spans="2:12" ht="30" customHeight="1">
      <c r="B60" s="3"/>
      <c r="C60" s="413" t="str">
        <f>+Portafolio_Cronograma!L53</f>
        <v>Mes 7 del año 1</v>
      </c>
      <c r="D60" s="413" t="str">
        <f>+Portafolio_Cronograma!M53</f>
        <v>Mes 12 del año 20</v>
      </c>
      <c r="E60" s="3"/>
      <c r="F60" s="3"/>
      <c r="G60" s="8"/>
      <c r="H60" s="3"/>
      <c r="I60" s="3"/>
      <c r="J60" s="3"/>
      <c r="K60" s="3"/>
      <c r="L60" s="3"/>
    </row>
    <row r="61" spans="2:12" ht="60" customHeight="1">
      <c r="B61" s="512" t="s">
        <v>638</v>
      </c>
      <c r="C61" s="512" t="s">
        <v>1125</v>
      </c>
      <c r="D61" s="512" t="s">
        <v>1572</v>
      </c>
      <c r="E61" s="512" t="s">
        <v>639</v>
      </c>
      <c r="F61" s="512" t="s">
        <v>1573</v>
      </c>
      <c r="G61" s="512" t="s">
        <v>1574</v>
      </c>
      <c r="H61" s="512" t="s">
        <v>1126</v>
      </c>
      <c r="I61" s="907" t="s">
        <v>1575</v>
      </c>
      <c r="J61" s="907"/>
      <c r="K61" s="512" t="s">
        <v>1127</v>
      </c>
      <c r="L61" s="3"/>
    </row>
    <row r="62" spans="2:12" ht="14.25" customHeight="1">
      <c r="B62" s="418" t="s">
        <v>1301</v>
      </c>
      <c r="C62" s="459" t="s">
        <v>1129</v>
      </c>
      <c r="D62" s="460">
        <v>29</v>
      </c>
      <c r="E62" s="420">
        <f>+'Categoria de Costos'!C342</f>
        <v>900000</v>
      </c>
      <c r="F62" s="421"/>
      <c r="G62" s="422"/>
      <c r="H62" s="423">
        <f>D62*E62</f>
        <v>26100000</v>
      </c>
      <c r="I62" s="921" t="s">
        <v>1313</v>
      </c>
      <c r="J62" s="921"/>
      <c r="K62" s="469" t="s">
        <v>1207</v>
      </c>
      <c r="L62" s="3"/>
    </row>
    <row r="63" spans="2:12">
      <c r="B63" s="418" t="s">
        <v>1304</v>
      </c>
      <c r="C63" s="459" t="s">
        <v>1129</v>
      </c>
      <c r="D63" s="519">
        <f>29*2</f>
        <v>58</v>
      </c>
      <c r="E63" s="420">
        <f>+'Categoria de Costos'!C350</f>
        <v>60000</v>
      </c>
      <c r="F63" s="421"/>
      <c r="G63" s="422"/>
      <c r="H63" s="423">
        <f>D63*E63</f>
        <v>3480000</v>
      </c>
      <c r="I63" s="921" t="s">
        <v>1313</v>
      </c>
      <c r="J63" s="921"/>
      <c r="K63" s="469" t="s">
        <v>1131</v>
      </c>
      <c r="L63" s="3"/>
    </row>
    <row r="64" spans="2:12">
      <c r="B64" s="418" t="s">
        <v>1314</v>
      </c>
      <c r="C64" s="459" t="s">
        <v>1315</v>
      </c>
      <c r="D64" s="460">
        <v>12</v>
      </c>
      <c r="E64" s="420">
        <f>+'Categoria de Costos'!C374</f>
        <v>6100000</v>
      </c>
      <c r="F64" s="421"/>
      <c r="G64" s="422"/>
      <c r="H64" s="423">
        <f>D64*E64</f>
        <v>73200000</v>
      </c>
      <c r="I64" s="921" t="s">
        <v>1316</v>
      </c>
      <c r="J64" s="921"/>
      <c r="K64" s="469" t="s">
        <v>1213</v>
      </c>
      <c r="L64" s="3"/>
    </row>
    <row r="65" spans="2:11" ht="15">
      <c r="B65" s="424" t="s">
        <v>1138</v>
      </c>
      <c r="C65" s="416"/>
      <c r="D65" s="417"/>
      <c r="E65" s="425"/>
      <c r="F65" s="455"/>
      <c r="G65" s="426"/>
      <c r="H65" s="427">
        <f>SUM(H62:H64)</f>
        <v>102780000</v>
      </c>
      <c r="I65" s="902"/>
      <c r="J65" s="902"/>
      <c r="K65" s="442"/>
    </row>
    <row r="66" spans="2:11" ht="14.25" customHeight="1">
      <c r="B66" s="459" t="s">
        <v>1630</v>
      </c>
      <c r="C66" s="459" t="s">
        <v>1215</v>
      </c>
      <c r="D66" s="460">
        <v>1</v>
      </c>
      <c r="E66" s="420">
        <f>+'Categoria de Costos'!D133</f>
        <v>7564004.5</v>
      </c>
      <c r="F66" s="460">
        <v>12</v>
      </c>
      <c r="G66" s="462">
        <v>1</v>
      </c>
      <c r="H66" s="423">
        <f>D66*E66*F66*G66</f>
        <v>90768054</v>
      </c>
      <c r="I66" s="921" t="s">
        <v>1313</v>
      </c>
      <c r="J66" s="921"/>
      <c r="K66" s="469" t="s">
        <v>1142</v>
      </c>
    </row>
    <row r="67" spans="2:11">
      <c r="B67" s="459" t="s">
        <v>1628</v>
      </c>
      <c r="C67" s="459" t="s">
        <v>1215</v>
      </c>
      <c r="D67" s="519">
        <v>12</v>
      </c>
      <c r="E67" s="420">
        <f>+'Categoria de Costos'!D136</f>
        <v>5222271.5999999996</v>
      </c>
      <c r="F67" s="460">
        <v>12</v>
      </c>
      <c r="G67" s="462">
        <v>1</v>
      </c>
      <c r="H67" s="423">
        <f>D67*E67*F67*G67</f>
        <v>752007110.39999998</v>
      </c>
      <c r="I67" s="921" t="s">
        <v>1313</v>
      </c>
      <c r="J67" s="921"/>
      <c r="K67" s="469" t="s">
        <v>1142</v>
      </c>
    </row>
    <row r="68" spans="2:11" ht="15">
      <c r="B68" s="424" t="s">
        <v>1144</v>
      </c>
      <c r="C68" s="416"/>
      <c r="D68" s="417"/>
      <c r="E68" s="425"/>
      <c r="F68" s="455"/>
      <c r="G68" s="426"/>
      <c r="H68" s="427">
        <f>SUM(H66:H67)</f>
        <v>842775164.39999998</v>
      </c>
      <c r="I68" s="902"/>
      <c r="J68" s="902"/>
      <c r="K68" s="442"/>
    </row>
    <row r="69" spans="2:11">
      <c r="B69" s="418" t="s">
        <v>1763</v>
      </c>
      <c r="C69" s="418" t="s">
        <v>1317</v>
      </c>
      <c r="D69" s="641">
        <f>20*5</f>
        <v>100</v>
      </c>
      <c r="E69" s="420">
        <f>+'Categoria de Costos'!C1019</f>
        <v>1500000</v>
      </c>
      <c r="F69" s="421"/>
      <c r="G69" s="422"/>
      <c r="H69" s="423">
        <f>+D69*E69</f>
        <v>150000000</v>
      </c>
      <c r="I69" s="893" t="s">
        <v>1318</v>
      </c>
      <c r="J69" s="893"/>
      <c r="K69" s="441" t="s">
        <v>1320</v>
      </c>
    </row>
    <row r="70" spans="2:11">
      <c r="B70" s="418" t="s">
        <v>1319</v>
      </c>
      <c r="C70" s="418" t="s">
        <v>1317</v>
      </c>
      <c r="D70" s="641">
        <f>20*5</f>
        <v>100</v>
      </c>
      <c r="E70" s="420">
        <f>+'Categoria de Costos'!C1025</f>
        <v>960000</v>
      </c>
      <c r="F70" s="421"/>
      <c r="G70" s="422"/>
      <c r="H70" s="423">
        <f>+D70*E70</f>
        <v>96000000</v>
      </c>
      <c r="I70" s="893" t="s">
        <v>1318</v>
      </c>
      <c r="J70" s="893"/>
      <c r="K70" s="441" t="s">
        <v>1964</v>
      </c>
    </row>
    <row r="71" spans="2:11" ht="15">
      <c r="B71" s="424" t="s">
        <v>1150</v>
      </c>
      <c r="C71" s="416"/>
      <c r="D71" s="417"/>
      <c r="E71" s="425"/>
      <c r="F71" s="455"/>
      <c r="G71" s="426"/>
      <c r="H71" s="427">
        <f>SUM(H69:H70)</f>
        <v>246000000</v>
      </c>
      <c r="I71" s="902"/>
      <c r="J71" s="902"/>
      <c r="K71" s="442"/>
    </row>
    <row r="72" spans="2:11">
      <c r="B72" s="418" t="s">
        <v>1306</v>
      </c>
      <c r="C72" s="459" t="s">
        <v>1181</v>
      </c>
      <c r="D72" s="460">
        <v>29</v>
      </c>
      <c r="E72" s="420">
        <f>+'Categoria de Costos'!C472</f>
        <v>600000</v>
      </c>
      <c r="F72" s="421">
        <v>2</v>
      </c>
      <c r="G72" s="422"/>
      <c r="H72" s="423">
        <f>+D72*E72*F72</f>
        <v>34800000</v>
      </c>
      <c r="I72" s="921" t="s">
        <v>1313</v>
      </c>
      <c r="J72" s="921"/>
      <c r="K72" s="469" t="s">
        <v>1176</v>
      </c>
    </row>
    <row r="73" spans="2:11">
      <c r="B73" s="418" t="s">
        <v>1307</v>
      </c>
      <c r="C73" s="459" t="s">
        <v>1308</v>
      </c>
      <c r="D73" s="641">
        <v>6</v>
      </c>
      <c r="E73" s="420">
        <f>+'Categoria de Costos'!C475</f>
        <v>12000000</v>
      </c>
      <c r="F73" s="421"/>
      <c r="G73" s="422"/>
      <c r="H73" s="423">
        <f>+D73*E73</f>
        <v>72000000</v>
      </c>
      <c r="I73" s="921" t="s">
        <v>1313</v>
      </c>
      <c r="J73" s="921"/>
      <c r="K73" s="469" t="s">
        <v>1183</v>
      </c>
    </row>
    <row r="74" spans="2:11">
      <c r="B74" s="418" t="s">
        <v>1801</v>
      </c>
      <c r="C74" s="459" t="s">
        <v>1321</v>
      </c>
      <c r="D74" s="415">
        <f>45*12</f>
        <v>540</v>
      </c>
      <c r="E74" s="420">
        <f>+'Categoria de Costos'!C559+'Categoria de Costos'!C560</f>
        <v>35000</v>
      </c>
      <c r="F74" s="421"/>
      <c r="G74" s="422"/>
      <c r="H74" s="423">
        <f>+D74*E74</f>
        <v>18900000</v>
      </c>
      <c r="I74" s="921" t="s">
        <v>1316</v>
      </c>
      <c r="J74" s="921"/>
      <c r="K74" s="469" t="s">
        <v>1322</v>
      </c>
    </row>
    <row r="75" spans="2:11" ht="15">
      <c r="B75" s="424" t="s">
        <v>1155</v>
      </c>
      <c r="C75" s="416"/>
      <c r="D75" s="417"/>
      <c r="E75" s="425"/>
      <c r="F75" s="455"/>
      <c r="G75" s="426"/>
      <c r="H75" s="427">
        <f>SUM(H72:H74)</f>
        <v>125700000</v>
      </c>
      <c r="I75" s="902"/>
      <c r="J75" s="902"/>
      <c r="K75" s="442"/>
    </row>
    <row r="76" spans="2:11" ht="14.25" customHeight="1">
      <c r="B76" s="459" t="s">
        <v>1624</v>
      </c>
      <c r="C76" s="459" t="s">
        <v>1157</v>
      </c>
      <c r="D76" s="467">
        <v>29</v>
      </c>
      <c r="E76" s="420">
        <f>+'Categoria de Costos'!C213</f>
        <v>900000</v>
      </c>
      <c r="F76" s="421"/>
      <c r="G76" s="462"/>
      <c r="H76" s="411">
        <f>+E76*D76</f>
        <v>26100000</v>
      </c>
      <c r="I76" s="921" t="s">
        <v>1323</v>
      </c>
      <c r="J76" s="921"/>
      <c r="K76" s="469" t="s">
        <v>1809</v>
      </c>
    </row>
    <row r="77" spans="2:11">
      <c r="B77" s="459" t="s">
        <v>1633</v>
      </c>
      <c r="C77" s="459" t="s">
        <v>1160</v>
      </c>
      <c r="D77" s="467">
        <f>29*3</f>
        <v>87</v>
      </c>
      <c r="E77" s="420">
        <f>+'Categoria de Costos'!E172</f>
        <v>395939.36979999999</v>
      </c>
      <c r="F77" s="421"/>
      <c r="G77" s="462"/>
      <c r="H77" s="411">
        <f>+E77*D77</f>
        <v>34446725.172600001</v>
      </c>
      <c r="I77" s="921" t="s">
        <v>1323</v>
      </c>
      <c r="J77" s="921"/>
      <c r="K77" s="469" t="s">
        <v>1161</v>
      </c>
    </row>
    <row r="78" spans="2:11">
      <c r="B78" s="459" t="s">
        <v>1634</v>
      </c>
      <c r="C78" s="459" t="s">
        <v>1160</v>
      </c>
      <c r="D78" s="650">
        <f>12*5</f>
        <v>60</v>
      </c>
      <c r="E78" s="420">
        <f>+'Categoria de Costos'!E175</f>
        <v>325424.52409999998</v>
      </c>
      <c r="F78" s="421">
        <v>12</v>
      </c>
      <c r="G78" s="462"/>
      <c r="H78" s="411">
        <f>+D78*E78*F78</f>
        <v>234305657.352</v>
      </c>
      <c r="I78" s="921" t="s">
        <v>1313</v>
      </c>
      <c r="J78" s="921"/>
      <c r="K78" s="469" t="s">
        <v>1161</v>
      </c>
    </row>
    <row r="79" spans="2:11">
      <c r="B79" s="459" t="s">
        <v>1626</v>
      </c>
      <c r="C79" s="470" t="s">
        <v>1230</v>
      </c>
      <c r="D79" s="650">
        <v>12</v>
      </c>
      <c r="E79" s="420">
        <f>+'Categoria de Costos'!C260</f>
        <v>700000</v>
      </c>
      <c r="F79" s="421">
        <v>12</v>
      </c>
      <c r="G79" s="462"/>
      <c r="H79" s="411">
        <f>+E79*D79*F79</f>
        <v>100800000</v>
      </c>
      <c r="I79" s="921" t="s">
        <v>1313</v>
      </c>
      <c r="J79" s="921"/>
      <c r="K79" s="469" t="s">
        <v>1499</v>
      </c>
    </row>
    <row r="80" spans="2:11" ht="15">
      <c r="B80" s="424" t="s">
        <v>1164</v>
      </c>
      <c r="C80" s="416"/>
      <c r="D80" s="417"/>
      <c r="E80" s="425"/>
      <c r="F80" s="425"/>
      <c r="G80" s="426"/>
      <c r="H80" s="427">
        <f>SUM(H76:H79)</f>
        <v>395652382.52460003</v>
      </c>
      <c r="I80" s="902"/>
      <c r="J80" s="902"/>
      <c r="K80" s="442"/>
    </row>
    <row r="81" spans="2:12" ht="33" customHeight="1">
      <c r="B81" s="466" t="s">
        <v>1324</v>
      </c>
      <c r="C81" s="459" t="s">
        <v>459</v>
      </c>
      <c r="D81" s="459" t="s">
        <v>459</v>
      </c>
      <c r="E81" s="476" t="s">
        <v>459</v>
      </c>
      <c r="F81" s="459" t="s">
        <v>459</v>
      </c>
      <c r="G81" s="459" t="s">
        <v>459</v>
      </c>
      <c r="H81" s="477" t="s">
        <v>1325</v>
      </c>
      <c r="I81" s="924" t="s">
        <v>1326</v>
      </c>
      <c r="J81" s="924"/>
      <c r="K81" s="440"/>
    </row>
    <row r="82" spans="2:12" ht="24.95" customHeight="1">
      <c r="B82" s="922" t="s">
        <v>1167</v>
      </c>
      <c r="C82" s="922"/>
      <c r="D82" s="922"/>
      <c r="E82" s="922"/>
      <c r="F82" s="922"/>
      <c r="G82" s="922"/>
      <c r="H82" s="513">
        <f>+H80+H75+H71+H68+H65</f>
        <v>1712907546.9246001</v>
      </c>
      <c r="J82" s="3"/>
      <c r="K82" s="3"/>
      <c r="L82" s="3"/>
    </row>
    <row r="83" spans="2:12" ht="15">
      <c r="B83" s="901" t="s">
        <v>1168</v>
      </c>
      <c r="C83" s="901"/>
      <c r="D83" s="901"/>
      <c r="E83" s="901"/>
      <c r="F83" s="901"/>
      <c r="G83" s="901"/>
      <c r="H83" s="431">
        <f>+H82/12</f>
        <v>142742295.57705</v>
      </c>
      <c r="J83" s="3"/>
      <c r="K83" s="3"/>
      <c r="L83" s="3"/>
    </row>
    <row r="84" spans="2:12" ht="15">
      <c r="B84" s="926" t="s">
        <v>1702</v>
      </c>
      <c r="C84" s="926"/>
      <c r="D84" s="926"/>
      <c r="E84" s="926"/>
      <c r="F84" s="926"/>
      <c r="G84" s="926"/>
      <c r="H84" s="431">
        <f>H83*6</f>
        <v>856453773.46230006</v>
      </c>
      <c r="J84" s="3"/>
      <c r="K84" s="3"/>
      <c r="L84" s="3"/>
    </row>
    <row r="85" spans="2:12" ht="15">
      <c r="B85" s="926" t="s">
        <v>1576</v>
      </c>
      <c r="C85" s="926"/>
      <c r="D85" s="926"/>
      <c r="E85" s="926"/>
      <c r="F85" s="926"/>
      <c r="G85" s="926"/>
      <c r="H85" s="431">
        <f>+H82-H71</f>
        <v>1466907546.9246001</v>
      </c>
      <c r="I85" s="7"/>
      <c r="J85" s="3"/>
      <c r="K85" s="3"/>
      <c r="L85" s="3"/>
    </row>
    <row r="86" spans="2:12" ht="15">
      <c r="B86" s="901" t="s">
        <v>1708</v>
      </c>
      <c r="C86" s="901"/>
      <c r="D86" s="901"/>
      <c r="E86" s="901"/>
      <c r="F86" s="901"/>
      <c r="G86" s="901"/>
      <c r="H86" s="431">
        <f>+H82</f>
        <v>1712907546.9246001</v>
      </c>
      <c r="J86" s="3"/>
      <c r="K86" s="3"/>
      <c r="L86" s="3"/>
    </row>
    <row r="88" spans="2:12" ht="33.950000000000003" customHeight="1">
      <c r="B88" s="925" t="s">
        <v>1169</v>
      </c>
      <c r="C88" s="925"/>
    </row>
    <row r="89" spans="2:12" ht="162" customHeight="1">
      <c r="B89" s="903" t="s">
        <v>1816</v>
      </c>
      <c r="C89" s="903"/>
      <c r="D89" s="903"/>
      <c r="E89" s="903"/>
      <c r="F89" s="903"/>
      <c r="G89" s="903"/>
      <c r="H89" s="903"/>
      <c r="I89" s="903"/>
      <c r="J89" s="903"/>
      <c r="K89" s="903"/>
      <c r="L89" s="903"/>
    </row>
    <row r="92" spans="2:12" ht="39.950000000000003" customHeight="1">
      <c r="B92" s="922" t="str">
        <f>+Portafolio_Cronograma!D57</f>
        <v>3.3. Gestión para el fortalecimiento y mejora de la calidad de vida de los acuicultores de subsistencia y pequeños acuicultores</v>
      </c>
      <c r="C92" s="922"/>
      <c r="D92" s="922"/>
      <c r="E92" s="922"/>
      <c r="F92" s="922"/>
      <c r="G92" s="922"/>
      <c r="H92" s="922"/>
      <c r="I92" s="922"/>
      <c r="J92" s="922"/>
      <c r="K92" s="922"/>
      <c r="L92" s="922"/>
    </row>
    <row r="93" spans="2:12" ht="48" customHeight="1">
      <c r="B93" s="908" t="str">
        <f>+Portafolio_Cronograma!E57</f>
        <v>3.3.1. Incentivar la promoción y divulgación de los programas a nivel local, regional y nacional relacionados con la implementación de un modelo de atención integral en salud para las zonas rurales, el aumento en la cobertura del aseguramiento y la oferta de servicios de salud, en el marco de la implementación del Plan Nacional de Salud Rural, entre los acuicultores de subsistencia y pequeños acuicultores.</v>
      </c>
      <c r="C93" s="908"/>
      <c r="D93" s="908"/>
      <c r="E93" s="908"/>
      <c r="F93" s="908"/>
      <c r="G93" s="908"/>
      <c r="H93" s="908"/>
      <c r="I93" s="908"/>
      <c r="J93" s="908"/>
      <c r="K93" s="908"/>
      <c r="L93" s="908"/>
    </row>
    <row r="94" spans="2:12" ht="48" customHeight="1">
      <c r="B94" s="908" t="str">
        <f>+Portafolio_Cronograma!E58</f>
        <v>3.3.2. Apoyar la divulgación y la articulación de los programas de educación alimentaria y nutricional, promoción de hábitos alimentarios saludables y de prácticas productivas agroecológicas de autoconsumo, entre los acuicultores de subsistencia, pequeños acuicultores y sus familias, en el marco de la implementación del Plan Nacional Rural del Sistema para la Garantía Progresiva del Derecho a la Alimentación.</v>
      </c>
      <c r="C94" s="908"/>
      <c r="D94" s="908"/>
      <c r="E94" s="908"/>
      <c r="F94" s="908"/>
      <c r="G94" s="908"/>
      <c r="H94" s="908"/>
      <c r="I94" s="908"/>
      <c r="J94" s="908"/>
      <c r="K94" s="908"/>
      <c r="L94" s="908"/>
    </row>
    <row r="95" spans="2:12" ht="48" customHeight="1">
      <c r="B95" s="908" t="str">
        <f>+Portafolio_Cronograma!E59</f>
        <v>3.3.3. Apoyar la divulgación de la oferta de los programas e incentivos disponibles para los acuicultores de subsistencia, pequeños acuicultores, y otras personas de bajos ingresos vinculadas a la cadena, con enfoque en mejorar el bienestar social en aspectos como vivienda de interés social rural, abastecimiento de agua potable y saneamiento básico rural, electrificación rural incluidas las energías alternativas, así como conectividad virtual (internet y redes) y física (vial), en el contexto de la implementación de los Planes Nacionales para la Reforma Rural Integral.</v>
      </c>
      <c r="C95" s="908"/>
      <c r="D95" s="908"/>
      <c r="E95" s="908"/>
      <c r="F95" s="908"/>
      <c r="G95" s="908"/>
      <c r="H95" s="908"/>
      <c r="I95" s="908"/>
      <c r="J95" s="908"/>
      <c r="K95" s="908"/>
      <c r="L95" s="908"/>
    </row>
    <row r="96" spans="2:12" ht="48" customHeight="1">
      <c r="B96" s="908" t="str">
        <f>+Portafolio_Cronograma!E60</f>
        <v>3.3.4. Divulgar y promover el acceso a la oferta institucional para mejorar la conectividad vial, entre los actores de la cadena, favoreciendo la reducción de costos de transporte y la comercialización de los productos y facilitando el desarrollo de actividades alternativas como el turismo, en el marco de los Planes Nacionales para la Reforma Rural Integral.</v>
      </c>
      <c r="C96" s="908"/>
      <c r="D96" s="908"/>
      <c r="E96" s="908"/>
      <c r="F96" s="908"/>
      <c r="G96" s="908"/>
      <c r="H96" s="908"/>
      <c r="I96" s="908"/>
      <c r="J96" s="908"/>
      <c r="K96" s="908"/>
      <c r="L96" s="908"/>
    </row>
    <row r="97" spans="2:12" ht="48" customHeight="1">
      <c r="B97" s="908" t="str">
        <f>+Portafolio_Cronograma!E61</f>
        <v xml:space="preserve">3.3.5. Fomentar el desarrollo de nuevas unidades productivas en zonas aptas para el desarrollo de la acuicultura, dentro de la frontera agrícola y que han sido afectadas por el conflicto armado, a través de la formulación y ejecución de proyectos productivos, como alternativa para la mejora de los ingresos y calidad de vida de los acuicultores de subsistencia, pequeños acuicultores y sus familias. </v>
      </c>
      <c r="C97" s="908"/>
      <c r="D97" s="908"/>
      <c r="E97" s="908"/>
      <c r="F97" s="908"/>
      <c r="G97" s="908"/>
      <c r="H97" s="908"/>
      <c r="I97" s="908"/>
      <c r="J97" s="908"/>
      <c r="K97" s="908"/>
      <c r="L97" s="908"/>
    </row>
    <row r="98" spans="2:12" ht="48" customHeight="1">
      <c r="B98" s="908" t="str">
        <f>+Portafolio_Cronograma!E62</f>
        <v>3.3.6. Realizar capacitación y acompañamiento a acuicultores de subsistencia y  pequeños acuicultores, en los procesos de planificación productiva, procedimientos técnicos, legales y trámites requeridos, relacionados con el aprovechamiento de los recursos de la unidad productiva, a partir de la identificación e incorporación de otras alternativas de producción, como la diversificación productiva agropecuaria,  entre otros, promoviendo la seguridad alimentaria y  el ingreso digno, para mejorar su calidad de vida.</v>
      </c>
      <c r="C98" s="908"/>
      <c r="D98" s="908"/>
      <c r="E98" s="908"/>
      <c r="F98" s="908"/>
      <c r="G98" s="908"/>
      <c r="H98" s="908"/>
      <c r="I98" s="908"/>
      <c r="J98" s="908"/>
      <c r="K98" s="908"/>
      <c r="L98" s="908"/>
    </row>
    <row r="99" spans="2:12">
      <c r="B99" s="3"/>
      <c r="C99" s="3"/>
      <c r="D99" s="3"/>
      <c r="E99" s="3"/>
      <c r="F99" s="3"/>
      <c r="G99" s="3"/>
      <c r="H99" s="3"/>
      <c r="I99" s="3"/>
      <c r="J99" s="3"/>
      <c r="K99" s="3"/>
      <c r="L99" s="3"/>
    </row>
    <row r="100" spans="2:12">
      <c r="B100" s="3"/>
      <c r="C100" s="3"/>
      <c r="D100" s="3"/>
      <c r="E100" s="3"/>
      <c r="F100" s="3"/>
      <c r="G100" s="3"/>
      <c r="H100" s="3"/>
      <c r="I100" s="3"/>
      <c r="J100" s="3"/>
      <c r="K100" s="3"/>
      <c r="L100" s="3"/>
    </row>
    <row r="101" spans="2:12" ht="24.95" customHeight="1">
      <c r="B101" s="510" t="s">
        <v>1122</v>
      </c>
      <c r="C101" s="3"/>
      <c r="D101" s="3"/>
      <c r="E101" s="3"/>
      <c r="F101" s="3"/>
      <c r="G101" s="3"/>
      <c r="H101" s="3"/>
      <c r="I101" s="3"/>
      <c r="J101" s="3"/>
      <c r="K101" s="3"/>
      <c r="L101" s="3"/>
    </row>
    <row r="102" spans="2:12">
      <c r="B102" s="3"/>
      <c r="C102" s="3"/>
      <c r="D102" s="3"/>
      <c r="E102" s="3"/>
      <c r="F102" s="3"/>
      <c r="G102" s="3"/>
      <c r="H102" s="3"/>
      <c r="I102" s="3"/>
      <c r="J102" s="3"/>
      <c r="K102" s="3"/>
      <c r="L102" s="3"/>
    </row>
    <row r="103" spans="2:12" ht="30" customHeight="1">
      <c r="B103" s="3"/>
      <c r="C103" s="524" t="s">
        <v>1123</v>
      </c>
      <c r="D103" s="524" t="s">
        <v>1124</v>
      </c>
      <c r="E103" s="3"/>
      <c r="F103" s="3"/>
      <c r="G103" s="3"/>
      <c r="H103" s="3"/>
      <c r="I103" s="3"/>
      <c r="J103" s="3"/>
      <c r="K103" s="3"/>
      <c r="L103" s="3"/>
    </row>
    <row r="104" spans="2:12" ht="30" customHeight="1">
      <c r="B104" s="3"/>
      <c r="C104" s="413" t="str">
        <f>+Portafolio_Cronograma!L57</f>
        <v>Mes 7 del año 1</v>
      </c>
      <c r="D104" s="413" t="str">
        <f>+Portafolio_Cronograma!M57</f>
        <v>Mes 6 del año 19</v>
      </c>
      <c r="E104" s="3"/>
      <c r="F104" s="3"/>
      <c r="G104" s="8"/>
      <c r="H104" s="3"/>
      <c r="I104" s="3"/>
      <c r="J104" s="3"/>
      <c r="K104" s="3"/>
      <c r="L104" s="3"/>
    </row>
    <row r="105" spans="2:12" ht="60" customHeight="1">
      <c r="B105" s="512" t="s">
        <v>638</v>
      </c>
      <c r="C105" s="512" t="s">
        <v>1125</v>
      </c>
      <c r="D105" s="512" t="s">
        <v>1572</v>
      </c>
      <c r="E105" s="512" t="s">
        <v>639</v>
      </c>
      <c r="F105" s="512" t="s">
        <v>1573</v>
      </c>
      <c r="G105" s="512" t="s">
        <v>1574</v>
      </c>
      <c r="H105" s="512" t="s">
        <v>1126</v>
      </c>
      <c r="I105" s="907" t="s">
        <v>1575</v>
      </c>
      <c r="J105" s="907"/>
      <c r="K105" s="512" t="s">
        <v>1127</v>
      </c>
      <c r="L105" s="3"/>
    </row>
    <row r="106" spans="2:12" ht="14.25" customHeight="1">
      <c r="B106" s="478" t="s">
        <v>1301</v>
      </c>
      <c r="C106" s="459" t="s">
        <v>1302</v>
      </c>
      <c r="D106" s="460">
        <v>29</v>
      </c>
      <c r="E106" s="479">
        <f>+'Categoria de Costos'!C342</f>
        <v>900000</v>
      </c>
      <c r="F106" s="480"/>
      <c r="G106" s="481"/>
      <c r="H106" s="482">
        <f>+D106*E106</f>
        <v>26100000</v>
      </c>
      <c r="I106" s="921" t="s">
        <v>1327</v>
      </c>
      <c r="J106" s="921"/>
      <c r="K106" s="457" t="s">
        <v>1207</v>
      </c>
      <c r="L106" s="3"/>
    </row>
    <row r="107" spans="2:12" ht="14.25" customHeight="1">
      <c r="B107" s="478" t="s">
        <v>1304</v>
      </c>
      <c r="C107" s="459" t="s">
        <v>1302</v>
      </c>
      <c r="D107" s="519">
        <f>29*2</f>
        <v>58</v>
      </c>
      <c r="E107" s="479">
        <f>+'Categoria de Costos'!C350</f>
        <v>60000</v>
      </c>
      <c r="F107" s="480"/>
      <c r="G107" s="481"/>
      <c r="H107" s="482">
        <f>+D107*E107</f>
        <v>3480000</v>
      </c>
      <c r="I107" s="921" t="s">
        <v>1327</v>
      </c>
      <c r="J107" s="921"/>
      <c r="K107" s="457" t="s">
        <v>1131</v>
      </c>
      <c r="L107" s="3"/>
    </row>
    <row r="108" spans="2:12" ht="15">
      <c r="B108" s="484" t="s">
        <v>1138</v>
      </c>
      <c r="C108" s="485"/>
      <c r="D108" s="486"/>
      <c r="E108" s="487"/>
      <c r="F108" s="487"/>
      <c r="G108" s="488"/>
      <c r="H108" s="489">
        <f>SUM(H106:H107)</f>
        <v>29580000</v>
      </c>
      <c r="I108" s="934"/>
      <c r="J108" s="934"/>
      <c r="K108" s="490"/>
    </row>
    <row r="109" spans="2:12" ht="14.25" customHeight="1">
      <c r="B109" s="459" t="s">
        <v>1630</v>
      </c>
      <c r="C109" s="459" t="s">
        <v>1215</v>
      </c>
      <c r="D109" s="460">
        <v>1</v>
      </c>
      <c r="E109" s="461">
        <f>+'Categoria de Costos'!D133</f>
        <v>7564004.5</v>
      </c>
      <c r="F109" s="460">
        <v>6</v>
      </c>
      <c r="G109" s="462">
        <v>0.5</v>
      </c>
      <c r="H109" s="482">
        <f>+D109*E109*F109*G109</f>
        <v>22692013.5</v>
      </c>
      <c r="I109" s="921" t="s">
        <v>1328</v>
      </c>
      <c r="J109" s="921"/>
      <c r="K109" s="483" t="s">
        <v>1142</v>
      </c>
    </row>
    <row r="110" spans="2:12" ht="14.25" customHeight="1">
      <c r="B110" s="459" t="s">
        <v>1628</v>
      </c>
      <c r="C110" s="459" t="s">
        <v>1215</v>
      </c>
      <c r="D110" s="519">
        <v>12</v>
      </c>
      <c r="E110" s="461">
        <f>+'Categoria de Costos'!D136</f>
        <v>5222271.5999999996</v>
      </c>
      <c r="F110" s="460">
        <v>6</v>
      </c>
      <c r="G110" s="462">
        <v>0.5</v>
      </c>
      <c r="H110" s="482">
        <f>+D110*E110*F110*G110</f>
        <v>188001777.59999999</v>
      </c>
      <c r="I110" s="921" t="s">
        <v>1328</v>
      </c>
      <c r="J110" s="921"/>
      <c r="K110" s="483" t="s">
        <v>1142</v>
      </c>
    </row>
    <row r="111" spans="2:12" ht="15">
      <c r="B111" s="484" t="s">
        <v>1144</v>
      </c>
      <c r="C111" s="485"/>
      <c r="D111" s="486"/>
      <c r="E111" s="487"/>
      <c r="F111" s="487"/>
      <c r="G111" s="488"/>
      <c r="H111" s="489">
        <f>SUM(H109:H110)</f>
        <v>210693791.09999999</v>
      </c>
      <c r="I111" s="934"/>
      <c r="J111" s="934"/>
      <c r="K111" s="490"/>
    </row>
    <row r="112" spans="2:12">
      <c r="B112" s="478" t="s">
        <v>1716</v>
      </c>
      <c r="C112" s="478" t="s">
        <v>1329</v>
      </c>
      <c r="D112" s="651">
        <v>5</v>
      </c>
      <c r="E112" s="479">
        <f>+'Categoria de Costos'!D860*0.4</f>
        <v>4837140</v>
      </c>
      <c r="F112" s="480"/>
      <c r="G112" s="481"/>
      <c r="H112" s="482">
        <f>+D112*E112</f>
        <v>24185700</v>
      </c>
      <c r="I112" s="936" t="s">
        <v>1330</v>
      </c>
      <c r="J112" s="936"/>
      <c r="K112" s="483" t="s">
        <v>1290</v>
      </c>
    </row>
    <row r="113" spans="2:11">
      <c r="B113" s="478" t="s">
        <v>1717</v>
      </c>
      <c r="C113" s="478" t="s">
        <v>1331</v>
      </c>
      <c r="D113" s="651">
        <v>3</v>
      </c>
      <c r="E113" s="479">
        <f>+'Categoria de Costos'!E860*0.4</f>
        <v>2643060</v>
      </c>
      <c r="F113" s="480"/>
      <c r="G113" s="481"/>
      <c r="H113" s="482">
        <f>+E113*D113</f>
        <v>7929180</v>
      </c>
      <c r="I113" s="936" t="s">
        <v>1330</v>
      </c>
      <c r="J113" s="936"/>
      <c r="K113" s="483" t="s">
        <v>1290</v>
      </c>
    </row>
    <row r="114" spans="2:11">
      <c r="B114" s="478" t="s">
        <v>1718</v>
      </c>
      <c r="C114" s="478" t="s">
        <v>1331</v>
      </c>
      <c r="D114" s="651">
        <v>3</v>
      </c>
      <c r="E114" s="479">
        <f>+'Categoria de Costos'!F860*0.4</f>
        <v>6687246.3636363633</v>
      </c>
      <c r="F114" s="480"/>
      <c r="G114" s="481"/>
      <c r="H114" s="482">
        <f>+E114*D114</f>
        <v>20061739.09090909</v>
      </c>
      <c r="I114" s="936" t="s">
        <v>1330</v>
      </c>
      <c r="J114" s="936"/>
      <c r="K114" s="483" t="s">
        <v>1290</v>
      </c>
    </row>
    <row r="115" spans="2:11">
      <c r="B115" s="478" t="s">
        <v>1719</v>
      </c>
      <c r="C115" s="478" t="s">
        <v>1331</v>
      </c>
      <c r="D115" s="651">
        <v>3</v>
      </c>
      <c r="E115" s="479">
        <f>+'Categoria de Costos'!C860*0.4</f>
        <v>3219680</v>
      </c>
      <c r="F115" s="480"/>
      <c r="G115" s="481"/>
      <c r="H115" s="482">
        <f>+E115*D115</f>
        <v>9659040</v>
      </c>
      <c r="I115" s="936" t="s">
        <v>1332</v>
      </c>
      <c r="J115" s="936"/>
      <c r="K115" s="483" t="s">
        <v>1290</v>
      </c>
    </row>
    <row r="116" spans="2:11" ht="15">
      <c r="B116" s="484" t="s">
        <v>1150</v>
      </c>
      <c r="C116" s="485"/>
      <c r="D116" s="486"/>
      <c r="E116" s="487"/>
      <c r="F116" s="487"/>
      <c r="G116" s="488"/>
      <c r="H116" s="489">
        <f>SUM(H112:H115)</f>
        <v>61835659.090909094</v>
      </c>
      <c r="I116" s="934"/>
      <c r="J116" s="934"/>
      <c r="K116" s="490"/>
    </row>
    <row r="117" spans="2:11">
      <c r="B117" s="478" t="s">
        <v>1306</v>
      </c>
      <c r="C117" s="459" t="s">
        <v>1181</v>
      </c>
      <c r="D117" s="460">
        <v>29</v>
      </c>
      <c r="E117" s="479">
        <f>+'Categoria de Costos'!C472</f>
        <v>600000</v>
      </c>
      <c r="F117" s="480"/>
      <c r="G117" s="481"/>
      <c r="H117" s="482">
        <f>+E117*D117</f>
        <v>17400000</v>
      </c>
      <c r="I117" s="921" t="s">
        <v>1328</v>
      </c>
      <c r="J117" s="921"/>
      <c r="K117" s="457" t="s">
        <v>1176</v>
      </c>
    </row>
    <row r="118" spans="2:11">
      <c r="B118" s="478" t="s">
        <v>1307</v>
      </c>
      <c r="C118" s="459" t="s">
        <v>1308</v>
      </c>
      <c r="D118" s="651">
        <v>6</v>
      </c>
      <c r="E118" s="479">
        <f>+'Categoria de Costos'!C475</f>
        <v>12000000</v>
      </c>
      <c r="F118" s="480"/>
      <c r="G118" s="481"/>
      <c r="H118" s="482">
        <f>+E118*D118</f>
        <v>72000000</v>
      </c>
      <c r="I118" s="921" t="s">
        <v>1328</v>
      </c>
      <c r="J118" s="921"/>
      <c r="K118" s="457" t="s">
        <v>1183</v>
      </c>
    </row>
    <row r="119" spans="2:11">
      <c r="B119" s="478" t="s">
        <v>795</v>
      </c>
      <c r="C119" s="459" t="s">
        <v>1333</v>
      </c>
      <c r="D119" s="460">
        <v>12</v>
      </c>
      <c r="E119" s="479">
        <f>+'Categoria de Costos'!C564</f>
        <v>200000</v>
      </c>
      <c r="F119" s="480"/>
      <c r="G119" s="481"/>
      <c r="H119" s="482">
        <f>+D119*E119</f>
        <v>2400000</v>
      </c>
      <c r="I119" s="921" t="s">
        <v>1334</v>
      </c>
      <c r="J119" s="921"/>
      <c r="K119" s="457" t="s">
        <v>1322</v>
      </c>
    </row>
    <row r="120" spans="2:11" ht="15">
      <c r="B120" s="484" t="s">
        <v>1155</v>
      </c>
      <c r="C120" s="485"/>
      <c r="D120" s="486"/>
      <c r="E120" s="487"/>
      <c r="F120" s="487"/>
      <c r="G120" s="488"/>
      <c r="H120" s="489">
        <f>SUM(H117:H119)</f>
        <v>91800000</v>
      </c>
      <c r="I120" s="934"/>
      <c r="J120" s="934"/>
      <c r="K120" s="490"/>
    </row>
    <row r="121" spans="2:11" ht="14.25" customHeight="1">
      <c r="B121" s="459" t="s">
        <v>1624</v>
      </c>
      <c r="C121" s="459" t="s">
        <v>1157</v>
      </c>
      <c r="D121" s="460">
        <v>29</v>
      </c>
      <c r="E121" s="479">
        <f>+'Categoria de Costos'!C213</f>
        <v>900000</v>
      </c>
      <c r="F121" s="480"/>
      <c r="G121" s="462">
        <v>0.5</v>
      </c>
      <c r="H121" s="491">
        <f>+D121*E121*G121</f>
        <v>13050000</v>
      </c>
      <c r="I121" s="921" t="s">
        <v>1328</v>
      </c>
      <c r="J121" s="921"/>
      <c r="K121" s="457" t="s">
        <v>1809</v>
      </c>
    </row>
    <row r="122" spans="2:11" ht="14.25" customHeight="1">
      <c r="B122" s="459" t="s">
        <v>1633</v>
      </c>
      <c r="C122" s="459" t="s">
        <v>1160</v>
      </c>
      <c r="D122" s="519">
        <f>29*3</f>
        <v>87</v>
      </c>
      <c r="E122" s="479">
        <f>+'Categoria de Costos'!E172</f>
        <v>395939.36979999999</v>
      </c>
      <c r="F122" s="480"/>
      <c r="G122" s="462">
        <v>0.5</v>
      </c>
      <c r="H122" s="491">
        <f>+D122*E122*G122</f>
        <v>17223362.586300001</v>
      </c>
      <c r="I122" s="921" t="s">
        <v>1328</v>
      </c>
      <c r="J122" s="921"/>
      <c r="K122" s="457" t="s">
        <v>1161</v>
      </c>
    </row>
    <row r="123" spans="2:11" ht="14.25" customHeight="1">
      <c r="B123" s="459" t="s">
        <v>1626</v>
      </c>
      <c r="C123" s="470" t="s">
        <v>1230</v>
      </c>
      <c r="D123" s="519">
        <v>12</v>
      </c>
      <c r="E123" s="479">
        <f>+'Categoria de Costos'!C260</f>
        <v>700000</v>
      </c>
      <c r="F123" s="480">
        <v>6</v>
      </c>
      <c r="G123" s="462">
        <v>0.5</v>
      </c>
      <c r="H123" s="491">
        <f>+D123*E123*F123*G123</f>
        <v>25200000</v>
      </c>
      <c r="I123" s="921" t="s">
        <v>1328</v>
      </c>
      <c r="J123" s="921"/>
      <c r="K123" s="457" t="s">
        <v>1499</v>
      </c>
    </row>
    <row r="124" spans="2:11">
      <c r="B124" s="459" t="s">
        <v>1634</v>
      </c>
      <c r="C124" s="459" t="s">
        <v>1160</v>
      </c>
      <c r="D124" s="519">
        <f>12*5</f>
        <v>60</v>
      </c>
      <c r="E124" s="479">
        <f>+'Categoria de Costos'!E175</f>
        <v>325424.52409999998</v>
      </c>
      <c r="F124" s="480">
        <v>6</v>
      </c>
      <c r="G124" s="481">
        <v>0.5</v>
      </c>
      <c r="H124" s="491">
        <f>+D124*E124*G124*F124</f>
        <v>58576414.338</v>
      </c>
      <c r="I124" s="921" t="s">
        <v>1328</v>
      </c>
      <c r="J124" s="921"/>
      <c r="K124" s="483" t="s">
        <v>1161</v>
      </c>
    </row>
    <row r="125" spans="2:11" ht="15">
      <c r="B125" s="484" t="s">
        <v>1164</v>
      </c>
      <c r="C125" s="485"/>
      <c r="D125" s="486"/>
      <c r="E125" s="487"/>
      <c r="F125" s="487"/>
      <c r="G125" s="488"/>
      <c r="H125" s="489">
        <f>SUM(H121:H124)</f>
        <v>114049776.9243</v>
      </c>
      <c r="I125" s="934"/>
      <c r="J125" s="934"/>
      <c r="K125" s="490"/>
    </row>
    <row r="126" spans="2:11" s="179" customFormat="1" ht="21.75" customHeight="1">
      <c r="B126" s="466" t="s">
        <v>1335</v>
      </c>
      <c r="C126" s="466" t="s">
        <v>1336</v>
      </c>
      <c r="D126" s="650">
        <f>2*29</f>
        <v>58</v>
      </c>
      <c r="E126" s="420">
        <f>+'Categoria de Costos'!C397</f>
        <v>4495939.3697999995</v>
      </c>
      <c r="F126" s="421"/>
      <c r="G126" s="422"/>
      <c r="H126" s="411">
        <f>+D126*E126</f>
        <v>260764483.44839996</v>
      </c>
      <c r="I126" s="932" t="s">
        <v>1334</v>
      </c>
      <c r="J126" s="933"/>
      <c r="K126" s="525" t="s">
        <v>1263</v>
      </c>
    </row>
    <row r="127" spans="2:11" ht="15">
      <c r="B127" s="484" t="s">
        <v>1264</v>
      </c>
      <c r="C127" s="485"/>
      <c r="D127" s="486"/>
      <c r="E127" s="487"/>
      <c r="F127" s="487"/>
      <c r="G127" s="488"/>
      <c r="H127" s="489">
        <f>SUM(H126:H126)</f>
        <v>260764483.44839996</v>
      </c>
      <c r="I127" s="934"/>
      <c r="J127" s="934"/>
      <c r="K127" s="490"/>
    </row>
    <row r="128" spans="2:11" s="179" customFormat="1" ht="33" customHeight="1">
      <c r="B128" s="466" t="s">
        <v>1337</v>
      </c>
      <c r="C128" s="466" t="s">
        <v>459</v>
      </c>
      <c r="D128" s="466" t="s">
        <v>459</v>
      </c>
      <c r="E128" s="526" t="s">
        <v>459</v>
      </c>
      <c r="F128" s="466" t="s">
        <v>459</v>
      </c>
      <c r="G128" s="466" t="s">
        <v>459</v>
      </c>
      <c r="H128" s="477" t="s">
        <v>1325</v>
      </c>
      <c r="I128" s="924" t="s">
        <v>1330</v>
      </c>
      <c r="J128" s="924"/>
      <c r="K128" s="440"/>
    </row>
    <row r="129" spans="2:12" ht="24.95" customHeight="1">
      <c r="B129" s="922" t="s">
        <v>1167</v>
      </c>
      <c r="C129" s="922"/>
      <c r="D129" s="922"/>
      <c r="E129" s="922"/>
      <c r="F129" s="922"/>
      <c r="G129" s="922"/>
      <c r="H129" s="513">
        <f>+H127+H125+H120+H116+H111+H108</f>
        <v>768723710.56360912</v>
      </c>
      <c r="J129" s="3"/>
      <c r="K129" s="3"/>
      <c r="L129" s="3"/>
    </row>
    <row r="130" spans="2:12" ht="15">
      <c r="B130" s="901" t="s">
        <v>1168</v>
      </c>
      <c r="C130" s="901"/>
      <c r="D130" s="901"/>
      <c r="E130" s="901"/>
      <c r="F130" s="901"/>
      <c r="G130" s="901"/>
      <c r="H130" s="431">
        <f>+H129/12</f>
        <v>64060309.213634096</v>
      </c>
      <c r="J130" s="3"/>
      <c r="K130" s="3"/>
      <c r="L130" s="3"/>
    </row>
    <row r="131" spans="2:12" ht="15">
      <c r="B131" s="926" t="s">
        <v>1702</v>
      </c>
      <c r="C131" s="926"/>
      <c r="D131" s="926"/>
      <c r="E131" s="926"/>
      <c r="F131" s="926"/>
      <c r="G131" s="926"/>
      <c r="H131" s="431">
        <f>+H130*6</f>
        <v>384361855.28180456</v>
      </c>
      <c r="J131" s="3"/>
      <c r="K131" s="3"/>
      <c r="L131" s="3"/>
    </row>
    <row r="132" spans="2:12" ht="15">
      <c r="B132" s="901" t="s">
        <v>1576</v>
      </c>
      <c r="C132" s="901"/>
      <c r="D132" s="901"/>
      <c r="E132" s="901"/>
      <c r="F132" s="901"/>
      <c r="G132" s="901"/>
      <c r="H132" s="431">
        <v>0</v>
      </c>
      <c r="I132" s="7"/>
      <c r="J132" s="3"/>
      <c r="K132" s="3"/>
      <c r="L132" s="3"/>
    </row>
    <row r="133" spans="2:12" ht="15">
      <c r="B133" s="901" t="s">
        <v>1577</v>
      </c>
      <c r="C133" s="901"/>
      <c r="D133" s="901"/>
      <c r="E133" s="901"/>
      <c r="F133" s="901"/>
      <c r="G133" s="901"/>
      <c r="H133" s="431">
        <f>+H129</f>
        <v>768723710.56360912</v>
      </c>
      <c r="J133" s="3"/>
      <c r="K133" s="3"/>
      <c r="L133" s="3"/>
    </row>
    <row r="135" spans="2:12" ht="33.950000000000003" customHeight="1">
      <c r="B135" s="925" t="s">
        <v>1169</v>
      </c>
      <c r="C135" s="925"/>
    </row>
    <row r="136" spans="2:12" ht="144.75" customHeight="1">
      <c r="B136" s="935" t="s">
        <v>1817</v>
      </c>
      <c r="C136" s="903"/>
      <c r="D136" s="903"/>
      <c r="E136" s="903"/>
      <c r="F136" s="903"/>
      <c r="G136" s="903"/>
      <c r="H136" s="903"/>
      <c r="I136" s="903"/>
      <c r="J136" s="903"/>
      <c r="K136" s="903"/>
      <c r="L136" s="903"/>
    </row>
  </sheetData>
  <mergeCells count="99">
    <mergeCell ref="I24:J24"/>
    <mergeCell ref="I25:J25"/>
    <mergeCell ref="I26:J26"/>
    <mergeCell ref="I36:J36"/>
    <mergeCell ref="I27:J27"/>
    <mergeCell ref="I28:J28"/>
    <mergeCell ref="I29:J29"/>
    <mergeCell ref="I30:J30"/>
    <mergeCell ref="I32:J32"/>
    <mergeCell ref="I31:J31"/>
    <mergeCell ref="I33:J33"/>
    <mergeCell ref="I34:J34"/>
    <mergeCell ref="I35:J35"/>
    <mergeCell ref="B5:D5"/>
    <mergeCell ref="B14:L14"/>
    <mergeCell ref="B15:L15"/>
    <mergeCell ref="B16:L16"/>
    <mergeCell ref="B17:L17"/>
    <mergeCell ref="I37:J37"/>
    <mergeCell ref="I38:J38"/>
    <mergeCell ref="B43:G43"/>
    <mergeCell ref="B44:G44"/>
    <mergeCell ref="B46:C46"/>
    <mergeCell ref="I39:J39"/>
    <mergeCell ref="B40:G40"/>
    <mergeCell ref="B41:G41"/>
    <mergeCell ref="B42:G42"/>
    <mergeCell ref="I70:J70"/>
    <mergeCell ref="B47:L47"/>
    <mergeCell ref="B50:L50"/>
    <mergeCell ref="B51:L51"/>
    <mergeCell ref="B52:L52"/>
    <mergeCell ref="I61:J61"/>
    <mergeCell ref="I62:J62"/>
    <mergeCell ref="I63:J63"/>
    <mergeCell ref="I64:J64"/>
    <mergeCell ref="B53:L53"/>
    <mergeCell ref="B54:L54"/>
    <mergeCell ref="I65:J65"/>
    <mergeCell ref="I66:J66"/>
    <mergeCell ref="I67:J67"/>
    <mergeCell ref="I68:J68"/>
    <mergeCell ref="I69:J69"/>
    <mergeCell ref="B88:C88"/>
    <mergeCell ref="B89:L89"/>
    <mergeCell ref="B92:L92"/>
    <mergeCell ref="I80:J80"/>
    <mergeCell ref="I81:J81"/>
    <mergeCell ref="B82:G82"/>
    <mergeCell ref="B83:G83"/>
    <mergeCell ref="B84:G84"/>
    <mergeCell ref="B85:G85"/>
    <mergeCell ref="B86:G86"/>
    <mergeCell ref="B136:L136"/>
    <mergeCell ref="B135:C135"/>
    <mergeCell ref="I111:J111"/>
    <mergeCell ref="I112:J112"/>
    <mergeCell ref="I113:J113"/>
    <mergeCell ref="I114:J114"/>
    <mergeCell ref="I115:J115"/>
    <mergeCell ref="I124:J124"/>
    <mergeCell ref="I118:J118"/>
    <mergeCell ref="I119:J119"/>
    <mergeCell ref="I117:J117"/>
    <mergeCell ref="I116:J116"/>
    <mergeCell ref="B131:G131"/>
    <mergeCell ref="B132:G132"/>
    <mergeCell ref="B133:G133"/>
    <mergeCell ref="I125:J125"/>
    <mergeCell ref="I127:J127"/>
    <mergeCell ref="I128:J128"/>
    <mergeCell ref="B129:G129"/>
    <mergeCell ref="B130:G130"/>
    <mergeCell ref="I105:J105"/>
    <mergeCell ref="I106:J106"/>
    <mergeCell ref="I121:J121"/>
    <mergeCell ref="I108:J108"/>
    <mergeCell ref="I120:J120"/>
    <mergeCell ref="B93:L93"/>
    <mergeCell ref="B94:L94"/>
    <mergeCell ref="B95:L95"/>
    <mergeCell ref="B96:L96"/>
    <mergeCell ref="B97:L97"/>
    <mergeCell ref="I71:J71"/>
    <mergeCell ref="I126:J126"/>
    <mergeCell ref="I122:J122"/>
    <mergeCell ref="I123:J123"/>
    <mergeCell ref="I78:J78"/>
    <mergeCell ref="I109:J109"/>
    <mergeCell ref="I75:J75"/>
    <mergeCell ref="I77:J77"/>
    <mergeCell ref="I76:J76"/>
    <mergeCell ref="I79:J79"/>
    <mergeCell ref="I74:J74"/>
    <mergeCell ref="I73:J73"/>
    <mergeCell ref="I72:J72"/>
    <mergeCell ref="B98:L98"/>
    <mergeCell ref="I110:J110"/>
    <mergeCell ref="I107:J107"/>
  </mergeCells>
  <pageMargins left="0.7" right="0.7" top="0.75" bottom="0.75" header="0.3" footer="0.3"/>
  <ignoredErrors>
    <ignoredError sqref="V8:V10 T8:T10 R8:R10 G8:G10 H8:H10 I8:I10 K8:K10 M8:M10 O8:O10 Q8:Q10 S8:S10 U8:U10 W8 J8:J10 L8:L10 P8:P10 N8:N10 W9:W10 H116"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Glosario</vt:lpstr>
      <vt:lpstr>Portafolio_Cronograma</vt:lpstr>
      <vt:lpstr>Categoria de Costos</vt:lpstr>
      <vt:lpstr>Estimación_Por_Periodo</vt:lpstr>
      <vt:lpstr>Fuentes_Financiación</vt:lpstr>
      <vt:lpstr>Estimación_Anualizada</vt:lpstr>
      <vt:lpstr>P1</vt:lpstr>
      <vt:lpstr>P2</vt:lpstr>
      <vt:lpstr>P3</vt:lpstr>
      <vt:lpstr>P4</vt:lpstr>
      <vt:lpstr>P5</vt:lpstr>
      <vt:lpstr>P6</vt:lpstr>
      <vt:lpstr>P7</vt:lpstr>
      <vt:lpstr>P8</vt:lpstr>
      <vt:lpstr>Tablas_Gráficas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Dell</cp:lastModifiedBy>
  <cp:revision/>
  <dcterms:created xsi:type="dcterms:W3CDTF">2024-04-25T19:39:41Z</dcterms:created>
  <dcterms:modified xsi:type="dcterms:W3CDTF">2024-08-28T02:52:21Z</dcterms:modified>
  <cp:category/>
  <cp:contentStatus/>
</cp:coreProperties>
</file>